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66925"/>
  <xr:revisionPtr revIDLastSave="0" documentId="6_{D8442AD4-A66A-479D-95C5-B764A767548B}" xr6:coauthVersionLast="47" xr6:coauthVersionMax="47" xr10:uidLastSave="{00000000-0000-0000-0000-000000000000}"/>
  <bookViews>
    <workbookView xWindow="57480" yWindow="-105" windowWidth="29040" windowHeight="15720" tabRatio="766" xr2:uid="{00000000-000D-0000-FFFF-FFFF00000000}"/>
  </bookViews>
  <sheets>
    <sheet name="Table 1 Annual Bill Summary" sheetId="39" r:id="rId1"/>
    <sheet name="R1" sheetId="1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44259.0115740741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'R1'!$A$1:$AG$79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3" l="1"/>
  <c r="T86" i="13" s="1"/>
  <c r="AA92" i="13"/>
  <c r="AA91" i="13"/>
  <c r="AA90" i="13"/>
  <c r="AA89" i="13"/>
  <c r="AC89" i="13" s="1"/>
  <c r="AA88" i="13"/>
  <c r="AD88" i="13" s="1"/>
  <c r="AA87" i="13"/>
  <c r="AD87" i="13" s="1"/>
  <c r="AA86" i="13"/>
  <c r="AA85" i="13"/>
  <c r="AA84" i="13"/>
  <c r="AA83" i="13"/>
  <c r="AD83" i="13" s="1"/>
  <c r="AA82" i="13"/>
  <c r="AD82" i="13" s="1"/>
  <c r="AA81" i="13"/>
  <c r="C11" i="39"/>
  <c r="B11" i="39"/>
  <c r="F6" i="39"/>
  <c r="E6" i="39"/>
  <c r="F5" i="39"/>
  <c r="E5" i="39"/>
  <c r="F4" i="39"/>
  <c r="E4" i="39"/>
  <c r="F3" i="39"/>
  <c r="E3" i="39"/>
  <c r="AD90" i="13"/>
  <c r="AD89" i="13"/>
  <c r="AD84" i="13"/>
  <c r="AG92" i="13"/>
  <c r="AG91" i="13"/>
  <c r="AG90" i="13"/>
  <c r="AG89" i="13"/>
  <c r="AG88" i="13"/>
  <c r="AG87" i="13"/>
  <c r="AG86" i="13"/>
  <c r="AG85" i="13"/>
  <c r="AG84" i="13"/>
  <c r="AG83" i="13"/>
  <c r="AG82" i="13"/>
  <c r="AG81" i="13"/>
  <c r="AD92" i="13"/>
  <c r="AC92" i="13"/>
  <c r="AD91" i="13"/>
  <c r="AC91" i="13"/>
  <c r="AC87" i="13"/>
  <c r="AD86" i="13"/>
  <c r="AC86" i="13"/>
  <c r="S86" i="13"/>
  <c r="AD85" i="13"/>
  <c r="AC85" i="13"/>
  <c r="AE85" i="13" s="1"/>
  <c r="U85" i="13"/>
  <c r="T85" i="13"/>
  <c r="S85" i="13"/>
  <c r="R85" i="13"/>
  <c r="L85" i="13"/>
  <c r="J85" i="13"/>
  <c r="K85" i="13" s="1"/>
  <c r="AD81" i="13"/>
  <c r="AC81" i="13"/>
  <c r="AD25" i="13"/>
  <c r="AD26" i="13"/>
  <c r="AD27" i="13"/>
  <c r="AD28" i="13"/>
  <c r="AD29" i="13"/>
  <c r="AD30" i="13"/>
  <c r="AD31" i="13"/>
  <c r="AD32" i="13"/>
  <c r="AD33" i="13"/>
  <c r="AD34" i="13"/>
  <c r="AD35" i="13"/>
  <c r="AD38" i="13"/>
  <c r="AD50" i="13" s="1"/>
  <c r="B43" i="13" s="1"/>
  <c r="AD39" i="13"/>
  <c r="AD40" i="13"/>
  <c r="AD41" i="13"/>
  <c r="AD42" i="13"/>
  <c r="AD43" i="13"/>
  <c r="AD44" i="13"/>
  <c r="AD45" i="13"/>
  <c r="AD46" i="13"/>
  <c r="AD47" i="13"/>
  <c r="AD48" i="13"/>
  <c r="AD49" i="13"/>
  <c r="AD52" i="13"/>
  <c r="AD53" i="13"/>
  <c r="AD54" i="13"/>
  <c r="AD55" i="13"/>
  <c r="AD56" i="13"/>
  <c r="AD57" i="13"/>
  <c r="AD58" i="13"/>
  <c r="AD59" i="13"/>
  <c r="AD60" i="13"/>
  <c r="AD61" i="13"/>
  <c r="AD62" i="13"/>
  <c r="AD63" i="13"/>
  <c r="AD66" i="13"/>
  <c r="AD78" i="13" s="1"/>
  <c r="B71" i="13" s="1"/>
  <c r="AD67" i="13"/>
  <c r="AD68" i="13"/>
  <c r="AD69" i="13"/>
  <c r="AD70" i="13"/>
  <c r="AD71" i="13"/>
  <c r="AD72" i="13"/>
  <c r="AD73" i="13"/>
  <c r="AD74" i="13"/>
  <c r="AD75" i="13"/>
  <c r="AD76" i="13"/>
  <c r="AD77" i="13"/>
  <c r="AD24" i="13"/>
  <c r="AD36" i="13" s="1"/>
  <c r="B29" i="13" s="1"/>
  <c r="AC25" i="13"/>
  <c r="AC26" i="13"/>
  <c r="AC27" i="13"/>
  <c r="AC28" i="13"/>
  <c r="AC29" i="13"/>
  <c r="AC30" i="13"/>
  <c r="AC31" i="13"/>
  <c r="AC32" i="13"/>
  <c r="AC33" i="13"/>
  <c r="AC34" i="13"/>
  <c r="AC35" i="13"/>
  <c r="AC38" i="13"/>
  <c r="AC50" i="13" s="1"/>
  <c r="B42" i="13" s="1"/>
  <c r="AC39" i="13"/>
  <c r="AC40" i="13"/>
  <c r="AC41" i="13"/>
  <c r="AC42" i="13"/>
  <c r="AC43" i="13"/>
  <c r="AC44" i="13"/>
  <c r="AC45" i="13"/>
  <c r="AC46" i="13"/>
  <c r="AC47" i="13"/>
  <c r="AC48" i="13"/>
  <c r="AC49" i="13"/>
  <c r="AC52" i="13"/>
  <c r="AC53" i="13"/>
  <c r="AC54" i="13"/>
  <c r="AC55" i="13"/>
  <c r="AC56" i="13"/>
  <c r="AC57" i="13"/>
  <c r="AC58" i="13"/>
  <c r="AC59" i="13"/>
  <c r="AC60" i="13"/>
  <c r="AC61" i="13"/>
  <c r="AC62" i="13"/>
  <c r="AC63" i="13"/>
  <c r="AC66" i="13"/>
  <c r="AC78" i="13" s="1"/>
  <c r="B70" i="13" s="1"/>
  <c r="AC67" i="13"/>
  <c r="AC68" i="13"/>
  <c r="AC69" i="13"/>
  <c r="AC70" i="13"/>
  <c r="AC71" i="13"/>
  <c r="AC72" i="13"/>
  <c r="AC73" i="13"/>
  <c r="AC74" i="13"/>
  <c r="AC75" i="13"/>
  <c r="AC76" i="13"/>
  <c r="AC77" i="13"/>
  <c r="AC24" i="13"/>
  <c r="AC36" i="13" s="1"/>
  <c r="B28" i="13" s="1"/>
  <c r="U86" i="13" l="1"/>
  <c r="AC88" i="13"/>
  <c r="AC83" i="13"/>
  <c r="AE83" i="13" s="1"/>
  <c r="AF83" i="13" s="1"/>
  <c r="AC82" i="13"/>
  <c r="AE82" i="13" s="1"/>
  <c r="AC90" i="13"/>
  <c r="AE90" i="13" s="1"/>
  <c r="AF90" i="13" s="1"/>
  <c r="AD93" i="13"/>
  <c r="B86" i="13" s="1"/>
  <c r="AC84" i="13"/>
  <c r="AE84" i="13" s="1"/>
  <c r="M85" i="13"/>
  <c r="AF87" i="13"/>
  <c r="AF92" i="13"/>
  <c r="AE81" i="13"/>
  <c r="AF81" i="13" s="1"/>
  <c r="AF82" i="13"/>
  <c r="AE86" i="13"/>
  <c r="AF86" i="13" s="1"/>
  <c r="AC93" i="13"/>
  <c r="B85" i="13" s="1"/>
  <c r="AE88" i="13"/>
  <c r="AF88" i="13" s="1"/>
  <c r="AF85" i="13"/>
  <c r="AE91" i="13"/>
  <c r="AF91" i="13" s="1"/>
  <c r="AE87" i="13"/>
  <c r="AE89" i="13"/>
  <c r="AF89" i="13" s="1"/>
  <c r="AE92" i="13"/>
  <c r="AC64" i="13"/>
  <c r="B56" i="13" s="1"/>
  <c r="AD64" i="13"/>
  <c r="B57" i="13" s="1"/>
  <c r="AF31" i="13"/>
  <c r="AF70" i="13"/>
  <c r="AF42" i="13"/>
  <c r="AE24" i="13"/>
  <c r="AE66" i="13"/>
  <c r="AE52" i="13"/>
  <c r="AE38" i="13"/>
  <c r="AF38" i="13" s="1"/>
  <c r="AF24" i="13"/>
  <c r="AF66" i="13"/>
  <c r="AF52" i="13"/>
  <c r="AE77" i="13"/>
  <c r="AF77" i="13" s="1"/>
  <c r="AE63" i="13"/>
  <c r="AF63" i="13" s="1"/>
  <c r="AE49" i="13"/>
  <c r="AF49" i="13" s="1"/>
  <c r="AE35" i="13"/>
  <c r="AF35" i="13" s="1"/>
  <c r="AE76" i="13"/>
  <c r="AF76" i="13" s="1"/>
  <c r="AE62" i="13"/>
  <c r="AF62" i="13" s="1"/>
  <c r="AE48" i="13"/>
  <c r="AF48" i="13" s="1"/>
  <c r="AE34" i="13"/>
  <c r="AF34" i="13" s="1"/>
  <c r="AE75" i="13"/>
  <c r="AF75" i="13" s="1"/>
  <c r="AE61" i="13"/>
  <c r="AF61" i="13" s="1"/>
  <c r="AE47" i="13"/>
  <c r="AF47" i="13" s="1"/>
  <c r="AE33" i="13"/>
  <c r="AF33" i="13" s="1"/>
  <c r="AE74" i="13"/>
  <c r="AF74" i="13" s="1"/>
  <c r="AE60" i="13"/>
  <c r="AF60" i="13" s="1"/>
  <c r="AE46" i="13"/>
  <c r="AF46" i="13" s="1"/>
  <c r="AE32" i="13"/>
  <c r="AF32" i="13" s="1"/>
  <c r="AE73" i="13"/>
  <c r="AF73" i="13" s="1"/>
  <c r="AE59" i="13"/>
  <c r="AF59" i="13" s="1"/>
  <c r="AE45" i="13"/>
  <c r="AF45" i="13" s="1"/>
  <c r="AE31" i="13"/>
  <c r="AE72" i="13"/>
  <c r="AF72" i="13" s="1"/>
  <c r="AE58" i="13"/>
  <c r="AF58" i="13" s="1"/>
  <c r="AE44" i="13"/>
  <c r="AF44" i="13" s="1"/>
  <c r="AE30" i="13"/>
  <c r="AF30" i="13" s="1"/>
  <c r="AE71" i="13"/>
  <c r="AF71" i="13" s="1"/>
  <c r="AE57" i="13"/>
  <c r="AF57" i="13" s="1"/>
  <c r="AE43" i="13"/>
  <c r="AF43" i="13" s="1"/>
  <c r="AE29" i="13"/>
  <c r="AF29" i="13" s="1"/>
  <c r="AE70" i="13"/>
  <c r="AE56" i="13"/>
  <c r="AF56" i="13" s="1"/>
  <c r="AE42" i="13"/>
  <c r="AE28" i="13"/>
  <c r="AF28" i="13" s="1"/>
  <c r="AE69" i="13"/>
  <c r="AF69" i="13" s="1"/>
  <c r="AE55" i="13"/>
  <c r="AF55" i="13" s="1"/>
  <c r="AE41" i="13"/>
  <c r="AF41" i="13" s="1"/>
  <c r="AE27" i="13"/>
  <c r="AF27" i="13" s="1"/>
  <c r="AE68" i="13"/>
  <c r="AF68" i="13" s="1"/>
  <c r="AE54" i="13"/>
  <c r="AF54" i="13" s="1"/>
  <c r="AE40" i="13"/>
  <c r="AF40" i="13" s="1"/>
  <c r="AE26" i="13"/>
  <c r="AF26" i="13" s="1"/>
  <c r="AE67" i="13"/>
  <c r="AF67" i="13" s="1"/>
  <c r="AE53" i="13"/>
  <c r="AF53" i="13" s="1"/>
  <c r="AE39" i="13"/>
  <c r="AF39" i="13" s="1"/>
  <c r="AE25" i="13"/>
  <c r="AF25" i="13" s="1"/>
  <c r="AF84" i="13" l="1"/>
  <c r="AF93" i="13" s="1"/>
  <c r="B88" i="13" s="1"/>
  <c r="AE93" i="13"/>
  <c r="B87" i="13" s="1"/>
  <c r="AF64" i="13"/>
  <c r="B59" i="13" s="1"/>
  <c r="AF78" i="13"/>
  <c r="B73" i="13" s="1"/>
  <c r="AF36" i="13"/>
  <c r="B31" i="13" s="1"/>
  <c r="AE78" i="13"/>
  <c r="B72" i="13" s="1"/>
  <c r="D68" i="13" s="1"/>
  <c r="AF50" i="13"/>
  <c r="B45" i="13" s="1"/>
  <c r="AE50" i="13"/>
  <c r="B44" i="13" s="1"/>
  <c r="D40" i="13" s="1"/>
  <c r="AE64" i="13"/>
  <c r="B58" i="13" s="1"/>
  <c r="D54" i="13" s="1"/>
  <c r="AE36" i="13"/>
  <c r="B30" i="13" s="1"/>
  <c r="D26" i="13" s="1"/>
  <c r="K87" i="13" l="1"/>
  <c r="L87" i="13"/>
  <c r="D83" i="13"/>
  <c r="L74" i="13"/>
  <c r="K74" i="13"/>
  <c r="L73" i="13"/>
  <c r="K73" i="13"/>
  <c r="L60" i="13"/>
  <c r="K60" i="13"/>
  <c r="L59" i="13"/>
  <c r="K59" i="13"/>
  <c r="L46" i="13"/>
  <c r="K46" i="13"/>
  <c r="L45" i="13"/>
  <c r="K45" i="13"/>
  <c r="L31" i="13"/>
  <c r="L32" i="13"/>
  <c r="K31" i="13"/>
  <c r="K32" i="13"/>
  <c r="K30" i="13"/>
  <c r="K90" i="13" l="1"/>
  <c r="T90" i="13"/>
  <c r="L88" i="13"/>
  <c r="S89" i="13"/>
  <c r="K88" i="13"/>
  <c r="T89" i="13"/>
  <c r="L89" i="13"/>
  <c r="K89" i="13"/>
  <c r="M89" i="13" s="1"/>
  <c r="T87" i="13"/>
  <c r="T91" i="13" s="1"/>
  <c r="S90" i="13"/>
  <c r="U90" i="13" s="1"/>
  <c r="S87" i="13"/>
  <c r="L90" i="13"/>
  <c r="L91" i="13"/>
  <c r="M87" i="13"/>
  <c r="M45" i="13"/>
  <c r="M74" i="13"/>
  <c r="M32" i="13"/>
  <c r="M46" i="13"/>
  <c r="M59" i="13"/>
  <c r="M73" i="13"/>
  <c r="M60" i="13"/>
  <c r="M31" i="13"/>
  <c r="U87" i="13" l="1"/>
  <c r="S91" i="13"/>
  <c r="M88" i="13"/>
  <c r="K91" i="13"/>
  <c r="U89" i="13"/>
  <c r="M90" i="13"/>
  <c r="M91" i="13" s="1"/>
  <c r="B7" i="39" s="1"/>
  <c r="E7" i="39" s="1"/>
  <c r="B12" i="39" s="1"/>
  <c r="T75" i="13"/>
  <c r="S75" i="13"/>
  <c r="L75" i="13"/>
  <c r="K75" i="13"/>
  <c r="T74" i="13"/>
  <c r="S74" i="13"/>
  <c r="T72" i="13"/>
  <c r="S72" i="13"/>
  <c r="L72" i="13"/>
  <c r="K72" i="13"/>
  <c r="T70" i="13"/>
  <c r="R70" i="13"/>
  <c r="S70" i="13" s="1"/>
  <c r="L70" i="13"/>
  <c r="J70" i="13"/>
  <c r="K70" i="13" s="1"/>
  <c r="T71" i="13"/>
  <c r="T61" i="13"/>
  <c r="S61" i="13"/>
  <c r="L61" i="13"/>
  <c r="K61" i="13"/>
  <c r="T60" i="13"/>
  <c r="S60" i="13"/>
  <c r="T58" i="13"/>
  <c r="S58" i="13"/>
  <c r="L58" i="13"/>
  <c r="K58" i="13"/>
  <c r="T56" i="13"/>
  <c r="R56" i="13"/>
  <c r="S56" i="13" s="1"/>
  <c r="L56" i="13"/>
  <c r="J56" i="13"/>
  <c r="K56" i="13" s="1"/>
  <c r="S57" i="13"/>
  <c r="T47" i="13"/>
  <c r="S47" i="13"/>
  <c r="L47" i="13"/>
  <c r="K47" i="13"/>
  <c r="T46" i="13"/>
  <c r="S46" i="13"/>
  <c r="T44" i="13"/>
  <c r="S44" i="13"/>
  <c r="L44" i="13"/>
  <c r="K44" i="13"/>
  <c r="T42" i="13"/>
  <c r="R42" i="13"/>
  <c r="S42" i="13" s="1"/>
  <c r="L42" i="13"/>
  <c r="J42" i="13"/>
  <c r="K42" i="13" s="1"/>
  <c r="T43" i="13"/>
  <c r="T33" i="13"/>
  <c r="S33" i="13"/>
  <c r="L33" i="13"/>
  <c r="K33" i="13"/>
  <c r="T32" i="13"/>
  <c r="S32" i="13"/>
  <c r="T30" i="13"/>
  <c r="S30" i="13"/>
  <c r="L30" i="13"/>
  <c r="T28" i="13"/>
  <c r="R28" i="13"/>
  <c r="S28" i="13" s="1"/>
  <c r="L28" i="13"/>
  <c r="J28" i="13"/>
  <c r="K28" i="13" s="1"/>
  <c r="S29" i="13"/>
  <c r="U91" i="13" l="1"/>
  <c r="C7" i="39" s="1"/>
  <c r="F7" i="39" s="1"/>
  <c r="C12" i="39" s="1"/>
  <c r="U42" i="13"/>
  <c r="M70" i="13"/>
  <c r="M33" i="13"/>
  <c r="U28" i="13"/>
  <c r="U33" i="13"/>
  <c r="U75" i="13"/>
  <c r="M42" i="13"/>
  <c r="M47" i="13"/>
  <c r="U74" i="13"/>
  <c r="U47" i="13"/>
  <c r="U60" i="13"/>
  <c r="U32" i="13"/>
  <c r="U30" i="13"/>
  <c r="L48" i="13"/>
  <c r="M44" i="13"/>
  <c r="U46" i="13"/>
  <c r="K48" i="13"/>
  <c r="M61" i="13"/>
  <c r="T76" i="13"/>
  <c r="S71" i="13"/>
  <c r="U71" i="13" s="1"/>
  <c r="M72" i="13"/>
  <c r="T48" i="13"/>
  <c r="T29" i="13"/>
  <c r="T34" i="13" s="1"/>
  <c r="L34" i="13"/>
  <c r="K62" i="13"/>
  <c r="U44" i="13"/>
  <c r="U72" i="13"/>
  <c r="M75" i="13"/>
  <c r="U58" i="13"/>
  <c r="K34" i="13"/>
  <c r="M28" i="13"/>
  <c r="S34" i="13"/>
  <c r="K76" i="13"/>
  <c r="U61" i="13"/>
  <c r="T57" i="13"/>
  <c r="T62" i="13" s="1"/>
  <c r="M56" i="13"/>
  <c r="L76" i="13"/>
  <c r="M30" i="13"/>
  <c r="L62" i="13"/>
  <c r="S62" i="13"/>
  <c r="U70" i="13"/>
  <c r="S43" i="13"/>
  <c r="U43" i="13" s="1"/>
  <c r="U56" i="13"/>
  <c r="M58" i="13"/>
  <c r="U93" i="13" l="1"/>
  <c r="D7" i="39" s="1"/>
  <c r="X82" i="13"/>
  <c r="M34" i="13"/>
  <c r="B3" i="39" s="1"/>
  <c r="M48" i="13"/>
  <c r="B4" i="39" s="1"/>
  <c r="S48" i="13"/>
  <c r="U29" i="13"/>
  <c r="U34" i="13" s="1"/>
  <c r="C3" i="39" s="1"/>
  <c r="U48" i="13"/>
  <c r="C4" i="39" s="1"/>
  <c r="M76" i="13"/>
  <c r="B6" i="39" s="1"/>
  <c r="U76" i="13"/>
  <c r="C6" i="39" s="1"/>
  <c r="S76" i="13"/>
  <c r="M62" i="13"/>
  <c r="B5" i="39" s="1"/>
  <c r="U57" i="13"/>
  <c r="U62" i="13" s="1"/>
  <c r="C5" i="39" s="1"/>
  <c r="U36" i="13" l="1"/>
  <c r="D3" i="39" s="1"/>
  <c r="X39" i="13"/>
  <c r="U78" i="13"/>
  <c r="D6" i="39" s="1"/>
  <c r="U50" i="13"/>
  <c r="D4" i="39" s="1"/>
  <c r="X67" i="13"/>
  <c r="U64" i="13"/>
  <c r="D5" i="39" s="1"/>
  <c r="X53" i="13"/>
  <c r="X26" i="13"/>
</calcChain>
</file>

<file path=xl/sharedStrings.xml><?xml version="1.0" encoding="utf-8"?>
<sst xmlns="http://schemas.openxmlformats.org/spreadsheetml/2006/main" count="313" uniqueCount="77">
  <si>
    <t>Annual Bill ($)</t>
  </si>
  <si>
    <t>Monthly Avg. Bill ($)</t>
  </si>
  <si>
    <t>Scenario</t>
  </si>
  <si>
    <t>2024 Rates</t>
  </si>
  <si>
    <t>Harmonized SFVD</t>
  </si>
  <si>
    <t>Bill Index vs. Current</t>
  </si>
  <si>
    <t>Conventional Gas Heat</t>
  </si>
  <si>
    <t>Hybrid 0C Crossover</t>
  </si>
  <si>
    <t>Hybrid -10C Crossover</t>
  </si>
  <si>
    <t>Electric Heat/Tank WH</t>
  </si>
  <si>
    <t>Electric Heat/Tankless</t>
  </si>
  <si>
    <t>2024 Rates (LEGD)</t>
  </si>
  <si>
    <t>LEGD Rate 1 - Residential Profiles for Gas, Hybrid, and Electric Heating Scenarios</t>
  </si>
  <si>
    <t>"Step 1" - 2024 Rates</t>
  </si>
  <si>
    <t>"Step 2" - Harmonized, New Rates (SFVD)</t>
  </si>
  <si>
    <t>Distribution</t>
  </si>
  <si>
    <t>Gas Costs</t>
  </si>
  <si>
    <t>Total</t>
  </si>
  <si>
    <t>E01 - Small</t>
  </si>
  <si>
    <t>Monthly Charge ($/mo)</t>
  </si>
  <si>
    <t>Monthly Delivery Charge</t>
  </si>
  <si>
    <t>First     30 m³</t>
  </si>
  <si>
    <t>Monthly Delivery Demand Charge</t>
  </si>
  <si>
    <t>Next     55 m³</t>
  </si>
  <si>
    <t>Delivery Commodity Charge</t>
  </si>
  <si>
    <t>Next     85 m³</t>
  </si>
  <si>
    <t>Transportation Charges</t>
  </si>
  <si>
    <t>Over  170 m³</t>
  </si>
  <si>
    <t>Gas Supply Commodity</t>
  </si>
  <si>
    <t>Load Balancing</t>
  </si>
  <si>
    <t xml:space="preserve">Western Transportation </t>
  </si>
  <si>
    <t xml:space="preserve">Dawn Transportation </t>
  </si>
  <si>
    <t>E02 - General</t>
  </si>
  <si>
    <t>2024 Transportation</t>
  </si>
  <si>
    <t>2024 Western Transportation</t>
  </si>
  <si>
    <t>System Commodity</t>
  </si>
  <si>
    <t>Month</t>
  </si>
  <si>
    <t>Conventional</t>
  </si>
  <si>
    <t>"Step 2" - Harmonized, New Rates SFVD</t>
  </si>
  <si>
    <t>Jan</t>
  </si>
  <si>
    <t>Nov 2019 Approved Total Rates</t>
  </si>
  <si>
    <t>Rates</t>
  </si>
  <si>
    <t>Distribution Only</t>
  </si>
  <si>
    <t>Commodity Charge</t>
  </si>
  <si>
    <t>Total Bill</t>
  </si>
  <si>
    <t>Step 1 to Step 2 SFVD</t>
  </si>
  <si>
    <t>Feb</t>
  </si>
  <si>
    <t>VOLUME</t>
  </si>
  <si>
    <t>m³</t>
  </si>
  <si>
    <t>Mar</t>
  </si>
  <si>
    <t>DAILY DEMAND</t>
  </si>
  <si>
    <t>Apr</t>
  </si>
  <si>
    <t>MONTHLY CHG.</t>
  </si>
  <si>
    <t>$</t>
  </si>
  <si>
    <t>CUSTOMER CHG.</t>
  </si>
  <si>
    <t>May</t>
  </si>
  <si>
    <t>DEMAND CHARGE</t>
  </si>
  <si>
    <t>Jun</t>
  </si>
  <si>
    <t>DELIVERY CHG.</t>
  </si>
  <si>
    <t>DELIVERY COMMODITY</t>
  </si>
  <si>
    <t>Jul</t>
  </si>
  <si>
    <t>LOAD BALANCING</t>
  </si>
  <si>
    <t>Aug</t>
  </si>
  <si>
    <t>TRANSPORTATION</t>
  </si>
  <si>
    <t>Sep</t>
  </si>
  <si>
    <t>SYSTEM COMMODITY</t>
  </si>
  <si>
    <t>GAS SUPPLY COMMODITY</t>
  </si>
  <si>
    <t>Oct</t>
  </si>
  <si>
    <t>TOTAL SALES</t>
  </si>
  <si>
    <t>Nov</t>
  </si>
  <si>
    <t>Dec</t>
  </si>
  <si>
    <t>Bill Index</t>
  </si>
  <si>
    <t xml:space="preserve">Bill Index vs Current </t>
  </si>
  <si>
    <t>Hybrid 0</t>
  </si>
  <si>
    <t>Hybrid -10</t>
  </si>
  <si>
    <t>Base Only</t>
  </si>
  <si>
    <t>Tankless Water Heater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</si>
</sst>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_);_(@_)"/>
    <numFmt numFmtId="167" formatCode="#,##0.0000_);\(#,##0.0000\)"/>
    <numFmt numFmtId="168" formatCode="dd\-mmm\-yyyy"/>
    <numFmt numFmtId="169" formatCode="_(* #,##0_);_(* \(#,##0\);_(* &quot;-&quot;??_);_(@_)"/>
    <numFmt numFmtId="170" formatCode="_(* #,##0.000_);_(* \(#,##0.000\);_(* &quot;-&quot;??_);_(@_)"/>
    <numFmt numFmtId="171" formatCode="0.000"/>
    <numFmt numFmtId="172" formatCode="#,##0.000_);\(#,##0.000\)"/>
    <numFmt numFmtId="17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u/>
      <sz val="11"/>
      <color rgb="FF00B050"/>
      <name val="Arial"/>
      <family val="2"/>
    </font>
    <font>
      <b/>
      <sz val="11"/>
      <color rgb="FF0000CC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MT"/>
    </font>
    <font>
      <b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8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7" fillId="0" borderId="0" xfId="0" applyFont="1"/>
    <xf numFmtId="0" fontId="10" fillId="0" borderId="0" xfId="0" applyFont="1"/>
    <xf numFmtId="168" fontId="8" fillId="0" borderId="0" xfId="0" quotePrefix="1" applyNumberFormat="1" applyFont="1" applyAlignment="1">
      <alignment horizontal="center" wrapText="1"/>
    </xf>
    <xf numFmtId="37" fontId="7" fillId="0" borderId="0" xfId="0" applyNumberFormat="1" applyFont="1"/>
    <xf numFmtId="164" fontId="7" fillId="0" borderId="0" xfId="0" applyNumberFormat="1" applyFont="1" applyAlignment="1">
      <alignment horizontal="left"/>
    </xf>
    <xf numFmtId="39" fontId="7" fillId="0" borderId="0" xfId="0" applyNumberFormat="1" applyFont="1"/>
    <xf numFmtId="164" fontId="11" fillId="0" borderId="0" xfId="0" applyNumberFormat="1" applyFont="1" applyAlignment="1">
      <alignment horizontal="left"/>
    </xf>
    <xf numFmtId="0" fontId="11" fillId="0" borderId="1" xfId="0" applyFont="1" applyBorder="1"/>
    <xf numFmtId="0" fontId="7" fillId="0" borderId="1" xfId="0" applyFont="1" applyBorder="1"/>
    <xf numFmtId="39" fontId="7" fillId="0" borderId="1" xfId="0" applyNumberFormat="1" applyFont="1" applyBorder="1"/>
    <xf numFmtId="0" fontId="11" fillId="0" borderId="0" xfId="0" applyFont="1"/>
    <xf numFmtId="1" fontId="12" fillId="0" borderId="0" xfId="2" applyNumberFormat="1"/>
    <xf numFmtId="0" fontId="7" fillId="0" borderId="0" xfId="0" applyFont="1" applyAlignment="1">
      <alignment horizontal="center" wrapText="1"/>
    </xf>
    <xf numFmtId="168" fontId="7" fillId="0" borderId="0" xfId="0" quotePrefix="1" applyNumberFormat="1" applyFont="1" applyAlignment="1">
      <alignment horizontal="center" wrapText="1"/>
    </xf>
    <xf numFmtId="165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9" fillId="0" borderId="0" xfId="0" applyNumberFormat="1" applyFont="1"/>
    <xf numFmtId="2" fontId="7" fillId="0" borderId="0" xfId="0" applyNumberFormat="1" applyFont="1"/>
    <xf numFmtId="39" fontId="8" fillId="0" borderId="1" xfId="0" applyNumberFormat="1" applyFont="1" applyBorder="1"/>
    <xf numFmtId="0" fontId="7" fillId="0" borderId="0" xfId="0" applyFont="1" applyAlignment="1">
      <alignment horizontal="center"/>
    </xf>
    <xf numFmtId="49" fontId="8" fillId="0" borderId="0" xfId="0" applyNumberFormat="1" applyFont="1"/>
    <xf numFmtId="164" fontId="8" fillId="0" borderId="0" xfId="0" applyNumberFormat="1" applyFont="1" applyAlignment="1">
      <alignment horizontal="left"/>
    </xf>
    <xf numFmtId="49" fontId="7" fillId="0" borderId="0" xfId="0" applyNumberFormat="1" applyFont="1"/>
    <xf numFmtId="0" fontId="14" fillId="0" borderId="0" xfId="0" applyFont="1"/>
    <xf numFmtId="165" fontId="10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37" fontId="15" fillId="0" borderId="5" xfId="0" applyNumberFormat="1" applyFont="1" applyBorder="1"/>
    <xf numFmtId="37" fontId="15" fillId="0" borderId="0" xfId="0" applyNumberFormat="1" applyFont="1"/>
    <xf numFmtId="39" fontId="15" fillId="0" borderId="5" xfId="0" applyNumberFormat="1" applyFont="1" applyBorder="1"/>
    <xf numFmtId="39" fontId="15" fillId="0" borderId="0" xfId="0" applyNumberFormat="1" applyFont="1"/>
    <xf numFmtId="39" fontId="8" fillId="0" borderId="0" xfId="0" applyNumberFormat="1" applyFont="1"/>
    <xf numFmtId="0" fontId="7" fillId="0" borderId="1" xfId="0" applyFont="1" applyBorder="1" applyAlignment="1">
      <alignment horizontal="center"/>
    </xf>
    <xf numFmtId="43" fontId="7" fillId="0" borderId="0" xfId="1" applyFont="1" applyFill="1" applyAlignment="1"/>
    <xf numFmtId="43" fontId="8" fillId="0" borderId="0" xfId="1" applyFont="1" applyFill="1" applyAlignment="1"/>
    <xf numFmtId="0" fontId="8" fillId="0" borderId="0" xfId="0" applyFont="1"/>
    <xf numFmtId="172" fontId="8" fillId="0" borderId="1" xfId="0" applyNumberFormat="1" applyFont="1" applyBorder="1"/>
    <xf numFmtId="0" fontId="8" fillId="0" borderId="8" xfId="0" applyFont="1" applyBorder="1"/>
    <xf numFmtId="0" fontId="7" fillId="0" borderId="0" xfId="0" applyFont="1" applyAlignment="1">
      <alignment horizontal="right"/>
    </xf>
    <xf numFmtId="43" fontId="7" fillId="0" borderId="0" xfId="1" applyFont="1" applyFill="1" applyBorder="1" applyAlignment="1"/>
    <xf numFmtId="167" fontId="7" fillId="0" borderId="0" xfId="0" applyNumberFormat="1" applyFont="1"/>
    <xf numFmtId="0" fontId="0" fillId="0" borderId="0" xfId="0" applyAlignment="1">
      <alignment horizontal="left" indent="2"/>
    </xf>
    <xf numFmtId="169" fontId="0" fillId="0" borderId="0" xfId="6" applyNumberFormat="1" applyFont="1"/>
    <xf numFmtId="169" fontId="0" fillId="0" borderId="1" xfId="6" applyNumberFormat="1" applyFont="1" applyBorder="1"/>
    <xf numFmtId="166" fontId="0" fillId="0" borderId="0" xfId="6" applyNumberFormat="1" applyFont="1"/>
    <xf numFmtId="49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19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169" fontId="4" fillId="0" borderId="0" xfId="0" applyNumberFormat="1" applyFont="1"/>
    <xf numFmtId="43" fontId="4" fillId="0" borderId="0" xfId="6" applyFont="1"/>
    <xf numFmtId="166" fontId="4" fillId="0" borderId="0" xfId="6" applyNumberFormat="1" applyFont="1"/>
    <xf numFmtId="169" fontId="4" fillId="0" borderId="0" xfId="6" applyNumberFormat="1" applyFont="1"/>
    <xf numFmtId="0" fontId="4" fillId="0" borderId="1" xfId="0" applyFont="1" applyBorder="1" applyAlignment="1">
      <alignment horizontal="left" indent="2"/>
    </xf>
    <xf numFmtId="169" fontId="4" fillId="0" borderId="1" xfId="6" applyNumberFormat="1" applyFont="1" applyBorder="1"/>
    <xf numFmtId="169" fontId="4" fillId="0" borderId="1" xfId="0" applyNumberFormat="1" applyFont="1" applyBorder="1"/>
    <xf numFmtId="171" fontId="4" fillId="0" borderId="0" xfId="6" applyNumberFormat="1" applyFont="1" applyFill="1" applyBorder="1"/>
    <xf numFmtId="2" fontId="4" fillId="0" borderId="0" xfId="6" applyNumberFormat="1" applyFont="1" applyFill="1" applyBorder="1"/>
    <xf numFmtId="43" fontId="6" fillId="0" borderId="0" xfId="0" applyNumberFormat="1" applyFont="1" applyAlignment="1">
      <alignment horizontal="center"/>
    </xf>
    <xf numFmtId="2" fontId="7" fillId="0" borderId="0" xfId="1" applyNumberFormat="1" applyFont="1" applyFill="1" applyAlignment="1"/>
    <xf numFmtId="0" fontId="8" fillId="0" borderId="6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/>
    </xf>
    <xf numFmtId="171" fontId="4" fillId="0" borderId="1" xfId="6" applyNumberFormat="1" applyFont="1" applyFill="1" applyBorder="1"/>
    <xf numFmtId="2" fontId="4" fillId="0" borderId="1" xfId="6" applyNumberFormat="1" applyFont="1" applyFill="1" applyBorder="1"/>
    <xf numFmtId="166" fontId="4" fillId="0" borderId="1" xfId="6" applyNumberFormat="1" applyFont="1" applyBorder="1"/>
    <xf numFmtId="0" fontId="0" fillId="0" borderId="12" xfId="0" applyBorder="1" applyAlignment="1">
      <alignment horizontal="left"/>
    </xf>
    <xf numFmtId="0" fontId="7" fillId="0" borderId="12" xfId="0" applyFont="1" applyBorder="1"/>
    <xf numFmtId="0" fontId="21" fillId="2" borderId="0" xfId="0" applyFont="1" applyFill="1"/>
    <xf numFmtId="2" fontId="7" fillId="0" borderId="0" xfId="1" applyNumberFormat="1" applyFont="1" applyFill="1" applyBorder="1" applyAlignment="1"/>
    <xf numFmtId="49" fontId="20" fillId="0" borderId="0" xfId="0" applyNumberFormat="1" applyFont="1" applyAlignment="1">
      <alignment horizontal="center"/>
    </xf>
    <xf numFmtId="0" fontId="21" fillId="0" borderId="0" xfId="0" applyFont="1"/>
    <xf numFmtId="166" fontId="4" fillId="0" borderId="0" xfId="6" applyNumberFormat="1" applyFont="1" applyBorder="1"/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12" fillId="0" borderId="0" xfId="2" applyNumberFormat="1"/>
    <xf numFmtId="165" fontId="12" fillId="0" borderId="0" xfId="2" applyNumberFormat="1"/>
    <xf numFmtId="2" fontId="12" fillId="0" borderId="13" xfId="2" applyNumberFormat="1" applyBorder="1"/>
    <xf numFmtId="165" fontId="12" fillId="0" borderId="13" xfId="2" applyNumberFormat="1" applyBorder="1"/>
    <xf numFmtId="1" fontId="12" fillId="0" borderId="13" xfId="2" applyNumberFormat="1" applyBorder="1"/>
    <xf numFmtId="0" fontId="16" fillId="0" borderId="12" xfId="0" applyFont="1" applyBorder="1"/>
    <xf numFmtId="2" fontId="16" fillId="0" borderId="0" xfId="2" applyNumberFormat="1" applyFont="1"/>
    <xf numFmtId="2" fontId="16" fillId="0" borderId="13" xfId="2" applyNumberFormat="1" applyFont="1" applyBorder="1"/>
    <xf numFmtId="165" fontId="16" fillId="0" borderId="0" xfId="2" applyNumberFormat="1" applyFont="1"/>
    <xf numFmtId="165" fontId="16" fillId="0" borderId="13" xfId="2" applyNumberFormat="1" applyFont="1" applyBorder="1"/>
    <xf numFmtId="0" fontId="17" fillId="0" borderId="12" xfId="0" applyFont="1" applyBorder="1"/>
    <xf numFmtId="0" fontId="17" fillId="0" borderId="0" xfId="0" applyFont="1"/>
    <xf numFmtId="0" fontId="17" fillId="0" borderId="13" xfId="0" applyFont="1" applyBorder="1"/>
    <xf numFmtId="0" fontId="17" fillId="0" borderId="8" xfId="0" applyFont="1" applyBorder="1"/>
    <xf numFmtId="0" fontId="17" fillId="0" borderId="11" xfId="0" applyFont="1" applyBorder="1"/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16" fillId="0" borderId="1" xfId="0" applyFont="1" applyBorder="1"/>
    <xf numFmtId="0" fontId="22" fillId="0" borderId="9" xfId="0" applyFont="1" applyBorder="1"/>
    <xf numFmtId="39" fontId="22" fillId="0" borderId="9" xfId="0" applyNumberFormat="1" applyFont="1" applyBorder="1"/>
    <xf numFmtId="43" fontId="22" fillId="0" borderId="9" xfId="0" applyNumberFormat="1" applyFont="1" applyBorder="1"/>
    <xf numFmtId="171" fontId="22" fillId="0" borderId="9" xfId="0" applyNumberFormat="1" applyFont="1" applyBorder="1"/>
    <xf numFmtId="0" fontId="16" fillId="0" borderId="8" xfId="0" applyFont="1" applyBorder="1"/>
    <xf numFmtId="165" fontId="12" fillId="0" borderId="8" xfId="2" applyNumberFormat="1" applyBorder="1"/>
    <xf numFmtId="0" fontId="0" fillId="0" borderId="8" xfId="0" applyBorder="1" applyAlignment="1">
      <alignment horizontal="left"/>
    </xf>
    <xf numFmtId="1" fontId="12" fillId="0" borderId="8" xfId="2" applyNumberFormat="1" applyBorder="1"/>
    <xf numFmtId="169" fontId="0" fillId="0" borderId="8" xfId="0" applyNumberFormat="1" applyBorder="1" applyAlignment="1">
      <alignment horizontal="left"/>
    </xf>
    <xf numFmtId="0" fontId="8" fillId="0" borderId="3" xfId="0" applyFont="1" applyBorder="1" applyAlignment="1">
      <alignment horizontal="center"/>
    </xf>
    <xf numFmtId="170" fontId="7" fillId="0" borderId="0" xfId="1" applyNumberFormat="1" applyFont="1" applyFill="1" applyAlignment="1">
      <alignment horizontal="center"/>
    </xf>
    <xf numFmtId="9" fontId="15" fillId="0" borderId="0" xfId="11" applyFont="1"/>
    <xf numFmtId="0" fontId="23" fillId="0" borderId="15" xfId="0" applyFont="1" applyBorder="1"/>
    <xf numFmtId="0" fontId="22" fillId="0" borderId="9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49" fontId="20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12">
    <cellStyle name="Comma" xfId="1" builtinId="3"/>
    <cellStyle name="Comma 10" xfId="9" xr:uid="{0906D379-0518-4FAB-A336-AC144679567D}"/>
    <cellStyle name="Comma 2" xfId="3" xr:uid="{5B7FA884-DCCF-4857-8A82-8CE11C461995}"/>
    <cellStyle name="Comma 2 2" xfId="10" xr:uid="{6868984D-3ECB-4945-8291-7AFD1515ED83}"/>
    <cellStyle name="Comma 3" xfId="6" xr:uid="{D136D388-E4FB-4E19-8EEE-6561BDE1A01F}"/>
    <cellStyle name="Comma 4" xfId="8" xr:uid="{88489E99-1AAE-436A-9491-32F5F40F3357}"/>
    <cellStyle name="Exhibits" xfId="4" xr:uid="{6FAF8FC6-566D-4CA3-967F-3793C0972693}"/>
    <cellStyle name="Normal" xfId="0" builtinId="0" customBuiltin="1"/>
    <cellStyle name="Normal 2" xfId="2" xr:uid="{48BDE07E-DBF9-43DC-A2DE-79E9A0FBF377}"/>
    <cellStyle name="Normal 2 2" xfId="5" xr:uid="{7443D211-7C0F-4C5C-9D35-7990B38E58A0}"/>
    <cellStyle name="Percent" xfId="11" builtinId="5"/>
    <cellStyle name="Percent 2" xfId="7" xr:uid="{7129AAA1-9220-4798-BC69-E502B603419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33B2-0740-7343-A2C8-BD46658534E7}">
  <dimension ref="A1:F12"/>
  <sheetViews>
    <sheetView tabSelected="1" workbookViewId="0">
      <selection activeCell="B11" sqref="B11"/>
    </sheetView>
  </sheetViews>
  <sheetFormatPr defaultColWidth="11.42578125" defaultRowHeight="15"/>
  <cols>
    <col min="1" max="1" width="28" customWidth="1"/>
    <col min="2" max="6" width="20.85546875" customWidth="1"/>
  </cols>
  <sheetData>
    <row r="1" spans="1:6" ht="15.75">
      <c r="A1" s="96"/>
      <c r="B1" s="109" t="s">
        <v>0</v>
      </c>
      <c r="C1" s="109"/>
      <c r="D1" s="96"/>
      <c r="E1" s="109" t="s">
        <v>1</v>
      </c>
      <c r="F1" s="109"/>
    </row>
    <row r="2" spans="1:6" ht="15.75">
      <c r="A2" s="96" t="s">
        <v>2</v>
      </c>
      <c r="B2" s="96" t="s">
        <v>3</v>
      </c>
      <c r="C2" s="96" t="s">
        <v>4</v>
      </c>
      <c r="D2" s="96" t="s">
        <v>5</v>
      </c>
      <c r="E2" s="96" t="s">
        <v>3</v>
      </c>
      <c r="F2" s="96" t="s">
        <v>4</v>
      </c>
    </row>
    <row r="3" spans="1:6" ht="15.75">
      <c r="A3" s="96" t="s">
        <v>6</v>
      </c>
      <c r="B3" s="97">
        <f>'R1'!M34</f>
        <v>919.96502920782928</v>
      </c>
      <c r="C3" s="98">
        <f>'R1'!U34</f>
        <v>924.65401591903083</v>
      </c>
      <c r="D3" s="99">
        <f>'R1'!U36</f>
        <v>1.005096918428779</v>
      </c>
      <c r="E3" s="97">
        <f>B3/12</f>
        <v>76.663752433985778</v>
      </c>
      <c r="F3" s="98">
        <f t="shared" ref="F3:F7" si="0">C3/12</f>
        <v>77.054501326585907</v>
      </c>
    </row>
    <row r="4" spans="1:6" ht="15.75">
      <c r="A4" s="96" t="s">
        <v>7</v>
      </c>
      <c r="B4" s="97">
        <f>'R1'!M48</f>
        <v>697.73440826053877</v>
      </c>
      <c r="C4" s="98">
        <f>'R1'!U48</f>
        <v>781.19245958176418</v>
      </c>
      <c r="D4" s="99">
        <f>'R1'!U50</f>
        <v>1.1196129219559166</v>
      </c>
      <c r="E4" s="97">
        <f t="shared" ref="E4:E7" si="1">B4/12</f>
        <v>58.144534021711564</v>
      </c>
      <c r="F4" s="98">
        <f t="shared" si="0"/>
        <v>65.099371631813682</v>
      </c>
    </row>
    <row r="5" spans="1:6" ht="15.75">
      <c r="A5" s="96" t="s">
        <v>8</v>
      </c>
      <c r="B5" s="97">
        <f>'R1'!M62</f>
        <v>512.5814037782377</v>
      </c>
      <c r="C5" s="98">
        <f>'R1'!U62</f>
        <v>661.93914623847036</v>
      </c>
      <c r="D5" s="99">
        <f>'R1'!U64</f>
        <v>1.2913834590161031</v>
      </c>
      <c r="E5" s="97">
        <f t="shared" si="1"/>
        <v>42.715116981519806</v>
      </c>
      <c r="F5" s="98">
        <f t="shared" si="0"/>
        <v>55.161595519872527</v>
      </c>
    </row>
    <row r="6" spans="1:6" ht="15.75">
      <c r="A6" s="96" t="s">
        <v>9</v>
      </c>
      <c r="B6" s="97">
        <f>'R1'!M76</f>
        <v>458.57002741520961</v>
      </c>
      <c r="C6" s="98">
        <f>'R1'!U76</f>
        <v>461.49096332457157</v>
      </c>
      <c r="D6" s="99">
        <f>'R1'!U78</f>
        <v>1.0063696616323274</v>
      </c>
      <c r="E6" s="97">
        <f t="shared" si="1"/>
        <v>38.214168951267467</v>
      </c>
      <c r="F6" s="98">
        <f t="shared" si="0"/>
        <v>38.457580277047633</v>
      </c>
    </row>
    <row r="7" spans="1:6" ht="15.75">
      <c r="A7" s="96" t="s">
        <v>10</v>
      </c>
      <c r="B7" s="97">
        <f>'R1'!M91</f>
        <v>410.73341119064668</v>
      </c>
      <c r="C7" s="98">
        <f>'R1'!U91</f>
        <v>427.7950708919908</v>
      </c>
      <c r="D7" s="99">
        <f>'R1'!U93</f>
        <v>1.0415394979723838</v>
      </c>
      <c r="E7" s="97">
        <f t="shared" si="1"/>
        <v>34.227784265887223</v>
      </c>
      <c r="F7" s="98">
        <f t="shared" si="0"/>
        <v>35.649589240999234</v>
      </c>
    </row>
    <row r="9" spans="1:6" ht="15.75">
      <c r="B9" s="110" t="s">
        <v>1</v>
      </c>
      <c r="C9" s="111"/>
    </row>
    <row r="10" spans="1:6" ht="15.75">
      <c r="A10" s="96" t="s">
        <v>2</v>
      </c>
      <c r="B10" s="108" t="s">
        <v>11</v>
      </c>
      <c r="C10" s="96" t="s">
        <v>4</v>
      </c>
    </row>
    <row r="11" spans="1:6" ht="15.75">
      <c r="A11" s="96" t="s">
        <v>9</v>
      </c>
      <c r="B11" s="97">
        <f>E6</f>
        <v>38.214168951267467</v>
      </c>
      <c r="C11" s="98">
        <f t="shared" ref="C11:C12" si="2">F6</f>
        <v>38.457580277047633</v>
      </c>
    </row>
    <row r="12" spans="1:6" ht="15.75">
      <c r="A12" s="96" t="s">
        <v>10</v>
      </c>
      <c r="B12" s="97">
        <f t="shared" ref="B12" si="3">E7</f>
        <v>34.227784265887223</v>
      </c>
      <c r="C12" s="98">
        <f t="shared" si="2"/>
        <v>35.649589240999234</v>
      </c>
    </row>
  </sheetData>
  <mergeCells count="3">
    <mergeCell ref="B1:C1"/>
    <mergeCell ref="E1:F1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B9289-F4BD-47B1-AE52-0A359F1E3E9E}">
  <sheetPr codeName="Sheet6">
    <tabColor theme="7"/>
  </sheetPr>
  <dimension ref="A2:AV94"/>
  <sheetViews>
    <sheetView view="pageBreakPreview" zoomScale="90" zoomScaleNormal="95" zoomScaleSheetLayoutView="90" workbookViewId="0">
      <selection activeCell="A82" sqref="A82"/>
    </sheetView>
  </sheetViews>
  <sheetFormatPr defaultColWidth="6.140625" defaultRowHeight="14.25" customHeight="1"/>
  <cols>
    <col min="1" max="1" width="24.42578125" style="1" bestFit="1" customWidth="1"/>
    <col min="2" max="2" width="7" style="20" bestFit="1" customWidth="1"/>
    <col min="3" max="3" width="1.140625" style="1" customWidth="1"/>
    <col min="4" max="5" width="11" style="1" customWidth="1"/>
    <col min="6" max="6" width="6.42578125" style="1" customWidth="1"/>
    <col min="7" max="7" width="3.42578125" style="1" customWidth="1"/>
    <col min="8" max="8" width="26.140625" style="1" customWidth="1"/>
    <col min="9" max="9" width="3.140625" style="1" bestFit="1" customWidth="1"/>
    <col min="10" max="10" width="10.42578125" style="1" customWidth="1"/>
    <col min="11" max="11" width="11.42578125" style="1" customWidth="1"/>
    <col min="12" max="12" width="10.85546875" style="1" customWidth="1"/>
    <col min="13" max="13" width="12.42578125" style="1" bestFit="1" customWidth="1"/>
    <col min="14" max="14" width="6.42578125" style="1" customWidth="1"/>
    <col min="15" max="15" width="1.85546875" style="1" customWidth="1"/>
    <col min="16" max="16" width="31.140625" style="1" customWidth="1"/>
    <col min="17" max="17" width="11.42578125" style="1" customWidth="1"/>
    <col min="18" max="19" width="10.42578125" style="1" bestFit="1" customWidth="1"/>
    <col min="20" max="20" width="11.42578125" style="1" customWidth="1"/>
    <col min="21" max="21" width="13" style="1" bestFit="1" customWidth="1"/>
    <col min="22" max="22" width="6.42578125" style="1" customWidth="1"/>
    <col min="23" max="23" width="4.42578125" style="1" customWidth="1"/>
    <col min="24" max="24" width="23.42578125" style="1" customWidth="1"/>
    <col min="25" max="40" width="6.140625" style="1"/>
    <col min="41" max="41" width="19.42578125" style="1" customWidth="1"/>
    <col min="42" max="42" width="21.85546875" style="1" customWidth="1"/>
    <col min="43" max="43" width="19.85546875" style="1" customWidth="1"/>
    <col min="44" max="44" width="14.42578125" style="1" customWidth="1"/>
    <col min="45" max="45" width="21.42578125" style="1" customWidth="1"/>
    <col min="46" max="46" width="18.42578125" style="1" customWidth="1"/>
    <col min="47" max="47" width="18" style="1" customWidth="1"/>
    <col min="48" max="247" width="6.140625" style="1"/>
    <col min="248" max="248" width="16.85546875" style="1" bestFit="1" customWidth="1"/>
    <col min="249" max="249" width="5.85546875" style="1" customWidth="1"/>
    <col min="250" max="250" width="8" style="1" bestFit="1" customWidth="1"/>
    <col min="251" max="251" width="8.42578125" style="1" bestFit="1" customWidth="1"/>
    <col min="252" max="252" width="9.42578125" style="1" customWidth="1"/>
    <col min="253" max="254" width="8.42578125" style="1" bestFit="1" customWidth="1"/>
    <col min="255" max="259" width="7.42578125" style="1" bestFit="1" customWidth="1"/>
    <col min="260" max="261" width="6.85546875" style="1" bestFit="1" customWidth="1"/>
    <col min="262" max="262" width="8" style="1" bestFit="1" customWidth="1"/>
    <col min="263" max="263" width="2.42578125" style="1" customWidth="1"/>
    <col min="264" max="264" width="14.42578125" style="1" bestFit="1" customWidth="1"/>
    <col min="265" max="265" width="10.42578125" style="1" customWidth="1"/>
    <col min="266" max="266" width="5.85546875" style="1" customWidth="1"/>
    <col min="267" max="268" width="1.140625" style="1" customWidth="1"/>
    <col min="269" max="269" width="2" style="1" customWidth="1"/>
    <col min="270" max="270" width="6.140625" style="1"/>
    <col min="271" max="273" width="9.42578125" style="1" bestFit="1" customWidth="1"/>
    <col min="274" max="503" width="6.140625" style="1"/>
    <col min="504" max="504" width="16.85546875" style="1" bestFit="1" customWidth="1"/>
    <col min="505" max="505" width="5.85546875" style="1" customWidth="1"/>
    <col min="506" max="506" width="8" style="1" bestFit="1" customWidth="1"/>
    <col min="507" max="507" width="8.42578125" style="1" bestFit="1" customWidth="1"/>
    <col min="508" max="508" width="9.42578125" style="1" customWidth="1"/>
    <col min="509" max="510" width="8.42578125" style="1" bestFit="1" customWidth="1"/>
    <col min="511" max="515" width="7.42578125" style="1" bestFit="1" customWidth="1"/>
    <col min="516" max="517" width="6.85546875" style="1" bestFit="1" customWidth="1"/>
    <col min="518" max="518" width="8" style="1" bestFit="1" customWidth="1"/>
    <col min="519" max="519" width="2.42578125" style="1" customWidth="1"/>
    <col min="520" max="520" width="14.42578125" style="1" bestFit="1" customWidth="1"/>
    <col min="521" max="521" width="10.42578125" style="1" customWidth="1"/>
    <col min="522" max="522" width="5.85546875" style="1" customWidth="1"/>
    <col min="523" max="524" width="1.140625" style="1" customWidth="1"/>
    <col min="525" max="525" width="2" style="1" customWidth="1"/>
    <col min="526" max="526" width="6.140625" style="1"/>
    <col min="527" max="529" width="9.42578125" style="1" bestFit="1" customWidth="1"/>
    <col min="530" max="759" width="6.140625" style="1"/>
    <col min="760" max="760" width="16.85546875" style="1" bestFit="1" customWidth="1"/>
    <col min="761" max="761" width="5.85546875" style="1" customWidth="1"/>
    <col min="762" max="762" width="8" style="1" bestFit="1" customWidth="1"/>
    <col min="763" max="763" width="8.42578125" style="1" bestFit="1" customWidth="1"/>
    <col min="764" max="764" width="9.42578125" style="1" customWidth="1"/>
    <col min="765" max="766" width="8.42578125" style="1" bestFit="1" customWidth="1"/>
    <col min="767" max="771" width="7.42578125" style="1" bestFit="1" customWidth="1"/>
    <col min="772" max="773" width="6.85546875" style="1" bestFit="1" customWidth="1"/>
    <col min="774" max="774" width="8" style="1" bestFit="1" customWidth="1"/>
    <col min="775" max="775" width="2.42578125" style="1" customWidth="1"/>
    <col min="776" max="776" width="14.42578125" style="1" bestFit="1" customWidth="1"/>
    <col min="777" max="777" width="10.42578125" style="1" customWidth="1"/>
    <col min="778" max="778" width="5.85546875" style="1" customWidth="1"/>
    <col min="779" max="780" width="1.140625" style="1" customWidth="1"/>
    <col min="781" max="781" width="2" style="1" customWidth="1"/>
    <col min="782" max="782" width="6.140625" style="1"/>
    <col min="783" max="785" width="9.42578125" style="1" bestFit="1" customWidth="1"/>
    <col min="786" max="1015" width="6.140625" style="1"/>
    <col min="1016" max="1016" width="16.85546875" style="1" bestFit="1" customWidth="1"/>
    <col min="1017" max="1017" width="5.85546875" style="1" customWidth="1"/>
    <col min="1018" max="1018" width="8" style="1" bestFit="1" customWidth="1"/>
    <col min="1019" max="1019" width="8.42578125" style="1" bestFit="1" customWidth="1"/>
    <col min="1020" max="1020" width="9.42578125" style="1" customWidth="1"/>
    <col min="1021" max="1022" width="8.42578125" style="1" bestFit="1" customWidth="1"/>
    <col min="1023" max="1027" width="7.42578125" style="1" bestFit="1" customWidth="1"/>
    <col min="1028" max="1029" width="6.85546875" style="1" bestFit="1" customWidth="1"/>
    <col min="1030" max="1030" width="8" style="1" bestFit="1" customWidth="1"/>
    <col min="1031" max="1031" width="2.42578125" style="1" customWidth="1"/>
    <col min="1032" max="1032" width="14.42578125" style="1" bestFit="1" customWidth="1"/>
    <col min="1033" max="1033" width="10.42578125" style="1" customWidth="1"/>
    <col min="1034" max="1034" width="5.85546875" style="1" customWidth="1"/>
    <col min="1035" max="1036" width="1.140625" style="1" customWidth="1"/>
    <col min="1037" max="1037" width="2" style="1" customWidth="1"/>
    <col min="1038" max="1038" width="6.140625" style="1"/>
    <col min="1039" max="1041" width="9.42578125" style="1" bestFit="1" customWidth="1"/>
    <col min="1042" max="1271" width="6.140625" style="1"/>
    <col min="1272" max="1272" width="16.85546875" style="1" bestFit="1" customWidth="1"/>
    <col min="1273" max="1273" width="5.85546875" style="1" customWidth="1"/>
    <col min="1274" max="1274" width="8" style="1" bestFit="1" customWidth="1"/>
    <col min="1275" max="1275" width="8.42578125" style="1" bestFit="1" customWidth="1"/>
    <col min="1276" max="1276" width="9.42578125" style="1" customWidth="1"/>
    <col min="1277" max="1278" width="8.42578125" style="1" bestFit="1" customWidth="1"/>
    <col min="1279" max="1283" width="7.42578125" style="1" bestFit="1" customWidth="1"/>
    <col min="1284" max="1285" width="6.85546875" style="1" bestFit="1" customWidth="1"/>
    <col min="1286" max="1286" width="8" style="1" bestFit="1" customWidth="1"/>
    <col min="1287" max="1287" width="2.42578125" style="1" customWidth="1"/>
    <col min="1288" max="1288" width="14.42578125" style="1" bestFit="1" customWidth="1"/>
    <col min="1289" max="1289" width="10.42578125" style="1" customWidth="1"/>
    <col min="1290" max="1290" width="5.85546875" style="1" customWidth="1"/>
    <col min="1291" max="1292" width="1.140625" style="1" customWidth="1"/>
    <col min="1293" max="1293" width="2" style="1" customWidth="1"/>
    <col min="1294" max="1294" width="6.140625" style="1"/>
    <col min="1295" max="1297" width="9.42578125" style="1" bestFit="1" customWidth="1"/>
    <col min="1298" max="1527" width="6.140625" style="1"/>
    <col min="1528" max="1528" width="16.85546875" style="1" bestFit="1" customWidth="1"/>
    <col min="1529" max="1529" width="5.85546875" style="1" customWidth="1"/>
    <col min="1530" max="1530" width="8" style="1" bestFit="1" customWidth="1"/>
    <col min="1531" max="1531" width="8.42578125" style="1" bestFit="1" customWidth="1"/>
    <col min="1532" max="1532" width="9.42578125" style="1" customWidth="1"/>
    <col min="1533" max="1534" width="8.42578125" style="1" bestFit="1" customWidth="1"/>
    <col min="1535" max="1539" width="7.42578125" style="1" bestFit="1" customWidth="1"/>
    <col min="1540" max="1541" width="6.85546875" style="1" bestFit="1" customWidth="1"/>
    <col min="1542" max="1542" width="8" style="1" bestFit="1" customWidth="1"/>
    <col min="1543" max="1543" width="2.42578125" style="1" customWidth="1"/>
    <col min="1544" max="1544" width="14.42578125" style="1" bestFit="1" customWidth="1"/>
    <col min="1545" max="1545" width="10.42578125" style="1" customWidth="1"/>
    <col min="1546" max="1546" width="5.85546875" style="1" customWidth="1"/>
    <col min="1547" max="1548" width="1.140625" style="1" customWidth="1"/>
    <col min="1549" max="1549" width="2" style="1" customWidth="1"/>
    <col min="1550" max="1550" width="6.140625" style="1"/>
    <col min="1551" max="1553" width="9.42578125" style="1" bestFit="1" customWidth="1"/>
    <col min="1554" max="1783" width="6.140625" style="1"/>
    <col min="1784" max="1784" width="16.85546875" style="1" bestFit="1" customWidth="1"/>
    <col min="1785" max="1785" width="5.85546875" style="1" customWidth="1"/>
    <col min="1786" max="1786" width="8" style="1" bestFit="1" customWidth="1"/>
    <col min="1787" max="1787" width="8.42578125" style="1" bestFit="1" customWidth="1"/>
    <col min="1788" max="1788" width="9.42578125" style="1" customWidth="1"/>
    <col min="1789" max="1790" width="8.42578125" style="1" bestFit="1" customWidth="1"/>
    <col min="1791" max="1795" width="7.42578125" style="1" bestFit="1" customWidth="1"/>
    <col min="1796" max="1797" width="6.85546875" style="1" bestFit="1" customWidth="1"/>
    <col min="1798" max="1798" width="8" style="1" bestFit="1" customWidth="1"/>
    <col min="1799" max="1799" width="2.42578125" style="1" customWidth="1"/>
    <col min="1800" max="1800" width="14.42578125" style="1" bestFit="1" customWidth="1"/>
    <col min="1801" max="1801" width="10.42578125" style="1" customWidth="1"/>
    <col min="1802" max="1802" width="5.85546875" style="1" customWidth="1"/>
    <col min="1803" max="1804" width="1.140625" style="1" customWidth="1"/>
    <col min="1805" max="1805" width="2" style="1" customWidth="1"/>
    <col min="1806" max="1806" width="6.140625" style="1"/>
    <col min="1807" max="1809" width="9.42578125" style="1" bestFit="1" customWidth="1"/>
    <col min="1810" max="2039" width="6.140625" style="1"/>
    <col min="2040" max="2040" width="16.85546875" style="1" bestFit="1" customWidth="1"/>
    <col min="2041" max="2041" width="5.85546875" style="1" customWidth="1"/>
    <col min="2042" max="2042" width="8" style="1" bestFit="1" customWidth="1"/>
    <col min="2043" max="2043" width="8.42578125" style="1" bestFit="1" customWidth="1"/>
    <col min="2044" max="2044" width="9.42578125" style="1" customWidth="1"/>
    <col min="2045" max="2046" width="8.42578125" style="1" bestFit="1" customWidth="1"/>
    <col min="2047" max="2051" width="7.42578125" style="1" bestFit="1" customWidth="1"/>
    <col min="2052" max="2053" width="6.85546875" style="1" bestFit="1" customWidth="1"/>
    <col min="2054" max="2054" width="8" style="1" bestFit="1" customWidth="1"/>
    <col min="2055" max="2055" width="2.42578125" style="1" customWidth="1"/>
    <col min="2056" max="2056" width="14.42578125" style="1" bestFit="1" customWidth="1"/>
    <col min="2057" max="2057" width="10.42578125" style="1" customWidth="1"/>
    <col min="2058" max="2058" width="5.85546875" style="1" customWidth="1"/>
    <col min="2059" max="2060" width="1.140625" style="1" customWidth="1"/>
    <col min="2061" max="2061" width="2" style="1" customWidth="1"/>
    <col min="2062" max="2062" width="6.140625" style="1"/>
    <col min="2063" max="2065" width="9.42578125" style="1" bestFit="1" customWidth="1"/>
    <col min="2066" max="2295" width="6.140625" style="1"/>
    <col min="2296" max="2296" width="16.85546875" style="1" bestFit="1" customWidth="1"/>
    <col min="2297" max="2297" width="5.85546875" style="1" customWidth="1"/>
    <col min="2298" max="2298" width="8" style="1" bestFit="1" customWidth="1"/>
    <col min="2299" max="2299" width="8.42578125" style="1" bestFit="1" customWidth="1"/>
    <col min="2300" max="2300" width="9.42578125" style="1" customWidth="1"/>
    <col min="2301" max="2302" width="8.42578125" style="1" bestFit="1" customWidth="1"/>
    <col min="2303" max="2307" width="7.42578125" style="1" bestFit="1" customWidth="1"/>
    <col min="2308" max="2309" width="6.85546875" style="1" bestFit="1" customWidth="1"/>
    <col min="2310" max="2310" width="8" style="1" bestFit="1" customWidth="1"/>
    <col min="2311" max="2311" width="2.42578125" style="1" customWidth="1"/>
    <col min="2312" max="2312" width="14.42578125" style="1" bestFit="1" customWidth="1"/>
    <col min="2313" max="2313" width="10.42578125" style="1" customWidth="1"/>
    <col min="2314" max="2314" width="5.85546875" style="1" customWidth="1"/>
    <col min="2315" max="2316" width="1.140625" style="1" customWidth="1"/>
    <col min="2317" max="2317" width="2" style="1" customWidth="1"/>
    <col min="2318" max="2318" width="6.140625" style="1"/>
    <col min="2319" max="2321" width="9.42578125" style="1" bestFit="1" customWidth="1"/>
    <col min="2322" max="2551" width="6.140625" style="1"/>
    <col min="2552" max="2552" width="16.85546875" style="1" bestFit="1" customWidth="1"/>
    <col min="2553" max="2553" width="5.85546875" style="1" customWidth="1"/>
    <col min="2554" max="2554" width="8" style="1" bestFit="1" customWidth="1"/>
    <col min="2555" max="2555" width="8.42578125" style="1" bestFit="1" customWidth="1"/>
    <col min="2556" max="2556" width="9.42578125" style="1" customWidth="1"/>
    <col min="2557" max="2558" width="8.42578125" style="1" bestFit="1" customWidth="1"/>
    <col min="2559" max="2563" width="7.42578125" style="1" bestFit="1" customWidth="1"/>
    <col min="2564" max="2565" width="6.85546875" style="1" bestFit="1" customWidth="1"/>
    <col min="2566" max="2566" width="8" style="1" bestFit="1" customWidth="1"/>
    <col min="2567" max="2567" width="2.42578125" style="1" customWidth="1"/>
    <col min="2568" max="2568" width="14.42578125" style="1" bestFit="1" customWidth="1"/>
    <col min="2569" max="2569" width="10.42578125" style="1" customWidth="1"/>
    <col min="2570" max="2570" width="5.85546875" style="1" customWidth="1"/>
    <col min="2571" max="2572" width="1.140625" style="1" customWidth="1"/>
    <col min="2573" max="2573" width="2" style="1" customWidth="1"/>
    <col min="2574" max="2574" width="6.140625" style="1"/>
    <col min="2575" max="2577" width="9.42578125" style="1" bestFit="1" customWidth="1"/>
    <col min="2578" max="2807" width="6.140625" style="1"/>
    <col min="2808" max="2808" width="16.85546875" style="1" bestFit="1" customWidth="1"/>
    <col min="2809" max="2809" width="5.85546875" style="1" customWidth="1"/>
    <col min="2810" max="2810" width="8" style="1" bestFit="1" customWidth="1"/>
    <col min="2811" max="2811" width="8.42578125" style="1" bestFit="1" customWidth="1"/>
    <col min="2812" max="2812" width="9.42578125" style="1" customWidth="1"/>
    <col min="2813" max="2814" width="8.42578125" style="1" bestFit="1" customWidth="1"/>
    <col min="2815" max="2819" width="7.42578125" style="1" bestFit="1" customWidth="1"/>
    <col min="2820" max="2821" width="6.85546875" style="1" bestFit="1" customWidth="1"/>
    <col min="2822" max="2822" width="8" style="1" bestFit="1" customWidth="1"/>
    <col min="2823" max="2823" width="2.42578125" style="1" customWidth="1"/>
    <col min="2824" max="2824" width="14.42578125" style="1" bestFit="1" customWidth="1"/>
    <col min="2825" max="2825" width="10.42578125" style="1" customWidth="1"/>
    <col min="2826" max="2826" width="5.85546875" style="1" customWidth="1"/>
    <col min="2827" max="2828" width="1.140625" style="1" customWidth="1"/>
    <col min="2829" max="2829" width="2" style="1" customWidth="1"/>
    <col min="2830" max="2830" width="6.140625" style="1"/>
    <col min="2831" max="2833" width="9.42578125" style="1" bestFit="1" customWidth="1"/>
    <col min="2834" max="3063" width="6.140625" style="1"/>
    <col min="3064" max="3064" width="16.85546875" style="1" bestFit="1" customWidth="1"/>
    <col min="3065" max="3065" width="5.85546875" style="1" customWidth="1"/>
    <col min="3066" max="3066" width="8" style="1" bestFit="1" customWidth="1"/>
    <col min="3067" max="3067" width="8.42578125" style="1" bestFit="1" customWidth="1"/>
    <col min="3068" max="3068" width="9.42578125" style="1" customWidth="1"/>
    <col min="3069" max="3070" width="8.42578125" style="1" bestFit="1" customWidth="1"/>
    <col min="3071" max="3075" width="7.42578125" style="1" bestFit="1" customWidth="1"/>
    <col min="3076" max="3077" width="6.85546875" style="1" bestFit="1" customWidth="1"/>
    <col min="3078" max="3078" width="8" style="1" bestFit="1" customWidth="1"/>
    <col min="3079" max="3079" width="2.42578125" style="1" customWidth="1"/>
    <col min="3080" max="3080" width="14.42578125" style="1" bestFit="1" customWidth="1"/>
    <col min="3081" max="3081" width="10.42578125" style="1" customWidth="1"/>
    <col min="3082" max="3082" width="5.85546875" style="1" customWidth="1"/>
    <col min="3083" max="3084" width="1.140625" style="1" customWidth="1"/>
    <col min="3085" max="3085" width="2" style="1" customWidth="1"/>
    <col min="3086" max="3086" width="6.140625" style="1"/>
    <col min="3087" max="3089" width="9.42578125" style="1" bestFit="1" customWidth="1"/>
    <col min="3090" max="3319" width="6.140625" style="1"/>
    <col min="3320" max="3320" width="16.85546875" style="1" bestFit="1" customWidth="1"/>
    <col min="3321" max="3321" width="5.85546875" style="1" customWidth="1"/>
    <col min="3322" max="3322" width="8" style="1" bestFit="1" customWidth="1"/>
    <col min="3323" max="3323" width="8.42578125" style="1" bestFit="1" customWidth="1"/>
    <col min="3324" max="3324" width="9.42578125" style="1" customWidth="1"/>
    <col min="3325" max="3326" width="8.42578125" style="1" bestFit="1" customWidth="1"/>
    <col min="3327" max="3331" width="7.42578125" style="1" bestFit="1" customWidth="1"/>
    <col min="3332" max="3333" width="6.85546875" style="1" bestFit="1" customWidth="1"/>
    <col min="3334" max="3334" width="8" style="1" bestFit="1" customWidth="1"/>
    <col min="3335" max="3335" width="2.42578125" style="1" customWidth="1"/>
    <col min="3336" max="3336" width="14.42578125" style="1" bestFit="1" customWidth="1"/>
    <col min="3337" max="3337" width="10.42578125" style="1" customWidth="1"/>
    <col min="3338" max="3338" width="5.85546875" style="1" customWidth="1"/>
    <col min="3339" max="3340" width="1.140625" style="1" customWidth="1"/>
    <col min="3341" max="3341" width="2" style="1" customWidth="1"/>
    <col min="3342" max="3342" width="6.140625" style="1"/>
    <col min="3343" max="3345" width="9.42578125" style="1" bestFit="1" customWidth="1"/>
    <col min="3346" max="3575" width="6.140625" style="1"/>
    <col min="3576" max="3576" width="16.85546875" style="1" bestFit="1" customWidth="1"/>
    <col min="3577" max="3577" width="5.85546875" style="1" customWidth="1"/>
    <col min="3578" max="3578" width="8" style="1" bestFit="1" customWidth="1"/>
    <col min="3579" max="3579" width="8.42578125" style="1" bestFit="1" customWidth="1"/>
    <col min="3580" max="3580" width="9.42578125" style="1" customWidth="1"/>
    <col min="3581" max="3582" width="8.42578125" style="1" bestFit="1" customWidth="1"/>
    <col min="3583" max="3587" width="7.42578125" style="1" bestFit="1" customWidth="1"/>
    <col min="3588" max="3589" width="6.85546875" style="1" bestFit="1" customWidth="1"/>
    <col min="3590" max="3590" width="8" style="1" bestFit="1" customWidth="1"/>
    <col min="3591" max="3591" width="2.42578125" style="1" customWidth="1"/>
    <col min="3592" max="3592" width="14.42578125" style="1" bestFit="1" customWidth="1"/>
    <col min="3593" max="3593" width="10.42578125" style="1" customWidth="1"/>
    <col min="3594" max="3594" width="5.85546875" style="1" customWidth="1"/>
    <col min="3595" max="3596" width="1.140625" style="1" customWidth="1"/>
    <col min="3597" max="3597" width="2" style="1" customWidth="1"/>
    <col min="3598" max="3598" width="6.140625" style="1"/>
    <col min="3599" max="3601" width="9.42578125" style="1" bestFit="1" customWidth="1"/>
    <col min="3602" max="3831" width="6.140625" style="1"/>
    <col min="3832" max="3832" width="16.85546875" style="1" bestFit="1" customWidth="1"/>
    <col min="3833" max="3833" width="5.85546875" style="1" customWidth="1"/>
    <col min="3834" max="3834" width="8" style="1" bestFit="1" customWidth="1"/>
    <col min="3835" max="3835" width="8.42578125" style="1" bestFit="1" customWidth="1"/>
    <col min="3836" max="3836" width="9.42578125" style="1" customWidth="1"/>
    <col min="3837" max="3838" width="8.42578125" style="1" bestFit="1" customWidth="1"/>
    <col min="3839" max="3843" width="7.42578125" style="1" bestFit="1" customWidth="1"/>
    <col min="3844" max="3845" width="6.85546875" style="1" bestFit="1" customWidth="1"/>
    <col min="3846" max="3846" width="8" style="1" bestFit="1" customWidth="1"/>
    <col min="3847" max="3847" width="2.42578125" style="1" customWidth="1"/>
    <col min="3848" max="3848" width="14.42578125" style="1" bestFit="1" customWidth="1"/>
    <col min="3849" max="3849" width="10.42578125" style="1" customWidth="1"/>
    <col min="3850" max="3850" width="5.85546875" style="1" customWidth="1"/>
    <col min="3851" max="3852" width="1.140625" style="1" customWidth="1"/>
    <col min="3853" max="3853" width="2" style="1" customWidth="1"/>
    <col min="3854" max="3854" width="6.140625" style="1"/>
    <col min="3855" max="3857" width="9.42578125" style="1" bestFit="1" customWidth="1"/>
    <col min="3858" max="4087" width="6.140625" style="1"/>
    <col min="4088" max="4088" width="16.85546875" style="1" bestFit="1" customWidth="1"/>
    <col min="4089" max="4089" width="5.85546875" style="1" customWidth="1"/>
    <col min="4090" max="4090" width="8" style="1" bestFit="1" customWidth="1"/>
    <col min="4091" max="4091" width="8.42578125" style="1" bestFit="1" customWidth="1"/>
    <col min="4092" max="4092" width="9.42578125" style="1" customWidth="1"/>
    <col min="4093" max="4094" width="8.42578125" style="1" bestFit="1" customWidth="1"/>
    <col min="4095" max="4099" width="7.42578125" style="1" bestFit="1" customWidth="1"/>
    <col min="4100" max="4101" width="6.85546875" style="1" bestFit="1" customWidth="1"/>
    <col min="4102" max="4102" width="8" style="1" bestFit="1" customWidth="1"/>
    <col min="4103" max="4103" width="2.42578125" style="1" customWidth="1"/>
    <col min="4104" max="4104" width="14.42578125" style="1" bestFit="1" customWidth="1"/>
    <col min="4105" max="4105" width="10.42578125" style="1" customWidth="1"/>
    <col min="4106" max="4106" width="5.85546875" style="1" customWidth="1"/>
    <col min="4107" max="4108" width="1.140625" style="1" customWidth="1"/>
    <col min="4109" max="4109" width="2" style="1" customWidth="1"/>
    <col min="4110" max="4110" width="6.140625" style="1"/>
    <col min="4111" max="4113" width="9.42578125" style="1" bestFit="1" customWidth="1"/>
    <col min="4114" max="4343" width="6.140625" style="1"/>
    <col min="4344" max="4344" width="16.85546875" style="1" bestFit="1" customWidth="1"/>
    <col min="4345" max="4345" width="5.85546875" style="1" customWidth="1"/>
    <col min="4346" max="4346" width="8" style="1" bestFit="1" customWidth="1"/>
    <col min="4347" max="4347" width="8.42578125" style="1" bestFit="1" customWidth="1"/>
    <col min="4348" max="4348" width="9.42578125" style="1" customWidth="1"/>
    <col min="4349" max="4350" width="8.42578125" style="1" bestFit="1" customWidth="1"/>
    <col min="4351" max="4355" width="7.42578125" style="1" bestFit="1" customWidth="1"/>
    <col min="4356" max="4357" width="6.85546875" style="1" bestFit="1" customWidth="1"/>
    <col min="4358" max="4358" width="8" style="1" bestFit="1" customWidth="1"/>
    <col min="4359" max="4359" width="2.42578125" style="1" customWidth="1"/>
    <col min="4360" max="4360" width="14.42578125" style="1" bestFit="1" customWidth="1"/>
    <col min="4361" max="4361" width="10.42578125" style="1" customWidth="1"/>
    <col min="4362" max="4362" width="5.85546875" style="1" customWidth="1"/>
    <col min="4363" max="4364" width="1.140625" style="1" customWidth="1"/>
    <col min="4365" max="4365" width="2" style="1" customWidth="1"/>
    <col min="4366" max="4366" width="6.140625" style="1"/>
    <col min="4367" max="4369" width="9.42578125" style="1" bestFit="1" customWidth="1"/>
    <col min="4370" max="4599" width="6.140625" style="1"/>
    <col min="4600" max="4600" width="16.85546875" style="1" bestFit="1" customWidth="1"/>
    <col min="4601" max="4601" width="5.85546875" style="1" customWidth="1"/>
    <col min="4602" max="4602" width="8" style="1" bestFit="1" customWidth="1"/>
    <col min="4603" max="4603" width="8.42578125" style="1" bestFit="1" customWidth="1"/>
    <col min="4604" max="4604" width="9.42578125" style="1" customWidth="1"/>
    <col min="4605" max="4606" width="8.42578125" style="1" bestFit="1" customWidth="1"/>
    <col min="4607" max="4611" width="7.42578125" style="1" bestFit="1" customWidth="1"/>
    <col min="4612" max="4613" width="6.85546875" style="1" bestFit="1" customWidth="1"/>
    <col min="4614" max="4614" width="8" style="1" bestFit="1" customWidth="1"/>
    <col min="4615" max="4615" width="2.42578125" style="1" customWidth="1"/>
    <col min="4616" max="4616" width="14.42578125" style="1" bestFit="1" customWidth="1"/>
    <col min="4617" max="4617" width="10.42578125" style="1" customWidth="1"/>
    <col min="4618" max="4618" width="5.85546875" style="1" customWidth="1"/>
    <col min="4619" max="4620" width="1.140625" style="1" customWidth="1"/>
    <col min="4621" max="4621" width="2" style="1" customWidth="1"/>
    <col min="4622" max="4622" width="6.140625" style="1"/>
    <col min="4623" max="4625" width="9.42578125" style="1" bestFit="1" customWidth="1"/>
    <col min="4626" max="4855" width="6.140625" style="1"/>
    <col min="4856" max="4856" width="16.85546875" style="1" bestFit="1" customWidth="1"/>
    <col min="4857" max="4857" width="5.85546875" style="1" customWidth="1"/>
    <col min="4858" max="4858" width="8" style="1" bestFit="1" customWidth="1"/>
    <col min="4859" max="4859" width="8.42578125" style="1" bestFit="1" customWidth="1"/>
    <col min="4860" max="4860" width="9.42578125" style="1" customWidth="1"/>
    <col min="4861" max="4862" width="8.42578125" style="1" bestFit="1" customWidth="1"/>
    <col min="4863" max="4867" width="7.42578125" style="1" bestFit="1" customWidth="1"/>
    <col min="4868" max="4869" width="6.85546875" style="1" bestFit="1" customWidth="1"/>
    <col min="4870" max="4870" width="8" style="1" bestFit="1" customWidth="1"/>
    <col min="4871" max="4871" width="2.42578125" style="1" customWidth="1"/>
    <col min="4872" max="4872" width="14.42578125" style="1" bestFit="1" customWidth="1"/>
    <col min="4873" max="4873" width="10.42578125" style="1" customWidth="1"/>
    <col min="4874" max="4874" width="5.85546875" style="1" customWidth="1"/>
    <col min="4875" max="4876" width="1.140625" style="1" customWidth="1"/>
    <col min="4877" max="4877" width="2" style="1" customWidth="1"/>
    <col min="4878" max="4878" width="6.140625" style="1"/>
    <col min="4879" max="4881" width="9.42578125" style="1" bestFit="1" customWidth="1"/>
    <col min="4882" max="5111" width="6.140625" style="1"/>
    <col min="5112" max="5112" width="16.85546875" style="1" bestFit="1" customWidth="1"/>
    <col min="5113" max="5113" width="5.85546875" style="1" customWidth="1"/>
    <col min="5114" max="5114" width="8" style="1" bestFit="1" customWidth="1"/>
    <col min="5115" max="5115" width="8.42578125" style="1" bestFit="1" customWidth="1"/>
    <col min="5116" max="5116" width="9.42578125" style="1" customWidth="1"/>
    <col min="5117" max="5118" width="8.42578125" style="1" bestFit="1" customWidth="1"/>
    <col min="5119" max="5123" width="7.42578125" style="1" bestFit="1" customWidth="1"/>
    <col min="5124" max="5125" width="6.85546875" style="1" bestFit="1" customWidth="1"/>
    <col min="5126" max="5126" width="8" style="1" bestFit="1" customWidth="1"/>
    <col min="5127" max="5127" width="2.42578125" style="1" customWidth="1"/>
    <col min="5128" max="5128" width="14.42578125" style="1" bestFit="1" customWidth="1"/>
    <col min="5129" max="5129" width="10.42578125" style="1" customWidth="1"/>
    <col min="5130" max="5130" width="5.85546875" style="1" customWidth="1"/>
    <col min="5131" max="5132" width="1.140625" style="1" customWidth="1"/>
    <col min="5133" max="5133" width="2" style="1" customWidth="1"/>
    <col min="5134" max="5134" width="6.140625" style="1"/>
    <col min="5135" max="5137" width="9.42578125" style="1" bestFit="1" customWidth="1"/>
    <col min="5138" max="5367" width="6.140625" style="1"/>
    <col min="5368" max="5368" width="16.85546875" style="1" bestFit="1" customWidth="1"/>
    <col min="5369" max="5369" width="5.85546875" style="1" customWidth="1"/>
    <col min="5370" max="5370" width="8" style="1" bestFit="1" customWidth="1"/>
    <col min="5371" max="5371" width="8.42578125" style="1" bestFit="1" customWidth="1"/>
    <col min="5372" max="5372" width="9.42578125" style="1" customWidth="1"/>
    <col min="5373" max="5374" width="8.42578125" style="1" bestFit="1" customWidth="1"/>
    <col min="5375" max="5379" width="7.42578125" style="1" bestFit="1" customWidth="1"/>
    <col min="5380" max="5381" width="6.85546875" style="1" bestFit="1" customWidth="1"/>
    <col min="5382" max="5382" width="8" style="1" bestFit="1" customWidth="1"/>
    <col min="5383" max="5383" width="2.42578125" style="1" customWidth="1"/>
    <col min="5384" max="5384" width="14.42578125" style="1" bestFit="1" customWidth="1"/>
    <col min="5385" max="5385" width="10.42578125" style="1" customWidth="1"/>
    <col min="5386" max="5386" width="5.85546875" style="1" customWidth="1"/>
    <col min="5387" max="5388" width="1.140625" style="1" customWidth="1"/>
    <col min="5389" max="5389" width="2" style="1" customWidth="1"/>
    <col min="5390" max="5390" width="6.140625" style="1"/>
    <col min="5391" max="5393" width="9.42578125" style="1" bestFit="1" customWidth="1"/>
    <col min="5394" max="5623" width="6.140625" style="1"/>
    <col min="5624" max="5624" width="16.85546875" style="1" bestFit="1" customWidth="1"/>
    <col min="5625" max="5625" width="5.85546875" style="1" customWidth="1"/>
    <col min="5626" max="5626" width="8" style="1" bestFit="1" customWidth="1"/>
    <col min="5627" max="5627" width="8.42578125" style="1" bestFit="1" customWidth="1"/>
    <col min="5628" max="5628" width="9.42578125" style="1" customWidth="1"/>
    <col min="5629" max="5630" width="8.42578125" style="1" bestFit="1" customWidth="1"/>
    <col min="5631" max="5635" width="7.42578125" style="1" bestFit="1" customWidth="1"/>
    <col min="5636" max="5637" width="6.85546875" style="1" bestFit="1" customWidth="1"/>
    <col min="5638" max="5638" width="8" style="1" bestFit="1" customWidth="1"/>
    <col min="5639" max="5639" width="2.42578125" style="1" customWidth="1"/>
    <col min="5640" max="5640" width="14.42578125" style="1" bestFit="1" customWidth="1"/>
    <col min="5641" max="5641" width="10.42578125" style="1" customWidth="1"/>
    <col min="5642" max="5642" width="5.85546875" style="1" customWidth="1"/>
    <col min="5643" max="5644" width="1.140625" style="1" customWidth="1"/>
    <col min="5645" max="5645" width="2" style="1" customWidth="1"/>
    <col min="5646" max="5646" width="6.140625" style="1"/>
    <col min="5647" max="5649" width="9.42578125" style="1" bestFit="1" customWidth="1"/>
    <col min="5650" max="5879" width="6.140625" style="1"/>
    <col min="5880" max="5880" width="16.85546875" style="1" bestFit="1" customWidth="1"/>
    <col min="5881" max="5881" width="5.85546875" style="1" customWidth="1"/>
    <col min="5882" max="5882" width="8" style="1" bestFit="1" customWidth="1"/>
    <col min="5883" max="5883" width="8.42578125" style="1" bestFit="1" customWidth="1"/>
    <col min="5884" max="5884" width="9.42578125" style="1" customWidth="1"/>
    <col min="5885" max="5886" width="8.42578125" style="1" bestFit="1" customWidth="1"/>
    <col min="5887" max="5891" width="7.42578125" style="1" bestFit="1" customWidth="1"/>
    <col min="5892" max="5893" width="6.85546875" style="1" bestFit="1" customWidth="1"/>
    <col min="5894" max="5894" width="8" style="1" bestFit="1" customWidth="1"/>
    <col min="5895" max="5895" width="2.42578125" style="1" customWidth="1"/>
    <col min="5896" max="5896" width="14.42578125" style="1" bestFit="1" customWidth="1"/>
    <col min="5897" max="5897" width="10.42578125" style="1" customWidth="1"/>
    <col min="5898" max="5898" width="5.85546875" style="1" customWidth="1"/>
    <col min="5899" max="5900" width="1.140625" style="1" customWidth="1"/>
    <col min="5901" max="5901" width="2" style="1" customWidth="1"/>
    <col min="5902" max="5902" width="6.140625" style="1"/>
    <col min="5903" max="5905" width="9.42578125" style="1" bestFit="1" customWidth="1"/>
    <col min="5906" max="6135" width="6.140625" style="1"/>
    <col min="6136" max="6136" width="16.85546875" style="1" bestFit="1" customWidth="1"/>
    <col min="6137" max="6137" width="5.85546875" style="1" customWidth="1"/>
    <col min="6138" max="6138" width="8" style="1" bestFit="1" customWidth="1"/>
    <col min="6139" max="6139" width="8.42578125" style="1" bestFit="1" customWidth="1"/>
    <col min="6140" max="6140" width="9.42578125" style="1" customWidth="1"/>
    <col min="6141" max="6142" width="8.42578125" style="1" bestFit="1" customWidth="1"/>
    <col min="6143" max="6147" width="7.42578125" style="1" bestFit="1" customWidth="1"/>
    <col min="6148" max="6149" width="6.85546875" style="1" bestFit="1" customWidth="1"/>
    <col min="6150" max="6150" width="8" style="1" bestFit="1" customWidth="1"/>
    <col min="6151" max="6151" width="2.42578125" style="1" customWidth="1"/>
    <col min="6152" max="6152" width="14.42578125" style="1" bestFit="1" customWidth="1"/>
    <col min="6153" max="6153" width="10.42578125" style="1" customWidth="1"/>
    <col min="6154" max="6154" width="5.85546875" style="1" customWidth="1"/>
    <col min="6155" max="6156" width="1.140625" style="1" customWidth="1"/>
    <col min="6157" max="6157" width="2" style="1" customWidth="1"/>
    <col min="6158" max="6158" width="6.140625" style="1"/>
    <col min="6159" max="6161" width="9.42578125" style="1" bestFit="1" customWidth="1"/>
    <col min="6162" max="6391" width="6.140625" style="1"/>
    <col min="6392" max="6392" width="16.85546875" style="1" bestFit="1" customWidth="1"/>
    <col min="6393" max="6393" width="5.85546875" style="1" customWidth="1"/>
    <col min="6394" max="6394" width="8" style="1" bestFit="1" customWidth="1"/>
    <col min="6395" max="6395" width="8.42578125" style="1" bestFit="1" customWidth="1"/>
    <col min="6396" max="6396" width="9.42578125" style="1" customWidth="1"/>
    <col min="6397" max="6398" width="8.42578125" style="1" bestFit="1" customWidth="1"/>
    <col min="6399" max="6403" width="7.42578125" style="1" bestFit="1" customWidth="1"/>
    <col min="6404" max="6405" width="6.85546875" style="1" bestFit="1" customWidth="1"/>
    <col min="6406" max="6406" width="8" style="1" bestFit="1" customWidth="1"/>
    <col min="6407" max="6407" width="2.42578125" style="1" customWidth="1"/>
    <col min="6408" max="6408" width="14.42578125" style="1" bestFit="1" customWidth="1"/>
    <col min="6409" max="6409" width="10.42578125" style="1" customWidth="1"/>
    <col min="6410" max="6410" width="5.85546875" style="1" customWidth="1"/>
    <col min="6411" max="6412" width="1.140625" style="1" customWidth="1"/>
    <col min="6413" max="6413" width="2" style="1" customWidth="1"/>
    <col min="6414" max="6414" width="6.140625" style="1"/>
    <col min="6415" max="6417" width="9.42578125" style="1" bestFit="1" customWidth="1"/>
    <col min="6418" max="6647" width="6.140625" style="1"/>
    <col min="6648" max="6648" width="16.85546875" style="1" bestFit="1" customWidth="1"/>
    <col min="6649" max="6649" width="5.85546875" style="1" customWidth="1"/>
    <col min="6650" max="6650" width="8" style="1" bestFit="1" customWidth="1"/>
    <col min="6651" max="6651" width="8.42578125" style="1" bestFit="1" customWidth="1"/>
    <col min="6652" max="6652" width="9.42578125" style="1" customWidth="1"/>
    <col min="6653" max="6654" width="8.42578125" style="1" bestFit="1" customWidth="1"/>
    <col min="6655" max="6659" width="7.42578125" style="1" bestFit="1" customWidth="1"/>
    <col min="6660" max="6661" width="6.85546875" style="1" bestFit="1" customWidth="1"/>
    <col min="6662" max="6662" width="8" style="1" bestFit="1" customWidth="1"/>
    <col min="6663" max="6663" width="2.42578125" style="1" customWidth="1"/>
    <col min="6664" max="6664" width="14.42578125" style="1" bestFit="1" customWidth="1"/>
    <col min="6665" max="6665" width="10.42578125" style="1" customWidth="1"/>
    <col min="6666" max="6666" width="5.85546875" style="1" customWidth="1"/>
    <col min="6667" max="6668" width="1.140625" style="1" customWidth="1"/>
    <col min="6669" max="6669" width="2" style="1" customWidth="1"/>
    <col min="6670" max="6670" width="6.140625" style="1"/>
    <col min="6671" max="6673" width="9.42578125" style="1" bestFit="1" customWidth="1"/>
    <col min="6674" max="6903" width="6.140625" style="1"/>
    <col min="6904" max="6904" width="16.85546875" style="1" bestFit="1" customWidth="1"/>
    <col min="6905" max="6905" width="5.85546875" style="1" customWidth="1"/>
    <col min="6906" max="6906" width="8" style="1" bestFit="1" customWidth="1"/>
    <col min="6907" max="6907" width="8.42578125" style="1" bestFit="1" customWidth="1"/>
    <col min="6908" max="6908" width="9.42578125" style="1" customWidth="1"/>
    <col min="6909" max="6910" width="8.42578125" style="1" bestFit="1" customWidth="1"/>
    <col min="6911" max="6915" width="7.42578125" style="1" bestFit="1" customWidth="1"/>
    <col min="6916" max="6917" width="6.85546875" style="1" bestFit="1" customWidth="1"/>
    <col min="6918" max="6918" width="8" style="1" bestFit="1" customWidth="1"/>
    <col min="6919" max="6919" width="2.42578125" style="1" customWidth="1"/>
    <col min="6920" max="6920" width="14.42578125" style="1" bestFit="1" customWidth="1"/>
    <col min="6921" max="6921" width="10.42578125" style="1" customWidth="1"/>
    <col min="6922" max="6922" width="5.85546875" style="1" customWidth="1"/>
    <col min="6923" max="6924" width="1.140625" style="1" customWidth="1"/>
    <col min="6925" max="6925" width="2" style="1" customWidth="1"/>
    <col min="6926" max="6926" width="6.140625" style="1"/>
    <col min="6927" max="6929" width="9.42578125" style="1" bestFit="1" customWidth="1"/>
    <col min="6930" max="7159" width="6.140625" style="1"/>
    <col min="7160" max="7160" width="16.85546875" style="1" bestFit="1" customWidth="1"/>
    <col min="7161" max="7161" width="5.85546875" style="1" customWidth="1"/>
    <col min="7162" max="7162" width="8" style="1" bestFit="1" customWidth="1"/>
    <col min="7163" max="7163" width="8.42578125" style="1" bestFit="1" customWidth="1"/>
    <col min="7164" max="7164" width="9.42578125" style="1" customWidth="1"/>
    <col min="7165" max="7166" width="8.42578125" style="1" bestFit="1" customWidth="1"/>
    <col min="7167" max="7171" width="7.42578125" style="1" bestFit="1" customWidth="1"/>
    <col min="7172" max="7173" width="6.85546875" style="1" bestFit="1" customWidth="1"/>
    <col min="7174" max="7174" width="8" style="1" bestFit="1" customWidth="1"/>
    <col min="7175" max="7175" width="2.42578125" style="1" customWidth="1"/>
    <col min="7176" max="7176" width="14.42578125" style="1" bestFit="1" customWidth="1"/>
    <col min="7177" max="7177" width="10.42578125" style="1" customWidth="1"/>
    <col min="7178" max="7178" width="5.85546875" style="1" customWidth="1"/>
    <col min="7179" max="7180" width="1.140625" style="1" customWidth="1"/>
    <col min="7181" max="7181" width="2" style="1" customWidth="1"/>
    <col min="7182" max="7182" width="6.140625" style="1"/>
    <col min="7183" max="7185" width="9.42578125" style="1" bestFit="1" customWidth="1"/>
    <col min="7186" max="7415" width="6.140625" style="1"/>
    <col min="7416" max="7416" width="16.85546875" style="1" bestFit="1" customWidth="1"/>
    <col min="7417" max="7417" width="5.85546875" style="1" customWidth="1"/>
    <col min="7418" max="7418" width="8" style="1" bestFit="1" customWidth="1"/>
    <col min="7419" max="7419" width="8.42578125" style="1" bestFit="1" customWidth="1"/>
    <col min="7420" max="7420" width="9.42578125" style="1" customWidth="1"/>
    <col min="7421" max="7422" width="8.42578125" style="1" bestFit="1" customWidth="1"/>
    <col min="7423" max="7427" width="7.42578125" style="1" bestFit="1" customWidth="1"/>
    <col min="7428" max="7429" width="6.85546875" style="1" bestFit="1" customWidth="1"/>
    <col min="7430" max="7430" width="8" style="1" bestFit="1" customWidth="1"/>
    <col min="7431" max="7431" width="2.42578125" style="1" customWidth="1"/>
    <col min="7432" max="7432" width="14.42578125" style="1" bestFit="1" customWidth="1"/>
    <col min="7433" max="7433" width="10.42578125" style="1" customWidth="1"/>
    <col min="7434" max="7434" width="5.85546875" style="1" customWidth="1"/>
    <col min="7435" max="7436" width="1.140625" style="1" customWidth="1"/>
    <col min="7437" max="7437" width="2" style="1" customWidth="1"/>
    <col min="7438" max="7438" width="6.140625" style="1"/>
    <col min="7439" max="7441" width="9.42578125" style="1" bestFit="1" customWidth="1"/>
    <col min="7442" max="7671" width="6.140625" style="1"/>
    <col min="7672" max="7672" width="16.85546875" style="1" bestFit="1" customWidth="1"/>
    <col min="7673" max="7673" width="5.85546875" style="1" customWidth="1"/>
    <col min="7674" max="7674" width="8" style="1" bestFit="1" customWidth="1"/>
    <col min="7675" max="7675" width="8.42578125" style="1" bestFit="1" customWidth="1"/>
    <col min="7676" max="7676" width="9.42578125" style="1" customWidth="1"/>
    <col min="7677" max="7678" width="8.42578125" style="1" bestFit="1" customWidth="1"/>
    <col min="7679" max="7683" width="7.42578125" style="1" bestFit="1" customWidth="1"/>
    <col min="7684" max="7685" width="6.85546875" style="1" bestFit="1" customWidth="1"/>
    <col min="7686" max="7686" width="8" style="1" bestFit="1" customWidth="1"/>
    <col min="7687" max="7687" width="2.42578125" style="1" customWidth="1"/>
    <col min="7688" max="7688" width="14.42578125" style="1" bestFit="1" customWidth="1"/>
    <col min="7689" max="7689" width="10.42578125" style="1" customWidth="1"/>
    <col min="7690" max="7690" width="5.85546875" style="1" customWidth="1"/>
    <col min="7691" max="7692" width="1.140625" style="1" customWidth="1"/>
    <col min="7693" max="7693" width="2" style="1" customWidth="1"/>
    <col min="7694" max="7694" width="6.140625" style="1"/>
    <col min="7695" max="7697" width="9.42578125" style="1" bestFit="1" customWidth="1"/>
    <col min="7698" max="7927" width="6.140625" style="1"/>
    <col min="7928" max="7928" width="16.85546875" style="1" bestFit="1" customWidth="1"/>
    <col min="7929" max="7929" width="5.85546875" style="1" customWidth="1"/>
    <col min="7930" max="7930" width="8" style="1" bestFit="1" customWidth="1"/>
    <col min="7931" max="7931" width="8.42578125" style="1" bestFit="1" customWidth="1"/>
    <col min="7932" max="7932" width="9.42578125" style="1" customWidth="1"/>
    <col min="7933" max="7934" width="8.42578125" style="1" bestFit="1" customWidth="1"/>
    <col min="7935" max="7939" width="7.42578125" style="1" bestFit="1" customWidth="1"/>
    <col min="7940" max="7941" width="6.85546875" style="1" bestFit="1" customWidth="1"/>
    <col min="7942" max="7942" width="8" style="1" bestFit="1" customWidth="1"/>
    <col min="7943" max="7943" width="2.42578125" style="1" customWidth="1"/>
    <col min="7944" max="7944" width="14.42578125" style="1" bestFit="1" customWidth="1"/>
    <col min="7945" max="7945" width="10.42578125" style="1" customWidth="1"/>
    <col min="7946" max="7946" width="5.85546875" style="1" customWidth="1"/>
    <col min="7947" max="7948" width="1.140625" style="1" customWidth="1"/>
    <col min="7949" max="7949" width="2" style="1" customWidth="1"/>
    <col min="7950" max="7950" width="6.140625" style="1"/>
    <col min="7951" max="7953" width="9.42578125" style="1" bestFit="1" customWidth="1"/>
    <col min="7954" max="8183" width="6.140625" style="1"/>
    <col min="8184" max="8184" width="16.85546875" style="1" bestFit="1" customWidth="1"/>
    <col min="8185" max="8185" width="5.85546875" style="1" customWidth="1"/>
    <col min="8186" max="8186" width="8" style="1" bestFit="1" customWidth="1"/>
    <col min="8187" max="8187" width="8.42578125" style="1" bestFit="1" customWidth="1"/>
    <col min="8188" max="8188" width="9.42578125" style="1" customWidth="1"/>
    <col min="8189" max="8190" width="8.42578125" style="1" bestFit="1" customWidth="1"/>
    <col min="8191" max="8195" width="7.42578125" style="1" bestFit="1" customWidth="1"/>
    <col min="8196" max="8197" width="6.85546875" style="1" bestFit="1" customWidth="1"/>
    <col min="8198" max="8198" width="8" style="1" bestFit="1" customWidth="1"/>
    <col min="8199" max="8199" width="2.42578125" style="1" customWidth="1"/>
    <col min="8200" max="8200" width="14.42578125" style="1" bestFit="1" customWidth="1"/>
    <col min="8201" max="8201" width="10.42578125" style="1" customWidth="1"/>
    <col min="8202" max="8202" width="5.85546875" style="1" customWidth="1"/>
    <col min="8203" max="8204" width="1.140625" style="1" customWidth="1"/>
    <col min="8205" max="8205" width="2" style="1" customWidth="1"/>
    <col min="8206" max="8206" width="6.140625" style="1"/>
    <col min="8207" max="8209" width="9.42578125" style="1" bestFit="1" customWidth="1"/>
    <col min="8210" max="8439" width="6.140625" style="1"/>
    <col min="8440" max="8440" width="16.85546875" style="1" bestFit="1" customWidth="1"/>
    <col min="8441" max="8441" width="5.85546875" style="1" customWidth="1"/>
    <col min="8442" max="8442" width="8" style="1" bestFit="1" customWidth="1"/>
    <col min="8443" max="8443" width="8.42578125" style="1" bestFit="1" customWidth="1"/>
    <col min="8444" max="8444" width="9.42578125" style="1" customWidth="1"/>
    <col min="8445" max="8446" width="8.42578125" style="1" bestFit="1" customWidth="1"/>
    <col min="8447" max="8451" width="7.42578125" style="1" bestFit="1" customWidth="1"/>
    <col min="8452" max="8453" width="6.85546875" style="1" bestFit="1" customWidth="1"/>
    <col min="8454" max="8454" width="8" style="1" bestFit="1" customWidth="1"/>
    <col min="8455" max="8455" width="2.42578125" style="1" customWidth="1"/>
    <col min="8456" max="8456" width="14.42578125" style="1" bestFit="1" customWidth="1"/>
    <col min="8457" max="8457" width="10.42578125" style="1" customWidth="1"/>
    <col min="8458" max="8458" width="5.85546875" style="1" customWidth="1"/>
    <col min="8459" max="8460" width="1.140625" style="1" customWidth="1"/>
    <col min="8461" max="8461" width="2" style="1" customWidth="1"/>
    <col min="8462" max="8462" width="6.140625" style="1"/>
    <col min="8463" max="8465" width="9.42578125" style="1" bestFit="1" customWidth="1"/>
    <col min="8466" max="8695" width="6.140625" style="1"/>
    <col min="8696" max="8696" width="16.85546875" style="1" bestFit="1" customWidth="1"/>
    <col min="8697" max="8697" width="5.85546875" style="1" customWidth="1"/>
    <col min="8698" max="8698" width="8" style="1" bestFit="1" customWidth="1"/>
    <col min="8699" max="8699" width="8.42578125" style="1" bestFit="1" customWidth="1"/>
    <col min="8700" max="8700" width="9.42578125" style="1" customWidth="1"/>
    <col min="8701" max="8702" width="8.42578125" style="1" bestFit="1" customWidth="1"/>
    <col min="8703" max="8707" width="7.42578125" style="1" bestFit="1" customWidth="1"/>
    <col min="8708" max="8709" width="6.85546875" style="1" bestFit="1" customWidth="1"/>
    <col min="8710" max="8710" width="8" style="1" bestFit="1" customWidth="1"/>
    <col min="8711" max="8711" width="2.42578125" style="1" customWidth="1"/>
    <col min="8712" max="8712" width="14.42578125" style="1" bestFit="1" customWidth="1"/>
    <col min="8713" max="8713" width="10.42578125" style="1" customWidth="1"/>
    <col min="8714" max="8714" width="5.85546875" style="1" customWidth="1"/>
    <col min="8715" max="8716" width="1.140625" style="1" customWidth="1"/>
    <col min="8717" max="8717" width="2" style="1" customWidth="1"/>
    <col min="8718" max="8718" width="6.140625" style="1"/>
    <col min="8719" max="8721" width="9.42578125" style="1" bestFit="1" customWidth="1"/>
    <col min="8722" max="8951" width="6.140625" style="1"/>
    <col min="8952" max="8952" width="16.85546875" style="1" bestFit="1" customWidth="1"/>
    <col min="8953" max="8953" width="5.85546875" style="1" customWidth="1"/>
    <col min="8954" max="8954" width="8" style="1" bestFit="1" customWidth="1"/>
    <col min="8955" max="8955" width="8.42578125" style="1" bestFit="1" customWidth="1"/>
    <col min="8956" max="8956" width="9.42578125" style="1" customWidth="1"/>
    <col min="8957" max="8958" width="8.42578125" style="1" bestFit="1" customWidth="1"/>
    <col min="8959" max="8963" width="7.42578125" style="1" bestFit="1" customWidth="1"/>
    <col min="8964" max="8965" width="6.85546875" style="1" bestFit="1" customWidth="1"/>
    <col min="8966" max="8966" width="8" style="1" bestFit="1" customWidth="1"/>
    <col min="8967" max="8967" width="2.42578125" style="1" customWidth="1"/>
    <col min="8968" max="8968" width="14.42578125" style="1" bestFit="1" customWidth="1"/>
    <col min="8969" max="8969" width="10.42578125" style="1" customWidth="1"/>
    <col min="8970" max="8970" width="5.85546875" style="1" customWidth="1"/>
    <col min="8971" max="8972" width="1.140625" style="1" customWidth="1"/>
    <col min="8973" max="8973" width="2" style="1" customWidth="1"/>
    <col min="8974" max="8974" width="6.140625" style="1"/>
    <col min="8975" max="8977" width="9.42578125" style="1" bestFit="1" customWidth="1"/>
    <col min="8978" max="9207" width="6.140625" style="1"/>
    <col min="9208" max="9208" width="16.85546875" style="1" bestFit="1" customWidth="1"/>
    <col min="9209" max="9209" width="5.85546875" style="1" customWidth="1"/>
    <col min="9210" max="9210" width="8" style="1" bestFit="1" customWidth="1"/>
    <col min="9211" max="9211" width="8.42578125" style="1" bestFit="1" customWidth="1"/>
    <col min="9212" max="9212" width="9.42578125" style="1" customWidth="1"/>
    <col min="9213" max="9214" width="8.42578125" style="1" bestFit="1" customWidth="1"/>
    <col min="9215" max="9219" width="7.42578125" style="1" bestFit="1" customWidth="1"/>
    <col min="9220" max="9221" width="6.85546875" style="1" bestFit="1" customWidth="1"/>
    <col min="9222" max="9222" width="8" style="1" bestFit="1" customWidth="1"/>
    <col min="9223" max="9223" width="2.42578125" style="1" customWidth="1"/>
    <col min="9224" max="9224" width="14.42578125" style="1" bestFit="1" customWidth="1"/>
    <col min="9225" max="9225" width="10.42578125" style="1" customWidth="1"/>
    <col min="9226" max="9226" width="5.85546875" style="1" customWidth="1"/>
    <col min="9227" max="9228" width="1.140625" style="1" customWidth="1"/>
    <col min="9229" max="9229" width="2" style="1" customWidth="1"/>
    <col min="9230" max="9230" width="6.140625" style="1"/>
    <col min="9231" max="9233" width="9.42578125" style="1" bestFit="1" customWidth="1"/>
    <col min="9234" max="9463" width="6.140625" style="1"/>
    <col min="9464" max="9464" width="16.85546875" style="1" bestFit="1" customWidth="1"/>
    <col min="9465" max="9465" width="5.85546875" style="1" customWidth="1"/>
    <col min="9466" max="9466" width="8" style="1" bestFit="1" customWidth="1"/>
    <col min="9467" max="9467" width="8.42578125" style="1" bestFit="1" customWidth="1"/>
    <col min="9468" max="9468" width="9.42578125" style="1" customWidth="1"/>
    <col min="9469" max="9470" width="8.42578125" style="1" bestFit="1" customWidth="1"/>
    <col min="9471" max="9475" width="7.42578125" style="1" bestFit="1" customWidth="1"/>
    <col min="9476" max="9477" width="6.85546875" style="1" bestFit="1" customWidth="1"/>
    <col min="9478" max="9478" width="8" style="1" bestFit="1" customWidth="1"/>
    <col min="9479" max="9479" width="2.42578125" style="1" customWidth="1"/>
    <col min="9480" max="9480" width="14.42578125" style="1" bestFit="1" customWidth="1"/>
    <col min="9481" max="9481" width="10.42578125" style="1" customWidth="1"/>
    <col min="9482" max="9482" width="5.85546875" style="1" customWidth="1"/>
    <col min="9483" max="9484" width="1.140625" style="1" customWidth="1"/>
    <col min="9485" max="9485" width="2" style="1" customWidth="1"/>
    <col min="9486" max="9486" width="6.140625" style="1"/>
    <col min="9487" max="9489" width="9.42578125" style="1" bestFit="1" customWidth="1"/>
    <col min="9490" max="9719" width="6.140625" style="1"/>
    <col min="9720" max="9720" width="16.85546875" style="1" bestFit="1" customWidth="1"/>
    <col min="9721" max="9721" width="5.85546875" style="1" customWidth="1"/>
    <col min="9722" max="9722" width="8" style="1" bestFit="1" customWidth="1"/>
    <col min="9723" max="9723" width="8.42578125" style="1" bestFit="1" customWidth="1"/>
    <col min="9724" max="9724" width="9.42578125" style="1" customWidth="1"/>
    <col min="9725" max="9726" width="8.42578125" style="1" bestFit="1" customWidth="1"/>
    <col min="9727" max="9731" width="7.42578125" style="1" bestFit="1" customWidth="1"/>
    <col min="9732" max="9733" width="6.85546875" style="1" bestFit="1" customWidth="1"/>
    <col min="9734" max="9734" width="8" style="1" bestFit="1" customWidth="1"/>
    <col min="9735" max="9735" width="2.42578125" style="1" customWidth="1"/>
    <col min="9736" max="9736" width="14.42578125" style="1" bestFit="1" customWidth="1"/>
    <col min="9737" max="9737" width="10.42578125" style="1" customWidth="1"/>
    <col min="9738" max="9738" width="5.85546875" style="1" customWidth="1"/>
    <col min="9739" max="9740" width="1.140625" style="1" customWidth="1"/>
    <col min="9741" max="9741" width="2" style="1" customWidth="1"/>
    <col min="9742" max="9742" width="6.140625" style="1"/>
    <col min="9743" max="9745" width="9.42578125" style="1" bestFit="1" customWidth="1"/>
    <col min="9746" max="9975" width="6.140625" style="1"/>
    <col min="9976" max="9976" width="16.85546875" style="1" bestFit="1" customWidth="1"/>
    <col min="9977" max="9977" width="5.85546875" style="1" customWidth="1"/>
    <col min="9978" max="9978" width="8" style="1" bestFit="1" customWidth="1"/>
    <col min="9979" max="9979" width="8.42578125" style="1" bestFit="1" customWidth="1"/>
    <col min="9980" max="9980" width="9.42578125" style="1" customWidth="1"/>
    <col min="9981" max="9982" width="8.42578125" style="1" bestFit="1" customWidth="1"/>
    <col min="9983" max="9987" width="7.42578125" style="1" bestFit="1" customWidth="1"/>
    <col min="9988" max="9989" width="6.85546875" style="1" bestFit="1" customWidth="1"/>
    <col min="9990" max="9990" width="8" style="1" bestFit="1" customWidth="1"/>
    <col min="9991" max="9991" width="2.42578125" style="1" customWidth="1"/>
    <col min="9992" max="9992" width="14.42578125" style="1" bestFit="1" customWidth="1"/>
    <col min="9993" max="9993" width="10.42578125" style="1" customWidth="1"/>
    <col min="9994" max="9994" width="5.85546875" style="1" customWidth="1"/>
    <col min="9995" max="9996" width="1.140625" style="1" customWidth="1"/>
    <col min="9997" max="9997" width="2" style="1" customWidth="1"/>
    <col min="9998" max="9998" width="6.140625" style="1"/>
    <col min="9999" max="10001" width="9.42578125" style="1" bestFit="1" customWidth="1"/>
    <col min="10002" max="10231" width="6.140625" style="1"/>
    <col min="10232" max="10232" width="16.85546875" style="1" bestFit="1" customWidth="1"/>
    <col min="10233" max="10233" width="5.85546875" style="1" customWidth="1"/>
    <col min="10234" max="10234" width="8" style="1" bestFit="1" customWidth="1"/>
    <col min="10235" max="10235" width="8.42578125" style="1" bestFit="1" customWidth="1"/>
    <col min="10236" max="10236" width="9.42578125" style="1" customWidth="1"/>
    <col min="10237" max="10238" width="8.42578125" style="1" bestFit="1" customWidth="1"/>
    <col min="10239" max="10243" width="7.42578125" style="1" bestFit="1" customWidth="1"/>
    <col min="10244" max="10245" width="6.85546875" style="1" bestFit="1" customWidth="1"/>
    <col min="10246" max="10246" width="8" style="1" bestFit="1" customWidth="1"/>
    <col min="10247" max="10247" width="2.42578125" style="1" customWidth="1"/>
    <col min="10248" max="10248" width="14.42578125" style="1" bestFit="1" customWidth="1"/>
    <col min="10249" max="10249" width="10.42578125" style="1" customWidth="1"/>
    <col min="10250" max="10250" width="5.85546875" style="1" customWidth="1"/>
    <col min="10251" max="10252" width="1.140625" style="1" customWidth="1"/>
    <col min="10253" max="10253" width="2" style="1" customWidth="1"/>
    <col min="10254" max="10254" width="6.140625" style="1"/>
    <col min="10255" max="10257" width="9.42578125" style="1" bestFit="1" customWidth="1"/>
    <col min="10258" max="10487" width="6.140625" style="1"/>
    <col min="10488" max="10488" width="16.85546875" style="1" bestFit="1" customWidth="1"/>
    <col min="10489" max="10489" width="5.85546875" style="1" customWidth="1"/>
    <col min="10490" max="10490" width="8" style="1" bestFit="1" customWidth="1"/>
    <col min="10491" max="10491" width="8.42578125" style="1" bestFit="1" customWidth="1"/>
    <col min="10492" max="10492" width="9.42578125" style="1" customWidth="1"/>
    <col min="10493" max="10494" width="8.42578125" style="1" bestFit="1" customWidth="1"/>
    <col min="10495" max="10499" width="7.42578125" style="1" bestFit="1" customWidth="1"/>
    <col min="10500" max="10501" width="6.85546875" style="1" bestFit="1" customWidth="1"/>
    <col min="10502" max="10502" width="8" style="1" bestFit="1" customWidth="1"/>
    <col min="10503" max="10503" width="2.42578125" style="1" customWidth="1"/>
    <col min="10504" max="10504" width="14.42578125" style="1" bestFit="1" customWidth="1"/>
    <col min="10505" max="10505" width="10.42578125" style="1" customWidth="1"/>
    <col min="10506" max="10506" width="5.85546875" style="1" customWidth="1"/>
    <col min="10507" max="10508" width="1.140625" style="1" customWidth="1"/>
    <col min="10509" max="10509" width="2" style="1" customWidth="1"/>
    <col min="10510" max="10510" width="6.140625" style="1"/>
    <col min="10511" max="10513" width="9.42578125" style="1" bestFit="1" customWidth="1"/>
    <col min="10514" max="10743" width="6.140625" style="1"/>
    <col min="10744" max="10744" width="16.85546875" style="1" bestFit="1" customWidth="1"/>
    <col min="10745" max="10745" width="5.85546875" style="1" customWidth="1"/>
    <col min="10746" max="10746" width="8" style="1" bestFit="1" customWidth="1"/>
    <col min="10747" max="10747" width="8.42578125" style="1" bestFit="1" customWidth="1"/>
    <col min="10748" max="10748" width="9.42578125" style="1" customWidth="1"/>
    <col min="10749" max="10750" width="8.42578125" style="1" bestFit="1" customWidth="1"/>
    <col min="10751" max="10755" width="7.42578125" style="1" bestFit="1" customWidth="1"/>
    <col min="10756" max="10757" width="6.85546875" style="1" bestFit="1" customWidth="1"/>
    <col min="10758" max="10758" width="8" style="1" bestFit="1" customWidth="1"/>
    <col min="10759" max="10759" width="2.42578125" style="1" customWidth="1"/>
    <col min="10760" max="10760" width="14.42578125" style="1" bestFit="1" customWidth="1"/>
    <col min="10761" max="10761" width="10.42578125" style="1" customWidth="1"/>
    <col min="10762" max="10762" width="5.85546875" style="1" customWidth="1"/>
    <col min="10763" max="10764" width="1.140625" style="1" customWidth="1"/>
    <col min="10765" max="10765" width="2" style="1" customWidth="1"/>
    <col min="10766" max="10766" width="6.140625" style="1"/>
    <col min="10767" max="10769" width="9.42578125" style="1" bestFit="1" customWidth="1"/>
    <col min="10770" max="10999" width="6.140625" style="1"/>
    <col min="11000" max="11000" width="16.85546875" style="1" bestFit="1" customWidth="1"/>
    <col min="11001" max="11001" width="5.85546875" style="1" customWidth="1"/>
    <col min="11002" max="11002" width="8" style="1" bestFit="1" customWidth="1"/>
    <col min="11003" max="11003" width="8.42578125" style="1" bestFit="1" customWidth="1"/>
    <col min="11004" max="11004" width="9.42578125" style="1" customWidth="1"/>
    <col min="11005" max="11006" width="8.42578125" style="1" bestFit="1" customWidth="1"/>
    <col min="11007" max="11011" width="7.42578125" style="1" bestFit="1" customWidth="1"/>
    <col min="11012" max="11013" width="6.85546875" style="1" bestFit="1" customWidth="1"/>
    <col min="11014" max="11014" width="8" style="1" bestFit="1" customWidth="1"/>
    <col min="11015" max="11015" width="2.42578125" style="1" customWidth="1"/>
    <col min="11016" max="11016" width="14.42578125" style="1" bestFit="1" customWidth="1"/>
    <col min="11017" max="11017" width="10.42578125" style="1" customWidth="1"/>
    <col min="11018" max="11018" width="5.85546875" style="1" customWidth="1"/>
    <col min="11019" max="11020" width="1.140625" style="1" customWidth="1"/>
    <col min="11021" max="11021" width="2" style="1" customWidth="1"/>
    <col min="11022" max="11022" width="6.140625" style="1"/>
    <col min="11023" max="11025" width="9.42578125" style="1" bestFit="1" customWidth="1"/>
    <col min="11026" max="11255" width="6.140625" style="1"/>
    <col min="11256" max="11256" width="16.85546875" style="1" bestFit="1" customWidth="1"/>
    <col min="11257" max="11257" width="5.85546875" style="1" customWidth="1"/>
    <col min="11258" max="11258" width="8" style="1" bestFit="1" customWidth="1"/>
    <col min="11259" max="11259" width="8.42578125" style="1" bestFit="1" customWidth="1"/>
    <col min="11260" max="11260" width="9.42578125" style="1" customWidth="1"/>
    <col min="11261" max="11262" width="8.42578125" style="1" bestFit="1" customWidth="1"/>
    <col min="11263" max="11267" width="7.42578125" style="1" bestFit="1" customWidth="1"/>
    <col min="11268" max="11269" width="6.85546875" style="1" bestFit="1" customWidth="1"/>
    <col min="11270" max="11270" width="8" style="1" bestFit="1" customWidth="1"/>
    <col min="11271" max="11271" width="2.42578125" style="1" customWidth="1"/>
    <col min="11272" max="11272" width="14.42578125" style="1" bestFit="1" customWidth="1"/>
    <col min="11273" max="11273" width="10.42578125" style="1" customWidth="1"/>
    <col min="11274" max="11274" width="5.85546875" style="1" customWidth="1"/>
    <col min="11275" max="11276" width="1.140625" style="1" customWidth="1"/>
    <col min="11277" max="11277" width="2" style="1" customWidth="1"/>
    <col min="11278" max="11278" width="6.140625" style="1"/>
    <col min="11279" max="11281" width="9.42578125" style="1" bestFit="1" customWidth="1"/>
    <col min="11282" max="11511" width="6.140625" style="1"/>
    <col min="11512" max="11512" width="16.85546875" style="1" bestFit="1" customWidth="1"/>
    <col min="11513" max="11513" width="5.85546875" style="1" customWidth="1"/>
    <col min="11514" max="11514" width="8" style="1" bestFit="1" customWidth="1"/>
    <col min="11515" max="11515" width="8.42578125" style="1" bestFit="1" customWidth="1"/>
    <col min="11516" max="11516" width="9.42578125" style="1" customWidth="1"/>
    <col min="11517" max="11518" width="8.42578125" style="1" bestFit="1" customWidth="1"/>
    <col min="11519" max="11523" width="7.42578125" style="1" bestFit="1" customWidth="1"/>
    <col min="11524" max="11525" width="6.85546875" style="1" bestFit="1" customWidth="1"/>
    <col min="11526" max="11526" width="8" style="1" bestFit="1" customWidth="1"/>
    <col min="11527" max="11527" width="2.42578125" style="1" customWidth="1"/>
    <col min="11528" max="11528" width="14.42578125" style="1" bestFit="1" customWidth="1"/>
    <col min="11529" max="11529" width="10.42578125" style="1" customWidth="1"/>
    <col min="11530" max="11530" width="5.85546875" style="1" customWidth="1"/>
    <col min="11531" max="11532" width="1.140625" style="1" customWidth="1"/>
    <col min="11533" max="11533" width="2" style="1" customWidth="1"/>
    <col min="11534" max="11534" width="6.140625" style="1"/>
    <col min="11535" max="11537" width="9.42578125" style="1" bestFit="1" customWidth="1"/>
    <col min="11538" max="11767" width="6.140625" style="1"/>
    <col min="11768" max="11768" width="16.85546875" style="1" bestFit="1" customWidth="1"/>
    <col min="11769" max="11769" width="5.85546875" style="1" customWidth="1"/>
    <col min="11770" max="11770" width="8" style="1" bestFit="1" customWidth="1"/>
    <col min="11771" max="11771" width="8.42578125" style="1" bestFit="1" customWidth="1"/>
    <col min="11772" max="11772" width="9.42578125" style="1" customWidth="1"/>
    <col min="11773" max="11774" width="8.42578125" style="1" bestFit="1" customWidth="1"/>
    <col min="11775" max="11779" width="7.42578125" style="1" bestFit="1" customWidth="1"/>
    <col min="11780" max="11781" width="6.85546875" style="1" bestFit="1" customWidth="1"/>
    <col min="11782" max="11782" width="8" style="1" bestFit="1" customWidth="1"/>
    <col min="11783" max="11783" width="2.42578125" style="1" customWidth="1"/>
    <col min="11784" max="11784" width="14.42578125" style="1" bestFit="1" customWidth="1"/>
    <col min="11785" max="11785" width="10.42578125" style="1" customWidth="1"/>
    <col min="11786" max="11786" width="5.85546875" style="1" customWidth="1"/>
    <col min="11787" max="11788" width="1.140625" style="1" customWidth="1"/>
    <col min="11789" max="11789" width="2" style="1" customWidth="1"/>
    <col min="11790" max="11790" width="6.140625" style="1"/>
    <col min="11791" max="11793" width="9.42578125" style="1" bestFit="1" customWidth="1"/>
    <col min="11794" max="12023" width="6.140625" style="1"/>
    <col min="12024" max="12024" width="16.85546875" style="1" bestFit="1" customWidth="1"/>
    <col min="12025" max="12025" width="5.85546875" style="1" customWidth="1"/>
    <col min="12026" max="12026" width="8" style="1" bestFit="1" customWidth="1"/>
    <col min="12027" max="12027" width="8.42578125" style="1" bestFit="1" customWidth="1"/>
    <col min="12028" max="12028" width="9.42578125" style="1" customWidth="1"/>
    <col min="12029" max="12030" width="8.42578125" style="1" bestFit="1" customWidth="1"/>
    <col min="12031" max="12035" width="7.42578125" style="1" bestFit="1" customWidth="1"/>
    <col min="12036" max="12037" width="6.85546875" style="1" bestFit="1" customWidth="1"/>
    <col min="12038" max="12038" width="8" style="1" bestFit="1" customWidth="1"/>
    <col min="12039" max="12039" width="2.42578125" style="1" customWidth="1"/>
    <col min="12040" max="12040" width="14.42578125" style="1" bestFit="1" customWidth="1"/>
    <col min="12041" max="12041" width="10.42578125" style="1" customWidth="1"/>
    <col min="12042" max="12042" width="5.85546875" style="1" customWidth="1"/>
    <col min="12043" max="12044" width="1.140625" style="1" customWidth="1"/>
    <col min="12045" max="12045" width="2" style="1" customWidth="1"/>
    <col min="12046" max="12046" width="6.140625" style="1"/>
    <col min="12047" max="12049" width="9.42578125" style="1" bestFit="1" customWidth="1"/>
    <col min="12050" max="12279" width="6.140625" style="1"/>
    <col min="12280" max="12280" width="16.85546875" style="1" bestFit="1" customWidth="1"/>
    <col min="12281" max="12281" width="5.85546875" style="1" customWidth="1"/>
    <col min="12282" max="12282" width="8" style="1" bestFit="1" customWidth="1"/>
    <col min="12283" max="12283" width="8.42578125" style="1" bestFit="1" customWidth="1"/>
    <col min="12284" max="12284" width="9.42578125" style="1" customWidth="1"/>
    <col min="12285" max="12286" width="8.42578125" style="1" bestFit="1" customWidth="1"/>
    <col min="12287" max="12291" width="7.42578125" style="1" bestFit="1" customWidth="1"/>
    <col min="12292" max="12293" width="6.85546875" style="1" bestFit="1" customWidth="1"/>
    <col min="12294" max="12294" width="8" style="1" bestFit="1" customWidth="1"/>
    <col min="12295" max="12295" width="2.42578125" style="1" customWidth="1"/>
    <col min="12296" max="12296" width="14.42578125" style="1" bestFit="1" customWidth="1"/>
    <col min="12297" max="12297" width="10.42578125" style="1" customWidth="1"/>
    <col min="12298" max="12298" width="5.85546875" style="1" customWidth="1"/>
    <col min="12299" max="12300" width="1.140625" style="1" customWidth="1"/>
    <col min="12301" max="12301" width="2" style="1" customWidth="1"/>
    <col min="12302" max="12302" width="6.140625" style="1"/>
    <col min="12303" max="12305" width="9.42578125" style="1" bestFit="1" customWidth="1"/>
    <col min="12306" max="12535" width="6.140625" style="1"/>
    <col min="12536" max="12536" width="16.85546875" style="1" bestFit="1" customWidth="1"/>
    <col min="12537" max="12537" width="5.85546875" style="1" customWidth="1"/>
    <col min="12538" max="12538" width="8" style="1" bestFit="1" customWidth="1"/>
    <col min="12539" max="12539" width="8.42578125" style="1" bestFit="1" customWidth="1"/>
    <col min="12540" max="12540" width="9.42578125" style="1" customWidth="1"/>
    <col min="12541" max="12542" width="8.42578125" style="1" bestFit="1" customWidth="1"/>
    <col min="12543" max="12547" width="7.42578125" style="1" bestFit="1" customWidth="1"/>
    <col min="12548" max="12549" width="6.85546875" style="1" bestFit="1" customWidth="1"/>
    <col min="12550" max="12550" width="8" style="1" bestFit="1" customWidth="1"/>
    <col min="12551" max="12551" width="2.42578125" style="1" customWidth="1"/>
    <col min="12552" max="12552" width="14.42578125" style="1" bestFit="1" customWidth="1"/>
    <col min="12553" max="12553" width="10.42578125" style="1" customWidth="1"/>
    <col min="12554" max="12554" width="5.85546875" style="1" customWidth="1"/>
    <col min="12555" max="12556" width="1.140625" style="1" customWidth="1"/>
    <col min="12557" max="12557" width="2" style="1" customWidth="1"/>
    <col min="12558" max="12558" width="6.140625" style="1"/>
    <col min="12559" max="12561" width="9.42578125" style="1" bestFit="1" customWidth="1"/>
    <col min="12562" max="12791" width="6.140625" style="1"/>
    <col min="12792" max="12792" width="16.85546875" style="1" bestFit="1" customWidth="1"/>
    <col min="12793" max="12793" width="5.85546875" style="1" customWidth="1"/>
    <col min="12794" max="12794" width="8" style="1" bestFit="1" customWidth="1"/>
    <col min="12795" max="12795" width="8.42578125" style="1" bestFit="1" customWidth="1"/>
    <col min="12796" max="12796" width="9.42578125" style="1" customWidth="1"/>
    <col min="12797" max="12798" width="8.42578125" style="1" bestFit="1" customWidth="1"/>
    <col min="12799" max="12803" width="7.42578125" style="1" bestFit="1" customWidth="1"/>
    <col min="12804" max="12805" width="6.85546875" style="1" bestFit="1" customWidth="1"/>
    <col min="12806" max="12806" width="8" style="1" bestFit="1" customWidth="1"/>
    <col min="12807" max="12807" width="2.42578125" style="1" customWidth="1"/>
    <col min="12808" max="12808" width="14.42578125" style="1" bestFit="1" customWidth="1"/>
    <col min="12809" max="12809" width="10.42578125" style="1" customWidth="1"/>
    <col min="12810" max="12810" width="5.85546875" style="1" customWidth="1"/>
    <col min="12811" max="12812" width="1.140625" style="1" customWidth="1"/>
    <col min="12813" max="12813" width="2" style="1" customWidth="1"/>
    <col min="12814" max="12814" width="6.140625" style="1"/>
    <col min="12815" max="12817" width="9.42578125" style="1" bestFit="1" customWidth="1"/>
    <col min="12818" max="13047" width="6.140625" style="1"/>
    <col min="13048" max="13048" width="16.85546875" style="1" bestFit="1" customWidth="1"/>
    <col min="13049" max="13049" width="5.85546875" style="1" customWidth="1"/>
    <col min="13050" max="13050" width="8" style="1" bestFit="1" customWidth="1"/>
    <col min="13051" max="13051" width="8.42578125" style="1" bestFit="1" customWidth="1"/>
    <col min="13052" max="13052" width="9.42578125" style="1" customWidth="1"/>
    <col min="13053" max="13054" width="8.42578125" style="1" bestFit="1" customWidth="1"/>
    <col min="13055" max="13059" width="7.42578125" style="1" bestFit="1" customWidth="1"/>
    <col min="13060" max="13061" width="6.85546875" style="1" bestFit="1" customWidth="1"/>
    <col min="13062" max="13062" width="8" style="1" bestFit="1" customWidth="1"/>
    <col min="13063" max="13063" width="2.42578125" style="1" customWidth="1"/>
    <col min="13064" max="13064" width="14.42578125" style="1" bestFit="1" customWidth="1"/>
    <col min="13065" max="13065" width="10.42578125" style="1" customWidth="1"/>
    <col min="13066" max="13066" width="5.85546875" style="1" customWidth="1"/>
    <col min="13067" max="13068" width="1.140625" style="1" customWidth="1"/>
    <col min="13069" max="13069" width="2" style="1" customWidth="1"/>
    <col min="13070" max="13070" width="6.140625" style="1"/>
    <col min="13071" max="13073" width="9.42578125" style="1" bestFit="1" customWidth="1"/>
    <col min="13074" max="13303" width="6.140625" style="1"/>
    <col min="13304" max="13304" width="16.85546875" style="1" bestFit="1" customWidth="1"/>
    <col min="13305" max="13305" width="5.85546875" style="1" customWidth="1"/>
    <col min="13306" max="13306" width="8" style="1" bestFit="1" customWidth="1"/>
    <col min="13307" max="13307" width="8.42578125" style="1" bestFit="1" customWidth="1"/>
    <col min="13308" max="13308" width="9.42578125" style="1" customWidth="1"/>
    <col min="13309" max="13310" width="8.42578125" style="1" bestFit="1" customWidth="1"/>
    <col min="13311" max="13315" width="7.42578125" style="1" bestFit="1" customWidth="1"/>
    <col min="13316" max="13317" width="6.85546875" style="1" bestFit="1" customWidth="1"/>
    <col min="13318" max="13318" width="8" style="1" bestFit="1" customWidth="1"/>
    <col min="13319" max="13319" width="2.42578125" style="1" customWidth="1"/>
    <col min="13320" max="13320" width="14.42578125" style="1" bestFit="1" customWidth="1"/>
    <col min="13321" max="13321" width="10.42578125" style="1" customWidth="1"/>
    <col min="13322" max="13322" width="5.85546875" style="1" customWidth="1"/>
    <col min="13323" max="13324" width="1.140625" style="1" customWidth="1"/>
    <col min="13325" max="13325" width="2" style="1" customWidth="1"/>
    <col min="13326" max="13326" width="6.140625" style="1"/>
    <col min="13327" max="13329" width="9.42578125" style="1" bestFit="1" customWidth="1"/>
    <col min="13330" max="13559" width="6.140625" style="1"/>
    <col min="13560" max="13560" width="16.85546875" style="1" bestFit="1" customWidth="1"/>
    <col min="13561" max="13561" width="5.85546875" style="1" customWidth="1"/>
    <col min="13562" max="13562" width="8" style="1" bestFit="1" customWidth="1"/>
    <col min="13563" max="13563" width="8.42578125" style="1" bestFit="1" customWidth="1"/>
    <col min="13564" max="13564" width="9.42578125" style="1" customWidth="1"/>
    <col min="13565" max="13566" width="8.42578125" style="1" bestFit="1" customWidth="1"/>
    <col min="13567" max="13571" width="7.42578125" style="1" bestFit="1" customWidth="1"/>
    <col min="13572" max="13573" width="6.85546875" style="1" bestFit="1" customWidth="1"/>
    <col min="13574" max="13574" width="8" style="1" bestFit="1" customWidth="1"/>
    <col min="13575" max="13575" width="2.42578125" style="1" customWidth="1"/>
    <col min="13576" max="13576" width="14.42578125" style="1" bestFit="1" customWidth="1"/>
    <col min="13577" max="13577" width="10.42578125" style="1" customWidth="1"/>
    <col min="13578" max="13578" width="5.85546875" style="1" customWidth="1"/>
    <col min="13579" max="13580" width="1.140625" style="1" customWidth="1"/>
    <col min="13581" max="13581" width="2" style="1" customWidth="1"/>
    <col min="13582" max="13582" width="6.140625" style="1"/>
    <col min="13583" max="13585" width="9.42578125" style="1" bestFit="1" customWidth="1"/>
    <col min="13586" max="13815" width="6.140625" style="1"/>
    <col min="13816" max="13816" width="16.85546875" style="1" bestFit="1" customWidth="1"/>
    <col min="13817" max="13817" width="5.85546875" style="1" customWidth="1"/>
    <col min="13818" max="13818" width="8" style="1" bestFit="1" customWidth="1"/>
    <col min="13819" max="13819" width="8.42578125" style="1" bestFit="1" customWidth="1"/>
    <col min="13820" max="13820" width="9.42578125" style="1" customWidth="1"/>
    <col min="13821" max="13822" width="8.42578125" style="1" bestFit="1" customWidth="1"/>
    <col min="13823" max="13827" width="7.42578125" style="1" bestFit="1" customWidth="1"/>
    <col min="13828" max="13829" width="6.85546875" style="1" bestFit="1" customWidth="1"/>
    <col min="13830" max="13830" width="8" style="1" bestFit="1" customWidth="1"/>
    <col min="13831" max="13831" width="2.42578125" style="1" customWidth="1"/>
    <col min="13832" max="13832" width="14.42578125" style="1" bestFit="1" customWidth="1"/>
    <col min="13833" max="13833" width="10.42578125" style="1" customWidth="1"/>
    <col min="13834" max="13834" width="5.85546875" style="1" customWidth="1"/>
    <col min="13835" max="13836" width="1.140625" style="1" customWidth="1"/>
    <col min="13837" max="13837" width="2" style="1" customWidth="1"/>
    <col min="13838" max="13838" width="6.140625" style="1"/>
    <col min="13839" max="13841" width="9.42578125" style="1" bestFit="1" customWidth="1"/>
    <col min="13842" max="14071" width="6.140625" style="1"/>
    <col min="14072" max="14072" width="16.85546875" style="1" bestFit="1" customWidth="1"/>
    <col min="14073" max="14073" width="5.85546875" style="1" customWidth="1"/>
    <col min="14074" max="14074" width="8" style="1" bestFit="1" customWidth="1"/>
    <col min="14075" max="14075" width="8.42578125" style="1" bestFit="1" customWidth="1"/>
    <col min="14076" max="14076" width="9.42578125" style="1" customWidth="1"/>
    <col min="14077" max="14078" width="8.42578125" style="1" bestFit="1" customWidth="1"/>
    <col min="14079" max="14083" width="7.42578125" style="1" bestFit="1" customWidth="1"/>
    <col min="14084" max="14085" width="6.85546875" style="1" bestFit="1" customWidth="1"/>
    <col min="14086" max="14086" width="8" style="1" bestFit="1" customWidth="1"/>
    <col min="14087" max="14087" width="2.42578125" style="1" customWidth="1"/>
    <col min="14088" max="14088" width="14.42578125" style="1" bestFit="1" customWidth="1"/>
    <col min="14089" max="14089" width="10.42578125" style="1" customWidth="1"/>
    <col min="14090" max="14090" width="5.85546875" style="1" customWidth="1"/>
    <col min="14091" max="14092" width="1.140625" style="1" customWidth="1"/>
    <col min="14093" max="14093" width="2" style="1" customWidth="1"/>
    <col min="14094" max="14094" width="6.140625" style="1"/>
    <col min="14095" max="14097" width="9.42578125" style="1" bestFit="1" customWidth="1"/>
    <col min="14098" max="14327" width="6.140625" style="1"/>
    <col min="14328" max="14328" width="16.85546875" style="1" bestFit="1" customWidth="1"/>
    <col min="14329" max="14329" width="5.85546875" style="1" customWidth="1"/>
    <col min="14330" max="14330" width="8" style="1" bestFit="1" customWidth="1"/>
    <col min="14331" max="14331" width="8.42578125" style="1" bestFit="1" customWidth="1"/>
    <col min="14332" max="14332" width="9.42578125" style="1" customWidth="1"/>
    <col min="14333" max="14334" width="8.42578125" style="1" bestFit="1" customWidth="1"/>
    <col min="14335" max="14339" width="7.42578125" style="1" bestFit="1" customWidth="1"/>
    <col min="14340" max="14341" width="6.85546875" style="1" bestFit="1" customWidth="1"/>
    <col min="14342" max="14342" width="8" style="1" bestFit="1" customWidth="1"/>
    <col min="14343" max="14343" width="2.42578125" style="1" customWidth="1"/>
    <col min="14344" max="14344" width="14.42578125" style="1" bestFit="1" customWidth="1"/>
    <col min="14345" max="14345" width="10.42578125" style="1" customWidth="1"/>
    <col min="14346" max="14346" width="5.85546875" style="1" customWidth="1"/>
    <col min="14347" max="14348" width="1.140625" style="1" customWidth="1"/>
    <col min="14349" max="14349" width="2" style="1" customWidth="1"/>
    <col min="14350" max="14350" width="6.140625" style="1"/>
    <col min="14351" max="14353" width="9.42578125" style="1" bestFit="1" customWidth="1"/>
    <col min="14354" max="14583" width="6.140625" style="1"/>
    <col min="14584" max="14584" width="16.85546875" style="1" bestFit="1" customWidth="1"/>
    <col min="14585" max="14585" width="5.85546875" style="1" customWidth="1"/>
    <col min="14586" max="14586" width="8" style="1" bestFit="1" customWidth="1"/>
    <col min="14587" max="14587" width="8.42578125" style="1" bestFit="1" customWidth="1"/>
    <col min="14588" max="14588" width="9.42578125" style="1" customWidth="1"/>
    <col min="14589" max="14590" width="8.42578125" style="1" bestFit="1" customWidth="1"/>
    <col min="14591" max="14595" width="7.42578125" style="1" bestFit="1" customWidth="1"/>
    <col min="14596" max="14597" width="6.85546875" style="1" bestFit="1" customWidth="1"/>
    <col min="14598" max="14598" width="8" style="1" bestFit="1" customWidth="1"/>
    <col min="14599" max="14599" width="2.42578125" style="1" customWidth="1"/>
    <col min="14600" max="14600" width="14.42578125" style="1" bestFit="1" customWidth="1"/>
    <col min="14601" max="14601" width="10.42578125" style="1" customWidth="1"/>
    <col min="14602" max="14602" width="5.85546875" style="1" customWidth="1"/>
    <col min="14603" max="14604" width="1.140625" style="1" customWidth="1"/>
    <col min="14605" max="14605" width="2" style="1" customWidth="1"/>
    <col min="14606" max="14606" width="6.140625" style="1"/>
    <col min="14607" max="14609" width="9.42578125" style="1" bestFit="1" customWidth="1"/>
    <col min="14610" max="14839" width="6.140625" style="1"/>
    <col min="14840" max="14840" width="16.85546875" style="1" bestFit="1" customWidth="1"/>
    <col min="14841" max="14841" width="5.85546875" style="1" customWidth="1"/>
    <col min="14842" max="14842" width="8" style="1" bestFit="1" customWidth="1"/>
    <col min="14843" max="14843" width="8.42578125" style="1" bestFit="1" customWidth="1"/>
    <col min="14844" max="14844" width="9.42578125" style="1" customWidth="1"/>
    <col min="14845" max="14846" width="8.42578125" style="1" bestFit="1" customWidth="1"/>
    <col min="14847" max="14851" width="7.42578125" style="1" bestFit="1" customWidth="1"/>
    <col min="14852" max="14853" width="6.85546875" style="1" bestFit="1" customWidth="1"/>
    <col min="14854" max="14854" width="8" style="1" bestFit="1" customWidth="1"/>
    <col min="14855" max="14855" width="2.42578125" style="1" customWidth="1"/>
    <col min="14856" max="14856" width="14.42578125" style="1" bestFit="1" customWidth="1"/>
    <col min="14857" max="14857" width="10.42578125" style="1" customWidth="1"/>
    <col min="14858" max="14858" width="5.85546875" style="1" customWidth="1"/>
    <col min="14859" max="14860" width="1.140625" style="1" customWidth="1"/>
    <col min="14861" max="14861" width="2" style="1" customWidth="1"/>
    <col min="14862" max="14862" width="6.140625" style="1"/>
    <col min="14863" max="14865" width="9.42578125" style="1" bestFit="1" customWidth="1"/>
    <col min="14866" max="15095" width="6.140625" style="1"/>
    <col min="15096" max="15096" width="16.85546875" style="1" bestFit="1" customWidth="1"/>
    <col min="15097" max="15097" width="5.85546875" style="1" customWidth="1"/>
    <col min="15098" max="15098" width="8" style="1" bestFit="1" customWidth="1"/>
    <col min="15099" max="15099" width="8.42578125" style="1" bestFit="1" customWidth="1"/>
    <col min="15100" max="15100" width="9.42578125" style="1" customWidth="1"/>
    <col min="15101" max="15102" width="8.42578125" style="1" bestFit="1" customWidth="1"/>
    <col min="15103" max="15107" width="7.42578125" style="1" bestFit="1" customWidth="1"/>
    <col min="15108" max="15109" width="6.85546875" style="1" bestFit="1" customWidth="1"/>
    <col min="15110" max="15110" width="8" style="1" bestFit="1" customWidth="1"/>
    <col min="15111" max="15111" width="2.42578125" style="1" customWidth="1"/>
    <col min="15112" max="15112" width="14.42578125" style="1" bestFit="1" customWidth="1"/>
    <col min="15113" max="15113" width="10.42578125" style="1" customWidth="1"/>
    <col min="15114" max="15114" width="5.85546875" style="1" customWidth="1"/>
    <col min="15115" max="15116" width="1.140625" style="1" customWidth="1"/>
    <col min="15117" max="15117" width="2" style="1" customWidth="1"/>
    <col min="15118" max="15118" width="6.140625" style="1"/>
    <col min="15119" max="15121" width="9.42578125" style="1" bestFit="1" customWidth="1"/>
    <col min="15122" max="15351" width="6.140625" style="1"/>
    <col min="15352" max="15352" width="16.85546875" style="1" bestFit="1" customWidth="1"/>
    <col min="15353" max="15353" width="5.85546875" style="1" customWidth="1"/>
    <col min="15354" max="15354" width="8" style="1" bestFit="1" customWidth="1"/>
    <col min="15355" max="15355" width="8.42578125" style="1" bestFit="1" customWidth="1"/>
    <col min="15356" max="15356" width="9.42578125" style="1" customWidth="1"/>
    <col min="15357" max="15358" width="8.42578125" style="1" bestFit="1" customWidth="1"/>
    <col min="15359" max="15363" width="7.42578125" style="1" bestFit="1" customWidth="1"/>
    <col min="15364" max="15365" width="6.85546875" style="1" bestFit="1" customWidth="1"/>
    <col min="15366" max="15366" width="8" style="1" bestFit="1" customWidth="1"/>
    <col min="15367" max="15367" width="2.42578125" style="1" customWidth="1"/>
    <col min="15368" max="15368" width="14.42578125" style="1" bestFit="1" customWidth="1"/>
    <col min="15369" max="15369" width="10.42578125" style="1" customWidth="1"/>
    <col min="15370" max="15370" width="5.85546875" style="1" customWidth="1"/>
    <col min="15371" max="15372" width="1.140625" style="1" customWidth="1"/>
    <col min="15373" max="15373" width="2" style="1" customWidth="1"/>
    <col min="15374" max="15374" width="6.140625" style="1"/>
    <col min="15375" max="15377" width="9.42578125" style="1" bestFit="1" customWidth="1"/>
    <col min="15378" max="15607" width="6.140625" style="1"/>
    <col min="15608" max="15608" width="16.85546875" style="1" bestFit="1" customWidth="1"/>
    <col min="15609" max="15609" width="5.85546875" style="1" customWidth="1"/>
    <col min="15610" max="15610" width="8" style="1" bestFit="1" customWidth="1"/>
    <col min="15611" max="15611" width="8.42578125" style="1" bestFit="1" customWidth="1"/>
    <col min="15612" max="15612" width="9.42578125" style="1" customWidth="1"/>
    <col min="15613" max="15614" width="8.42578125" style="1" bestFit="1" customWidth="1"/>
    <col min="15615" max="15619" width="7.42578125" style="1" bestFit="1" customWidth="1"/>
    <col min="15620" max="15621" width="6.85546875" style="1" bestFit="1" customWidth="1"/>
    <col min="15622" max="15622" width="8" style="1" bestFit="1" customWidth="1"/>
    <col min="15623" max="15623" width="2.42578125" style="1" customWidth="1"/>
    <col min="15624" max="15624" width="14.42578125" style="1" bestFit="1" customWidth="1"/>
    <col min="15625" max="15625" width="10.42578125" style="1" customWidth="1"/>
    <col min="15626" max="15626" width="5.85546875" style="1" customWidth="1"/>
    <col min="15627" max="15628" width="1.140625" style="1" customWidth="1"/>
    <col min="15629" max="15629" width="2" style="1" customWidth="1"/>
    <col min="15630" max="15630" width="6.140625" style="1"/>
    <col min="15631" max="15633" width="9.42578125" style="1" bestFit="1" customWidth="1"/>
    <col min="15634" max="15863" width="6.140625" style="1"/>
    <col min="15864" max="15864" width="16.85546875" style="1" bestFit="1" customWidth="1"/>
    <col min="15865" max="15865" width="5.85546875" style="1" customWidth="1"/>
    <col min="15866" max="15866" width="8" style="1" bestFit="1" customWidth="1"/>
    <col min="15867" max="15867" width="8.42578125" style="1" bestFit="1" customWidth="1"/>
    <col min="15868" max="15868" width="9.42578125" style="1" customWidth="1"/>
    <col min="15869" max="15870" width="8.42578125" style="1" bestFit="1" customWidth="1"/>
    <col min="15871" max="15875" width="7.42578125" style="1" bestFit="1" customWidth="1"/>
    <col min="15876" max="15877" width="6.85546875" style="1" bestFit="1" customWidth="1"/>
    <col min="15878" max="15878" width="8" style="1" bestFit="1" customWidth="1"/>
    <col min="15879" max="15879" width="2.42578125" style="1" customWidth="1"/>
    <col min="15880" max="15880" width="14.42578125" style="1" bestFit="1" customWidth="1"/>
    <col min="15881" max="15881" width="10.42578125" style="1" customWidth="1"/>
    <col min="15882" max="15882" width="5.85546875" style="1" customWidth="1"/>
    <col min="15883" max="15884" width="1.140625" style="1" customWidth="1"/>
    <col min="15885" max="15885" width="2" style="1" customWidth="1"/>
    <col min="15886" max="15886" width="6.140625" style="1"/>
    <col min="15887" max="15889" width="9.42578125" style="1" bestFit="1" customWidth="1"/>
    <col min="15890" max="16119" width="6.140625" style="1"/>
    <col min="16120" max="16120" width="16.85546875" style="1" bestFit="1" customWidth="1"/>
    <col min="16121" max="16121" width="5.85546875" style="1" customWidth="1"/>
    <col min="16122" max="16122" width="8" style="1" bestFit="1" customWidth="1"/>
    <col min="16123" max="16123" width="8.42578125" style="1" bestFit="1" customWidth="1"/>
    <col min="16124" max="16124" width="9.42578125" style="1" customWidth="1"/>
    <col min="16125" max="16126" width="8.42578125" style="1" bestFit="1" customWidth="1"/>
    <col min="16127" max="16131" width="7.42578125" style="1" bestFit="1" customWidth="1"/>
    <col min="16132" max="16133" width="6.85546875" style="1" bestFit="1" customWidth="1"/>
    <col min="16134" max="16134" width="8" style="1" bestFit="1" customWidth="1"/>
    <col min="16135" max="16135" width="2.42578125" style="1" customWidth="1"/>
    <col min="16136" max="16136" width="14.42578125" style="1" bestFit="1" customWidth="1"/>
    <col min="16137" max="16137" width="10.42578125" style="1" customWidth="1"/>
    <col min="16138" max="16138" width="5.85546875" style="1" customWidth="1"/>
    <col min="16139" max="16140" width="1.140625" style="1" customWidth="1"/>
    <col min="16141" max="16141" width="2" style="1" customWidth="1"/>
    <col min="16142" max="16142" width="6.140625" style="1"/>
    <col min="16143" max="16145" width="9.42578125" style="1" bestFit="1" customWidth="1"/>
    <col min="16146" max="16384" width="6.140625" style="1"/>
  </cols>
  <sheetData>
    <row r="2" spans="1:48" s="69" customFormat="1" ht="27.6" customHeight="1">
      <c r="A2" s="112" t="s">
        <v>12</v>
      </c>
      <c r="B2" s="113"/>
      <c r="C2" s="113"/>
      <c r="D2" s="113"/>
      <c r="E2" s="113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48" s="72" customFormat="1" ht="20.45" customHeight="1">
      <c r="A3" s="71"/>
      <c r="B3" s="16"/>
      <c r="C3" s="16"/>
      <c r="D3" s="16"/>
      <c r="E3" s="16"/>
      <c r="F3" s="46"/>
      <c r="G3" s="46"/>
      <c r="H3" s="116" t="s">
        <v>13</v>
      </c>
      <c r="I3" s="117"/>
      <c r="J3" s="117"/>
      <c r="K3" s="117"/>
      <c r="L3" s="118"/>
      <c r="M3" s="76"/>
      <c r="N3" s="46"/>
      <c r="O3" s="46"/>
      <c r="P3" s="116" t="s">
        <v>14</v>
      </c>
      <c r="Q3" s="117"/>
      <c r="R3" s="117"/>
      <c r="S3" s="117"/>
      <c r="T3" s="68"/>
      <c r="U3" s="1"/>
      <c r="V3" s="1"/>
    </row>
    <row r="4" spans="1:48" ht="14.25" customHeight="1">
      <c r="A4" s="45"/>
      <c r="B4" s="46"/>
      <c r="C4" s="46"/>
      <c r="D4" s="46"/>
      <c r="E4" s="46"/>
      <c r="F4" s="46"/>
      <c r="G4" s="75"/>
      <c r="H4" s="94"/>
      <c r="I4" s="74"/>
      <c r="J4" s="92" t="s">
        <v>15</v>
      </c>
      <c r="K4" s="92" t="s">
        <v>16</v>
      </c>
      <c r="L4" s="93" t="s">
        <v>17</v>
      </c>
      <c r="M4" s="46"/>
      <c r="N4" s="46"/>
      <c r="P4" s="119" t="s">
        <v>18</v>
      </c>
      <c r="Q4" s="120"/>
      <c r="R4" s="120"/>
      <c r="S4" s="121"/>
    </row>
    <row r="5" spans="1:48" ht="14.25" customHeight="1">
      <c r="A5" s="45"/>
      <c r="B5" s="46"/>
      <c r="C5" s="46"/>
      <c r="D5" s="46"/>
      <c r="E5" s="46"/>
      <c r="F5" s="46"/>
      <c r="G5" s="75"/>
      <c r="H5" s="67" t="s">
        <v>19</v>
      </c>
      <c r="I5" s="12"/>
      <c r="J5" s="77">
        <v>24.72</v>
      </c>
      <c r="K5" s="77">
        <v>0</v>
      </c>
      <c r="L5" s="79">
        <v>24.72</v>
      </c>
      <c r="M5" s="46"/>
      <c r="N5" s="46"/>
      <c r="P5" s="82"/>
      <c r="Q5" s="88" t="s">
        <v>15</v>
      </c>
      <c r="R5" s="88" t="s">
        <v>16</v>
      </c>
      <c r="S5" s="89" t="s">
        <v>17</v>
      </c>
    </row>
    <row r="6" spans="1:48" ht="14.25" customHeight="1">
      <c r="A6" s="45"/>
      <c r="B6" s="46"/>
      <c r="C6" s="46"/>
      <c r="D6" s="46"/>
      <c r="E6" s="46"/>
      <c r="F6" s="46"/>
      <c r="G6" s="46"/>
      <c r="H6" s="67" t="s">
        <v>20</v>
      </c>
      <c r="I6" s="12"/>
      <c r="J6" s="12"/>
      <c r="K6" s="12"/>
      <c r="L6" s="81"/>
      <c r="M6" s="46"/>
      <c r="N6" s="46"/>
      <c r="P6" s="82" t="s">
        <v>19</v>
      </c>
      <c r="Q6" s="83">
        <v>29.097610156886343</v>
      </c>
      <c r="R6" s="83">
        <v>0</v>
      </c>
      <c r="S6" s="84">
        <v>29.097610156886343</v>
      </c>
      <c r="AV6" s="49"/>
    </row>
    <row r="7" spans="1:48" ht="14.25" customHeight="1">
      <c r="A7" s="45"/>
      <c r="B7" s="46"/>
      <c r="C7" s="46"/>
      <c r="D7" s="46"/>
      <c r="E7" s="46"/>
      <c r="F7" s="46"/>
      <c r="G7" s="46"/>
      <c r="H7" s="67" t="s">
        <v>21</v>
      </c>
      <c r="I7" s="12"/>
      <c r="J7" s="78">
        <v>9.1103899938029614E-2</v>
      </c>
      <c r="K7" s="78">
        <v>9.0841000619703988E-3</v>
      </c>
      <c r="L7" s="80">
        <v>0.100188</v>
      </c>
      <c r="M7" s="46"/>
      <c r="N7" s="46"/>
      <c r="P7" s="82" t="s">
        <v>22</v>
      </c>
      <c r="Q7" s="85">
        <v>0.60380931494179313</v>
      </c>
      <c r="R7" s="85">
        <v>1.0297157911143889E-2</v>
      </c>
      <c r="S7" s="86">
        <v>0.61410647285293707</v>
      </c>
      <c r="AV7" s="49"/>
    </row>
    <row r="8" spans="1:48" ht="14.25" customHeight="1">
      <c r="A8" s="45"/>
      <c r="B8" s="46"/>
      <c r="C8" s="46"/>
      <c r="D8" s="46"/>
      <c r="E8" s="46"/>
      <c r="F8" s="46"/>
      <c r="G8" s="60"/>
      <c r="H8" s="67" t="s">
        <v>23</v>
      </c>
      <c r="I8" s="12"/>
      <c r="J8" s="78">
        <v>8.416460119668942E-2</v>
      </c>
      <c r="K8" s="78">
        <v>9.1493988033105895E-3</v>
      </c>
      <c r="L8" s="80">
        <v>9.3314000000000008E-2</v>
      </c>
      <c r="M8" s="46"/>
      <c r="N8" s="46"/>
      <c r="P8" s="82" t="s">
        <v>24</v>
      </c>
      <c r="Q8" s="85">
        <v>0</v>
      </c>
      <c r="R8" s="85">
        <v>3.918459579378311E-3</v>
      </c>
      <c r="S8" s="86">
        <v>3.918459579378311E-3</v>
      </c>
      <c r="AV8" s="49"/>
    </row>
    <row r="9" spans="1:48" ht="14.25" customHeight="1">
      <c r="A9" s="45"/>
      <c r="B9" s="46"/>
      <c r="C9" s="46"/>
      <c r="D9" s="46"/>
      <c r="E9" s="46"/>
      <c r="F9" s="46"/>
      <c r="G9" s="60"/>
      <c r="H9" s="67" t="s">
        <v>25</v>
      </c>
      <c r="I9" s="12"/>
      <c r="J9" s="78">
        <v>7.8730858180777463E-2</v>
      </c>
      <c r="K9" s="78">
        <v>9.20114181922254E-3</v>
      </c>
      <c r="L9" s="80">
        <v>8.793200000000001E-2</v>
      </c>
      <c r="M9" s="46"/>
      <c r="N9" s="46"/>
      <c r="P9" s="82" t="s">
        <v>26</v>
      </c>
      <c r="Q9" s="85">
        <v>-8.6499021552362591E-4</v>
      </c>
      <c r="R9" s="85">
        <v>1.8448860866686262E-2</v>
      </c>
      <c r="S9" s="86">
        <v>1.7583870651162636E-2</v>
      </c>
      <c r="AV9" s="47"/>
    </row>
    <row r="10" spans="1:48" ht="14.25" customHeight="1">
      <c r="A10" s="45"/>
      <c r="B10" s="46"/>
      <c r="C10" s="46"/>
      <c r="D10" s="46"/>
      <c r="E10" s="46"/>
      <c r="F10" s="46"/>
      <c r="G10" s="60"/>
      <c r="H10" s="67" t="s">
        <v>27</v>
      </c>
      <c r="I10" s="12"/>
      <c r="J10" s="78">
        <v>7.4680442400089891E-2</v>
      </c>
      <c r="K10" s="78">
        <v>9.2395575999100997E-3</v>
      </c>
      <c r="L10" s="80">
        <v>8.3919999999999995E-2</v>
      </c>
      <c r="M10" s="46"/>
      <c r="N10" s="46"/>
      <c r="P10" s="82" t="s">
        <v>28</v>
      </c>
      <c r="Q10" s="85">
        <v>1.4047670012902582E-3</v>
      </c>
      <c r="R10" s="85">
        <v>0.14261380567437265</v>
      </c>
      <c r="S10" s="86">
        <v>0.1440185726756629</v>
      </c>
      <c r="AV10" s="51"/>
    </row>
    <row r="11" spans="1:48" ht="14.25" customHeight="1">
      <c r="A11" s="45"/>
      <c r="B11" s="46"/>
      <c r="C11" s="46"/>
      <c r="D11" s="46"/>
      <c r="E11" s="46"/>
      <c r="F11" s="46"/>
      <c r="G11" s="60"/>
      <c r="H11" s="67" t="s">
        <v>29</v>
      </c>
      <c r="I11" s="12"/>
      <c r="J11" s="78">
        <v>6.2427482020093097E-3</v>
      </c>
      <c r="K11" s="78">
        <v>1.043325179799069E-2</v>
      </c>
      <c r="L11" s="80">
        <v>1.6676E-2</v>
      </c>
      <c r="M11" s="46"/>
      <c r="N11" s="46"/>
      <c r="O11" s="54"/>
      <c r="P11" s="104"/>
      <c r="Q11" s="101"/>
      <c r="R11" s="101"/>
      <c r="S11" s="101"/>
      <c r="AV11" s="51"/>
    </row>
    <row r="12" spans="1:48" ht="14.25" customHeight="1">
      <c r="A12" s="45"/>
      <c r="B12" s="46"/>
      <c r="C12" s="46"/>
      <c r="D12" s="46"/>
      <c r="E12" s="46"/>
      <c r="F12" s="46"/>
      <c r="G12" s="60"/>
      <c r="H12" s="67" t="s">
        <v>30</v>
      </c>
      <c r="I12" s="12"/>
      <c r="J12" s="78">
        <v>7.7291055541721225E-4</v>
      </c>
      <c r="K12" s="78">
        <v>4.8033089444582788E-2</v>
      </c>
      <c r="L12" s="80">
        <v>4.8806000000000002E-2</v>
      </c>
      <c r="M12" s="46"/>
      <c r="N12" s="46"/>
      <c r="O12" s="46"/>
      <c r="P12" s="46"/>
      <c r="Q12" s="95"/>
      <c r="R12" s="95"/>
      <c r="S12" s="95"/>
      <c r="AV12" s="52"/>
    </row>
    <row r="13" spans="1:48" ht="14.25" customHeight="1">
      <c r="A13" s="45"/>
      <c r="B13" s="46"/>
      <c r="C13" s="46"/>
      <c r="D13" s="46"/>
      <c r="E13" s="46"/>
      <c r="F13" s="46"/>
      <c r="G13" s="60"/>
      <c r="H13" s="67" t="s">
        <v>31</v>
      </c>
      <c r="I13" s="12"/>
      <c r="J13" s="78">
        <v>6.1389676335717328E-3</v>
      </c>
      <c r="K13" s="78">
        <v>3.2610323664282671E-3</v>
      </c>
      <c r="L13" s="80">
        <v>9.3999999999999986E-3</v>
      </c>
      <c r="M13" s="46"/>
      <c r="N13" s="46"/>
      <c r="O13" s="46"/>
      <c r="P13" s="119" t="s">
        <v>32</v>
      </c>
      <c r="Q13" s="120"/>
      <c r="R13" s="120"/>
      <c r="S13" s="121"/>
      <c r="T13" s="68"/>
      <c r="AV13" s="47"/>
    </row>
    <row r="14" spans="1:48" ht="14.25" customHeight="1">
      <c r="A14" s="45"/>
      <c r="B14" s="46"/>
      <c r="C14" s="46"/>
      <c r="D14" s="46"/>
      <c r="E14" s="46"/>
      <c r="F14" s="46"/>
      <c r="G14" s="60"/>
      <c r="H14" s="67" t="s">
        <v>33</v>
      </c>
      <c r="I14" s="12"/>
      <c r="J14" s="78"/>
      <c r="K14" s="78"/>
      <c r="L14" s="80"/>
      <c r="M14" s="76"/>
      <c r="N14" s="46"/>
      <c r="O14" s="46"/>
      <c r="P14" s="87"/>
      <c r="Q14" s="88" t="s">
        <v>15</v>
      </c>
      <c r="R14" s="90" t="s">
        <v>16</v>
      </c>
      <c r="S14" s="91" t="s">
        <v>17</v>
      </c>
      <c r="AV14" s="47"/>
    </row>
    <row r="15" spans="1:48" ht="14.25" customHeight="1">
      <c r="A15" s="45"/>
      <c r="B15" s="46"/>
      <c r="C15" s="46"/>
      <c r="D15" s="46"/>
      <c r="E15" s="46"/>
      <c r="F15" s="46"/>
      <c r="G15" s="60"/>
      <c r="H15" s="67" t="s">
        <v>34</v>
      </c>
      <c r="I15" s="12"/>
      <c r="J15" s="78"/>
      <c r="K15" s="78"/>
      <c r="L15" s="80"/>
      <c r="M15" s="46"/>
      <c r="N15" s="46"/>
      <c r="O15" s="46"/>
      <c r="P15" s="82" t="s">
        <v>19</v>
      </c>
      <c r="Q15" s="77">
        <v>29.097610156886343</v>
      </c>
      <c r="R15" s="77">
        <v>0</v>
      </c>
      <c r="S15" s="79">
        <v>29.097610156886343</v>
      </c>
      <c r="AV15" s="47"/>
    </row>
    <row r="16" spans="1:48" ht="14.25" customHeight="1">
      <c r="A16" s="45"/>
      <c r="B16" s="46"/>
      <c r="C16" s="46"/>
      <c r="D16" s="46"/>
      <c r="E16" s="46"/>
      <c r="F16" s="46"/>
      <c r="G16" s="60"/>
      <c r="H16" s="67" t="s">
        <v>35</v>
      </c>
      <c r="I16" s="12"/>
      <c r="J16" s="78">
        <v>8.4355665274751248E-4</v>
      </c>
      <c r="K16" s="78">
        <v>0.10398244334725248</v>
      </c>
      <c r="L16" s="80">
        <v>0.104826</v>
      </c>
      <c r="M16" s="46"/>
      <c r="N16" s="46"/>
      <c r="O16" s="46"/>
      <c r="P16" s="82" t="s">
        <v>22</v>
      </c>
      <c r="Q16" s="78">
        <v>0.6249848683706285</v>
      </c>
      <c r="R16" s="78">
        <v>1.0224830240947344E-2</v>
      </c>
      <c r="S16" s="80">
        <v>0.63520969861157583</v>
      </c>
      <c r="AV16" s="51"/>
    </row>
    <row r="17" spans="1:48" ht="14.25" customHeight="1">
      <c r="A17" s="45"/>
      <c r="B17" s="46"/>
      <c r="C17" s="46"/>
      <c r="D17" s="46"/>
      <c r="E17" s="46"/>
      <c r="F17" s="46"/>
      <c r="G17" s="60"/>
      <c r="H17" s="102"/>
      <c r="I17" s="103"/>
      <c r="J17" s="101"/>
      <c r="K17" s="101"/>
      <c r="L17" s="101"/>
      <c r="M17" s="46"/>
      <c r="N17" s="46"/>
      <c r="O17" s="46"/>
      <c r="P17" s="82" t="s">
        <v>24</v>
      </c>
      <c r="Q17" s="78">
        <v>0</v>
      </c>
      <c r="R17" s="78">
        <v>3.8691587178757546E-3</v>
      </c>
      <c r="S17" s="80">
        <v>3.8691587178757546E-3</v>
      </c>
      <c r="AV17" s="51"/>
    </row>
    <row r="18" spans="1:48" ht="14.25" customHeight="1">
      <c r="A18" s="45"/>
      <c r="B18" s="46"/>
      <c r="C18" s="46"/>
      <c r="D18" s="46"/>
      <c r="E18" s="46"/>
      <c r="F18" s="46"/>
      <c r="G18" s="46"/>
      <c r="M18" s="46"/>
      <c r="N18" s="46"/>
      <c r="O18" s="46"/>
      <c r="P18" s="82" t="s">
        <v>26</v>
      </c>
      <c r="Q18" s="78">
        <v>-8.2032059994183301E-4</v>
      </c>
      <c r="R18" s="78">
        <v>1.6631227319793405E-2</v>
      </c>
      <c r="S18" s="80">
        <v>1.5810906719851574E-2</v>
      </c>
      <c r="AV18" s="73"/>
    </row>
    <row r="19" spans="1:48" ht="14.2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82" t="s">
        <v>28</v>
      </c>
      <c r="Q19" s="78">
        <v>1.4047670012902586E-3</v>
      </c>
      <c r="R19" s="78">
        <v>0.14261380567437262</v>
      </c>
      <c r="S19" s="80">
        <v>0.1440185726756629</v>
      </c>
      <c r="AV19" s="73"/>
    </row>
    <row r="20" spans="1:48" ht="14.25" customHeight="1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100"/>
      <c r="Q20" s="101"/>
      <c r="R20" s="101"/>
      <c r="S20" s="101"/>
      <c r="AV20" s="73"/>
    </row>
    <row r="21" spans="1:48" ht="14.25" customHeight="1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Q21" s="58"/>
      <c r="R21" s="59"/>
      <c r="S21" s="59"/>
      <c r="AV21" s="73"/>
    </row>
    <row r="22" spans="1:48" s="9" customFormat="1" ht="14.25" customHeight="1">
      <c r="A22" s="6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Q22" s="64"/>
      <c r="R22" s="65"/>
      <c r="S22" s="65"/>
      <c r="AV22" s="66"/>
    </row>
    <row r="23" spans="1:48" ht="14.2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Q23" s="58"/>
      <c r="R23" s="59"/>
      <c r="S23" s="59"/>
      <c r="X23" s="9"/>
      <c r="Z23" s="1" t="s">
        <v>36</v>
      </c>
      <c r="AA23" s="1" t="s">
        <v>37</v>
      </c>
      <c r="AC23" s="35">
        <v>30</v>
      </c>
      <c r="AD23" s="35">
        <v>55</v>
      </c>
      <c r="AE23" s="35">
        <v>85</v>
      </c>
      <c r="AF23" s="35">
        <v>170</v>
      </c>
      <c r="AV23" s="73"/>
    </row>
    <row r="24" spans="1:48" ht="14.25" customHeight="1" thickBot="1">
      <c r="A24" s="23"/>
      <c r="C24" s="24"/>
      <c r="D24" s="25"/>
      <c r="E24" s="25"/>
      <c r="F24" s="17"/>
      <c r="G24" s="115" t="s">
        <v>13</v>
      </c>
      <c r="H24" s="115"/>
      <c r="I24" s="115"/>
      <c r="J24" s="115"/>
      <c r="K24" s="115"/>
      <c r="L24" s="115"/>
      <c r="M24" s="115"/>
      <c r="N24" s="15"/>
      <c r="O24" s="115" t="s">
        <v>38</v>
      </c>
      <c r="P24" s="115"/>
      <c r="Q24" s="115"/>
      <c r="R24" s="115"/>
      <c r="S24" s="115"/>
      <c r="T24" s="115"/>
      <c r="U24" s="115"/>
      <c r="V24" s="15"/>
      <c r="W24" s="15"/>
      <c r="X24" s="105"/>
      <c r="Z24" s="1" t="s">
        <v>39</v>
      </c>
      <c r="AA24" s="1">
        <v>401.6662693440914</v>
      </c>
      <c r="AC24" s="1">
        <f>MIN($AC$23,AA24)</f>
        <v>30</v>
      </c>
      <c r="AD24" s="1">
        <f>MAX(MIN($AD$23,AA24-$AC$23),0)</f>
        <v>55</v>
      </c>
      <c r="AE24" s="1">
        <f>MAX(MIN($AE$23,AA24-AC24-AD24),0)</f>
        <v>85</v>
      </c>
      <c r="AF24" s="1">
        <f>MAX(AA24-AC24-AD24-AE24,0)</f>
        <v>231.6662693440914</v>
      </c>
      <c r="AV24" s="47"/>
    </row>
    <row r="25" spans="1:48" ht="14.25" customHeight="1" thickTop="1" thickBot="1">
      <c r="A25" s="23"/>
      <c r="C25" s="26"/>
      <c r="D25" s="3" t="s">
        <v>40</v>
      </c>
      <c r="E25" s="3"/>
      <c r="F25" s="3"/>
      <c r="G25" s="3"/>
      <c r="H25" s="3"/>
      <c r="I25" s="3"/>
      <c r="J25" s="14" t="s">
        <v>41</v>
      </c>
      <c r="K25" s="14" t="s">
        <v>42</v>
      </c>
      <c r="L25" s="13" t="s">
        <v>43</v>
      </c>
      <c r="M25" s="14" t="s">
        <v>44</v>
      </c>
      <c r="N25" s="3"/>
      <c r="O25" s="3"/>
      <c r="P25" s="3"/>
      <c r="Q25" s="3"/>
      <c r="R25" s="14" t="s">
        <v>41</v>
      </c>
      <c r="S25" s="14" t="s">
        <v>42</v>
      </c>
      <c r="T25" s="13" t="s">
        <v>43</v>
      </c>
      <c r="U25" s="14" t="s">
        <v>44</v>
      </c>
      <c r="V25" s="14"/>
      <c r="W25" s="14"/>
      <c r="X25" s="62" t="s">
        <v>45</v>
      </c>
      <c r="Z25" s="1" t="s">
        <v>46</v>
      </c>
      <c r="AA25" s="1">
        <v>358.20725505501031</v>
      </c>
      <c r="AC25" s="1">
        <f t="shared" ref="AC25:AC77" si="0">MIN($AC$23,AA25)</f>
        <v>30</v>
      </c>
      <c r="AD25" s="1">
        <f t="shared" ref="AD25:AD77" si="1">MAX(MIN($AD$23,AA25-$AC$23),0)</f>
        <v>55</v>
      </c>
      <c r="AE25" s="1">
        <f t="shared" ref="AE25:AE77" si="2">MAX(MIN($AE$23,AA25-AC25-AD25),0)</f>
        <v>85</v>
      </c>
      <c r="AF25" s="1">
        <f t="shared" ref="AF25:AF77" si="3">MAX(AA25-AC25-AD25-AE25,0)</f>
        <v>188.20725505501031</v>
      </c>
      <c r="AV25" s="47"/>
    </row>
    <row r="26" spans="1:48" ht="14.25" customHeight="1" thickTop="1" thickBot="1">
      <c r="A26" s="22" t="s">
        <v>47</v>
      </c>
      <c r="B26" s="20" t="s">
        <v>48</v>
      </c>
      <c r="C26" s="4"/>
      <c r="D26" s="27">
        <f>SUM(B28:B31)</f>
        <v>2398.9176032505929</v>
      </c>
      <c r="E26" s="28"/>
      <c r="F26" s="28"/>
      <c r="G26" s="28"/>
      <c r="H26" s="22"/>
      <c r="I26" s="20"/>
      <c r="J26" s="28"/>
      <c r="K26" s="28"/>
      <c r="L26" s="28"/>
      <c r="M26" s="28"/>
      <c r="N26" s="28"/>
      <c r="P26" s="22"/>
      <c r="X26" s="106">
        <f>U34/M34</f>
        <v>1.005096918428779</v>
      </c>
      <c r="Z26" s="1" t="s">
        <v>49</v>
      </c>
      <c r="AA26" s="1">
        <v>319.48623814880847</v>
      </c>
      <c r="AC26" s="1">
        <f t="shared" si="0"/>
        <v>30</v>
      </c>
      <c r="AD26" s="1">
        <f t="shared" si="1"/>
        <v>55</v>
      </c>
      <c r="AE26" s="1">
        <f t="shared" si="2"/>
        <v>85</v>
      </c>
      <c r="AF26" s="1">
        <f t="shared" si="3"/>
        <v>149.48623814880847</v>
      </c>
      <c r="AV26" s="47"/>
    </row>
    <row r="27" spans="1:48" ht="14.25" customHeight="1" thickBot="1">
      <c r="A27" s="21" t="s">
        <v>50</v>
      </c>
      <c r="D27" s="29">
        <v>24.210199999999997</v>
      </c>
      <c r="E27" s="30"/>
      <c r="F27" s="33"/>
      <c r="G27" s="30"/>
      <c r="H27" s="21"/>
      <c r="I27" s="20"/>
      <c r="J27" s="30"/>
      <c r="K27" s="30"/>
      <c r="L27" s="30"/>
      <c r="M27" s="30"/>
      <c r="N27" s="33"/>
      <c r="P27" s="21"/>
      <c r="Z27" s="1" t="s">
        <v>51</v>
      </c>
      <c r="AA27" s="1">
        <v>219.70341981053352</v>
      </c>
      <c r="AC27" s="1">
        <f t="shared" si="0"/>
        <v>30</v>
      </c>
      <c r="AD27" s="1">
        <f t="shared" si="1"/>
        <v>55</v>
      </c>
      <c r="AE27" s="1">
        <f t="shared" si="2"/>
        <v>85</v>
      </c>
      <c r="AF27" s="1">
        <f t="shared" si="3"/>
        <v>49.703419810533518</v>
      </c>
      <c r="AV27" s="51"/>
    </row>
    <row r="28" spans="1:48" ht="14.25" customHeight="1">
      <c r="A28" s="41" t="s">
        <v>21</v>
      </c>
      <c r="B28" s="42">
        <f>AC36</f>
        <v>360</v>
      </c>
      <c r="C28" s="6"/>
      <c r="D28" s="44"/>
      <c r="E28" s="6"/>
      <c r="F28" s="6"/>
      <c r="G28" s="6"/>
      <c r="H28" s="5" t="s">
        <v>52</v>
      </c>
      <c r="I28" s="20" t="s">
        <v>53</v>
      </c>
      <c r="J28" s="6">
        <f>$J$5</f>
        <v>24.72</v>
      </c>
      <c r="K28" s="6">
        <f>J28*12</f>
        <v>296.64</v>
      </c>
      <c r="L28" s="6">
        <f>$K$5*12</f>
        <v>0</v>
      </c>
      <c r="M28" s="6">
        <f>SUM(K28:L28)</f>
        <v>296.64</v>
      </c>
      <c r="N28" s="6"/>
      <c r="P28" s="5" t="s">
        <v>54</v>
      </c>
      <c r="R28" s="61">
        <f>$Q$6</f>
        <v>29.097610156886343</v>
      </c>
      <c r="S28" s="61">
        <f>R28*12</f>
        <v>349.17132188263611</v>
      </c>
      <c r="T28" s="61">
        <f>$R$6*12</f>
        <v>0</v>
      </c>
      <c r="U28" s="61">
        <f>SUM(S28:T28)</f>
        <v>349.17132188263611</v>
      </c>
      <c r="V28" s="61"/>
      <c r="W28" s="33"/>
      <c r="Z28" s="1" t="s">
        <v>55</v>
      </c>
      <c r="AA28" s="1">
        <v>122.19162371754646</v>
      </c>
      <c r="AC28" s="1">
        <f t="shared" si="0"/>
        <v>30</v>
      </c>
      <c r="AD28" s="1">
        <f t="shared" si="1"/>
        <v>55</v>
      </c>
      <c r="AE28" s="1">
        <f t="shared" si="2"/>
        <v>37.191623717546463</v>
      </c>
      <c r="AF28" s="1">
        <f t="shared" si="3"/>
        <v>0</v>
      </c>
      <c r="AV28" s="51"/>
    </row>
    <row r="29" spans="1:48" ht="14.25" customHeight="1">
      <c r="A29" s="41" t="s">
        <v>23</v>
      </c>
      <c r="B29" s="42">
        <f>AD36</f>
        <v>542.06563626378772</v>
      </c>
      <c r="C29" s="6"/>
      <c r="D29" s="44"/>
      <c r="E29" s="6"/>
      <c r="F29" s="6"/>
      <c r="G29" s="6"/>
      <c r="H29" s="5"/>
      <c r="I29" s="20"/>
      <c r="J29" s="6"/>
      <c r="K29" s="6"/>
      <c r="L29" s="6"/>
      <c r="M29" s="6"/>
      <c r="N29" s="6"/>
      <c r="P29" s="5" t="s">
        <v>56</v>
      </c>
      <c r="R29" s="61"/>
      <c r="S29" s="61">
        <f>$Q$7*D27*12</f>
        <v>175.42013131924557</v>
      </c>
      <c r="T29" s="61">
        <f>$R$7*D27*12</f>
        <v>2.991555029524509</v>
      </c>
      <c r="U29" s="61">
        <f>SUM(S29:T29)</f>
        <v>178.41168634877008</v>
      </c>
      <c r="V29" s="61"/>
      <c r="W29" s="33"/>
      <c r="Z29" s="1" t="s">
        <v>57</v>
      </c>
      <c r="AA29" s="1">
        <v>49.673999547958374</v>
      </c>
      <c r="AC29" s="1">
        <f t="shared" si="0"/>
        <v>30</v>
      </c>
      <c r="AD29" s="1">
        <f t="shared" si="1"/>
        <v>19.673999547958374</v>
      </c>
      <c r="AE29" s="1">
        <f t="shared" si="2"/>
        <v>0</v>
      </c>
      <c r="AF29" s="1">
        <f t="shared" si="3"/>
        <v>0</v>
      </c>
      <c r="AV29" s="53"/>
    </row>
    <row r="30" spans="1:48" ht="14.25" customHeight="1">
      <c r="A30" s="41" t="s">
        <v>25</v>
      </c>
      <c r="B30" s="42">
        <f>AE36</f>
        <v>624.21739321425559</v>
      </c>
      <c r="C30" s="6"/>
      <c r="D30" s="44"/>
      <c r="E30" s="6"/>
      <c r="F30" s="6"/>
      <c r="G30" s="6"/>
      <c r="H30" s="5" t="s">
        <v>58</v>
      </c>
      <c r="I30" s="20" t="s">
        <v>53</v>
      </c>
      <c r="J30" s="6"/>
      <c r="K30" s="6">
        <f>SUMPRODUCT($J$7:$J$10,B28:B31)</f>
        <v>192.73404915833612</v>
      </c>
      <c r="L30" s="6">
        <f>SUMPRODUCT($K$7:$K$10,B28:B31)</f>
        <v>22.036120875091271</v>
      </c>
      <c r="M30" s="6">
        <f>SUM(K30:L30)</f>
        <v>214.77017003342741</v>
      </c>
      <c r="N30" s="6"/>
      <c r="P30" s="5" t="s">
        <v>59</v>
      </c>
      <c r="R30" s="61"/>
      <c r="S30" s="61">
        <f>$Q$8*D26</f>
        <v>0</v>
      </c>
      <c r="T30" s="61">
        <f>$R$8*D26</f>
        <v>9.4000616625965439</v>
      </c>
      <c r="U30" s="61">
        <f>SUM(S30+T30)</f>
        <v>9.4000616625965439</v>
      </c>
      <c r="V30" s="61"/>
      <c r="W30" s="33"/>
      <c r="Z30" s="1" t="s">
        <v>60</v>
      </c>
      <c r="AA30" s="1">
        <v>51.32979953289032</v>
      </c>
      <c r="AC30" s="1">
        <f t="shared" si="0"/>
        <v>30</v>
      </c>
      <c r="AD30" s="1">
        <f t="shared" si="1"/>
        <v>21.32979953289032</v>
      </c>
      <c r="AE30" s="1">
        <f t="shared" si="2"/>
        <v>0</v>
      </c>
      <c r="AF30" s="1">
        <f t="shared" si="3"/>
        <v>0</v>
      </c>
      <c r="AV30" s="47"/>
    </row>
    <row r="31" spans="1:48" ht="14.25" customHeight="1">
      <c r="A31" s="41" t="s">
        <v>27</v>
      </c>
      <c r="B31" s="43">
        <f>AF36</f>
        <v>872.63457377254963</v>
      </c>
      <c r="C31" s="6"/>
      <c r="D31" s="44"/>
      <c r="E31" s="6"/>
      <c r="F31" s="6"/>
      <c r="G31" s="6"/>
      <c r="H31" s="5" t="s">
        <v>61</v>
      </c>
      <c r="I31" s="20" t="s">
        <v>53</v>
      </c>
      <c r="J31" s="6"/>
      <c r="K31" s="6">
        <f>$J$11*D26</f>
        <v>14.975838554461122</v>
      </c>
      <c r="L31" s="6">
        <f>$K$11*D26</f>
        <v>25.028511397345767</v>
      </c>
      <c r="M31" s="6">
        <f>SUM(K31:L31)</f>
        <v>40.004349951806887</v>
      </c>
      <c r="N31" s="6"/>
      <c r="P31" s="5"/>
      <c r="R31" s="18"/>
      <c r="S31" s="18"/>
      <c r="T31" s="18"/>
      <c r="U31" s="61"/>
      <c r="V31" s="61"/>
      <c r="W31" s="33"/>
      <c r="Z31" s="1" t="s">
        <v>62</v>
      </c>
      <c r="AA31" s="1">
        <v>51.32979953289032</v>
      </c>
      <c r="AC31" s="1">
        <f t="shared" si="0"/>
        <v>30</v>
      </c>
      <c r="AD31" s="1">
        <f t="shared" si="1"/>
        <v>21.32979953289032</v>
      </c>
      <c r="AE31" s="1">
        <f t="shared" si="2"/>
        <v>0</v>
      </c>
      <c r="AF31" s="1">
        <f t="shared" si="3"/>
        <v>0</v>
      </c>
      <c r="AV31" s="53"/>
    </row>
    <row r="32" spans="1:48" ht="14.25" customHeight="1">
      <c r="B32" s="1"/>
      <c r="C32" s="6"/>
      <c r="D32" s="44"/>
      <c r="E32" s="6"/>
      <c r="F32" s="6"/>
      <c r="G32" s="6"/>
      <c r="H32" s="5" t="s">
        <v>63</v>
      </c>
      <c r="I32" s="20" t="s">
        <v>53</v>
      </c>
      <c r="J32" s="6"/>
      <c r="K32" s="6">
        <f>$J$12*D26</f>
        <v>1.8541487371285434</v>
      </c>
      <c r="L32" s="6">
        <f>$K$12*D26</f>
        <v>115.22742380711989</v>
      </c>
      <c r="M32" s="6">
        <f>SUM(K32:L32)</f>
        <v>117.08157254424843</v>
      </c>
      <c r="N32" s="6"/>
      <c r="P32" s="5" t="s">
        <v>63</v>
      </c>
      <c r="R32" s="61"/>
      <c r="S32" s="61">
        <f>$Q$9*D26</f>
        <v>-2.0750402546591507</v>
      </c>
      <c r="T32" s="61">
        <f>$R$9*D26</f>
        <v>44.257297093014664</v>
      </c>
      <c r="U32" s="61">
        <f>SUM(S32:T32)</f>
        <v>42.182256838355514</v>
      </c>
      <c r="V32" s="61"/>
      <c r="W32" s="33"/>
      <c r="Z32" s="1" t="s">
        <v>64</v>
      </c>
      <c r="AA32" s="1">
        <v>69.732037650048738</v>
      </c>
      <c r="AC32" s="1">
        <f t="shared" si="0"/>
        <v>30</v>
      </c>
      <c r="AD32" s="1">
        <f t="shared" si="1"/>
        <v>39.732037650048738</v>
      </c>
      <c r="AE32" s="1">
        <f t="shared" si="2"/>
        <v>0</v>
      </c>
      <c r="AF32" s="1">
        <f t="shared" si="3"/>
        <v>0</v>
      </c>
      <c r="AV32" s="47"/>
    </row>
    <row r="33" spans="1:48" ht="14.25" customHeight="1">
      <c r="A33" s="5"/>
      <c r="C33" s="6"/>
      <c r="D33" s="10"/>
      <c r="E33" s="6"/>
      <c r="F33" s="40"/>
      <c r="G33" s="6"/>
      <c r="H33" s="5" t="s">
        <v>65</v>
      </c>
      <c r="I33" s="20" t="s">
        <v>53</v>
      </c>
      <c r="J33" s="6"/>
      <c r="K33" s="6">
        <f>$J$16*D26</f>
        <v>2.0236229036151552</v>
      </c>
      <c r="L33" s="6">
        <f>$K$16*D26</f>
        <v>249.44531377473149</v>
      </c>
      <c r="M33" s="6">
        <f>SUM(K33:L33)</f>
        <v>251.46893667834664</v>
      </c>
      <c r="N33" s="40"/>
      <c r="P33" s="5" t="s">
        <v>66</v>
      </c>
      <c r="R33" s="70"/>
      <c r="S33" s="70">
        <f>$Q$10*D26</f>
        <v>3.3699202878607486</v>
      </c>
      <c r="T33" s="70">
        <f>$R$10*D26</f>
        <v>342.11876889881188</v>
      </c>
      <c r="U33" s="70">
        <f>SUM(S33:T33)</f>
        <v>345.48868918667262</v>
      </c>
      <c r="V33" s="70"/>
      <c r="W33" s="39"/>
      <c r="Z33" s="1" t="s">
        <v>67</v>
      </c>
      <c r="AA33" s="1">
        <v>162.0257694967091</v>
      </c>
      <c r="AC33" s="1">
        <f t="shared" si="0"/>
        <v>30</v>
      </c>
      <c r="AD33" s="1">
        <f t="shared" si="1"/>
        <v>55</v>
      </c>
      <c r="AE33" s="1">
        <f t="shared" si="2"/>
        <v>77.025769496709103</v>
      </c>
      <c r="AF33" s="1">
        <f t="shared" si="3"/>
        <v>0</v>
      </c>
      <c r="AV33" s="47"/>
    </row>
    <row r="34" spans="1:48" ht="14.25" customHeight="1">
      <c r="A34" s="7"/>
      <c r="C34" s="6"/>
      <c r="D34" s="31"/>
      <c r="E34" s="31"/>
      <c r="F34" s="31"/>
      <c r="G34" s="31"/>
      <c r="H34" s="7" t="s">
        <v>68</v>
      </c>
      <c r="I34" s="20" t="s">
        <v>53</v>
      </c>
      <c r="J34" s="31"/>
      <c r="K34" s="31">
        <f>SUM(K28:K33)</f>
        <v>508.2276593535409</v>
      </c>
      <c r="L34" s="31">
        <f>SUM(L28:L33)</f>
        <v>411.73736985428843</v>
      </c>
      <c r="M34" s="31">
        <f>SUM(M28:M33)</f>
        <v>919.96502920782928</v>
      </c>
      <c r="N34" s="31"/>
      <c r="O34" s="35"/>
      <c r="P34" s="7" t="s">
        <v>68</v>
      </c>
      <c r="R34" s="34"/>
      <c r="S34" s="31">
        <f>SUM(S28:S33)</f>
        <v>525.88633323508327</v>
      </c>
      <c r="T34" s="34">
        <f>SUM(T28:T33)</f>
        <v>398.76768268394761</v>
      </c>
      <c r="U34" s="34">
        <f>SUM(U28:U33)</f>
        <v>924.65401591903083</v>
      </c>
      <c r="V34" s="34"/>
      <c r="W34" s="34"/>
      <c r="Z34" s="1" t="s">
        <v>69</v>
      </c>
      <c r="AA34" s="1">
        <v>255.14970925748349</v>
      </c>
      <c r="AC34" s="1">
        <f t="shared" si="0"/>
        <v>30</v>
      </c>
      <c r="AD34" s="1">
        <f t="shared" si="1"/>
        <v>55</v>
      </c>
      <c r="AE34" s="1">
        <f t="shared" si="2"/>
        <v>85</v>
      </c>
      <c r="AF34" s="1">
        <f t="shared" si="3"/>
        <v>85.149709257483494</v>
      </c>
      <c r="AV34" s="47"/>
    </row>
    <row r="35" spans="1:48" ht="14.25" customHeight="1">
      <c r="A35" s="5"/>
      <c r="C35" s="6"/>
      <c r="D35" s="10"/>
      <c r="E35" s="6"/>
      <c r="F35" s="6"/>
      <c r="G35" s="6"/>
      <c r="H35" s="6"/>
      <c r="I35" s="6"/>
      <c r="J35" s="6"/>
      <c r="K35" s="6"/>
      <c r="L35" s="6"/>
      <c r="M35" s="6"/>
      <c r="N35" s="6"/>
      <c r="Z35" s="1" t="s">
        <v>70</v>
      </c>
      <c r="AA35" s="1">
        <v>338.42168215662241</v>
      </c>
      <c r="AC35" s="1">
        <f t="shared" si="0"/>
        <v>30</v>
      </c>
      <c r="AD35" s="1">
        <f t="shared" si="1"/>
        <v>55</v>
      </c>
      <c r="AE35" s="1">
        <f t="shared" si="2"/>
        <v>85</v>
      </c>
      <c r="AF35" s="1">
        <f t="shared" si="3"/>
        <v>168.42168215662241</v>
      </c>
      <c r="AV35" s="51"/>
    </row>
    <row r="36" spans="1:48" s="9" customFormat="1" ht="14.25" customHeight="1">
      <c r="A36" s="8"/>
      <c r="B36" s="32"/>
      <c r="C36" s="10"/>
      <c r="D36" s="19"/>
      <c r="E36" s="19"/>
      <c r="F36" s="19"/>
      <c r="G36" s="19"/>
      <c r="H36" s="19" t="s">
        <v>71</v>
      </c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 t="s">
        <v>72</v>
      </c>
      <c r="T36" s="19"/>
      <c r="U36" s="36">
        <f>U34/M34</f>
        <v>1.005096918428779</v>
      </c>
      <c r="V36" s="36"/>
      <c r="W36" s="36"/>
      <c r="AC36" s="9">
        <f>SUM(AC24:AC35)</f>
        <v>360</v>
      </c>
      <c r="AD36" s="9">
        <f t="shared" ref="AD36:AF36" si="4">SUM(AD24:AD35)</f>
        <v>542.06563626378772</v>
      </c>
      <c r="AE36" s="9">
        <f t="shared" si="4"/>
        <v>624.21739321425559</v>
      </c>
      <c r="AF36" s="9">
        <f t="shared" si="4"/>
        <v>872.63457377254963</v>
      </c>
      <c r="AN36" s="55"/>
      <c r="AO36" s="48"/>
      <c r="AP36" s="56"/>
      <c r="AQ36" s="56"/>
      <c r="AR36" s="57"/>
      <c r="AS36" s="48"/>
      <c r="AT36" s="56"/>
      <c r="AU36" s="56"/>
      <c r="AV36" s="57"/>
    </row>
    <row r="37" spans="1:48" ht="14.25" customHeight="1">
      <c r="A37" s="23"/>
      <c r="O37" s="37"/>
      <c r="P37" s="37"/>
      <c r="Q37" s="37"/>
      <c r="R37" s="37"/>
      <c r="X37" s="105"/>
      <c r="Z37" s="1" t="s">
        <v>36</v>
      </c>
      <c r="AA37" s="1" t="s">
        <v>73</v>
      </c>
      <c r="AN37" s="50"/>
      <c r="AO37" s="47"/>
      <c r="AP37" s="53"/>
      <c r="AQ37" s="53"/>
      <c r="AR37" s="53"/>
      <c r="AS37" s="47"/>
      <c r="AT37" s="53"/>
      <c r="AU37" s="53"/>
      <c r="AV37" s="53"/>
    </row>
    <row r="38" spans="1:48" ht="14.25" customHeight="1" thickBot="1">
      <c r="O38" s="35"/>
      <c r="P38" s="35"/>
      <c r="Q38" s="35"/>
      <c r="R38" s="35"/>
      <c r="T38" s="2"/>
      <c r="U38" s="2"/>
      <c r="V38" s="2"/>
      <c r="W38" s="2"/>
      <c r="X38" s="62" t="s">
        <v>45</v>
      </c>
      <c r="Z38" s="1" t="s">
        <v>39</v>
      </c>
      <c r="AA38" s="1">
        <v>327.12559216469526</v>
      </c>
      <c r="AC38" s="1">
        <f t="shared" si="0"/>
        <v>30</v>
      </c>
      <c r="AD38" s="1">
        <f t="shared" si="1"/>
        <v>55</v>
      </c>
      <c r="AE38" s="1">
        <f t="shared" si="2"/>
        <v>85</v>
      </c>
      <c r="AF38" s="1">
        <f t="shared" si="3"/>
        <v>157.12559216469526</v>
      </c>
    </row>
    <row r="39" spans="1:48" ht="14.25" customHeight="1" thickTop="1" thickBot="1">
      <c r="A39" s="23"/>
      <c r="C39" s="26"/>
      <c r="D39" s="3" t="s">
        <v>40</v>
      </c>
      <c r="E39" s="3"/>
      <c r="F39" s="3"/>
      <c r="G39" s="3"/>
      <c r="H39" s="3"/>
      <c r="I39" s="3"/>
      <c r="J39" s="14" t="s">
        <v>41</v>
      </c>
      <c r="K39" s="14" t="s">
        <v>42</v>
      </c>
      <c r="L39" s="13" t="s">
        <v>43</v>
      </c>
      <c r="M39" s="14" t="s">
        <v>44</v>
      </c>
      <c r="N39" s="3"/>
      <c r="P39" s="3"/>
      <c r="Q39" s="3"/>
      <c r="R39" s="14" t="s">
        <v>41</v>
      </c>
      <c r="S39" s="14" t="s">
        <v>42</v>
      </c>
      <c r="T39" s="13" t="s">
        <v>43</v>
      </c>
      <c r="U39" s="14" t="s">
        <v>44</v>
      </c>
      <c r="V39" s="14"/>
      <c r="W39" s="14"/>
      <c r="X39" s="106">
        <f>U48/M48</f>
        <v>1.1196129219559166</v>
      </c>
      <c r="Z39" s="1" t="s">
        <v>46</v>
      </c>
      <c r="AA39" s="1">
        <v>291.80016757249831</v>
      </c>
      <c r="AC39" s="1">
        <f t="shared" si="0"/>
        <v>30</v>
      </c>
      <c r="AD39" s="1">
        <f t="shared" si="1"/>
        <v>55</v>
      </c>
      <c r="AE39" s="1">
        <f t="shared" si="2"/>
        <v>85</v>
      </c>
      <c r="AF39" s="1">
        <f t="shared" si="3"/>
        <v>121.80016757249831</v>
      </c>
    </row>
    <row r="40" spans="1:48" ht="14.25" customHeight="1" thickBot="1">
      <c r="A40" s="22" t="s">
        <v>47</v>
      </c>
      <c r="B40" s="20" t="s">
        <v>48</v>
      </c>
      <c r="C40" s="4"/>
      <c r="D40" s="27">
        <f>SUM(B42:B45)</f>
        <v>1532.189873892069</v>
      </c>
      <c r="E40" s="28"/>
      <c r="F40" s="28"/>
      <c r="G40" s="28"/>
      <c r="H40" s="22"/>
      <c r="I40" s="20"/>
      <c r="J40" s="28"/>
      <c r="K40" s="28"/>
      <c r="L40" s="28"/>
      <c r="M40" s="28"/>
      <c r="N40" s="28"/>
      <c r="P40" s="22"/>
      <c r="Z40" s="1" t="s">
        <v>49</v>
      </c>
      <c r="AA40" s="1">
        <v>196.46687814146281</v>
      </c>
      <c r="AC40" s="1">
        <f t="shared" si="0"/>
        <v>30</v>
      </c>
      <c r="AD40" s="1">
        <f t="shared" si="1"/>
        <v>55</v>
      </c>
      <c r="AE40" s="1">
        <f t="shared" si="2"/>
        <v>85</v>
      </c>
      <c r="AF40" s="1">
        <f t="shared" si="3"/>
        <v>26.466878141462814</v>
      </c>
    </row>
    <row r="41" spans="1:48" ht="14.25" customHeight="1" thickBot="1">
      <c r="A41" s="21" t="s">
        <v>50</v>
      </c>
      <c r="D41" s="29">
        <v>24.210199999999997</v>
      </c>
      <c r="E41" s="30"/>
      <c r="G41" s="30"/>
      <c r="H41" s="21"/>
      <c r="I41" s="20"/>
      <c r="J41" s="30"/>
      <c r="K41" s="30"/>
      <c r="L41" s="30"/>
      <c r="M41" s="30"/>
      <c r="P41" s="21"/>
      <c r="Z41" s="1" t="s">
        <v>51</v>
      </c>
      <c r="AA41" s="1">
        <v>78.114734514802691</v>
      </c>
      <c r="AC41" s="1">
        <f t="shared" si="0"/>
        <v>30</v>
      </c>
      <c r="AD41" s="1">
        <f t="shared" si="1"/>
        <v>48.114734514802691</v>
      </c>
      <c r="AE41" s="1">
        <f t="shared" si="2"/>
        <v>0</v>
      </c>
      <c r="AF41" s="1">
        <f t="shared" si="3"/>
        <v>0</v>
      </c>
    </row>
    <row r="42" spans="1:48" ht="14.25" customHeight="1">
      <c r="A42" s="41" t="s">
        <v>21</v>
      </c>
      <c r="B42" s="42">
        <f>AC50</f>
        <v>360</v>
      </c>
      <c r="C42" s="6"/>
      <c r="D42" s="6"/>
      <c r="E42" s="6"/>
      <c r="F42" s="6"/>
      <c r="G42" s="6"/>
      <c r="H42" s="5" t="s">
        <v>52</v>
      </c>
      <c r="I42" s="20" t="s">
        <v>53</v>
      </c>
      <c r="J42" s="6">
        <f>$J$5</f>
        <v>24.72</v>
      </c>
      <c r="K42" s="6">
        <f>J42*12</f>
        <v>296.64</v>
      </c>
      <c r="L42" s="6">
        <f>$K$5*12</f>
        <v>0</v>
      </c>
      <c r="M42" s="6">
        <f>SUM(K42:L42)</f>
        <v>296.64</v>
      </c>
      <c r="N42" s="6"/>
      <c r="P42" s="5" t="s">
        <v>54</v>
      </c>
      <c r="R42" s="61">
        <f>$Q$6</f>
        <v>29.097610156886343</v>
      </c>
      <c r="S42" s="61">
        <f>R42*12</f>
        <v>349.17132188263611</v>
      </c>
      <c r="T42" s="61">
        <f>$R$6*12</f>
        <v>0</v>
      </c>
      <c r="U42" s="61">
        <f>SUM(S42:T42)</f>
        <v>349.17132188263611</v>
      </c>
      <c r="V42" s="61"/>
      <c r="W42" s="33"/>
      <c r="Z42" s="1" t="s">
        <v>55</v>
      </c>
      <c r="AA42" s="1">
        <v>53.00862643122673</v>
      </c>
      <c r="AC42" s="1">
        <f t="shared" si="0"/>
        <v>30</v>
      </c>
      <c r="AD42" s="1">
        <f t="shared" si="1"/>
        <v>23.00862643122673</v>
      </c>
      <c r="AE42" s="1">
        <f t="shared" si="2"/>
        <v>0</v>
      </c>
      <c r="AF42" s="1">
        <f t="shared" si="3"/>
        <v>0</v>
      </c>
    </row>
    <row r="43" spans="1:48" ht="14.25" customHeight="1">
      <c r="A43" s="41" t="s">
        <v>23</v>
      </c>
      <c r="B43" s="42">
        <f>AD50</f>
        <v>451.99551830962304</v>
      </c>
      <c r="C43" s="6"/>
      <c r="D43" s="6"/>
      <c r="E43" s="6"/>
      <c r="F43" s="6"/>
      <c r="G43" s="6"/>
      <c r="H43" s="5"/>
      <c r="I43" s="20"/>
      <c r="J43" s="6"/>
      <c r="K43" s="6"/>
      <c r="L43" s="6"/>
      <c r="M43" s="6"/>
      <c r="N43" s="6"/>
      <c r="P43" s="5" t="s">
        <v>56</v>
      </c>
      <c r="R43" s="61"/>
      <c r="S43" s="61">
        <f>$Q$7*D41*12</f>
        <v>175.42013131924557</v>
      </c>
      <c r="T43" s="61">
        <f>$R$7*D41*12</f>
        <v>2.991555029524509</v>
      </c>
      <c r="U43" s="61">
        <f>SUM(S43:T43)</f>
        <v>178.41168634877008</v>
      </c>
      <c r="V43" s="61"/>
      <c r="W43" s="33"/>
      <c r="Z43" s="1" t="s">
        <v>57</v>
      </c>
      <c r="AA43" s="1">
        <v>49.673999547958374</v>
      </c>
      <c r="AC43" s="1">
        <f t="shared" si="0"/>
        <v>30</v>
      </c>
      <c r="AD43" s="1">
        <f t="shared" si="1"/>
        <v>19.673999547958374</v>
      </c>
      <c r="AE43" s="1">
        <f t="shared" si="2"/>
        <v>0</v>
      </c>
      <c r="AF43" s="1">
        <f t="shared" si="3"/>
        <v>0</v>
      </c>
    </row>
    <row r="44" spans="1:48" ht="14.25" customHeight="1">
      <c r="A44" s="41" t="s">
        <v>25</v>
      </c>
      <c r="B44" s="42">
        <f>AE50</f>
        <v>365.48232844099402</v>
      </c>
      <c r="C44" s="6"/>
      <c r="D44" s="6"/>
      <c r="E44" s="6"/>
      <c r="F44" s="6"/>
      <c r="G44" s="6"/>
      <c r="H44" s="5" t="s">
        <v>58</v>
      </c>
      <c r="I44" s="20" t="s">
        <v>53</v>
      </c>
      <c r="J44" s="6"/>
      <c r="K44" s="6">
        <f>SUMPRODUCT($J$7:$J$10,B42:B45)</f>
        <v>126.10421499853555</v>
      </c>
      <c r="L44" s="6">
        <f>SUMPRODUCT($K$7:$K$10,B42:B45)</f>
        <v>14.046000219192734</v>
      </c>
      <c r="M44" s="6">
        <f>SUM(K44:L44)</f>
        <v>140.15021521772829</v>
      </c>
      <c r="N44" s="6"/>
      <c r="P44" s="5" t="s">
        <v>59</v>
      </c>
      <c r="R44" s="61"/>
      <c r="S44" s="61">
        <f>$Q$8*D40</f>
        <v>0</v>
      </c>
      <c r="T44" s="61">
        <f>$R$8*D40</f>
        <v>6.0038240887788241</v>
      </c>
      <c r="U44" s="61">
        <f>SUM(S44+T44)</f>
        <v>6.0038240887788241</v>
      </c>
      <c r="V44" s="61"/>
      <c r="W44" s="33"/>
      <c r="Z44" s="1" t="s">
        <v>60</v>
      </c>
      <c r="AA44" s="1">
        <v>51.32979953289032</v>
      </c>
      <c r="AC44" s="1">
        <f t="shared" si="0"/>
        <v>30</v>
      </c>
      <c r="AD44" s="1">
        <f t="shared" si="1"/>
        <v>21.32979953289032</v>
      </c>
      <c r="AE44" s="1">
        <f t="shared" si="2"/>
        <v>0</v>
      </c>
      <c r="AF44" s="1">
        <f t="shared" si="3"/>
        <v>0</v>
      </c>
    </row>
    <row r="45" spans="1:48" ht="14.25" customHeight="1">
      <c r="A45" s="41" t="s">
        <v>27</v>
      </c>
      <c r="B45" s="43">
        <f>AF50</f>
        <v>354.71202714145181</v>
      </c>
      <c r="C45" s="6"/>
      <c r="D45" s="6"/>
      <c r="E45" s="6"/>
      <c r="F45" s="6"/>
      <c r="G45" s="6"/>
      <c r="H45" s="5" t="s">
        <v>61</v>
      </c>
      <c r="I45" s="20" t="s">
        <v>53</v>
      </c>
      <c r="J45" s="6"/>
      <c r="K45" s="6">
        <f>$J$11*D40</f>
        <v>9.5650755803765843</v>
      </c>
      <c r="L45" s="6">
        <f>$K$11*D40</f>
        <v>15.985722756647558</v>
      </c>
      <c r="M45" s="6">
        <f>SUM(K45:L45)</f>
        <v>25.55079833702414</v>
      </c>
      <c r="N45" s="6"/>
      <c r="P45" s="5"/>
      <c r="R45" s="18"/>
      <c r="S45" s="18"/>
      <c r="T45" s="18"/>
      <c r="U45" s="61"/>
      <c r="V45" s="61"/>
      <c r="W45" s="33"/>
      <c r="Z45" s="1" t="s">
        <v>62</v>
      </c>
      <c r="AA45" s="1">
        <v>51.32979953289032</v>
      </c>
      <c r="AC45" s="1">
        <f t="shared" si="0"/>
        <v>30</v>
      </c>
      <c r="AD45" s="1">
        <f t="shared" si="1"/>
        <v>21.32979953289032</v>
      </c>
      <c r="AE45" s="1">
        <f t="shared" si="2"/>
        <v>0</v>
      </c>
      <c r="AF45" s="1">
        <f t="shared" si="3"/>
        <v>0</v>
      </c>
    </row>
    <row r="46" spans="1:48" ht="14.25" customHeight="1">
      <c r="B46" s="1"/>
      <c r="C46" s="6"/>
      <c r="D46" s="6"/>
      <c r="E46" s="6"/>
      <c r="F46" s="6"/>
      <c r="G46" s="6"/>
      <c r="H46" s="5" t="s">
        <v>63</v>
      </c>
      <c r="I46" s="20" t="s">
        <v>53</v>
      </c>
      <c r="J46" s="6"/>
      <c r="K46" s="6">
        <f>$J$12*D40</f>
        <v>1.1842457264345474</v>
      </c>
      <c r="L46" s="6">
        <f>$K$12*D40</f>
        <v>73.595813258741771</v>
      </c>
      <c r="M46" s="6">
        <f>SUM(K46:L46)</f>
        <v>74.780058985176325</v>
      </c>
      <c r="N46" s="6"/>
      <c r="P46" s="5" t="s">
        <v>63</v>
      </c>
      <c r="R46" s="61"/>
      <c r="S46" s="61">
        <f>$Q$9*D40</f>
        <v>-1.325329249241018</v>
      </c>
      <c r="T46" s="61">
        <f>$R$9*D40</f>
        <v>28.26715780478035</v>
      </c>
      <c r="U46" s="61">
        <f>SUM(S46:T46)</f>
        <v>26.941828555539331</v>
      </c>
      <c r="V46" s="61"/>
      <c r="W46" s="33"/>
      <c r="Z46" s="1" t="s">
        <v>64</v>
      </c>
      <c r="AA46" s="1">
        <v>49.673999547958374</v>
      </c>
      <c r="AC46" s="1">
        <f t="shared" si="0"/>
        <v>30</v>
      </c>
      <c r="AD46" s="1">
        <f t="shared" si="1"/>
        <v>19.673999547958374</v>
      </c>
      <c r="AE46" s="1">
        <f t="shared" si="2"/>
        <v>0</v>
      </c>
      <c r="AF46" s="1">
        <f t="shared" si="3"/>
        <v>0</v>
      </c>
    </row>
    <row r="47" spans="1:48" ht="14.25" customHeight="1">
      <c r="A47" s="5"/>
      <c r="C47" s="6"/>
      <c r="D47" s="10"/>
      <c r="E47" s="6"/>
      <c r="F47" s="6"/>
      <c r="G47" s="6"/>
      <c r="H47" s="5" t="s">
        <v>65</v>
      </c>
      <c r="I47" s="20" t="s">
        <v>53</v>
      </c>
      <c r="J47" s="6"/>
      <c r="K47" s="6">
        <f>$J$16*D40</f>
        <v>1.2924889613940271</v>
      </c>
      <c r="L47" s="6">
        <f>$K$16*D40</f>
        <v>159.32084675921601</v>
      </c>
      <c r="M47" s="6">
        <f>SUM(K47:L47)</f>
        <v>160.61333572061002</v>
      </c>
      <c r="N47" s="6"/>
      <c r="P47" s="5" t="s">
        <v>66</v>
      </c>
      <c r="R47" s="70"/>
      <c r="S47" s="70">
        <f>$Q$10*D40</f>
        <v>2.1523697745546606</v>
      </c>
      <c r="T47" s="70">
        <f>$R$10*D40</f>
        <v>218.51142893148509</v>
      </c>
      <c r="U47" s="70">
        <f>SUM(S47:T47)</f>
        <v>220.66379870603976</v>
      </c>
      <c r="V47" s="70"/>
      <c r="W47" s="39"/>
      <c r="Z47" s="1" t="s">
        <v>67</v>
      </c>
      <c r="AA47" s="1">
        <v>53.864559201896192</v>
      </c>
      <c r="AC47" s="1">
        <f t="shared" si="0"/>
        <v>30</v>
      </c>
      <c r="AD47" s="1">
        <f t="shared" si="1"/>
        <v>23.864559201896192</v>
      </c>
      <c r="AE47" s="1">
        <f t="shared" si="2"/>
        <v>0</v>
      </c>
      <c r="AF47" s="1">
        <f t="shared" si="3"/>
        <v>0</v>
      </c>
    </row>
    <row r="48" spans="1:48" ht="14.25" customHeight="1">
      <c r="A48" s="7"/>
      <c r="C48" s="6"/>
      <c r="D48" s="31"/>
      <c r="E48" s="31"/>
      <c r="F48" s="31"/>
      <c r="G48" s="31"/>
      <c r="H48" s="7" t="s">
        <v>68</v>
      </c>
      <c r="I48" s="20" t="s">
        <v>53</v>
      </c>
      <c r="J48" s="31"/>
      <c r="K48" s="31">
        <f>SUM(K42:K47)</f>
        <v>434.78602526674069</v>
      </c>
      <c r="L48" s="31">
        <f>SUM(L42:L47)</f>
        <v>262.94838299379808</v>
      </c>
      <c r="M48" s="31">
        <f>SUM(M42:M47)</f>
        <v>697.73440826053877</v>
      </c>
      <c r="N48" s="31"/>
      <c r="O48" s="35"/>
      <c r="P48" s="7" t="s">
        <v>68</v>
      </c>
      <c r="R48" s="34"/>
      <c r="S48" s="31">
        <f>SUM(S42:S47)</f>
        <v>525.41849372719537</v>
      </c>
      <c r="T48" s="34">
        <f>SUM(T42:T47)</f>
        <v>255.77396585456876</v>
      </c>
      <c r="U48" s="34">
        <f>SUM(U42:U47)</f>
        <v>781.19245958176418</v>
      </c>
      <c r="V48" s="34"/>
      <c r="W48" s="34"/>
      <c r="Z48" s="1" t="s">
        <v>69</v>
      </c>
      <c r="AA48" s="1">
        <v>110.48232844099402</v>
      </c>
      <c r="AC48" s="1">
        <f t="shared" si="0"/>
        <v>30</v>
      </c>
      <c r="AD48" s="1">
        <f t="shared" si="1"/>
        <v>55</v>
      </c>
      <c r="AE48" s="1">
        <f t="shared" si="2"/>
        <v>25.482328440994024</v>
      </c>
      <c r="AF48" s="1">
        <f t="shared" si="3"/>
        <v>0</v>
      </c>
    </row>
    <row r="49" spans="1:32" ht="14.25" customHeight="1">
      <c r="A49" s="5"/>
      <c r="C49" s="6"/>
      <c r="D49" s="10"/>
      <c r="E49" s="6"/>
      <c r="F49" s="6"/>
      <c r="G49" s="6"/>
      <c r="H49" s="6"/>
      <c r="I49" s="6"/>
      <c r="J49" s="6"/>
      <c r="K49" s="6"/>
      <c r="L49" s="6"/>
      <c r="M49" s="6"/>
      <c r="N49" s="6"/>
      <c r="Z49" s="1" t="s">
        <v>70</v>
      </c>
      <c r="AA49" s="1">
        <v>219.31938926279545</v>
      </c>
      <c r="AC49" s="1">
        <f t="shared" si="0"/>
        <v>30</v>
      </c>
      <c r="AD49" s="1">
        <f t="shared" si="1"/>
        <v>55</v>
      </c>
      <c r="AE49" s="1">
        <f t="shared" si="2"/>
        <v>85</v>
      </c>
      <c r="AF49" s="1">
        <f t="shared" si="3"/>
        <v>49.319389262795454</v>
      </c>
    </row>
    <row r="50" spans="1:32" s="9" customFormat="1" ht="14.25" customHeight="1">
      <c r="A50" s="8"/>
      <c r="B50" s="32"/>
      <c r="C50" s="10"/>
      <c r="D50" s="19"/>
      <c r="E50" s="19"/>
      <c r="F50" s="19"/>
      <c r="G50" s="19"/>
      <c r="H50" s="19" t="s">
        <v>71</v>
      </c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 t="s">
        <v>72</v>
      </c>
      <c r="T50" s="19"/>
      <c r="U50" s="36">
        <f>U48/M48</f>
        <v>1.1196129219559166</v>
      </c>
      <c r="V50" s="36"/>
      <c r="W50" s="36"/>
      <c r="AC50" s="9">
        <f>SUM(AC38:AC49)</f>
        <v>360</v>
      </c>
      <c r="AD50" s="9">
        <f t="shared" ref="AD50:AF50" si="5">SUM(AD38:AD49)</f>
        <v>451.99551830962304</v>
      </c>
      <c r="AE50" s="9">
        <f t="shared" si="5"/>
        <v>365.48232844099402</v>
      </c>
      <c r="AF50" s="9">
        <f t="shared" si="5"/>
        <v>354.71202714145181</v>
      </c>
    </row>
    <row r="51" spans="1:32" ht="14.25" customHeight="1">
      <c r="A51" s="11"/>
      <c r="C51" s="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7"/>
      <c r="P51" s="37"/>
      <c r="Q51" s="37"/>
      <c r="R51" s="37"/>
      <c r="X51" s="105"/>
      <c r="Z51" s="1" t="s">
        <v>36</v>
      </c>
      <c r="AA51" s="1" t="s">
        <v>74</v>
      </c>
    </row>
    <row r="52" spans="1:32" ht="14.25" customHeight="1" thickBot="1">
      <c r="O52" s="35"/>
      <c r="P52" s="35"/>
      <c r="Q52" s="35"/>
      <c r="R52" s="35"/>
      <c r="X52" s="62" t="s">
        <v>45</v>
      </c>
      <c r="Z52" s="1" t="s">
        <v>39</v>
      </c>
      <c r="AA52" s="1">
        <v>141.52639602720737</v>
      </c>
      <c r="AC52" s="1">
        <f t="shared" si="0"/>
        <v>30</v>
      </c>
      <c r="AD52" s="1">
        <f t="shared" si="1"/>
        <v>55</v>
      </c>
      <c r="AE52" s="1">
        <f t="shared" si="2"/>
        <v>56.526396027207369</v>
      </c>
      <c r="AF52" s="1">
        <f t="shared" si="3"/>
        <v>0</v>
      </c>
    </row>
    <row r="53" spans="1:32" ht="14.25" customHeight="1" thickTop="1" thickBot="1">
      <c r="A53" s="23"/>
      <c r="C53" s="26"/>
      <c r="D53" s="3" t="s">
        <v>40</v>
      </c>
      <c r="E53" s="3"/>
      <c r="F53" s="3"/>
      <c r="G53" s="3"/>
      <c r="H53" s="3"/>
      <c r="I53" s="3"/>
      <c r="J53" s="14" t="s">
        <v>41</v>
      </c>
      <c r="K53" s="14" t="s">
        <v>42</v>
      </c>
      <c r="L53" s="13" t="s">
        <v>43</v>
      </c>
      <c r="M53" s="14" t="s">
        <v>44</v>
      </c>
      <c r="N53" s="3"/>
      <c r="O53" s="38"/>
      <c r="P53" s="3"/>
      <c r="Q53" s="3"/>
      <c r="R53" s="14" t="s">
        <v>41</v>
      </c>
      <c r="S53" s="14" t="s">
        <v>42</v>
      </c>
      <c r="T53" s="13" t="s">
        <v>43</v>
      </c>
      <c r="U53" s="14" t="s">
        <v>44</v>
      </c>
      <c r="V53" s="14"/>
      <c r="W53" s="14"/>
      <c r="X53" s="106">
        <f>U62/M62</f>
        <v>1.2913834590161031</v>
      </c>
      <c r="Z53" s="1" t="s">
        <v>46</v>
      </c>
      <c r="AA53" s="1">
        <v>125.03747669756413</v>
      </c>
      <c r="AC53" s="1">
        <f t="shared" si="0"/>
        <v>30</v>
      </c>
      <c r="AD53" s="1">
        <f t="shared" si="1"/>
        <v>55</v>
      </c>
      <c r="AE53" s="1">
        <f t="shared" si="2"/>
        <v>40.037476697564131</v>
      </c>
      <c r="AF53" s="1">
        <f t="shared" si="3"/>
        <v>0</v>
      </c>
    </row>
    <row r="54" spans="1:32" ht="14.25" customHeight="1" thickBot="1">
      <c r="A54" s="22" t="s">
        <v>47</v>
      </c>
      <c r="B54" s="20" t="s">
        <v>48</v>
      </c>
      <c r="C54" s="4"/>
      <c r="D54" s="27">
        <f>SUM(B56:B59)</f>
        <v>811.71704387813804</v>
      </c>
      <c r="E54" s="28"/>
      <c r="F54" s="28"/>
      <c r="G54" s="28"/>
      <c r="H54" s="22"/>
      <c r="I54" s="20"/>
      <c r="J54" s="28"/>
      <c r="K54" s="28"/>
      <c r="L54" s="28"/>
      <c r="M54" s="28"/>
      <c r="N54" s="28"/>
      <c r="P54" s="22"/>
      <c r="Z54" s="1" t="s">
        <v>49</v>
      </c>
      <c r="AA54" s="1">
        <v>66.012226745486259</v>
      </c>
      <c r="AC54" s="1">
        <f t="shared" si="0"/>
        <v>30</v>
      </c>
      <c r="AD54" s="1">
        <f t="shared" si="1"/>
        <v>36.012226745486259</v>
      </c>
      <c r="AE54" s="1">
        <f t="shared" si="2"/>
        <v>0</v>
      </c>
      <c r="AF54" s="1">
        <f t="shared" si="3"/>
        <v>0</v>
      </c>
    </row>
    <row r="55" spans="1:32" ht="14.25" customHeight="1" thickBot="1">
      <c r="A55" s="21" t="s">
        <v>50</v>
      </c>
      <c r="B55"/>
      <c r="D55" s="29">
        <v>24.210199999999997</v>
      </c>
      <c r="E55" s="30"/>
      <c r="G55" s="30"/>
      <c r="H55" s="21"/>
      <c r="I55" s="20"/>
      <c r="J55" s="30"/>
      <c r="K55" s="30"/>
      <c r="L55" s="30"/>
      <c r="M55" s="30"/>
      <c r="P55" s="21"/>
      <c r="Z55" s="1" t="s">
        <v>51</v>
      </c>
      <c r="AA55" s="1">
        <v>49.673999547958374</v>
      </c>
      <c r="AC55" s="1">
        <f t="shared" si="0"/>
        <v>30</v>
      </c>
      <c r="AD55" s="1">
        <f t="shared" si="1"/>
        <v>19.673999547958374</v>
      </c>
      <c r="AE55" s="1">
        <f t="shared" si="2"/>
        <v>0</v>
      </c>
      <c r="AF55" s="1">
        <f t="shared" si="3"/>
        <v>0</v>
      </c>
    </row>
    <row r="56" spans="1:32" ht="14.25" customHeight="1">
      <c r="A56" s="41" t="s">
        <v>21</v>
      </c>
      <c r="B56" s="42">
        <f>AC64</f>
        <v>360</v>
      </c>
      <c r="C56" s="6"/>
      <c r="D56" s="6"/>
      <c r="E56" s="6"/>
      <c r="F56" s="6"/>
      <c r="G56" s="6"/>
      <c r="H56" s="5" t="s">
        <v>52</v>
      </c>
      <c r="I56" s="20" t="s">
        <v>53</v>
      </c>
      <c r="J56" s="6">
        <f>$J$5</f>
        <v>24.72</v>
      </c>
      <c r="K56" s="6">
        <f>J56*12</f>
        <v>296.64</v>
      </c>
      <c r="L56" s="6">
        <f>$K$5*12</f>
        <v>0</v>
      </c>
      <c r="M56" s="6">
        <f>SUM(K56:L56)</f>
        <v>296.64</v>
      </c>
      <c r="N56" s="6"/>
      <c r="P56" s="5" t="s">
        <v>54</v>
      </c>
      <c r="R56" s="61">
        <f>$Q$6</f>
        <v>29.097610156886343</v>
      </c>
      <c r="S56" s="61">
        <f>R56*12</f>
        <v>349.17132188263611</v>
      </c>
      <c r="T56" s="61">
        <f>$R$6*12</f>
        <v>0</v>
      </c>
      <c r="U56" s="61">
        <f>SUM(S56:T56)</f>
        <v>349.17132188263611</v>
      </c>
      <c r="V56" s="61"/>
      <c r="W56" s="33"/>
      <c r="Z56" s="1" t="s">
        <v>55</v>
      </c>
      <c r="AA56" s="1">
        <v>51.32979953289032</v>
      </c>
      <c r="AC56" s="1">
        <f t="shared" si="0"/>
        <v>30</v>
      </c>
      <c r="AD56" s="1">
        <f t="shared" si="1"/>
        <v>21.32979953289032</v>
      </c>
      <c r="AE56" s="1">
        <f t="shared" si="2"/>
        <v>0</v>
      </c>
      <c r="AF56" s="1">
        <f t="shared" si="3"/>
        <v>0</v>
      </c>
    </row>
    <row r="57" spans="1:32" ht="14.25" customHeight="1">
      <c r="A57" s="41" t="s">
        <v>23</v>
      </c>
      <c r="B57" s="42">
        <f>AD64</f>
        <v>355.15317115336654</v>
      </c>
      <c r="C57" s="6"/>
      <c r="D57" s="6"/>
      <c r="E57" s="6"/>
      <c r="F57" s="6"/>
      <c r="G57" s="6"/>
      <c r="H57" s="5"/>
      <c r="I57" s="20"/>
      <c r="J57" s="6"/>
      <c r="K57" s="6"/>
      <c r="L57" s="6"/>
      <c r="M57" s="6"/>
      <c r="N57" s="6"/>
      <c r="P57" s="5" t="s">
        <v>56</v>
      </c>
      <c r="R57" s="61"/>
      <c r="S57" s="61">
        <f>$Q$7*D55*12</f>
        <v>175.42013131924557</v>
      </c>
      <c r="T57" s="61">
        <f>$R$7*D55*12</f>
        <v>2.991555029524509</v>
      </c>
      <c r="U57" s="61">
        <f>SUM(S57:T57)</f>
        <v>178.41168634877008</v>
      </c>
      <c r="V57" s="61"/>
      <c r="W57" s="33"/>
      <c r="Z57" s="1" t="s">
        <v>57</v>
      </c>
      <c r="AA57" s="1">
        <v>49.673999547958374</v>
      </c>
      <c r="AC57" s="1">
        <f t="shared" si="0"/>
        <v>30</v>
      </c>
      <c r="AD57" s="1">
        <f t="shared" si="1"/>
        <v>19.673999547958374</v>
      </c>
      <c r="AE57" s="1">
        <f t="shared" si="2"/>
        <v>0</v>
      </c>
      <c r="AF57" s="1">
        <f t="shared" si="3"/>
        <v>0</v>
      </c>
    </row>
    <row r="58" spans="1:32" ht="14.25" customHeight="1">
      <c r="A58" s="41" t="s">
        <v>25</v>
      </c>
      <c r="B58" s="42">
        <f>AE64</f>
        <v>96.5638727247715</v>
      </c>
      <c r="C58" s="6"/>
      <c r="D58" s="6"/>
      <c r="E58" s="6"/>
      <c r="F58" s="6"/>
      <c r="G58" s="6"/>
      <c r="H58" s="5" t="s">
        <v>58</v>
      </c>
      <c r="I58" s="20" t="s">
        <v>53</v>
      </c>
      <c r="J58" s="6"/>
      <c r="K58" s="6">
        <f>SUMPRODUCT($J$7:$J$10,B56:B59)</f>
        <v>70.291285560433977</v>
      </c>
      <c r="L58" s="6">
        <f>SUMPRODUCT($K$7:$K$10,B56:B59)</f>
        <v>7.4082119090058942</v>
      </c>
      <c r="M58" s="6">
        <f>SUM(K58:L58)</f>
        <v>77.699497469439876</v>
      </c>
      <c r="N58" s="6"/>
      <c r="P58" s="5" t="s">
        <v>59</v>
      </c>
      <c r="R58" s="61"/>
      <c r="S58" s="61">
        <f>$Q$8*D54</f>
        <v>0</v>
      </c>
      <c r="T58" s="61">
        <f>$R$8*D54</f>
        <v>3.180680426328935</v>
      </c>
      <c r="U58" s="61">
        <f>SUM(S58+T58)</f>
        <v>3.180680426328935</v>
      </c>
      <c r="V58" s="61"/>
      <c r="W58" s="33"/>
      <c r="Z58" s="1" t="s">
        <v>60</v>
      </c>
      <c r="AA58" s="1">
        <v>51.32979953289032</v>
      </c>
      <c r="AC58" s="1">
        <f t="shared" si="0"/>
        <v>30</v>
      </c>
      <c r="AD58" s="1">
        <f t="shared" si="1"/>
        <v>21.32979953289032</v>
      </c>
      <c r="AE58" s="1">
        <f t="shared" si="2"/>
        <v>0</v>
      </c>
      <c r="AF58" s="1">
        <f t="shared" si="3"/>
        <v>0</v>
      </c>
    </row>
    <row r="59" spans="1:32" ht="14.25" customHeight="1">
      <c r="A59" s="41" t="s">
        <v>27</v>
      </c>
      <c r="B59" s="43">
        <f>AF64</f>
        <v>0</v>
      </c>
      <c r="C59" s="6"/>
      <c r="D59" s="6"/>
      <c r="E59" s="6"/>
      <c r="F59" s="6"/>
      <c r="G59" s="6"/>
      <c r="H59" s="5" t="s">
        <v>61</v>
      </c>
      <c r="I59" s="20" t="s">
        <v>53</v>
      </c>
      <c r="J59" s="6"/>
      <c r="K59" s="6">
        <f>$J$11*D54</f>
        <v>5.0673451162105581</v>
      </c>
      <c r="L59" s="6">
        <f>$K$11*D54</f>
        <v>8.4688483075012719</v>
      </c>
      <c r="M59" s="6">
        <f>SUM(K59:L59)</f>
        <v>13.536193423711829</v>
      </c>
      <c r="N59" s="6"/>
      <c r="P59" s="5"/>
      <c r="R59" s="18"/>
      <c r="S59" s="18"/>
      <c r="T59" s="18"/>
      <c r="U59" s="61"/>
      <c r="V59" s="61"/>
      <c r="W59" s="33"/>
      <c r="Z59" s="1" t="s">
        <v>62</v>
      </c>
      <c r="AA59" s="1">
        <v>51.32979953289032</v>
      </c>
      <c r="AC59" s="1">
        <f t="shared" si="0"/>
        <v>30</v>
      </c>
      <c r="AD59" s="1">
        <f t="shared" si="1"/>
        <v>21.32979953289032</v>
      </c>
      <c r="AE59" s="1">
        <f t="shared" si="2"/>
        <v>0</v>
      </c>
      <c r="AF59" s="1">
        <f t="shared" si="3"/>
        <v>0</v>
      </c>
    </row>
    <row r="60" spans="1:32" ht="14.25" customHeight="1">
      <c r="A60" s="5"/>
      <c r="C60" s="6"/>
      <c r="D60" s="6"/>
      <c r="E60" s="6"/>
      <c r="F60" s="6"/>
      <c r="G60" s="6"/>
      <c r="H60" s="5" t="s">
        <v>63</v>
      </c>
      <c r="I60" s="20" t="s">
        <v>53</v>
      </c>
      <c r="J60" s="6"/>
      <c r="K60" s="6">
        <f>$J$12*D54</f>
        <v>0.62738467122546937</v>
      </c>
      <c r="L60" s="6">
        <f>$K$12*D54</f>
        <v>38.989277372290935</v>
      </c>
      <c r="M60" s="6">
        <f>SUM(K60:L60)</f>
        <v>39.616662043516406</v>
      </c>
      <c r="N60" s="6"/>
      <c r="P60" s="5" t="s">
        <v>63</v>
      </c>
      <c r="R60" s="61"/>
      <c r="S60" s="61">
        <f>$Q$9*D54</f>
        <v>-0.70212730072835117</v>
      </c>
      <c r="T60" s="61">
        <f>$R$9*D54</f>
        <v>14.975254805625637</v>
      </c>
      <c r="U60" s="61">
        <f>SUM(S60:T60)</f>
        <v>14.273127504897285</v>
      </c>
      <c r="V60" s="61"/>
      <c r="W60" s="33"/>
      <c r="Z60" s="1" t="s">
        <v>64</v>
      </c>
      <c r="AA60" s="1">
        <v>49.673999547958374</v>
      </c>
      <c r="AC60" s="1">
        <f t="shared" si="0"/>
        <v>30</v>
      </c>
      <c r="AD60" s="1">
        <f t="shared" si="1"/>
        <v>19.673999547958374</v>
      </c>
      <c r="AE60" s="1">
        <f t="shared" si="2"/>
        <v>0</v>
      </c>
      <c r="AF60" s="1">
        <f t="shared" si="3"/>
        <v>0</v>
      </c>
    </row>
    <row r="61" spans="1:32" ht="14.25" customHeight="1">
      <c r="A61" s="5"/>
      <c r="C61" s="6"/>
      <c r="D61" s="10"/>
      <c r="E61" s="6"/>
      <c r="F61" s="6"/>
      <c r="G61" s="6"/>
      <c r="H61" s="5" t="s">
        <v>65</v>
      </c>
      <c r="I61" s="20" t="s">
        <v>53</v>
      </c>
      <c r="J61" s="6"/>
      <c r="K61" s="6">
        <f>$J$16*D54</f>
        <v>0.6847293125119478</v>
      </c>
      <c r="L61" s="6">
        <f>$K$16*D54</f>
        <v>84.404321529057754</v>
      </c>
      <c r="M61" s="6">
        <f>SUM(K61:L61)</f>
        <v>85.089050841569701</v>
      </c>
      <c r="N61" s="6"/>
      <c r="P61" s="5" t="s">
        <v>66</v>
      </c>
      <c r="R61" s="70"/>
      <c r="S61" s="70">
        <f>$Q$10*D54</f>
        <v>1.1402733176248849</v>
      </c>
      <c r="T61" s="70">
        <f>$R$10*D54</f>
        <v>115.76205675821299</v>
      </c>
      <c r="U61" s="70">
        <f>SUM(S61:T61)</f>
        <v>116.90233007583788</v>
      </c>
      <c r="V61" s="70"/>
      <c r="W61" s="39"/>
      <c r="Z61" s="1" t="s">
        <v>67</v>
      </c>
      <c r="AA61" s="1">
        <v>51.32979953289032</v>
      </c>
      <c r="AC61" s="1">
        <f t="shared" si="0"/>
        <v>30</v>
      </c>
      <c r="AD61" s="1">
        <f t="shared" si="1"/>
        <v>21.32979953289032</v>
      </c>
      <c r="AE61" s="1">
        <f t="shared" si="2"/>
        <v>0</v>
      </c>
      <c r="AF61" s="1">
        <f t="shared" si="3"/>
        <v>0</v>
      </c>
    </row>
    <row r="62" spans="1:32" ht="14.25" customHeight="1">
      <c r="A62" s="7"/>
      <c r="C62" s="6"/>
      <c r="D62" s="31"/>
      <c r="E62" s="31"/>
      <c r="F62" s="31"/>
      <c r="G62" s="31"/>
      <c r="H62" s="7" t="s">
        <v>68</v>
      </c>
      <c r="I62" s="20" t="s">
        <v>53</v>
      </c>
      <c r="J62" s="31"/>
      <c r="K62" s="31">
        <f>SUM(K56:K61)</f>
        <v>373.31074466038189</v>
      </c>
      <c r="L62" s="31">
        <f>SUM(L56:L61)</f>
        <v>139.27065911785587</v>
      </c>
      <c r="M62" s="31">
        <f>SUM(M56:M61)</f>
        <v>512.5814037782377</v>
      </c>
      <c r="N62" s="31"/>
      <c r="O62" s="35"/>
      <c r="P62" s="7" t="s">
        <v>68</v>
      </c>
      <c r="R62" s="34"/>
      <c r="S62" s="31">
        <f>SUM(S56:S61)</f>
        <v>525.02959921877823</v>
      </c>
      <c r="T62" s="34">
        <f>SUM(T56:T61)</f>
        <v>136.90954701969207</v>
      </c>
      <c r="U62" s="34">
        <f>SUM(U56:U61)</f>
        <v>661.93914623847036</v>
      </c>
      <c r="V62" s="34"/>
      <c r="W62" s="34"/>
      <c r="Z62" s="1" t="s">
        <v>69</v>
      </c>
      <c r="AA62" s="1">
        <v>51.303304466605184</v>
      </c>
      <c r="AC62" s="1">
        <f t="shared" si="0"/>
        <v>30</v>
      </c>
      <c r="AD62" s="1">
        <f t="shared" si="1"/>
        <v>21.303304466605184</v>
      </c>
      <c r="AE62" s="1">
        <f t="shared" si="2"/>
        <v>0</v>
      </c>
      <c r="AF62" s="1">
        <f t="shared" si="3"/>
        <v>0</v>
      </c>
    </row>
    <row r="63" spans="1:32" ht="14.25" customHeight="1">
      <c r="A63" s="5"/>
      <c r="C63" s="6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Z63" s="1" t="s">
        <v>70</v>
      </c>
      <c r="AA63" s="1">
        <v>73.496443165838713</v>
      </c>
      <c r="AC63" s="1">
        <f t="shared" si="0"/>
        <v>30</v>
      </c>
      <c r="AD63" s="1">
        <f t="shared" si="1"/>
        <v>43.496443165838713</v>
      </c>
      <c r="AE63" s="1">
        <f t="shared" si="2"/>
        <v>0</v>
      </c>
      <c r="AF63" s="1">
        <f t="shared" si="3"/>
        <v>0</v>
      </c>
    </row>
    <row r="64" spans="1:32" s="9" customFormat="1" ht="14.25" customHeight="1">
      <c r="A64" s="8"/>
      <c r="B64" s="32"/>
      <c r="C64" s="10"/>
      <c r="D64" s="19"/>
      <c r="E64" s="19"/>
      <c r="F64" s="19"/>
      <c r="G64" s="19"/>
      <c r="H64" s="19" t="s">
        <v>71</v>
      </c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 t="s">
        <v>72</v>
      </c>
      <c r="T64" s="19"/>
      <c r="U64" s="36">
        <f>U62/M62</f>
        <v>1.2913834590161031</v>
      </c>
      <c r="V64" s="36"/>
      <c r="W64" s="36"/>
      <c r="AC64" s="9">
        <f>SUM(AC52:AC63)</f>
        <v>360</v>
      </c>
      <c r="AD64" s="9">
        <f t="shared" ref="AD64:AF64" si="6">SUM(AD52:AD63)</f>
        <v>355.15317115336654</v>
      </c>
      <c r="AE64" s="9">
        <f t="shared" si="6"/>
        <v>96.5638727247715</v>
      </c>
      <c r="AF64" s="9">
        <f t="shared" si="6"/>
        <v>0</v>
      </c>
    </row>
    <row r="65" spans="1:32" ht="14.25" customHeight="1">
      <c r="O65" s="37"/>
      <c r="P65" s="37"/>
      <c r="Q65" s="37"/>
      <c r="R65" s="37"/>
      <c r="X65" s="105"/>
      <c r="Z65" s="1" t="s">
        <v>36</v>
      </c>
      <c r="AA65" s="1" t="s">
        <v>75</v>
      </c>
    </row>
    <row r="66" spans="1:32" ht="14.25" customHeight="1" thickBot="1">
      <c r="O66" s="35"/>
      <c r="P66" s="35"/>
      <c r="Q66" s="35"/>
      <c r="R66" s="35"/>
      <c r="X66" s="62" t="s">
        <v>45</v>
      </c>
      <c r="Z66" s="1" t="s">
        <v>39</v>
      </c>
      <c r="AA66" s="1">
        <v>51.32979953289032</v>
      </c>
      <c r="AC66" s="1">
        <f t="shared" si="0"/>
        <v>30</v>
      </c>
      <c r="AD66" s="1">
        <f t="shared" si="1"/>
        <v>21.32979953289032</v>
      </c>
      <c r="AE66" s="1">
        <f t="shared" si="2"/>
        <v>0</v>
      </c>
      <c r="AF66" s="1">
        <f t="shared" si="3"/>
        <v>0</v>
      </c>
    </row>
    <row r="67" spans="1:32" ht="14.25" customHeight="1" thickTop="1" thickBot="1">
      <c r="A67" s="23"/>
      <c r="C67" s="26"/>
      <c r="D67" s="3" t="s">
        <v>40</v>
      </c>
      <c r="E67" s="3"/>
      <c r="F67" s="3"/>
      <c r="G67" s="3"/>
      <c r="H67" s="3"/>
      <c r="I67" s="3"/>
      <c r="J67" s="14" t="s">
        <v>41</v>
      </c>
      <c r="K67" s="14" t="s">
        <v>42</v>
      </c>
      <c r="L67" s="13" t="s">
        <v>43</v>
      </c>
      <c r="M67" s="14" t="s">
        <v>44</v>
      </c>
      <c r="N67" s="3"/>
      <c r="O67" s="38"/>
      <c r="P67" s="3"/>
      <c r="Q67" s="3"/>
      <c r="R67" s="14" t="s">
        <v>41</v>
      </c>
      <c r="S67" s="14" t="s">
        <v>42</v>
      </c>
      <c r="T67" s="13" t="s">
        <v>43</v>
      </c>
      <c r="U67" s="14" t="s">
        <v>44</v>
      </c>
      <c r="V67" s="14"/>
      <c r="W67" s="14"/>
      <c r="X67" s="106">
        <f>U76/M76</f>
        <v>1.0063696616323274</v>
      </c>
      <c r="Z67" s="1" t="s">
        <v>46</v>
      </c>
      <c r="AA67" s="1">
        <v>46.859139573574069</v>
      </c>
      <c r="AC67" s="1">
        <f t="shared" si="0"/>
        <v>30</v>
      </c>
      <c r="AD67" s="1">
        <f t="shared" si="1"/>
        <v>16.859139573574069</v>
      </c>
      <c r="AE67" s="1">
        <f t="shared" si="2"/>
        <v>0</v>
      </c>
      <c r="AF67" s="1">
        <f t="shared" si="3"/>
        <v>0</v>
      </c>
    </row>
    <row r="68" spans="1:32" ht="14.25" customHeight="1" thickBot="1">
      <c r="A68" s="22" t="s">
        <v>47</v>
      </c>
      <c r="B68" s="20" t="s">
        <v>48</v>
      </c>
      <c r="C68" s="4"/>
      <c r="D68" s="27">
        <f>SUM(B70:B73)</f>
        <v>604.86373449563985</v>
      </c>
      <c r="E68" s="107"/>
      <c r="F68" s="28"/>
      <c r="G68" s="28"/>
      <c r="H68" s="22"/>
      <c r="I68" s="20"/>
      <c r="J68" s="28"/>
      <c r="K68" s="28"/>
      <c r="L68" s="28"/>
      <c r="M68" s="28"/>
      <c r="N68" s="28"/>
      <c r="P68" s="22"/>
      <c r="Z68" s="1" t="s">
        <v>49</v>
      </c>
      <c r="AA68" s="1">
        <v>51.32979953289032</v>
      </c>
      <c r="AC68" s="1">
        <f t="shared" si="0"/>
        <v>30</v>
      </c>
      <c r="AD68" s="1">
        <f t="shared" si="1"/>
        <v>21.32979953289032</v>
      </c>
      <c r="AE68" s="1">
        <f t="shared" si="2"/>
        <v>0</v>
      </c>
      <c r="AF68" s="1">
        <f t="shared" si="3"/>
        <v>0</v>
      </c>
    </row>
    <row r="69" spans="1:32" ht="14.25" customHeight="1" thickBot="1">
      <c r="A69" s="21" t="s">
        <v>50</v>
      </c>
      <c r="D69" s="29">
        <v>1.6557999999999999</v>
      </c>
      <c r="E69" s="30"/>
      <c r="G69" s="30"/>
      <c r="H69" s="21"/>
      <c r="I69" s="20"/>
      <c r="J69" s="30"/>
      <c r="K69" s="30"/>
      <c r="L69" s="30"/>
      <c r="M69" s="30"/>
      <c r="P69" s="21"/>
      <c r="Z69" s="1" t="s">
        <v>51</v>
      </c>
      <c r="AA69" s="1">
        <v>49.673999547958374</v>
      </c>
      <c r="AC69" s="1">
        <f t="shared" si="0"/>
        <v>30</v>
      </c>
      <c r="AD69" s="1">
        <f t="shared" si="1"/>
        <v>19.673999547958374</v>
      </c>
      <c r="AE69" s="1">
        <f t="shared" si="2"/>
        <v>0</v>
      </c>
      <c r="AF69" s="1">
        <f t="shared" si="3"/>
        <v>0</v>
      </c>
    </row>
    <row r="70" spans="1:32" ht="14.25" customHeight="1">
      <c r="A70" s="41" t="s">
        <v>21</v>
      </c>
      <c r="B70" s="42">
        <f>AC78</f>
        <v>360</v>
      </c>
      <c r="C70" s="6"/>
      <c r="D70" s="6"/>
      <c r="E70" s="6"/>
      <c r="F70" s="6"/>
      <c r="G70" s="6"/>
      <c r="H70" s="5" t="s">
        <v>52</v>
      </c>
      <c r="I70" s="20" t="s">
        <v>53</v>
      </c>
      <c r="J70" s="6">
        <f>$J$5</f>
        <v>24.72</v>
      </c>
      <c r="K70" s="6">
        <f>J70*12</f>
        <v>296.64</v>
      </c>
      <c r="L70" s="6">
        <f>$K$5*12</f>
        <v>0</v>
      </c>
      <c r="M70" s="6">
        <f>SUM(K70:L70)</f>
        <v>296.64</v>
      </c>
      <c r="N70" s="6"/>
      <c r="P70" s="5" t="s">
        <v>54</v>
      </c>
      <c r="R70" s="61">
        <f>$Q$6</f>
        <v>29.097610156886343</v>
      </c>
      <c r="S70" s="61">
        <f>R70*12</f>
        <v>349.17132188263611</v>
      </c>
      <c r="T70" s="61">
        <f>$R$6*12</f>
        <v>0</v>
      </c>
      <c r="U70" s="61">
        <f>SUM(S70:T70)</f>
        <v>349.17132188263611</v>
      </c>
      <c r="V70" s="61"/>
      <c r="W70" s="33"/>
      <c r="Z70" s="1" t="s">
        <v>55</v>
      </c>
      <c r="AA70" s="1">
        <v>51.32979953289032</v>
      </c>
      <c r="AC70" s="1">
        <f t="shared" si="0"/>
        <v>30</v>
      </c>
      <c r="AD70" s="1">
        <f t="shared" si="1"/>
        <v>21.32979953289032</v>
      </c>
      <c r="AE70" s="1">
        <f t="shared" si="2"/>
        <v>0</v>
      </c>
      <c r="AF70" s="1">
        <f t="shared" si="3"/>
        <v>0</v>
      </c>
    </row>
    <row r="71" spans="1:32" ht="14.25" customHeight="1">
      <c r="A71" s="41" t="s">
        <v>23</v>
      </c>
      <c r="B71" s="42">
        <f>AD78</f>
        <v>244.86373449563979</v>
      </c>
      <c r="C71" s="6"/>
      <c r="D71" s="6"/>
      <c r="E71" s="6"/>
      <c r="F71" s="6"/>
      <c r="G71" s="6"/>
      <c r="H71" s="5"/>
      <c r="I71" s="20"/>
      <c r="J71" s="6"/>
      <c r="K71" s="6"/>
      <c r="L71" s="6"/>
      <c r="M71" s="6"/>
      <c r="N71" s="6"/>
      <c r="P71" s="5" t="s">
        <v>56</v>
      </c>
      <c r="R71" s="61"/>
      <c r="S71" s="61">
        <f>$Q$7*D69*12</f>
        <v>11.997449564167452</v>
      </c>
      <c r="T71" s="61">
        <f>$R$7*D69*12</f>
        <v>0.20460040883126462</v>
      </c>
      <c r="U71" s="61">
        <f>SUM(S71:T71)</f>
        <v>12.202049972998717</v>
      </c>
      <c r="V71" s="61"/>
      <c r="W71" s="33"/>
      <c r="Z71" s="1" t="s">
        <v>57</v>
      </c>
      <c r="AA71" s="1">
        <v>49.673999547958374</v>
      </c>
      <c r="AC71" s="1">
        <f t="shared" si="0"/>
        <v>30</v>
      </c>
      <c r="AD71" s="1">
        <f t="shared" si="1"/>
        <v>19.673999547958374</v>
      </c>
      <c r="AE71" s="1">
        <f t="shared" si="2"/>
        <v>0</v>
      </c>
      <c r="AF71" s="1">
        <f t="shared" si="3"/>
        <v>0</v>
      </c>
    </row>
    <row r="72" spans="1:32" ht="14.25" customHeight="1">
      <c r="A72" s="41" t="s">
        <v>25</v>
      </c>
      <c r="B72" s="42">
        <f>AE78</f>
        <v>0</v>
      </c>
      <c r="C72" s="6"/>
      <c r="D72" s="6"/>
      <c r="E72" s="6"/>
      <c r="F72" s="6"/>
      <c r="G72" s="6"/>
      <c r="H72" s="5" t="s">
        <v>58</v>
      </c>
      <c r="I72" s="20" t="s">
        <v>53</v>
      </c>
      <c r="J72" s="6"/>
      <c r="K72" s="6">
        <f>SUMPRODUCT($J$7:$J$10,B70:B73)</f>
        <v>53.406262539048228</v>
      </c>
      <c r="L72" s="6">
        <f>SUMPRODUCT($K$7:$K$10,B70:B73)</f>
        <v>5.5106319816779123</v>
      </c>
      <c r="M72" s="6">
        <f>SUM(K72:L72)</f>
        <v>58.916894520726139</v>
      </c>
      <c r="N72" s="6"/>
      <c r="P72" s="5" t="s">
        <v>59</v>
      </c>
      <c r="R72" s="61"/>
      <c r="S72" s="61">
        <f>$Q$8*D68</f>
        <v>0</v>
      </c>
      <c r="T72" s="61">
        <f>$R$8*D68</f>
        <v>2.3701340946529794</v>
      </c>
      <c r="U72" s="61">
        <f>SUM(S72+T72)</f>
        <v>2.3701340946529794</v>
      </c>
      <c r="V72" s="61"/>
      <c r="W72" s="33"/>
      <c r="Z72" s="1" t="s">
        <v>60</v>
      </c>
      <c r="AA72" s="1">
        <v>51.32979953289032</v>
      </c>
      <c r="AC72" s="1">
        <f t="shared" si="0"/>
        <v>30</v>
      </c>
      <c r="AD72" s="1">
        <f t="shared" si="1"/>
        <v>21.32979953289032</v>
      </c>
      <c r="AE72" s="1">
        <f t="shared" si="2"/>
        <v>0</v>
      </c>
      <c r="AF72" s="1">
        <f t="shared" si="3"/>
        <v>0</v>
      </c>
    </row>
    <row r="73" spans="1:32" ht="14.25" customHeight="1">
      <c r="A73" s="41" t="s">
        <v>27</v>
      </c>
      <c r="B73" s="43">
        <f>AF78</f>
        <v>0</v>
      </c>
      <c r="C73" s="6"/>
      <c r="D73" s="6"/>
      <c r="E73" s="6"/>
      <c r="F73" s="6"/>
      <c r="G73" s="6"/>
      <c r="H73" s="5" t="s">
        <v>61</v>
      </c>
      <c r="I73" s="20" t="s">
        <v>53</v>
      </c>
      <c r="J73" s="6"/>
      <c r="K73" s="6">
        <f>$J$11*D68</f>
        <v>3.7760119909832923</v>
      </c>
      <c r="L73" s="6">
        <f>$K$11*D68</f>
        <v>6.3106956454659979</v>
      </c>
      <c r="M73" s="6">
        <f>SUM(K73:L73)</f>
        <v>10.08670763644929</v>
      </c>
      <c r="N73" s="6"/>
      <c r="P73" s="5"/>
      <c r="R73" s="18"/>
      <c r="S73" s="18"/>
      <c r="T73" s="18"/>
      <c r="U73" s="61"/>
      <c r="V73" s="61"/>
      <c r="W73" s="33"/>
      <c r="Z73" s="1" t="s">
        <v>62</v>
      </c>
      <c r="AA73" s="1">
        <v>51.32979953289032</v>
      </c>
      <c r="AC73" s="1">
        <f t="shared" si="0"/>
        <v>30</v>
      </c>
      <c r="AD73" s="1">
        <f t="shared" si="1"/>
        <v>21.32979953289032</v>
      </c>
      <c r="AE73" s="1">
        <f t="shared" si="2"/>
        <v>0</v>
      </c>
      <c r="AF73" s="1">
        <f t="shared" si="3"/>
        <v>0</v>
      </c>
    </row>
    <row r="74" spans="1:32" ht="14.25" customHeight="1">
      <c r="A74" s="5"/>
      <c r="C74" s="6"/>
      <c r="D74" s="6"/>
      <c r="E74" s="6"/>
      <c r="F74" s="6"/>
      <c r="G74" s="6"/>
      <c r="H74" s="5" t="s">
        <v>63</v>
      </c>
      <c r="I74" s="20" t="s">
        <v>53</v>
      </c>
      <c r="J74" s="6"/>
      <c r="K74" s="6">
        <f>$J$12*D68</f>
        <v>0.46750556498075418</v>
      </c>
      <c r="L74" s="6">
        <f>$K$12*D68</f>
        <v>29.053473860813444</v>
      </c>
      <c r="M74" s="6">
        <f>SUM(K74:L74)</f>
        <v>29.520979425794199</v>
      </c>
      <c r="N74" s="6"/>
      <c r="P74" s="5" t="s">
        <v>63</v>
      </c>
      <c r="R74" s="61"/>
      <c r="S74" s="61">
        <f>$Q$9*D68</f>
        <v>-0.52320121206380876</v>
      </c>
      <c r="T74" s="61">
        <f>$R$9*D68</f>
        <v>11.159046881014319</v>
      </c>
      <c r="U74" s="61">
        <f>SUM(S74:T74)</f>
        <v>10.635845668950511</v>
      </c>
      <c r="V74" s="61"/>
      <c r="W74" s="33"/>
      <c r="Z74" s="1" t="s">
        <v>64</v>
      </c>
      <c r="AA74" s="1">
        <v>49.673999547958374</v>
      </c>
      <c r="AC74" s="1">
        <f t="shared" si="0"/>
        <v>30</v>
      </c>
      <c r="AD74" s="1">
        <f t="shared" si="1"/>
        <v>19.673999547958374</v>
      </c>
      <c r="AE74" s="1">
        <f t="shared" si="2"/>
        <v>0</v>
      </c>
      <c r="AF74" s="1">
        <f t="shared" si="3"/>
        <v>0</v>
      </c>
    </row>
    <row r="75" spans="1:32" ht="14.25" customHeight="1">
      <c r="A75" s="5"/>
      <c r="C75" s="6"/>
      <c r="D75" s="10"/>
      <c r="E75" s="6"/>
      <c r="F75" s="6"/>
      <c r="G75" s="6"/>
      <c r="H75" s="5" t="s">
        <v>65</v>
      </c>
      <c r="I75" s="20" t="s">
        <v>53</v>
      </c>
      <c r="J75" s="6"/>
      <c r="K75" s="6">
        <f>$J$16*D68</f>
        <v>0.51023682723950203</v>
      </c>
      <c r="L75" s="6">
        <f>$K$16*D68</f>
        <v>62.895209005000439</v>
      </c>
      <c r="M75" s="6">
        <f>SUM(K75:L75)</f>
        <v>63.405445832239941</v>
      </c>
      <c r="N75" s="6"/>
      <c r="P75" s="5" t="s">
        <v>66</v>
      </c>
      <c r="R75" s="70"/>
      <c r="S75" s="70">
        <f>$Q$10*D68</f>
        <v>0.84969261449666689</v>
      </c>
      <c r="T75" s="70">
        <f>$R$10*D68</f>
        <v>86.261919090836514</v>
      </c>
      <c r="U75" s="70">
        <f>SUM(S75:T75)</f>
        <v>87.111611705333175</v>
      </c>
      <c r="V75" s="70"/>
      <c r="W75" s="39"/>
      <c r="Z75" s="1" t="s">
        <v>67</v>
      </c>
      <c r="AA75" s="1">
        <v>51.32979953289032</v>
      </c>
      <c r="AC75" s="1">
        <f t="shared" si="0"/>
        <v>30</v>
      </c>
      <c r="AD75" s="1">
        <f t="shared" si="1"/>
        <v>21.32979953289032</v>
      </c>
      <c r="AE75" s="1">
        <f t="shared" si="2"/>
        <v>0</v>
      </c>
      <c r="AF75" s="1">
        <f t="shared" si="3"/>
        <v>0</v>
      </c>
    </row>
    <row r="76" spans="1:32" ht="14.25" customHeight="1">
      <c r="A76" s="7"/>
      <c r="C76" s="6"/>
      <c r="D76" s="31"/>
      <c r="E76" s="31"/>
      <c r="F76" s="31"/>
      <c r="G76" s="31"/>
      <c r="H76" s="7" t="s">
        <v>68</v>
      </c>
      <c r="I76" s="20" t="s">
        <v>53</v>
      </c>
      <c r="J76" s="31"/>
      <c r="K76" s="31">
        <f>SUM(K70:K75)</f>
        <v>354.80001692225176</v>
      </c>
      <c r="L76" s="31">
        <f>SUM(L70:L75)</f>
        <v>103.77001049295779</v>
      </c>
      <c r="M76" s="31">
        <f>SUM(M70:M75)</f>
        <v>458.57002741520961</v>
      </c>
      <c r="N76" s="31"/>
      <c r="O76" s="35"/>
      <c r="P76" s="7" t="s">
        <v>68</v>
      </c>
      <c r="R76" s="34"/>
      <c r="S76" s="31">
        <f>SUM(S70:S75)</f>
        <v>361.49526284923644</v>
      </c>
      <c r="T76" s="34">
        <f>SUM(T70:T75)</f>
        <v>99.99570047533507</v>
      </c>
      <c r="U76" s="34">
        <f>SUM(U70:U75)</f>
        <v>461.49096332457157</v>
      </c>
      <c r="V76" s="34"/>
      <c r="W76" s="34"/>
      <c r="Z76" s="1" t="s">
        <v>69</v>
      </c>
      <c r="AA76" s="1">
        <v>49.673999547958374</v>
      </c>
      <c r="AC76" s="1">
        <f t="shared" si="0"/>
        <v>30</v>
      </c>
      <c r="AD76" s="1">
        <f t="shared" si="1"/>
        <v>19.673999547958374</v>
      </c>
      <c r="AE76" s="1">
        <f t="shared" si="2"/>
        <v>0</v>
      </c>
      <c r="AF76" s="1">
        <f t="shared" si="3"/>
        <v>0</v>
      </c>
    </row>
    <row r="77" spans="1:32" ht="14.25" customHeight="1">
      <c r="A77" s="5"/>
      <c r="C77" s="6"/>
      <c r="D77" s="10"/>
      <c r="E77" s="6"/>
      <c r="F77" s="6"/>
      <c r="G77" s="6"/>
      <c r="H77" s="6"/>
      <c r="I77" s="6"/>
      <c r="J77" s="6"/>
      <c r="K77" s="6"/>
      <c r="L77" s="6"/>
      <c r="M77" s="6"/>
      <c r="N77" s="6"/>
      <c r="Z77" s="1" t="s">
        <v>70</v>
      </c>
      <c r="AA77" s="1">
        <v>51.32979953289032</v>
      </c>
      <c r="AC77" s="1">
        <f t="shared" si="0"/>
        <v>30</v>
      </c>
      <c r="AD77" s="1">
        <f t="shared" si="1"/>
        <v>21.32979953289032</v>
      </c>
      <c r="AE77" s="1">
        <f t="shared" si="2"/>
        <v>0</v>
      </c>
      <c r="AF77" s="1">
        <f t="shared" si="3"/>
        <v>0</v>
      </c>
    </row>
    <row r="78" spans="1:32" s="9" customFormat="1" ht="14.25" customHeight="1">
      <c r="A78" s="8"/>
      <c r="B78" s="32"/>
      <c r="C78" s="10"/>
      <c r="D78" s="19"/>
      <c r="E78" s="19"/>
      <c r="F78" s="19"/>
      <c r="G78" s="19"/>
      <c r="H78" s="19" t="s">
        <v>71</v>
      </c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 t="s">
        <v>72</v>
      </c>
      <c r="T78" s="19"/>
      <c r="U78" s="36">
        <f>U76/M76</f>
        <v>1.0063696616323274</v>
      </c>
      <c r="V78" s="36"/>
      <c r="W78" s="36"/>
      <c r="AC78" s="9">
        <f>SUM(AC66:AC77)</f>
        <v>360</v>
      </c>
      <c r="AD78" s="9">
        <f t="shared" ref="AD78:AF78" si="7">SUM(AD66:AD77)</f>
        <v>244.86373449563979</v>
      </c>
      <c r="AE78" s="9">
        <f t="shared" si="7"/>
        <v>0</v>
      </c>
      <c r="AF78" s="9">
        <f t="shared" si="7"/>
        <v>0</v>
      </c>
    </row>
    <row r="79" spans="1:32" ht="14.25" customHeight="1">
      <c r="O79" s="37"/>
      <c r="P79" s="37"/>
      <c r="Q79" s="37"/>
      <c r="R79" s="37"/>
      <c r="X79" s="105"/>
    </row>
    <row r="80" spans="1:32" ht="14.25" customHeight="1">
      <c r="O80" s="37"/>
      <c r="P80" s="37"/>
      <c r="Q80" s="37"/>
      <c r="R80" s="37"/>
      <c r="X80" s="105"/>
      <c r="Z80" s="1" t="s">
        <v>36</v>
      </c>
      <c r="AA80" s="1" t="s">
        <v>75</v>
      </c>
    </row>
    <row r="81" spans="1:33" ht="14.25" customHeight="1" thickBot="1">
      <c r="O81" s="35"/>
      <c r="P81" s="35"/>
      <c r="Q81" s="35"/>
      <c r="R81" s="35"/>
      <c r="X81" s="62" t="s">
        <v>45</v>
      </c>
      <c r="Z81" s="1" t="s">
        <v>39</v>
      </c>
      <c r="AA81" s="1">
        <f>AA66*0.7</f>
        <v>35.930859673023221</v>
      </c>
      <c r="AC81" s="1">
        <f t="shared" ref="AC81:AC92" si="8">MIN($AC$23,AA81)</f>
        <v>30</v>
      </c>
      <c r="AD81" s="1">
        <f t="shared" ref="AD81:AD92" si="9">MAX(MIN($AD$23,AA81-$AC$23),0)</f>
        <v>5.930859673023221</v>
      </c>
      <c r="AE81" s="1">
        <f t="shared" ref="AE81:AE92" si="10">MAX(MIN($AE$23,AA81-AC81-AD81),0)</f>
        <v>0</v>
      </c>
      <c r="AF81" s="1">
        <f t="shared" ref="AF81:AF92" si="11">MAX(AA81-AC81-AD81-AE81,0)</f>
        <v>0</v>
      </c>
      <c r="AG81" s="1">
        <f>AA66/D$69</f>
        <v>30.999999717894866</v>
      </c>
    </row>
    <row r="82" spans="1:33" ht="14.25" customHeight="1" thickTop="1" thickBot="1">
      <c r="A82" s="23" t="s">
        <v>76</v>
      </c>
      <c r="C82" s="26"/>
      <c r="D82" s="3" t="s">
        <v>40</v>
      </c>
      <c r="E82" s="3"/>
      <c r="F82" s="3"/>
      <c r="G82" s="3"/>
      <c r="H82" s="3"/>
      <c r="I82" s="3"/>
      <c r="J82" s="14" t="s">
        <v>41</v>
      </c>
      <c r="K82" s="14" t="s">
        <v>42</v>
      </c>
      <c r="L82" s="13" t="s">
        <v>43</v>
      </c>
      <c r="M82" s="14" t="s">
        <v>44</v>
      </c>
      <c r="N82" s="3"/>
      <c r="O82" s="38"/>
      <c r="P82" s="3"/>
      <c r="Q82" s="3"/>
      <c r="R82" s="14" t="s">
        <v>41</v>
      </c>
      <c r="S82" s="14" t="s">
        <v>42</v>
      </c>
      <c r="T82" s="13" t="s">
        <v>43</v>
      </c>
      <c r="U82" s="14" t="s">
        <v>44</v>
      </c>
      <c r="V82" s="14"/>
      <c r="W82" s="14"/>
      <c r="X82" s="106">
        <f>U91/M91</f>
        <v>1.0415394979723838</v>
      </c>
      <c r="Z82" s="1" t="s">
        <v>46</v>
      </c>
      <c r="AA82" s="1">
        <f t="shared" ref="AA82:AA92" si="12">AA67*0.7</f>
        <v>32.801397701501848</v>
      </c>
      <c r="AC82" s="1">
        <f t="shared" si="8"/>
        <v>30</v>
      </c>
      <c r="AD82" s="1">
        <f t="shared" si="9"/>
        <v>2.8013977015018483</v>
      </c>
      <c r="AE82" s="1">
        <f t="shared" si="10"/>
        <v>0</v>
      </c>
      <c r="AF82" s="1">
        <f t="shared" si="11"/>
        <v>0</v>
      </c>
      <c r="AG82" s="1">
        <f t="shared" ref="AG82:AG92" si="13">AA67/D$69</f>
        <v>28.299999742465317</v>
      </c>
    </row>
    <row r="83" spans="1:33" ht="14.25" customHeight="1" thickBot="1">
      <c r="A83" s="22" t="s">
        <v>47</v>
      </c>
      <c r="B83" s="20" t="s">
        <v>48</v>
      </c>
      <c r="C83" s="4"/>
      <c r="D83" s="27">
        <f>SUM(B85:B88)</f>
        <v>423.40461414694784</v>
      </c>
      <c r="E83" s="107"/>
      <c r="F83" s="28"/>
      <c r="G83" s="28"/>
      <c r="H83" s="22"/>
      <c r="I83" s="20"/>
      <c r="J83" s="28"/>
      <c r="K83" s="28"/>
      <c r="L83" s="28"/>
      <c r="M83" s="28"/>
      <c r="N83" s="28"/>
      <c r="P83" s="22"/>
      <c r="Z83" s="1" t="s">
        <v>49</v>
      </c>
      <c r="AA83" s="1">
        <f t="shared" si="12"/>
        <v>35.930859673023221</v>
      </c>
      <c r="AC83" s="1">
        <f t="shared" si="8"/>
        <v>30</v>
      </c>
      <c r="AD83" s="1">
        <f t="shared" si="9"/>
        <v>5.930859673023221</v>
      </c>
      <c r="AE83" s="1">
        <f t="shared" si="10"/>
        <v>0</v>
      </c>
      <c r="AF83" s="1">
        <f t="shared" si="11"/>
        <v>0</v>
      </c>
      <c r="AG83" s="1">
        <f t="shared" si="13"/>
        <v>30.999999717894866</v>
      </c>
    </row>
    <row r="84" spans="1:33" ht="14.25" customHeight="1" thickBot="1">
      <c r="A84" s="21" t="s">
        <v>50</v>
      </c>
      <c r="D84" s="29">
        <f>D69*0.7</f>
        <v>1.15906</v>
      </c>
      <c r="E84" s="30"/>
      <c r="G84" s="30"/>
      <c r="H84" s="21"/>
      <c r="I84" s="20"/>
      <c r="J84" s="30"/>
      <c r="K84" s="30"/>
      <c r="L84" s="30"/>
      <c r="M84" s="30"/>
      <c r="P84" s="21"/>
      <c r="Z84" s="1" t="s">
        <v>51</v>
      </c>
      <c r="AA84" s="1">
        <f t="shared" si="12"/>
        <v>34.771799683570862</v>
      </c>
      <c r="AC84" s="1">
        <f t="shared" si="8"/>
        <v>30</v>
      </c>
      <c r="AD84" s="1">
        <f t="shared" si="9"/>
        <v>4.7717996835708618</v>
      </c>
      <c r="AE84" s="1">
        <f t="shared" si="10"/>
        <v>0</v>
      </c>
      <c r="AF84" s="1">
        <f t="shared" si="11"/>
        <v>0</v>
      </c>
      <c r="AG84" s="1">
        <f t="shared" si="13"/>
        <v>29.999999726995032</v>
      </c>
    </row>
    <row r="85" spans="1:33" ht="14.25" customHeight="1">
      <c r="A85" s="41" t="s">
        <v>21</v>
      </c>
      <c r="B85" s="42">
        <f>AC93</f>
        <v>360</v>
      </c>
      <c r="C85" s="6"/>
      <c r="D85" s="6"/>
      <c r="E85" s="6"/>
      <c r="F85" s="6"/>
      <c r="G85" s="6"/>
      <c r="H85" s="5" t="s">
        <v>52</v>
      </c>
      <c r="I85" s="20" t="s">
        <v>53</v>
      </c>
      <c r="J85" s="6">
        <f>$J$5</f>
        <v>24.72</v>
      </c>
      <c r="K85" s="6">
        <f>J85*12</f>
        <v>296.64</v>
      </c>
      <c r="L85" s="6">
        <f>$K$5*12</f>
        <v>0</v>
      </c>
      <c r="M85" s="6">
        <f>SUM(K85:L85)</f>
        <v>296.64</v>
      </c>
      <c r="N85" s="6"/>
      <c r="P85" s="5" t="s">
        <v>54</v>
      </c>
      <c r="R85" s="61">
        <f>$Q$6</f>
        <v>29.097610156886343</v>
      </c>
      <c r="S85" s="61">
        <f>R85*12</f>
        <v>349.17132188263611</v>
      </c>
      <c r="T85" s="61">
        <f>$R$6*12</f>
        <v>0</v>
      </c>
      <c r="U85" s="61">
        <f>SUM(S85:T85)</f>
        <v>349.17132188263611</v>
      </c>
      <c r="V85" s="61"/>
      <c r="W85" s="33"/>
      <c r="Z85" s="1" t="s">
        <v>55</v>
      </c>
      <c r="AA85" s="1">
        <f t="shared" si="12"/>
        <v>35.930859673023221</v>
      </c>
      <c r="AC85" s="1">
        <f t="shared" si="8"/>
        <v>30</v>
      </c>
      <c r="AD85" s="1">
        <f t="shared" si="9"/>
        <v>5.930859673023221</v>
      </c>
      <c r="AE85" s="1">
        <f t="shared" si="10"/>
        <v>0</v>
      </c>
      <c r="AF85" s="1">
        <f t="shared" si="11"/>
        <v>0</v>
      </c>
      <c r="AG85" s="1">
        <f t="shared" si="13"/>
        <v>30.999999717894866</v>
      </c>
    </row>
    <row r="86" spans="1:33" ht="14.25" customHeight="1">
      <c r="A86" s="41" t="s">
        <v>23</v>
      </c>
      <c r="B86" s="42">
        <f>AD93</f>
        <v>63.404614146947843</v>
      </c>
      <c r="C86" s="6"/>
      <c r="D86" s="6"/>
      <c r="E86" s="6"/>
      <c r="F86" s="6"/>
      <c r="G86" s="6"/>
      <c r="H86" s="5"/>
      <c r="I86" s="20"/>
      <c r="J86" s="6"/>
      <c r="K86" s="6"/>
      <c r="L86" s="6"/>
      <c r="M86" s="6"/>
      <c r="N86" s="6"/>
      <c r="P86" s="5" t="s">
        <v>56</v>
      </c>
      <c r="R86" s="61"/>
      <c r="S86" s="61">
        <f>$Q$7*D84*12</f>
        <v>8.3982146949172183</v>
      </c>
      <c r="T86" s="61">
        <f>$R$7*D84*12</f>
        <v>0.14322028618188523</v>
      </c>
      <c r="U86" s="61">
        <f>SUM(S86:T86)</f>
        <v>8.541434981099103</v>
      </c>
      <c r="V86" s="61"/>
      <c r="W86" s="33"/>
      <c r="Z86" s="1" t="s">
        <v>57</v>
      </c>
      <c r="AA86" s="1">
        <f t="shared" si="12"/>
        <v>34.771799683570862</v>
      </c>
      <c r="AC86" s="1">
        <f t="shared" si="8"/>
        <v>30</v>
      </c>
      <c r="AD86" s="1">
        <f t="shared" si="9"/>
        <v>4.7717996835708618</v>
      </c>
      <c r="AE86" s="1">
        <f t="shared" si="10"/>
        <v>0</v>
      </c>
      <c r="AF86" s="1">
        <f t="shared" si="11"/>
        <v>0</v>
      </c>
      <c r="AG86" s="1">
        <f t="shared" si="13"/>
        <v>29.999999726995032</v>
      </c>
    </row>
    <row r="87" spans="1:33" ht="14.25" customHeight="1">
      <c r="A87" s="41" t="s">
        <v>25</v>
      </c>
      <c r="B87" s="42">
        <f>AE93</f>
        <v>0</v>
      </c>
      <c r="C87" s="6"/>
      <c r="D87" s="6"/>
      <c r="E87" s="6"/>
      <c r="F87" s="6"/>
      <c r="G87" s="6"/>
      <c r="H87" s="5" t="s">
        <v>58</v>
      </c>
      <c r="I87" s="20" t="s">
        <v>53</v>
      </c>
      <c r="J87" s="6"/>
      <c r="K87" s="6">
        <f>SUMPRODUCT($J$7:$J$10,B85:B88)</f>
        <v>38.133828041398502</v>
      </c>
      <c r="L87" s="6">
        <f>SUMPRODUCT($K$7:$K$10,B85:B88)</f>
        <v>3.8503901231097979</v>
      </c>
      <c r="M87" s="6">
        <f>SUM(K87:L87)</f>
        <v>41.984218164508299</v>
      </c>
      <c r="N87" s="6"/>
      <c r="P87" s="5" t="s">
        <v>59</v>
      </c>
      <c r="R87" s="61"/>
      <c r="S87" s="61">
        <f>$Q$8*D83</f>
        <v>0</v>
      </c>
      <c r="T87" s="61">
        <f>$R$8*D83</f>
        <v>1.6590938662570853</v>
      </c>
      <c r="U87" s="61">
        <f>SUM(S87+T87)</f>
        <v>1.6590938662570853</v>
      </c>
      <c r="V87" s="61"/>
      <c r="W87" s="33"/>
      <c r="Z87" s="1" t="s">
        <v>60</v>
      </c>
      <c r="AA87" s="1">
        <f t="shared" si="12"/>
        <v>35.930859673023221</v>
      </c>
      <c r="AC87" s="1">
        <f t="shared" si="8"/>
        <v>30</v>
      </c>
      <c r="AD87" s="1">
        <f t="shared" si="9"/>
        <v>5.930859673023221</v>
      </c>
      <c r="AE87" s="1">
        <f t="shared" si="10"/>
        <v>0</v>
      </c>
      <c r="AF87" s="1">
        <f t="shared" si="11"/>
        <v>0</v>
      </c>
      <c r="AG87" s="1">
        <f t="shared" si="13"/>
        <v>30.999999717894866</v>
      </c>
    </row>
    <row r="88" spans="1:33" ht="14.25" customHeight="1">
      <c r="A88" s="41" t="s">
        <v>27</v>
      </c>
      <c r="B88" s="43">
        <f>AF93</f>
        <v>0</v>
      </c>
      <c r="C88" s="6"/>
      <c r="D88" s="6"/>
      <c r="E88" s="6"/>
      <c r="F88" s="6"/>
      <c r="G88" s="6"/>
      <c r="H88" s="5" t="s">
        <v>61</v>
      </c>
      <c r="I88" s="20" t="s">
        <v>53</v>
      </c>
      <c r="J88" s="6"/>
      <c r="K88" s="6">
        <f>$J$11*D83</f>
        <v>2.6432083936883042</v>
      </c>
      <c r="L88" s="6">
        <f>$K$11*D83</f>
        <v>4.4174869518261977</v>
      </c>
      <c r="M88" s="6">
        <f>SUM(K88:L88)</f>
        <v>7.0606953455145014</v>
      </c>
      <c r="N88" s="6"/>
      <c r="P88" s="5"/>
      <c r="R88" s="18"/>
      <c r="S88" s="18"/>
      <c r="T88" s="18"/>
      <c r="U88" s="61"/>
      <c r="V88" s="61"/>
      <c r="W88" s="33"/>
      <c r="Z88" s="1" t="s">
        <v>62</v>
      </c>
      <c r="AA88" s="1">
        <f t="shared" si="12"/>
        <v>35.930859673023221</v>
      </c>
      <c r="AC88" s="1">
        <f t="shared" si="8"/>
        <v>30</v>
      </c>
      <c r="AD88" s="1">
        <f t="shared" si="9"/>
        <v>5.930859673023221</v>
      </c>
      <c r="AE88" s="1">
        <f t="shared" si="10"/>
        <v>0</v>
      </c>
      <c r="AF88" s="1">
        <f t="shared" si="11"/>
        <v>0</v>
      </c>
      <c r="AG88" s="1">
        <f t="shared" si="13"/>
        <v>30.999999717894866</v>
      </c>
    </row>
    <row r="89" spans="1:33" ht="14.25" customHeight="1">
      <c r="A89" s="5"/>
      <c r="C89" s="6"/>
      <c r="D89" s="6"/>
      <c r="E89" s="6"/>
      <c r="F89" s="6"/>
      <c r="G89" s="6"/>
      <c r="H89" s="5" t="s">
        <v>63</v>
      </c>
      <c r="I89" s="20" t="s">
        <v>53</v>
      </c>
      <c r="J89" s="6"/>
      <c r="K89" s="6">
        <f>$J$12*D83</f>
        <v>0.32725389548652789</v>
      </c>
      <c r="L89" s="6">
        <f>$K$12*D83</f>
        <v>20.337431702569408</v>
      </c>
      <c r="M89" s="6">
        <f>SUM(K89:L89)</f>
        <v>20.664685598055936</v>
      </c>
      <c r="N89" s="6"/>
      <c r="P89" s="5" t="s">
        <v>63</v>
      </c>
      <c r="R89" s="61"/>
      <c r="S89" s="61">
        <f>$Q$9*D83</f>
        <v>-0.36624084844466609</v>
      </c>
      <c r="T89" s="61">
        <f>$R$9*D83</f>
        <v>7.8113328167100224</v>
      </c>
      <c r="U89" s="61">
        <f>SUM(S89:T89)</f>
        <v>7.4450919682653565</v>
      </c>
      <c r="V89" s="61"/>
      <c r="W89" s="33"/>
      <c r="Z89" s="1" t="s">
        <v>64</v>
      </c>
      <c r="AA89" s="1">
        <f t="shared" si="12"/>
        <v>34.771799683570862</v>
      </c>
      <c r="AC89" s="1">
        <f t="shared" si="8"/>
        <v>30</v>
      </c>
      <c r="AD89" s="1">
        <f t="shared" si="9"/>
        <v>4.7717996835708618</v>
      </c>
      <c r="AE89" s="1">
        <f t="shared" si="10"/>
        <v>0</v>
      </c>
      <c r="AF89" s="1">
        <f t="shared" si="11"/>
        <v>0</v>
      </c>
      <c r="AG89" s="1">
        <f t="shared" si="13"/>
        <v>29.999999726995032</v>
      </c>
    </row>
    <row r="90" spans="1:33" ht="14.25" customHeight="1">
      <c r="A90" s="5"/>
      <c r="C90" s="6"/>
      <c r="D90" s="10"/>
      <c r="E90" s="6"/>
      <c r="F90" s="6"/>
      <c r="G90" s="6"/>
      <c r="H90" s="5" t="s">
        <v>65</v>
      </c>
      <c r="I90" s="20" t="s">
        <v>53</v>
      </c>
      <c r="J90" s="6"/>
      <c r="K90" s="6">
        <f>$J$16*D83</f>
        <v>0.3571657790676514</v>
      </c>
      <c r="L90" s="6">
        <f>$K$16*D83</f>
        <v>44.0266463035003</v>
      </c>
      <c r="M90" s="6">
        <f>SUM(K90:L90)</f>
        <v>44.38381208256795</v>
      </c>
      <c r="N90" s="6"/>
      <c r="P90" s="5" t="s">
        <v>66</v>
      </c>
      <c r="R90" s="70"/>
      <c r="S90" s="70">
        <f>$Q$10*D83</f>
        <v>0.5947848301476667</v>
      </c>
      <c r="T90" s="70">
        <f>$R$10*D83</f>
        <v>60.383343363585553</v>
      </c>
      <c r="U90" s="70">
        <f>SUM(S90:T90)</f>
        <v>60.97812819373322</v>
      </c>
      <c r="V90" s="70"/>
      <c r="W90" s="39"/>
      <c r="Z90" s="1" t="s">
        <v>67</v>
      </c>
      <c r="AA90" s="1">
        <f t="shared" si="12"/>
        <v>35.930859673023221</v>
      </c>
      <c r="AC90" s="1">
        <f t="shared" si="8"/>
        <v>30</v>
      </c>
      <c r="AD90" s="1">
        <f t="shared" si="9"/>
        <v>5.930859673023221</v>
      </c>
      <c r="AE90" s="1">
        <f t="shared" si="10"/>
        <v>0</v>
      </c>
      <c r="AF90" s="1">
        <f t="shared" si="11"/>
        <v>0</v>
      </c>
      <c r="AG90" s="1">
        <f t="shared" si="13"/>
        <v>30.999999717894866</v>
      </c>
    </row>
    <row r="91" spans="1:33" ht="14.25" customHeight="1">
      <c r="A91" s="7"/>
      <c r="C91" s="6"/>
      <c r="D91" s="31"/>
      <c r="E91" s="31"/>
      <c r="F91" s="31"/>
      <c r="G91" s="31"/>
      <c r="H91" s="7" t="s">
        <v>68</v>
      </c>
      <c r="I91" s="20" t="s">
        <v>53</v>
      </c>
      <c r="J91" s="31"/>
      <c r="K91" s="31">
        <f>SUM(K85:K90)</f>
        <v>338.10145610964099</v>
      </c>
      <c r="L91" s="31">
        <f>SUM(L85:L90)</f>
        <v>72.6319550810057</v>
      </c>
      <c r="M91" s="31">
        <f>SUM(M85:M90)</f>
        <v>410.73341119064668</v>
      </c>
      <c r="N91" s="31"/>
      <c r="O91" s="35"/>
      <c r="P91" s="7" t="s">
        <v>68</v>
      </c>
      <c r="R91" s="34"/>
      <c r="S91" s="31">
        <f>SUM(S85:S90)</f>
        <v>357.79808055925633</v>
      </c>
      <c r="T91" s="34">
        <f>SUM(T85:T90)</f>
        <v>69.996990332734541</v>
      </c>
      <c r="U91" s="34">
        <f>SUM(U85:U90)</f>
        <v>427.7950708919908</v>
      </c>
      <c r="V91" s="34"/>
      <c r="W91" s="34"/>
      <c r="Z91" s="1" t="s">
        <v>69</v>
      </c>
      <c r="AA91" s="1">
        <f t="shared" si="12"/>
        <v>34.771799683570862</v>
      </c>
      <c r="AC91" s="1">
        <f t="shared" si="8"/>
        <v>30</v>
      </c>
      <c r="AD91" s="1">
        <f t="shared" si="9"/>
        <v>4.7717996835708618</v>
      </c>
      <c r="AE91" s="1">
        <f t="shared" si="10"/>
        <v>0</v>
      </c>
      <c r="AF91" s="1">
        <f t="shared" si="11"/>
        <v>0</v>
      </c>
      <c r="AG91" s="1">
        <f t="shared" si="13"/>
        <v>29.999999726995032</v>
      </c>
    </row>
    <row r="92" spans="1:33" ht="14.25" customHeight="1">
      <c r="A92" s="5"/>
      <c r="C92" s="6"/>
      <c r="D92" s="10"/>
      <c r="E92" s="6"/>
      <c r="F92" s="6"/>
      <c r="G92" s="6"/>
      <c r="H92" s="6"/>
      <c r="I92" s="6"/>
      <c r="J92" s="6"/>
      <c r="K92" s="6"/>
      <c r="L92" s="6"/>
      <c r="M92" s="6"/>
      <c r="N92" s="6"/>
      <c r="Z92" s="1" t="s">
        <v>70</v>
      </c>
      <c r="AA92" s="1">
        <f t="shared" si="12"/>
        <v>35.930859673023221</v>
      </c>
      <c r="AC92" s="1">
        <f t="shared" si="8"/>
        <v>30</v>
      </c>
      <c r="AD92" s="1">
        <f t="shared" si="9"/>
        <v>5.930859673023221</v>
      </c>
      <c r="AE92" s="1">
        <f t="shared" si="10"/>
        <v>0</v>
      </c>
      <c r="AF92" s="1">
        <f t="shared" si="11"/>
        <v>0</v>
      </c>
      <c r="AG92" s="1">
        <f t="shared" si="13"/>
        <v>30.999999717894866</v>
      </c>
    </row>
    <row r="93" spans="1:33" s="9" customFormat="1" ht="14.25" customHeight="1">
      <c r="A93" s="8"/>
      <c r="B93" s="32"/>
      <c r="C93" s="10"/>
      <c r="D93" s="19"/>
      <c r="E93" s="19"/>
      <c r="F93" s="19"/>
      <c r="G93" s="19"/>
      <c r="H93" s="19" t="s">
        <v>71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 t="s">
        <v>72</v>
      </c>
      <c r="T93" s="19"/>
      <c r="U93" s="36">
        <f>U91/M91</f>
        <v>1.0415394979723838</v>
      </c>
      <c r="V93" s="36"/>
      <c r="W93" s="36"/>
      <c r="AC93" s="9">
        <f>SUM(AC81:AC92)</f>
        <v>360</v>
      </c>
      <c r="AD93" s="9">
        <f t="shared" ref="AD93:AF93" si="14">SUM(AD81:AD92)</f>
        <v>63.404614146947843</v>
      </c>
      <c r="AE93" s="9">
        <f t="shared" si="14"/>
        <v>0</v>
      </c>
      <c r="AF93" s="9">
        <f t="shared" si="14"/>
        <v>0</v>
      </c>
    </row>
    <row r="94" spans="1:33" ht="14.25" customHeight="1">
      <c r="O94" s="37"/>
      <c r="P94" s="37"/>
      <c r="Q94" s="37"/>
      <c r="R94" s="37"/>
      <c r="X94" s="105"/>
    </row>
  </sheetData>
  <mergeCells count="7">
    <mergeCell ref="A2:S2"/>
    <mergeCell ref="G24:M24"/>
    <mergeCell ref="O24:U24"/>
    <mergeCell ref="H3:L3"/>
    <mergeCell ref="P3:S3"/>
    <mergeCell ref="P4:S4"/>
    <mergeCell ref="P13:S13"/>
  </mergeCells>
  <pageMargins left="0.7" right="0.7" top="0.75" bottom="0.75" header="0.3" footer="0.3"/>
  <pageSetup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 Annual Bill Summary</vt:lpstr>
      <vt:lpstr>R1</vt:lpstr>
      <vt:lpstr>'R1'!Print_Area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2025-08-01T13:27:54Z</dcterms:created>
  <dcterms:modified xsi:type="dcterms:W3CDTF">2025-08-01T13:28:24Z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2025-08-01T13:28:24Z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3e0aec66-22d8-4311-8a86-e418d44333ae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