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mmon3\Regulatory\2026 IRM\"/>
    </mc:Choice>
  </mc:AlternateContent>
  <xr:revisionPtr revIDLastSave="0" documentId="13_ncr:1_{F899865B-D280-49F5-BE38-88CFE46996EE}" xr6:coauthVersionLast="36" xr6:coauthVersionMax="36" xr10:uidLastSave="{00000000-0000-0000-0000-000000000000}"/>
  <bookViews>
    <workbookView xWindow="0" yWindow="0" windowWidth="28800" windowHeight="11505" xr2:uid="{514FCE1E-966E-47A8-8DBC-FCF5F8F2CBC6}"/>
  </bookViews>
  <sheets>
    <sheet name="GA Correction" sheetId="1" r:id="rId1"/>
    <sheet name="DefVar Correctio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M3" i="1" l="1"/>
  <c r="H9" i="2" l="1"/>
  <c r="P9" i="2" s="1"/>
  <c r="H8" i="2"/>
  <c r="H7" i="2"/>
  <c r="H6" i="2"/>
  <c r="P6" i="2" s="1"/>
  <c r="R6" i="2" s="1"/>
  <c r="I6" i="2"/>
  <c r="Q6" i="2" s="1"/>
  <c r="S6" i="2" s="1"/>
  <c r="I5" i="2"/>
  <c r="H5" i="2"/>
  <c r="P5" i="2" s="1"/>
  <c r="R5" i="2" s="1"/>
  <c r="H4" i="2"/>
  <c r="P4" i="2" s="1"/>
  <c r="R4" i="2" s="1"/>
  <c r="H10" i="2"/>
  <c r="P7" i="2"/>
  <c r="R7" i="2" s="1"/>
  <c r="P8" i="2"/>
  <c r="R8" i="2" s="1"/>
  <c r="M10" i="2"/>
  <c r="L10" i="2"/>
  <c r="N7" i="2"/>
  <c r="N9" i="2"/>
  <c r="N8" i="2"/>
  <c r="N4" i="2"/>
  <c r="N3" i="2"/>
  <c r="N6" i="2"/>
  <c r="O6" i="2"/>
  <c r="O5" i="2"/>
  <c r="N5" i="2"/>
  <c r="P3" i="2" l="1"/>
  <c r="R3" i="2" s="1"/>
  <c r="I10" i="2"/>
  <c r="Q5" i="2"/>
  <c r="P10" i="2"/>
  <c r="R9" i="2"/>
  <c r="L4" i="1"/>
  <c r="L5" i="1"/>
  <c r="L6" i="1"/>
  <c r="L7" i="1"/>
  <c r="L8" i="1"/>
  <c r="L9" i="1"/>
  <c r="L3" i="1"/>
  <c r="J3" i="1"/>
  <c r="N6" i="1"/>
  <c r="N3" i="1"/>
  <c r="J4" i="1"/>
  <c r="J5" i="1"/>
  <c r="J6" i="1"/>
  <c r="J7" i="1"/>
  <c r="J8" i="1"/>
  <c r="J9" i="1"/>
  <c r="M4" i="1"/>
  <c r="N4" i="1" s="1"/>
  <c r="M5" i="1"/>
  <c r="N5" i="1" s="1"/>
  <c r="M6" i="1"/>
  <c r="M7" i="1"/>
  <c r="N7" i="1" s="1"/>
  <c r="M8" i="1"/>
  <c r="N8" i="1" s="1"/>
  <c r="M9" i="1"/>
  <c r="N9" i="1" s="1"/>
  <c r="I10" i="1"/>
  <c r="E10" i="1"/>
  <c r="F10" i="1"/>
  <c r="G10" i="1"/>
  <c r="H10" i="1"/>
  <c r="K10" i="1"/>
  <c r="D10" i="1"/>
  <c r="Q10" i="2" l="1"/>
  <c r="S5" i="2"/>
  <c r="M10" i="1"/>
</calcChain>
</file>

<file path=xl/sharedStrings.xml><?xml version="1.0" encoding="utf-8"?>
<sst xmlns="http://schemas.openxmlformats.org/spreadsheetml/2006/main" count="59" uniqueCount="39">
  <si>
    <t>Total Metered Non-RPP 2022 Consumption excluding WMP</t>
  </si>
  <si>
    <t>% of total kWh</t>
  </si>
  <si>
    <t>kWh</t>
  </si>
  <si>
    <t>kW</t>
  </si>
  <si>
    <t>RESIDENTIAL SERVICE CLASSIFICATION</t>
  </si>
  <si>
    <t>GENERAL SERVICE LESS THAN 50 KW SERVICE CLASSIFICATION</t>
  </si>
  <si>
    <t>GENERAL SERVICE 50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</si>
  <si>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</si>
  <si>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</si>
  <si>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</si>
  <si>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</si>
  <si>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Total</t>
  </si>
  <si>
    <t>Class A</t>
  </si>
  <si>
    <t>Class A Transition</t>
  </si>
  <si>
    <t>Total to be Allocated</t>
  </si>
  <si>
    <t>GA Rate Rider per Decision</t>
  </si>
  <si>
    <t>Amount to be Returned</t>
  </si>
  <si>
    <t>RR</t>
  </si>
  <si>
    <t>Total Metered kWh</t>
  </si>
  <si>
    <t>Metered kW 
or kVA</t>
  </si>
  <si>
    <t xml:space="preserve">Total Metered kWh less WMP consumption </t>
  </si>
  <si>
    <t xml:space="preserve">Total Metered kW less WMP consumption </t>
  </si>
  <si>
    <t>Allocation NON-WMP Per Decision</t>
  </si>
  <si>
    <t>Rate Rider per Decision</t>
  </si>
  <si>
    <t>Allocation Correction</t>
  </si>
  <si>
    <t>Non-WMP Allocation Correction</t>
  </si>
  <si>
    <t>RR Correction</t>
  </si>
  <si>
    <t>Non-WMP RR Correction</t>
  </si>
  <si>
    <t>Total Allocated per 2024 IRM Rate Generator Model</t>
  </si>
  <si>
    <t>Correct GA Rate Rider</t>
  </si>
  <si>
    <t>Corrected Total GA $ allocated to Current Class B Customers</t>
  </si>
  <si>
    <t>1589 Global Adjustment</t>
  </si>
  <si>
    <t>Def-Var RR</t>
  </si>
  <si>
    <t>Rate Rider NON-WMP per Decision</t>
  </si>
  <si>
    <t xml:space="preserve">Corrected Allocation of Group 1 Account Balances to All Classes </t>
  </si>
  <si>
    <t xml:space="preserve">Corrected Allocation of Group 1 Account Balances to Non-WMP Classes Only (If Applicable) </t>
  </si>
  <si>
    <t>Corrected Deferral/Variance Account Rate Rider</t>
  </si>
  <si>
    <t>Corrected Deferral/Variance Account Rate Rider for Non-WMP 
(if applicable)</t>
  </si>
  <si>
    <t>Allocation per 2024 IRM Rate Generator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</si>
</sst>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;[Red]\-&quot;$&quot;#,##0.0000"/>
    <numFmt numFmtId="165" formatCode="_-&quot;$&quot;* #,##0.0000_-;\-&quot;$&quot;* #,##0.0000_-;_-&quot;$&quot;* &quot;-&quot;??_-;_-@_-"/>
    <numFmt numFmtId="166" formatCode="0.0000"/>
    <numFmt numFmtId="167" formatCode="_-* #,##0_-;\-* #,##0_-;_-* &quot;-&quot;??_-;_-@_-"/>
    <numFmt numFmtId="168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D5786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4" fontId="2" fillId="0" borderId="0" xfId="0" applyNumberFormat="1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67" fontId="2" fillId="0" borderId="1" xfId="1" applyNumberFormat="1" applyFont="1" applyFill="1" applyBorder="1"/>
    <xf numFmtId="9" fontId="2" fillId="0" borderId="1" xfId="3" applyFont="1" applyFill="1" applyBorder="1"/>
    <xf numFmtId="168" fontId="2" fillId="0" borderId="1" xfId="2" applyNumberFormat="1" applyFont="1" applyFill="1" applyBorder="1"/>
    <xf numFmtId="164" fontId="2" fillId="0" borderId="1" xfId="0" applyNumberFormat="1" applyFont="1" applyFill="1" applyBorder="1"/>
    <xf numFmtId="0" fontId="4" fillId="3" borderId="1" xfId="0" applyFont="1" applyFill="1" applyBorder="1"/>
    <xf numFmtId="0" fontId="0" fillId="3" borderId="1" xfId="0" applyFill="1" applyBorder="1"/>
    <xf numFmtId="167" fontId="4" fillId="3" borderId="1" xfId="1" applyNumberFormat="1" applyFont="1" applyFill="1" applyBorder="1"/>
    <xf numFmtId="9" fontId="4" fillId="3" borderId="1" xfId="3" applyFont="1" applyFill="1" applyBorder="1"/>
    <xf numFmtId="168" fontId="4" fillId="3" borderId="1" xfId="2" applyNumberFormat="1" applyFont="1" applyFill="1" applyBorder="1"/>
    <xf numFmtId="165" fontId="2" fillId="0" borderId="1" xfId="2" applyNumberFormat="1" applyFont="1" applyFill="1" applyBorder="1"/>
    <xf numFmtId="43" fontId="4" fillId="3" borderId="1" xfId="1" applyFont="1" applyFill="1" applyBorder="1"/>
    <xf numFmtId="44" fontId="4" fillId="3" borderId="1" xfId="2" applyFont="1" applyFill="1" applyBorder="1"/>
    <xf numFmtId="44" fontId="2" fillId="0" borderId="1" xfId="2" applyFont="1" applyFill="1" applyBorder="1"/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/>
    <xf numFmtId="0" fontId="2" fillId="0" borderId="1" xfId="0" applyFont="1" applyFill="1" applyBorder="1"/>
    <xf numFmtId="166" fontId="2" fillId="0" borderId="1" xfId="0" applyNumberFormat="1" applyFont="1" applyFill="1" applyBorder="1"/>
    <xf numFmtId="44" fontId="2" fillId="0" borderId="1" xfId="0" applyNumberFormat="1" applyFont="1" applyFill="1" applyBorder="1"/>
    <xf numFmtId="165" fontId="2" fillId="0" borderId="1" xfId="0" applyNumberFormat="1" applyFont="1" applyFill="1" applyBorder="1"/>
    <xf numFmtId="1" fontId="2" fillId="0" borderId="1" xfId="0" applyNumberFormat="1" applyFont="1" applyFill="1" applyBorder="1"/>
    <xf numFmtId="168" fontId="4" fillId="3" borderId="1" xfId="0" applyNumberFormat="1" applyFont="1" applyFill="1" applyBorder="1"/>
    <xf numFmtId="44" fontId="4" fillId="3" borderId="1" xfId="0" applyNumberFormat="1" applyFont="1" applyFill="1" applyBorder="1"/>
    <xf numFmtId="168" fontId="2" fillId="0" borderId="0" xfId="0" applyNumberFormat="1" applyFont="1"/>
    <xf numFmtId="6" fontId="2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D57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2B89-3383-436E-AD09-DBDACE0548C9}">
  <sheetPr>
    <pageSetUpPr fitToPage="1"/>
  </sheetPr>
  <dimension ref="B1:P12"/>
  <sheetViews>
    <sheetView tabSelected="1" workbookViewId="0">
      <selection activeCell="K13" sqref="K13"/>
    </sheetView>
  </sheetViews>
  <sheetFormatPr defaultRowHeight="15" x14ac:dyDescent="0.25"/>
  <cols>
    <col min="2" max="2" width="70.42578125" bestFit="1" customWidth="1"/>
    <col min="4" max="5" width="17.5703125" bestFit="1" customWidth="1"/>
    <col min="6" max="6" width="15.140625" bestFit="1" customWidth="1"/>
    <col min="7" max="7" width="17.5703125" bestFit="1" customWidth="1"/>
    <col min="8" max="8" width="9.42578125" bestFit="1" customWidth="1"/>
    <col min="9" max="9" width="14.42578125" bestFit="1" customWidth="1"/>
    <col min="10" max="10" width="11.85546875" customWidth="1"/>
    <col min="11" max="11" width="14.140625" customWidth="1"/>
    <col min="12" max="12" width="11" bestFit="1" customWidth="1"/>
    <col min="13" max="13" width="15.5703125" bestFit="1" customWidth="1"/>
    <col min="14" max="14" width="11" bestFit="1" customWidth="1"/>
  </cols>
  <sheetData>
    <row r="1" spans="2:16" ht="15.75" thickBot="1" x14ac:dyDescent="0.3"/>
    <row r="2" spans="2:16" ht="95.25" thickBot="1" x14ac:dyDescent="0.3">
      <c r="B2" s="19" t="s">
        <v>31</v>
      </c>
      <c r="C2" s="3"/>
      <c r="D2" s="4" t="s">
        <v>0</v>
      </c>
      <c r="E2" s="4" t="s">
        <v>12</v>
      </c>
      <c r="F2" s="4" t="s">
        <v>13</v>
      </c>
      <c r="G2" s="4" t="s">
        <v>14</v>
      </c>
      <c r="H2" s="4" t="s">
        <v>1</v>
      </c>
      <c r="I2" s="4" t="s">
        <v>28</v>
      </c>
      <c r="J2" s="4" t="s">
        <v>15</v>
      </c>
      <c r="K2" s="4" t="s">
        <v>30</v>
      </c>
      <c r="L2" s="4" t="s">
        <v>29</v>
      </c>
      <c r="M2" s="4" t="s">
        <v>16</v>
      </c>
      <c r="N2" s="4" t="s">
        <v>17</v>
      </c>
      <c r="O2" s="1"/>
      <c r="P2" s="1"/>
    </row>
    <row r="3" spans="2:16" ht="16.5" thickBot="1" x14ac:dyDescent="0.3">
      <c r="B3" s="5" t="s">
        <v>4</v>
      </c>
      <c r="C3" s="5" t="s">
        <v>2</v>
      </c>
      <c r="D3" s="6">
        <v>3144496.09</v>
      </c>
      <c r="E3" s="6">
        <v>0</v>
      </c>
      <c r="F3" s="6">
        <v>0</v>
      </c>
      <c r="G3" s="6">
        <v>3144496</v>
      </c>
      <c r="H3" s="7">
        <v>2.6022072935945498E-2</v>
      </c>
      <c r="I3" s="8">
        <v>22524</v>
      </c>
      <c r="J3" s="9">
        <f t="shared" ref="J3:J9" si="0">I3/G3</f>
        <v>7.1629920979387474E-3</v>
      </c>
      <c r="K3" s="8">
        <v>10875</v>
      </c>
      <c r="L3" s="15">
        <f>K3/G3</f>
        <v>3.4584238618843846E-3</v>
      </c>
      <c r="M3" s="18">
        <f t="shared" ref="M3:M9" si="1">K3-I3</f>
        <v>-11649</v>
      </c>
      <c r="N3" s="15">
        <f t="shared" ref="N3:N9" si="2">M3/G3</f>
        <v>-3.7045682360543628E-3</v>
      </c>
      <c r="O3" s="1"/>
      <c r="P3" s="1"/>
    </row>
    <row r="4" spans="2:16" ht="16.5" thickBot="1" x14ac:dyDescent="0.3">
      <c r="B4" s="5" t="s">
        <v>5</v>
      </c>
      <c r="C4" s="5" t="s">
        <v>2</v>
      </c>
      <c r="D4" s="6">
        <v>14216724.41</v>
      </c>
      <c r="E4" s="6">
        <v>0</v>
      </c>
      <c r="F4" s="6">
        <v>0</v>
      </c>
      <c r="G4" s="6">
        <v>14216724</v>
      </c>
      <c r="H4" s="7">
        <v>0.11764957845015762</v>
      </c>
      <c r="I4" s="8">
        <v>101833</v>
      </c>
      <c r="J4" s="9">
        <f t="shared" si="0"/>
        <v>7.162901945624041E-3</v>
      </c>
      <c r="K4" s="8">
        <v>49165</v>
      </c>
      <c r="L4" s="15">
        <f t="shared" ref="L4:L9" si="3">K4/G4</f>
        <v>3.4582510007228106E-3</v>
      </c>
      <c r="M4" s="18">
        <f t="shared" si="1"/>
        <v>-52668</v>
      </c>
      <c r="N4" s="15">
        <f t="shared" si="2"/>
        <v>-3.7046509449012305E-3</v>
      </c>
      <c r="O4" s="1"/>
      <c r="P4" s="1"/>
    </row>
    <row r="5" spans="2:16" ht="16.5" thickBot="1" x14ac:dyDescent="0.3">
      <c r="B5" s="5" t="s">
        <v>6</v>
      </c>
      <c r="C5" s="5" t="s">
        <v>2</v>
      </c>
      <c r="D5" s="6">
        <v>342876744.93000001</v>
      </c>
      <c r="E5" s="6">
        <v>239144112.59999999</v>
      </c>
      <c r="F5" s="6">
        <v>3202644</v>
      </c>
      <c r="G5" s="6">
        <v>100529988</v>
      </c>
      <c r="H5" s="7">
        <v>0.83192940299040796</v>
      </c>
      <c r="I5" s="8">
        <v>720085</v>
      </c>
      <c r="J5" s="9">
        <f t="shared" si="0"/>
        <v>7.1628875555023444E-3</v>
      </c>
      <c r="K5" s="8">
        <v>347660</v>
      </c>
      <c r="L5" s="15">
        <f t="shared" si="3"/>
        <v>3.4582715756416881E-3</v>
      </c>
      <c r="M5" s="18">
        <f t="shared" si="1"/>
        <v>-372425</v>
      </c>
      <c r="N5" s="15">
        <f t="shared" si="2"/>
        <v>-3.7046159798606562E-3</v>
      </c>
      <c r="O5" s="1"/>
      <c r="P5" s="1"/>
    </row>
    <row r="6" spans="2:16" ht="16.5" thickBot="1" x14ac:dyDescent="0.3">
      <c r="B6" s="5" t="s">
        <v>7</v>
      </c>
      <c r="C6" s="5" t="s">
        <v>2</v>
      </c>
      <c r="D6" s="6">
        <v>29487368.699999999</v>
      </c>
      <c r="E6" s="6">
        <v>29192495.260000002</v>
      </c>
      <c r="F6" s="6">
        <v>0</v>
      </c>
      <c r="G6" s="6">
        <v>294873</v>
      </c>
      <c r="H6" s="7">
        <v>2.4402024085389382E-3</v>
      </c>
      <c r="I6" s="8">
        <v>2112</v>
      </c>
      <c r="J6" s="9">
        <f t="shared" si="0"/>
        <v>7.1624055101687841E-3</v>
      </c>
      <c r="K6" s="8">
        <v>1020</v>
      </c>
      <c r="L6" s="15">
        <f t="shared" si="3"/>
        <v>3.4591162975246971E-3</v>
      </c>
      <c r="M6" s="18">
        <f t="shared" si="1"/>
        <v>-1092</v>
      </c>
      <c r="N6" s="15">
        <f t="shared" si="2"/>
        <v>-3.7032892126440875E-3</v>
      </c>
      <c r="O6" s="1"/>
      <c r="P6" s="1"/>
    </row>
    <row r="7" spans="2:16" ht="16.5" thickBot="1" x14ac:dyDescent="0.3">
      <c r="B7" s="5" t="s">
        <v>8</v>
      </c>
      <c r="C7" s="5" t="s">
        <v>2</v>
      </c>
      <c r="D7" s="6">
        <v>425744.12</v>
      </c>
      <c r="E7" s="6">
        <v>0</v>
      </c>
      <c r="F7" s="6">
        <v>0</v>
      </c>
      <c r="G7" s="6">
        <v>425744</v>
      </c>
      <c r="H7" s="7">
        <v>3.5232168907326266E-3</v>
      </c>
      <c r="I7" s="8">
        <v>3050</v>
      </c>
      <c r="J7" s="9">
        <f t="shared" si="0"/>
        <v>7.1639294975384266E-3</v>
      </c>
      <c r="K7" s="8">
        <v>1472</v>
      </c>
      <c r="L7" s="15">
        <f t="shared" si="3"/>
        <v>3.4574767935660867E-3</v>
      </c>
      <c r="M7" s="18">
        <f t="shared" si="1"/>
        <v>-1578</v>
      </c>
      <c r="N7" s="15">
        <f t="shared" si="2"/>
        <v>-3.7064527039723403E-3</v>
      </c>
      <c r="O7" s="1"/>
      <c r="P7" s="1"/>
    </row>
    <row r="8" spans="2:16" ht="16.5" thickBot="1" x14ac:dyDescent="0.3">
      <c r="B8" s="5" t="s">
        <v>9</v>
      </c>
      <c r="C8" s="5" t="s">
        <v>2</v>
      </c>
      <c r="D8" s="6">
        <v>749.98</v>
      </c>
      <c r="E8" s="6">
        <v>0</v>
      </c>
      <c r="F8" s="6">
        <v>0</v>
      </c>
      <c r="G8" s="6">
        <v>750</v>
      </c>
      <c r="H8" s="7">
        <v>6.2065764122323975E-6</v>
      </c>
      <c r="I8" s="8">
        <v>5</v>
      </c>
      <c r="J8" s="9">
        <f t="shared" si="0"/>
        <v>6.6666666666666671E-3</v>
      </c>
      <c r="K8" s="8">
        <v>3</v>
      </c>
      <c r="L8" s="15">
        <f t="shared" si="3"/>
        <v>4.0000000000000001E-3</v>
      </c>
      <c r="M8" s="18">
        <f t="shared" si="1"/>
        <v>-2</v>
      </c>
      <c r="N8" s="15">
        <f t="shared" si="2"/>
        <v>-2.6666666666666666E-3</v>
      </c>
      <c r="O8" s="1"/>
      <c r="P8" s="1"/>
    </row>
    <row r="9" spans="2:16" ht="16.5" thickBot="1" x14ac:dyDescent="0.3">
      <c r="B9" s="5" t="s">
        <v>10</v>
      </c>
      <c r="C9" s="5" t="s">
        <v>2</v>
      </c>
      <c r="D9" s="6">
        <v>2226991.04</v>
      </c>
      <c r="E9" s="6">
        <v>0</v>
      </c>
      <c r="F9" s="6">
        <v>0</v>
      </c>
      <c r="G9" s="6">
        <v>2226991</v>
      </c>
      <c r="H9" s="7">
        <v>1.8429319747805119E-2</v>
      </c>
      <c r="I9" s="8">
        <v>15952</v>
      </c>
      <c r="J9" s="9">
        <f t="shared" si="0"/>
        <v>7.1630284989925869E-3</v>
      </c>
      <c r="K9" s="8">
        <v>7702</v>
      </c>
      <c r="L9" s="15">
        <f t="shared" si="3"/>
        <v>3.4584782785381709E-3</v>
      </c>
      <c r="M9" s="18">
        <f t="shared" si="1"/>
        <v>-8250</v>
      </c>
      <c r="N9" s="15">
        <f t="shared" si="2"/>
        <v>-3.704550220454416E-3</v>
      </c>
      <c r="O9" s="1"/>
      <c r="P9" s="1"/>
    </row>
    <row r="10" spans="2:16" ht="16.5" thickBot="1" x14ac:dyDescent="0.3">
      <c r="B10" s="10" t="s">
        <v>11</v>
      </c>
      <c r="C10" s="11"/>
      <c r="D10" s="12">
        <f>SUM(D3:D9)</f>
        <v>392378819.27000004</v>
      </c>
      <c r="E10" s="12">
        <f t="shared" ref="E10:K10" si="4">SUM(E3:E9)</f>
        <v>268336607.85999998</v>
      </c>
      <c r="F10" s="12">
        <f t="shared" si="4"/>
        <v>3202644</v>
      </c>
      <c r="G10" s="12">
        <f t="shared" si="4"/>
        <v>120839566</v>
      </c>
      <c r="H10" s="13">
        <f t="shared" si="4"/>
        <v>1</v>
      </c>
      <c r="I10" s="14">
        <f>SUM(I3:I9)</f>
        <v>865561</v>
      </c>
      <c r="J10" s="10"/>
      <c r="K10" s="14">
        <f t="shared" si="4"/>
        <v>417897</v>
      </c>
      <c r="L10" s="16"/>
      <c r="M10" s="17">
        <f>SUM(M3:M9)</f>
        <v>-447664</v>
      </c>
      <c r="N10" s="10"/>
      <c r="O10" s="1"/>
      <c r="P10" s="1"/>
    </row>
    <row r="11" spans="2:16" ht="15.75" x14ac:dyDescent="0.2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2:16" ht="15.75" x14ac:dyDescent="0.25">
      <c r="C12" s="1"/>
      <c r="D12" s="1"/>
      <c r="E12" s="1"/>
      <c r="F12" s="1"/>
      <c r="G12" s="1"/>
      <c r="H12" s="1"/>
      <c r="I12" s="1"/>
      <c r="J12" s="1"/>
      <c r="K12" s="1"/>
      <c r="L12" s="1"/>
      <c r="M12" s="2"/>
      <c r="N12" s="1"/>
      <c r="O12" s="1"/>
      <c r="P12" s="1"/>
    </row>
  </sheetData>
  <pageMargins left="0.7" right="0.7" top="0.75" bottom="0.75" header="0.3" footer="0.3"/>
  <pageSetup scale="50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6579B-792D-40BD-BA28-B3B1EDA9655B}">
  <sheetPr>
    <pageSetUpPr fitToPage="1"/>
  </sheetPr>
  <dimension ref="B1:S15"/>
  <sheetViews>
    <sheetView topLeftCell="C1" workbookViewId="0">
      <selection activeCell="K17" sqref="K17"/>
    </sheetView>
  </sheetViews>
  <sheetFormatPr defaultColWidth="8.7109375" defaultRowHeight="15" x14ac:dyDescent="0.2"/>
  <cols>
    <col min="1" max="1" width="8.7109375" style="1"/>
    <col min="2" max="2" width="70.42578125" style="1" bestFit="1" customWidth="1"/>
    <col min="3" max="3" width="5.42578125" style="1" bestFit="1" customWidth="1"/>
    <col min="4" max="4" width="14.140625" style="1" bestFit="1" customWidth="1"/>
    <col min="5" max="5" width="9.5703125" style="1" bestFit="1" customWidth="1"/>
    <col min="6" max="6" width="15.42578125" style="1" customWidth="1"/>
    <col min="7" max="7" width="14.7109375" style="1" bestFit="1" customWidth="1"/>
    <col min="8" max="8" width="16.28515625" style="1" bestFit="1" customWidth="1"/>
    <col min="9" max="9" width="14.42578125" style="1" bestFit="1" customWidth="1"/>
    <col min="10" max="10" width="10.140625" style="1" customWidth="1"/>
    <col min="11" max="11" width="11.5703125" style="1" customWidth="1"/>
    <col min="12" max="13" width="16.28515625" style="1" bestFit="1" customWidth="1"/>
    <col min="14" max="14" width="19" style="1" customWidth="1"/>
    <col min="15" max="15" width="18.7109375" style="1" customWidth="1"/>
    <col min="16" max="17" width="15.5703125" style="1" bestFit="1" customWidth="1"/>
    <col min="18" max="18" width="13.42578125" style="1" customWidth="1"/>
    <col min="19" max="19" width="13" style="1" customWidth="1"/>
    <col min="20" max="16384" width="8.7109375" style="1"/>
  </cols>
  <sheetData>
    <row r="1" spans="2:19" ht="15.75" thickBot="1" x14ac:dyDescent="0.25"/>
    <row r="2" spans="2:19" ht="126.75" thickBot="1" x14ac:dyDescent="0.3">
      <c r="B2" s="19" t="s">
        <v>32</v>
      </c>
      <c r="C2" s="3"/>
      <c r="D2" s="4" t="s">
        <v>18</v>
      </c>
      <c r="E2" s="4" t="s">
        <v>19</v>
      </c>
      <c r="F2" s="4" t="s">
        <v>20</v>
      </c>
      <c r="G2" s="4" t="s">
        <v>21</v>
      </c>
      <c r="H2" s="4" t="s">
        <v>38</v>
      </c>
      <c r="I2" s="4" t="s">
        <v>22</v>
      </c>
      <c r="J2" s="4" t="s">
        <v>23</v>
      </c>
      <c r="K2" s="4" t="s">
        <v>33</v>
      </c>
      <c r="L2" s="4" t="s">
        <v>34</v>
      </c>
      <c r="M2" s="4" t="s">
        <v>35</v>
      </c>
      <c r="N2" s="4" t="s">
        <v>36</v>
      </c>
      <c r="O2" s="4" t="s">
        <v>37</v>
      </c>
      <c r="P2" s="4" t="s">
        <v>24</v>
      </c>
      <c r="Q2" s="4" t="s">
        <v>25</v>
      </c>
      <c r="R2" s="4" t="s">
        <v>26</v>
      </c>
      <c r="S2" s="4" t="s">
        <v>27</v>
      </c>
    </row>
    <row r="3" spans="2:19" ht="15.75" thickBot="1" x14ac:dyDescent="0.25">
      <c r="B3" s="5" t="s">
        <v>4</v>
      </c>
      <c r="C3" s="5" t="s">
        <v>2</v>
      </c>
      <c r="D3" s="20">
        <v>153959247.72</v>
      </c>
      <c r="E3" s="21">
        <v>0</v>
      </c>
      <c r="F3" s="20">
        <v>153959247.72</v>
      </c>
      <c r="G3" s="21">
        <v>0</v>
      </c>
      <c r="H3" s="8">
        <f>J3*D3</f>
        <v>538857.36702000001</v>
      </c>
      <c r="I3" s="8">
        <v>0</v>
      </c>
      <c r="J3" s="21">
        <v>3.5000000000000001E-3</v>
      </c>
      <c r="K3" s="21">
        <v>0</v>
      </c>
      <c r="L3" s="8">
        <v>695443.11673894792</v>
      </c>
      <c r="M3" s="8"/>
      <c r="N3" s="22">
        <f>L3/D3</f>
        <v>4.5170597222176914E-3</v>
      </c>
      <c r="O3" s="21">
        <v>0</v>
      </c>
      <c r="P3" s="23">
        <f t="shared" ref="P3:P9" si="0">L3-H3</f>
        <v>156585.74971894792</v>
      </c>
      <c r="Q3" s="21"/>
      <c r="R3" s="24">
        <f>P3/D3</f>
        <v>1.0170597222176913E-3</v>
      </c>
      <c r="S3" s="21">
        <v>0</v>
      </c>
    </row>
    <row r="4" spans="2:19" ht="15.75" thickBot="1" x14ac:dyDescent="0.25">
      <c r="B4" s="5" t="s">
        <v>5</v>
      </c>
      <c r="C4" s="5" t="s">
        <v>2</v>
      </c>
      <c r="D4" s="20">
        <v>61132366.780000001</v>
      </c>
      <c r="E4" s="25">
        <v>84.23</v>
      </c>
      <c r="F4" s="20">
        <v>61132366.780000001</v>
      </c>
      <c r="G4" s="25">
        <v>84.23</v>
      </c>
      <c r="H4" s="8">
        <f>J4*D4</f>
        <v>232302.99376400001</v>
      </c>
      <c r="I4" s="8">
        <v>0</v>
      </c>
      <c r="J4" s="21">
        <v>3.8E-3</v>
      </c>
      <c r="K4" s="21">
        <v>0</v>
      </c>
      <c r="L4" s="8">
        <v>291125.75133688975</v>
      </c>
      <c r="M4" s="8"/>
      <c r="N4" s="22">
        <f>L4/D4</f>
        <v>4.7622195355952442E-3</v>
      </c>
      <c r="O4" s="21">
        <v>0</v>
      </c>
      <c r="P4" s="23">
        <f t="shared" si="0"/>
        <v>58822.757572889735</v>
      </c>
      <c r="Q4" s="21"/>
      <c r="R4" s="24">
        <f>P4/D4</f>
        <v>9.6221953559524421E-4</v>
      </c>
      <c r="S4" s="21">
        <v>0</v>
      </c>
    </row>
    <row r="5" spans="2:19" ht="15.75" thickBot="1" x14ac:dyDescent="0.25">
      <c r="B5" s="5" t="s">
        <v>6</v>
      </c>
      <c r="C5" s="5" t="s">
        <v>3</v>
      </c>
      <c r="D5" s="20">
        <v>366426609.24000001</v>
      </c>
      <c r="E5" s="20">
        <v>886183.27</v>
      </c>
      <c r="F5" s="20">
        <v>363763465.78000003</v>
      </c>
      <c r="G5" s="20">
        <v>881049.4</v>
      </c>
      <c r="H5" s="8">
        <f>J5*E5</f>
        <v>566359.72785699996</v>
      </c>
      <c r="I5" s="8">
        <f>K5*G5</f>
        <v>843076.17085999995</v>
      </c>
      <c r="J5" s="21">
        <v>0.6391</v>
      </c>
      <c r="K5" s="21">
        <v>0.95689999999999997</v>
      </c>
      <c r="L5" s="8">
        <v>571692.68061902083</v>
      </c>
      <c r="M5" s="8">
        <v>1195820.003141582</v>
      </c>
      <c r="N5" s="22">
        <f>L5/E5</f>
        <v>0.64511788923641133</v>
      </c>
      <c r="O5" s="22">
        <f>M5/G5</f>
        <v>1.3572678253246435</v>
      </c>
      <c r="P5" s="23">
        <f t="shared" si="0"/>
        <v>5332.9527620208682</v>
      </c>
      <c r="Q5" s="23">
        <f>M5-I5</f>
        <v>352743.83228158206</v>
      </c>
      <c r="R5" s="24">
        <f>P5/E5</f>
        <v>6.0178892364114124E-3</v>
      </c>
      <c r="S5" s="24">
        <f>Q5/G5</f>
        <v>0.4003678253246436</v>
      </c>
    </row>
    <row r="6" spans="2:19" ht="15.75" thickBot="1" x14ac:dyDescent="0.25">
      <c r="B6" s="5" t="s">
        <v>7</v>
      </c>
      <c r="C6" s="5" t="s">
        <v>3</v>
      </c>
      <c r="D6" s="20">
        <v>30088157.260000002</v>
      </c>
      <c r="E6" s="20">
        <v>49278.79</v>
      </c>
      <c r="F6" s="20">
        <v>29487368.700000003</v>
      </c>
      <c r="G6" s="20">
        <v>44237.86</v>
      </c>
      <c r="H6" s="8">
        <f>J6*E6</f>
        <v>46336.846237000005</v>
      </c>
      <c r="I6" s="8">
        <f>K6*G6</f>
        <v>68338.646127999993</v>
      </c>
      <c r="J6" s="21">
        <v>0.94030000000000002</v>
      </c>
      <c r="K6" s="21">
        <v>1.5448</v>
      </c>
      <c r="L6" s="8">
        <v>46731.838292216511</v>
      </c>
      <c r="M6" s="8">
        <v>96935.477717261441</v>
      </c>
      <c r="N6" s="22">
        <f>L6/E6</f>
        <v>0.94831545766883707</v>
      </c>
      <c r="O6" s="22">
        <f>M6/G6</f>
        <v>2.1912334303074661</v>
      </c>
      <c r="P6" s="23">
        <f t="shared" si="0"/>
        <v>394.99205521650583</v>
      </c>
      <c r="Q6" s="23">
        <f>M6-I6</f>
        <v>28596.831589261448</v>
      </c>
      <c r="R6" s="24">
        <f>P6/E6</f>
        <v>8.0154576688369547E-3</v>
      </c>
      <c r="S6" s="24">
        <f>Q6/G6</f>
        <v>0.64643343030746625</v>
      </c>
    </row>
    <row r="7" spans="2:19" ht="15.75" thickBot="1" x14ac:dyDescent="0.25">
      <c r="B7" s="5" t="s">
        <v>8</v>
      </c>
      <c r="C7" s="5" t="s">
        <v>2</v>
      </c>
      <c r="D7" s="20">
        <v>702388.04</v>
      </c>
      <c r="E7" s="21">
        <v>0</v>
      </c>
      <c r="F7" s="20">
        <v>702388.04</v>
      </c>
      <c r="G7" s="21">
        <v>0</v>
      </c>
      <c r="H7" s="8">
        <f>J7*D7</f>
        <v>2739.3133560000001</v>
      </c>
      <c r="I7" s="8">
        <v>0</v>
      </c>
      <c r="J7" s="21">
        <v>3.8999999999999998E-3</v>
      </c>
      <c r="K7" s="21">
        <v>0</v>
      </c>
      <c r="L7" s="8">
        <v>3401.7979644688908</v>
      </c>
      <c r="M7" s="8"/>
      <c r="N7" s="22">
        <f>L7/D7</f>
        <v>4.8431889080413305E-3</v>
      </c>
      <c r="O7" s="21">
        <v>0</v>
      </c>
      <c r="P7" s="23">
        <f t="shared" si="0"/>
        <v>662.48460846889066</v>
      </c>
      <c r="Q7" s="21"/>
      <c r="R7" s="24">
        <f>P7/D7</f>
        <v>9.431889080413309E-4</v>
      </c>
      <c r="S7" s="21"/>
    </row>
    <row r="8" spans="2:19" ht="15.75" thickBot="1" x14ac:dyDescent="0.25">
      <c r="B8" s="5" t="s">
        <v>9</v>
      </c>
      <c r="C8" s="5" t="s">
        <v>3</v>
      </c>
      <c r="D8" s="20">
        <v>99494.48</v>
      </c>
      <c r="E8" s="25">
        <v>276.37</v>
      </c>
      <c r="F8" s="20">
        <v>99494.48</v>
      </c>
      <c r="G8" s="25">
        <v>276.37</v>
      </c>
      <c r="H8" s="8">
        <f>J8*E8</f>
        <v>385.03868399999999</v>
      </c>
      <c r="I8" s="8">
        <v>0</v>
      </c>
      <c r="J8" s="21">
        <v>1.3932</v>
      </c>
      <c r="K8" s="21">
        <v>0</v>
      </c>
      <c r="L8" s="8">
        <v>483.12500044862838</v>
      </c>
      <c r="M8" s="8"/>
      <c r="N8" s="22">
        <f>L8/E8</f>
        <v>1.7481094201564149</v>
      </c>
      <c r="O8" s="21">
        <v>0</v>
      </c>
      <c r="P8" s="23">
        <f t="shared" si="0"/>
        <v>98.086316448628395</v>
      </c>
      <c r="Q8" s="21"/>
      <c r="R8" s="24">
        <f>P8/E8</f>
        <v>0.35490942015641491</v>
      </c>
      <c r="S8" s="21"/>
    </row>
    <row r="9" spans="2:19" ht="15.75" thickBot="1" x14ac:dyDescent="0.25">
      <c r="B9" s="5" t="s">
        <v>10</v>
      </c>
      <c r="C9" s="5" t="s">
        <v>3</v>
      </c>
      <c r="D9" s="20">
        <v>2546051.4900000002</v>
      </c>
      <c r="E9" s="20">
        <v>6244.71</v>
      </c>
      <c r="F9" s="20">
        <v>2546051.4900000002</v>
      </c>
      <c r="G9" s="20">
        <v>6244.71</v>
      </c>
      <c r="H9" s="8">
        <f>J9*E9</f>
        <v>9834.7937789999996</v>
      </c>
      <c r="I9" s="8">
        <v>0</v>
      </c>
      <c r="J9" s="22">
        <v>1.5749</v>
      </c>
      <c r="K9" s="21">
        <v>0</v>
      </c>
      <c r="L9" s="8">
        <v>12340.124781163839</v>
      </c>
      <c r="M9" s="8"/>
      <c r="N9" s="22">
        <f>L9/E9</f>
        <v>1.9760925297033551</v>
      </c>
      <c r="O9" s="21">
        <v>0</v>
      </c>
      <c r="P9" s="23">
        <f t="shared" si="0"/>
        <v>2505.331002163839</v>
      </c>
      <c r="Q9" s="21"/>
      <c r="R9" s="24">
        <f>P9/E9</f>
        <v>0.40119252970335517</v>
      </c>
      <c r="S9" s="21"/>
    </row>
    <row r="10" spans="2:19" ht="16.5" thickBot="1" x14ac:dyDescent="0.3">
      <c r="B10" s="10" t="s">
        <v>11</v>
      </c>
      <c r="C10" s="10"/>
      <c r="D10" s="10"/>
      <c r="E10" s="10"/>
      <c r="F10" s="10"/>
      <c r="G10" s="10"/>
      <c r="H10" s="26">
        <f>SUM(H3:H9)</f>
        <v>1396816.080697</v>
      </c>
      <c r="I10" s="26">
        <f>SUM(I3:I9)</f>
        <v>911414.81698799995</v>
      </c>
      <c r="J10" s="10"/>
      <c r="K10" s="10"/>
      <c r="L10" s="26">
        <f>SUM(L3:L9)</f>
        <v>1621218.4347331561</v>
      </c>
      <c r="M10" s="26">
        <f>SUM(M3:M9)</f>
        <v>1292755.4808588435</v>
      </c>
      <c r="N10" s="10"/>
      <c r="O10" s="10"/>
      <c r="P10" s="27">
        <f>SUM(P3:P9)</f>
        <v>224402.35403615641</v>
      </c>
      <c r="Q10" s="27">
        <f>SUM(Q3:Q9)</f>
        <v>381340.66387084348</v>
      </c>
      <c r="R10" s="10"/>
      <c r="S10" s="10"/>
    </row>
    <row r="12" spans="2:19" x14ac:dyDescent="0.2">
      <c r="I12" s="2"/>
      <c r="M12" s="2"/>
      <c r="Q12" s="2"/>
    </row>
    <row r="13" spans="2:19" x14ac:dyDescent="0.2">
      <c r="M13" s="28"/>
    </row>
    <row r="14" spans="2:19" x14ac:dyDescent="0.2">
      <c r="M14" s="29"/>
    </row>
    <row r="15" spans="2:19" x14ac:dyDescent="0.2">
      <c r="I15" s="2"/>
    </row>
  </sheetData>
  <pageMargins left="0.7" right="0.7" top="0.75" bottom="0.75" header="0.3" footer="0.3"/>
  <pageSetup scale="38" fitToHeight="0" orientation="landscape" horizontalDpi="1200" verticalDpi="1200" r:id="rId1"/>
  <ignoredErrors>
    <ignoredError sqref="N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 Correction</vt:lpstr>
      <vt:lpstr>DefVar Correction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Gooding</dc:creator>
  <cp:lastModifiedBy>Megan Gooding</cp:lastModifiedBy>
  <cp:lastPrinted>2025-08-13T14:08:44Z</cp:lastPrinted>
  <dcterms:created xsi:type="dcterms:W3CDTF">2025-07-14T18:51:08Z</dcterms:created>
  <dcterms:modified xsi:type="dcterms:W3CDTF">2025-08-14T15:54:24Z</dcterms:modified>
</cp:coreProperties>
</file>