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<sst xmlns="http://schemas.openxmlformats.org/spreadsheetml/2006/main" count="100" uniqueCount="66">
  <si>
    <t>Supporting Calculations for Productivity Benefits</t>
  </si>
  <si>
    <t>Initiative</t>
  </si>
  <si>
    <t>2021-
2025</t>
  </si>
  <si>
    <t>2026-
2030</t>
  </si>
  <si>
    <t>3.1.1 Distribution Capital Program Delivery Optimization</t>
  </si>
  <si>
    <t>[Methodology]</t>
  </si>
  <si>
    <t>Regular Time</t>
  </si>
  <si>
    <t xml:space="preserve">Capital Program Regular Labour Without Efficiency; </t>
  </si>
  <si>
    <t>A</t>
  </si>
  <si>
    <t>Capital Program Regular Labour Efficiency</t>
  </si>
  <si>
    <t>B</t>
  </si>
  <si>
    <t>3.1.1 Distribution Capital Program Delivery Optimization ($M) - 
Capital Program Regular Labour Savings</t>
  </si>
  <si>
    <r>
      <rPr>
        <rFont val="Arial"/>
        <color rgb="FF000000"/>
      </rPr>
      <t>Capital Expense (</t>
    </r>
    <r>
      <rPr>
        <rFont val="Arial"/>
        <color rgb="FF000000"/>
      </rPr>
      <t>A-B</t>
    </r>
    <r>
      <rPr>
        <rFont val="Arial"/>
        <color rgb="FF000000"/>
      </rPr>
      <t>) = C</t>
    </r>
  </si>
  <si>
    <t>Estimated useful life (years)</t>
  </si>
  <si>
    <t>D</t>
  </si>
  <si>
    <t>3.1.1 Distribution Capital Program Delivery Optimization ($M)</t>
  </si>
  <si>
    <t>Capital Depreciation = C/D</t>
  </si>
  <si>
    <t>Overtime</t>
  </si>
  <si>
    <t>Capital Program Overtime Labour Without Efficiency</t>
  </si>
  <si>
    <t>E</t>
  </si>
  <si>
    <t>Capital Program Overtime Labour Efficiency</t>
  </si>
  <si>
    <t>F</t>
  </si>
  <si>
    <t>3.1.1 Distribution Capital Program Delivery Optimization ($M) - 
Capital Program Overtime Labour Savings</t>
  </si>
  <si>
    <r>
      <rPr>
        <rFont val="Arial"/>
        <color rgb="FF000000"/>
      </rPr>
      <t>Capital Expense (</t>
    </r>
    <r>
      <rPr>
        <rFont val="Arial"/>
        <color rgb="FF000000"/>
      </rPr>
      <t>E-F</t>
    </r>
    <r>
      <rPr>
        <rFont val="Arial"/>
        <color rgb="FF000000"/>
      </rPr>
      <t>) = G</t>
    </r>
  </si>
  <si>
    <t>H</t>
  </si>
  <si>
    <t>Capital Depreciation = H/G</t>
  </si>
  <si>
    <t>3.1.2 Fleet Pooling</t>
  </si>
  <si>
    <t>Savings by year ($) - 2026 representing 17 Light Duty, 2028 representing 4 Heavy Duty</t>
  </si>
  <si>
    <t>Estimated useful life (years) - 10 years for light duty</t>
  </si>
  <si>
    <t>Estimated useful life (years) - 13.5 average for Heavy Duty</t>
  </si>
  <si>
    <t>3.1.2 Fleet Pooling ($'000's)</t>
  </si>
  <si>
    <t>Capital Expense (A)</t>
  </si>
  <si>
    <t xml:space="preserve">Capital Depreciation = A/B </t>
  </si>
  <si>
    <t xml:space="preserve">OMA Pooling Savings estimated on operating costs per vehicles includes fuel  and contracted services
</t>
  </si>
  <si>
    <t>C</t>
  </si>
  <si>
    <t>Number of vehicles saving due to pooling</t>
  </si>
  <si>
    <t>Annual OMA pooling savings</t>
  </si>
  <si>
    <t>C*D = E</t>
  </si>
  <si>
    <t>Less annual cost to support pooline 9i.e. subscription cost)</t>
  </si>
  <si>
    <t>OM&amp;A = E - F</t>
  </si>
  <si>
    <t>3.1.3 Cable Locates Efficiency</t>
  </si>
  <si>
    <t>Clearing house savings - Difference between the cost per office clear and the cost per field clear multiplied by the increased number of office clears since the clearing house took over in 2022.</t>
  </si>
  <si>
    <t>Alternate Locate Agreements savings - Number of tickets cleared by ALAs multiplied by the annual rate per field clear.</t>
  </si>
  <si>
    <t>3.1.3 Cable Locates Efficiency ($'000's)</t>
  </si>
  <si>
    <t xml:space="preserve">OM&amp;A = A + B </t>
  </si>
  <si>
    <t>3.1.4 Service Layout Process Improvements</t>
  </si>
  <si>
    <t>Hours per year</t>
  </si>
  <si>
    <t>Hourly rate ($)</t>
  </si>
  <si>
    <t>Annual ($'000's)</t>
  </si>
  <si>
    <t>A*B = C</t>
  </si>
  <si>
    <t>Assumption: 60% to capital expenditures</t>
  </si>
  <si>
    <t>3.1.4 Service Layout Process Improvements ($'000's)</t>
  </si>
  <si>
    <t>Capital Expense (C x D) = E</t>
  </si>
  <si>
    <t>Capital Depreciation = E/F</t>
  </si>
  <si>
    <t>Assumption: 40% to Services to Third Parties</t>
  </si>
  <si>
    <t>G</t>
  </si>
  <si>
    <t>Services to Third Parties = C * G</t>
  </si>
  <si>
    <t>3.1.5 Major Projects Consulting Procurement</t>
  </si>
  <si>
    <t>Savings based on projected avoided design costs by utilizing similar station design elements which developed various process efficiencies.</t>
  </si>
  <si>
    <t>3.1.5 Major Projects Consulting Procurement ($'000's)</t>
  </si>
  <si>
    <t xml:space="preserve">Estimated useful life (years) </t>
  </si>
  <si>
    <t>3.1.6 Vendor and Supplier Engagement</t>
  </si>
  <si>
    <t>Material Costs as per FRED annual average increases</t>
  </si>
  <si>
    <t>Material Costs paid</t>
  </si>
  <si>
    <t>3.1.6 Vendor and Supplier Engagement ($'000's)</t>
  </si>
  <si>
    <t>Capital Expense (A-B) = C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</si>
</sst>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&quot;$&quot;#,##0"/>
    <numFmt numFmtId="165" formatCode="&quot;$&quot;#,##0.00"/>
    <numFmt numFmtId="166" formatCode="&quot;$&quot;#,##0.0"/>
  </numFmts>
  <fonts count="6">
    <font>
      <sz val="10.0"/>
      <color rgb="FF000000"/>
      <name val="Arial"/>
      <scheme val="minor"/>
    </font>
    <font>
      <b/>
      <color rgb="FF000000"/>
      <name val="Arial"/>
    </font>
    <font>
      <b/>
      <color rgb="FFFFFFFF"/>
      <name val="Arial"/>
    </font>
    <font>
      <color rgb="FF000000"/>
      <name val="Arial"/>
    </font>
    <font>
      <i/>
      <color rgb="FF000000"/>
      <name val="Arial"/>
    </font>
    <font>
      <color theme="1"/>
      <name val="Arial"/>
    </font>
  </fonts>
  <fills count="5">
    <fill>
      <patternFill patternType="none"/>
    </fill>
    <fill>
      <patternFill patternType="lightGray"/>
    </fill>
    <fill>
      <patternFill patternType="solid">
        <fgColor rgb="FF005B9B"/>
        <bgColor rgb="FF005B9B"/>
      </patternFill>
    </fill>
    <fill>
      <patternFill patternType="solid">
        <fgColor rgb="FFCFE2F3"/>
        <bgColor rgb="FFCFE2F3"/>
      </patternFill>
    </fill>
    <fill>
      <patternFill patternType="solid">
        <fgColor rgb="FFEFEFEF"/>
        <bgColor rgb="FFEFEFEF"/>
      </patternFill>
    </fill>
  </fills>
  <borders count="8">
    <border/>
    <border>
      <left style="thin">
        <color rgb="FF000000"/>
      </left>
      <top style="thin">
        <color rgb="FF000000"/>
      </top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bottom style="thin">
        <color rgb="FF000000"/>
      </bottom>
    </border>
  </borders>
  <cellStyleXfs count="1">
    <xf borderId="0" fillId="0" fontId="0" numFmtId="0" applyAlignment="1" applyFont="1"/>
  </cellStyleXfs>
  <cellXfs count="55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shrinkToFit="0" vertical="bottom" wrapText="0"/>
    </xf>
    <xf borderId="1" fillId="2" fontId="2" numFmtId="0" xfId="0" applyAlignment="1" applyBorder="1" applyFill="1" applyFont="1">
      <alignment vertical="bottom"/>
    </xf>
    <xf borderId="1" fillId="2" fontId="3" numFmtId="0" xfId="0" applyAlignment="1" applyBorder="1" applyFont="1">
      <alignment shrinkToFit="0" vertical="bottom" wrapText="0"/>
    </xf>
    <xf borderId="2" fillId="2" fontId="2" numFmtId="0" xfId="0" applyAlignment="1" applyBorder="1" applyFont="1">
      <alignment horizontal="center" vertical="bottom"/>
    </xf>
    <xf borderId="2" fillId="2" fontId="3" numFmtId="0" xfId="0" applyAlignment="1" applyBorder="1" applyFont="1">
      <alignment shrinkToFit="0" vertical="bottom" wrapText="0"/>
    </xf>
    <xf borderId="3" fillId="2" fontId="3" numFmtId="0" xfId="0" applyAlignment="1" applyBorder="1" applyFont="1">
      <alignment shrinkToFit="0" vertical="bottom" wrapText="0"/>
    </xf>
    <xf borderId="4" fillId="2" fontId="3" numFmtId="0" xfId="0" applyAlignment="1" applyBorder="1" applyFont="1">
      <alignment shrinkToFit="0" vertical="bottom" wrapText="0"/>
    </xf>
    <xf borderId="5" fillId="2" fontId="2" numFmtId="0" xfId="0" applyAlignment="1" applyBorder="1" applyFont="1">
      <alignment horizontal="center" vertical="bottom"/>
    </xf>
    <xf borderId="5" fillId="3" fontId="1" numFmtId="0" xfId="0" applyAlignment="1" applyBorder="1" applyFill="1" applyFont="1">
      <alignment horizontal="center" readingOrder="0" vertical="bottom"/>
    </xf>
    <xf borderId="5" fillId="3" fontId="1" numFmtId="0" xfId="0" applyAlignment="1" applyBorder="1" applyFont="1">
      <alignment horizontal="left" readingOrder="0" vertical="top"/>
    </xf>
    <xf borderId="5" fillId="3" fontId="1" numFmtId="0" xfId="0" applyAlignment="1" applyBorder="1" applyFont="1">
      <alignment horizontal="center" vertical="top"/>
    </xf>
    <xf borderId="5" fillId="3" fontId="4" numFmtId="0" xfId="0" applyAlignment="1" applyBorder="1" applyFont="1">
      <alignment horizontal="right" vertical="top"/>
    </xf>
    <xf borderId="5" fillId="3" fontId="3" numFmtId="0" xfId="0" applyAlignment="1" applyBorder="1" applyFont="1">
      <alignment horizontal="right" vertical="top"/>
    </xf>
    <xf borderId="5" fillId="0" fontId="3" numFmtId="0" xfId="0" applyAlignment="1" applyBorder="1" applyFont="1">
      <alignment readingOrder="0" shrinkToFit="0" vertical="bottom" wrapText="1"/>
    </xf>
    <xf borderId="5" fillId="0" fontId="3" numFmtId="0" xfId="0" applyAlignment="1" applyBorder="1" applyFont="1">
      <alignment vertical="top"/>
    </xf>
    <xf borderId="5" fillId="0" fontId="3" numFmtId="164" xfId="0" applyAlignment="1" applyBorder="1" applyFont="1" applyNumberFormat="1">
      <alignment horizontal="right" shrinkToFit="0" vertical="bottom" wrapText="0"/>
    </xf>
    <xf borderId="6" fillId="0" fontId="3" numFmtId="0" xfId="0" applyAlignment="1" applyBorder="1" applyFont="1">
      <alignment readingOrder="0" shrinkToFit="0" vertical="top" wrapText="1"/>
    </xf>
    <xf borderId="6" fillId="0" fontId="3" numFmtId="0" xfId="0" applyAlignment="1" applyBorder="1" applyFont="1">
      <alignment vertical="top"/>
    </xf>
    <xf borderId="6" fillId="0" fontId="3" numFmtId="165" xfId="0" applyAlignment="1" applyBorder="1" applyFont="1" applyNumberFormat="1">
      <alignment horizontal="right" shrinkToFit="0" vertical="bottom" wrapText="0"/>
    </xf>
    <xf borderId="6" fillId="3" fontId="3" numFmtId="0" xfId="0" applyAlignment="1" applyBorder="1" applyFont="1">
      <alignment horizontal="right" vertical="top"/>
    </xf>
    <xf borderId="6" fillId="0" fontId="3" numFmtId="0" xfId="0" applyAlignment="1" applyBorder="1" applyFont="1">
      <alignment readingOrder="0" vertical="top"/>
    </xf>
    <xf borderId="6" fillId="0" fontId="3" numFmtId="165" xfId="0" applyAlignment="1" applyBorder="1" applyFont="1" applyNumberFormat="1">
      <alignment horizontal="right" vertical="top"/>
    </xf>
    <xf borderId="5" fillId="4" fontId="3" numFmtId="0" xfId="0" applyAlignment="1" applyBorder="1" applyFill="1" applyFont="1">
      <alignment readingOrder="0" vertical="top"/>
    </xf>
    <xf borderId="5" fillId="4" fontId="5" numFmtId="166" xfId="0" applyAlignment="1" applyBorder="1" applyFont="1" applyNumberFormat="1">
      <alignment horizontal="right" vertical="top"/>
    </xf>
    <xf borderId="6" fillId="3" fontId="5" numFmtId="166" xfId="0" applyAlignment="1" applyBorder="1" applyFont="1" applyNumberFormat="1">
      <alignment horizontal="right" vertical="top"/>
    </xf>
    <xf borderId="6" fillId="0" fontId="3" numFmtId="0" xfId="0" applyAlignment="1" applyBorder="1" applyFont="1">
      <alignment horizontal="right" vertical="top"/>
    </xf>
    <xf borderId="5" fillId="0" fontId="3" numFmtId="0" xfId="0" applyAlignment="1" applyBorder="1" applyFont="1">
      <alignment readingOrder="0" vertical="top"/>
    </xf>
    <xf borderId="5" fillId="0" fontId="5" numFmtId="164" xfId="0" applyAlignment="1" applyBorder="1" applyFont="1" applyNumberFormat="1">
      <alignment horizontal="right" vertical="top"/>
    </xf>
    <xf borderId="6" fillId="3" fontId="5" numFmtId="0" xfId="0" applyAlignment="1" applyBorder="1" applyFont="1">
      <alignment horizontal="right" vertical="top"/>
    </xf>
    <xf borderId="6" fillId="0" fontId="5" numFmtId="164" xfId="0" applyAlignment="1" applyBorder="1" applyFont="1" applyNumberFormat="1">
      <alignment horizontal="right" vertical="top"/>
    </xf>
    <xf borderId="6" fillId="0" fontId="5" numFmtId="0" xfId="0" applyAlignment="1" applyBorder="1" applyFont="1">
      <alignment horizontal="right" vertical="top"/>
    </xf>
    <xf borderId="6" fillId="3" fontId="3" numFmtId="166" xfId="0" applyAlignment="1" applyBorder="1" applyFont="1" applyNumberFormat="1">
      <alignment horizontal="right" vertical="top"/>
    </xf>
    <xf borderId="6" fillId="0" fontId="3" numFmtId="164" xfId="0" applyAlignment="1" applyBorder="1" applyFont="1" applyNumberFormat="1">
      <alignment horizontal="right" shrinkToFit="0" vertical="bottom" wrapText="0"/>
    </xf>
    <xf borderId="6" fillId="0" fontId="3" numFmtId="164" xfId="0" applyAlignment="1" applyBorder="1" applyFont="1" applyNumberFormat="1">
      <alignment horizontal="right" readingOrder="0" shrinkToFit="0" vertical="bottom" wrapText="0"/>
    </xf>
    <xf borderId="6" fillId="0" fontId="3" numFmtId="0" xfId="0" applyAlignment="1" applyBorder="1" applyFont="1">
      <alignment horizontal="right" readingOrder="0" vertical="top"/>
    </xf>
    <xf borderId="6" fillId="3" fontId="3" numFmtId="164" xfId="0" applyAlignment="1" applyBorder="1" applyFont="1" applyNumberFormat="1">
      <alignment horizontal="right" vertical="top"/>
    </xf>
    <xf borderId="5" fillId="4" fontId="3" numFmtId="164" xfId="0" applyAlignment="1" applyBorder="1" applyFont="1" applyNumberFormat="1">
      <alignment horizontal="right" vertical="top"/>
    </xf>
    <xf borderId="7" fillId="0" fontId="3" numFmtId="0" xfId="0" applyAlignment="1" applyBorder="1" applyFont="1">
      <alignment horizontal="left" readingOrder="0" shrinkToFit="0" vertical="top" wrapText="1"/>
    </xf>
    <xf borderId="5" fillId="0" fontId="4" numFmtId="0" xfId="0" applyAlignment="1" applyBorder="1" applyFont="1">
      <alignment horizontal="right" vertical="top"/>
    </xf>
    <xf borderId="7" fillId="0" fontId="3" numFmtId="0" xfId="0" applyAlignment="1" applyBorder="1" applyFont="1">
      <alignment horizontal="left" readingOrder="0" vertical="top"/>
    </xf>
    <xf borderId="5" fillId="0" fontId="4" numFmtId="164" xfId="0" applyAlignment="1" applyBorder="1" applyFont="1" applyNumberFormat="1">
      <alignment horizontal="right" vertical="top"/>
    </xf>
    <xf borderId="7" fillId="0" fontId="4" numFmtId="0" xfId="0" applyAlignment="1" applyBorder="1" applyFont="1">
      <alignment horizontal="left" readingOrder="0" shrinkToFit="0" vertical="top" wrapText="1"/>
    </xf>
    <xf borderId="5" fillId="0" fontId="4" numFmtId="164" xfId="0" applyAlignment="1" applyBorder="1" applyFont="1" applyNumberFormat="1">
      <alignment horizontal="right" readingOrder="0" vertical="top"/>
    </xf>
    <xf borderId="6" fillId="0" fontId="5" numFmtId="0" xfId="0" applyAlignment="1" applyBorder="1" applyFont="1">
      <alignment horizontal="right" vertical="bottom"/>
    </xf>
    <xf borderId="6" fillId="0" fontId="5" numFmtId="164" xfId="0" applyAlignment="1" applyBorder="1" applyFont="1" applyNumberFormat="1">
      <alignment horizontal="right" vertical="bottom"/>
    </xf>
    <xf borderId="6" fillId="0" fontId="4" numFmtId="164" xfId="0" applyAlignment="1" applyBorder="1" applyFont="1" applyNumberFormat="1">
      <alignment horizontal="right" vertical="top"/>
    </xf>
    <xf borderId="5" fillId="0" fontId="4" numFmtId="9" xfId="0" applyAlignment="1" applyBorder="1" applyFont="1" applyNumberFormat="1">
      <alignment horizontal="right" readingOrder="0" vertical="top"/>
    </xf>
    <xf borderId="6" fillId="0" fontId="4" numFmtId="9" xfId="0" applyAlignment="1" applyBorder="1" applyFont="1" applyNumberFormat="1">
      <alignment horizontal="right" readingOrder="0" vertical="top"/>
    </xf>
    <xf borderId="5" fillId="0" fontId="4" numFmtId="0" xfId="0" applyAlignment="1" applyBorder="1" applyFont="1">
      <alignment horizontal="right" readingOrder="0" vertical="top"/>
    </xf>
    <xf borderId="6" fillId="3" fontId="3" numFmtId="164" xfId="0" applyAlignment="1" applyBorder="1" applyFont="1" applyNumberFormat="1">
      <alignment horizontal="right" readingOrder="0" vertical="top"/>
    </xf>
    <xf borderId="5" fillId="0" fontId="4" numFmtId="3" xfId="0" applyAlignment="1" applyBorder="1" applyFont="1" applyNumberFormat="1">
      <alignment horizontal="right" readingOrder="0" vertical="top"/>
    </xf>
    <xf borderId="6" fillId="3" fontId="3" numFmtId="3" xfId="0" applyAlignment="1" applyBorder="1" applyFont="1" applyNumberFormat="1">
      <alignment horizontal="right" vertical="top"/>
    </xf>
    <xf borderId="5" fillId="0" fontId="3" numFmtId="0" xfId="0" applyAlignment="1" applyBorder="1" applyFont="1">
      <alignment horizontal="right" vertical="top"/>
    </xf>
    <xf borderId="5" fillId="4" fontId="3" numFmtId="3" xfId="0" applyAlignment="1" applyBorder="1" applyFont="1" applyNumberFormat="1">
      <alignment horizontal="right" readingOrder="0" vertical="top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3.0" topLeftCell="A4" activePane="bottomLeft" state="frozen"/>
      <selection activeCell="B5" sqref="B5" pane="bottomLeft"/>
    </sheetView>
  </sheetViews>
  <sheetFormatPr customHeight="1" defaultColWidth="12.63" defaultRowHeight="15.75"/>
  <cols>
    <col customWidth="1" min="1" max="1" width="69.88"/>
    <col customWidth="1" min="2" max="2" width="22.25"/>
    <col customWidth="1" min="3" max="14" width="7.75"/>
  </cols>
  <sheetData>
    <row r="1">
      <c r="A1" s="1" t="s">
        <v>0</v>
      </c>
    </row>
    <row r="2">
      <c r="A2" s="2" t="s">
        <v>1</v>
      </c>
      <c r="B2" s="3"/>
      <c r="C2" s="4"/>
      <c r="D2" s="5"/>
      <c r="E2" s="5"/>
      <c r="F2" s="5"/>
      <c r="G2" s="5"/>
      <c r="H2" s="5"/>
      <c r="I2" s="5"/>
      <c r="J2" s="5"/>
      <c r="K2" s="5"/>
      <c r="L2" s="5"/>
      <c r="M2" s="5"/>
      <c r="N2" s="6"/>
    </row>
    <row r="3">
      <c r="A3" s="7"/>
      <c r="B3" s="7"/>
      <c r="C3" s="8">
        <v>2021.0</v>
      </c>
      <c r="D3" s="8">
        <v>2022.0</v>
      </c>
      <c r="E3" s="8">
        <v>2023.0</v>
      </c>
      <c r="F3" s="8">
        <v>2024.0</v>
      </c>
      <c r="G3" s="8">
        <v>2025.0</v>
      </c>
      <c r="H3" s="9" t="s">
        <v>2</v>
      </c>
      <c r="I3" s="8">
        <v>2026.0</v>
      </c>
      <c r="J3" s="8">
        <v>2027.0</v>
      </c>
      <c r="K3" s="8">
        <v>2028.0</v>
      </c>
      <c r="L3" s="8">
        <v>2029.0</v>
      </c>
      <c r="M3" s="8">
        <v>2030.0</v>
      </c>
      <c r="N3" s="9" t="s">
        <v>3</v>
      </c>
    </row>
    <row r="4">
      <c r="A4" s="10" t="s">
        <v>4</v>
      </c>
      <c r="B4" s="11" t="s">
        <v>5</v>
      </c>
      <c r="C4" s="12"/>
      <c r="D4" s="12"/>
      <c r="E4" s="12"/>
      <c r="F4" s="12"/>
      <c r="G4" s="12"/>
      <c r="H4" s="13"/>
      <c r="I4" s="12"/>
      <c r="J4" s="12"/>
      <c r="K4" s="12"/>
      <c r="L4" s="12"/>
      <c r="M4" s="12"/>
      <c r="N4" s="13"/>
    </row>
    <row r="5" ht="24.75" customHeight="1">
      <c r="A5" s="14" t="s">
        <v>6</v>
      </c>
      <c r="B5" s="15"/>
      <c r="C5" s="16"/>
      <c r="D5" s="16"/>
      <c r="E5" s="16"/>
      <c r="F5" s="16"/>
      <c r="G5" s="16"/>
      <c r="H5" s="13"/>
      <c r="I5" s="16"/>
      <c r="J5" s="16"/>
      <c r="K5" s="16"/>
      <c r="L5" s="16"/>
      <c r="M5" s="16"/>
      <c r="N5" s="13"/>
    </row>
    <row r="6">
      <c r="A6" s="17" t="s">
        <v>7</v>
      </c>
      <c r="B6" s="18" t="s">
        <v>8</v>
      </c>
      <c r="C6" s="19">
        <v>13.791602</v>
      </c>
      <c r="D6" s="19">
        <v>13.231783</v>
      </c>
      <c r="E6" s="19">
        <v>10.617804</v>
      </c>
      <c r="F6" s="19">
        <v>16.616478</v>
      </c>
      <c r="G6" s="19">
        <v>16.302632</v>
      </c>
      <c r="H6" s="20"/>
      <c r="I6" s="19">
        <v>14.752622</v>
      </c>
      <c r="J6" s="19">
        <v>24.233879</v>
      </c>
      <c r="K6" s="19">
        <v>26.066217</v>
      </c>
      <c r="L6" s="19">
        <v>20.522256</v>
      </c>
      <c r="M6" s="19">
        <v>22.454682</v>
      </c>
      <c r="N6" s="20"/>
    </row>
    <row r="7">
      <c r="A7" s="21" t="s">
        <v>9</v>
      </c>
      <c r="B7" s="18" t="s">
        <v>10</v>
      </c>
      <c r="C7" s="19">
        <v>11.325014</v>
      </c>
      <c r="D7" s="19">
        <v>10.865317</v>
      </c>
      <c r="E7" s="19">
        <v>8.71884</v>
      </c>
      <c r="F7" s="19">
        <v>13.644669</v>
      </c>
      <c r="G7" s="19">
        <v>13.386954</v>
      </c>
      <c r="H7" s="20"/>
      <c r="I7" s="22">
        <v>12.114158</v>
      </c>
      <c r="J7" s="22">
        <v>19.89972</v>
      </c>
      <c r="K7" s="22">
        <v>21.40435</v>
      </c>
      <c r="L7" s="22">
        <v>16.85191</v>
      </c>
      <c r="M7" s="22">
        <v>18.438727</v>
      </c>
      <c r="N7" s="20"/>
    </row>
    <row r="8">
      <c r="A8" s="23" t="s">
        <v>11</v>
      </c>
      <c r="B8" s="23" t="s">
        <v>12</v>
      </c>
      <c r="C8" s="24">
        <f t="shared" ref="C8:G8" si="1">C6-C7</f>
        <v>2.466588</v>
      </c>
      <c r="D8" s="24">
        <f t="shared" si="1"/>
        <v>2.366466</v>
      </c>
      <c r="E8" s="24">
        <f t="shared" si="1"/>
        <v>1.898964</v>
      </c>
      <c r="F8" s="24">
        <f t="shared" si="1"/>
        <v>2.971809</v>
      </c>
      <c r="G8" s="24">
        <f t="shared" si="1"/>
        <v>2.915678</v>
      </c>
      <c r="H8" s="25">
        <f>sum(C8:G8)</f>
        <v>12.619505</v>
      </c>
      <c r="I8" s="24">
        <f t="shared" ref="I8:M8" si="2">I6-I7</f>
        <v>2.638464</v>
      </c>
      <c r="J8" s="24">
        <f t="shared" si="2"/>
        <v>4.334159</v>
      </c>
      <c r="K8" s="24">
        <f t="shared" si="2"/>
        <v>4.661867</v>
      </c>
      <c r="L8" s="24">
        <f t="shared" si="2"/>
        <v>3.670346</v>
      </c>
      <c r="M8" s="24">
        <f t="shared" si="2"/>
        <v>4.015955</v>
      </c>
      <c r="N8" s="25">
        <f>sum(I8:M8)</f>
        <v>19.320791</v>
      </c>
    </row>
    <row r="9">
      <c r="A9" s="18" t="s">
        <v>13</v>
      </c>
      <c r="B9" s="21" t="s">
        <v>14</v>
      </c>
      <c r="C9" s="26">
        <v>30.0</v>
      </c>
      <c r="D9" s="26">
        <v>30.0</v>
      </c>
      <c r="E9" s="26">
        <v>30.0</v>
      </c>
      <c r="F9" s="26">
        <v>30.0</v>
      </c>
      <c r="G9" s="26">
        <v>30.0</v>
      </c>
      <c r="H9" s="20"/>
      <c r="I9" s="26">
        <v>30.0</v>
      </c>
      <c r="J9" s="26">
        <v>30.0</v>
      </c>
      <c r="K9" s="26">
        <v>30.0</v>
      </c>
      <c r="L9" s="26">
        <v>30.0</v>
      </c>
      <c r="M9" s="26">
        <v>30.0</v>
      </c>
      <c r="N9" s="20"/>
    </row>
    <row r="10">
      <c r="A10" s="23" t="s">
        <v>15</v>
      </c>
      <c r="B10" s="23" t="s">
        <v>16</v>
      </c>
      <c r="C10" s="24">
        <f t="shared" ref="C10:G10" si="3">C8/C9</f>
        <v>0.0822196</v>
      </c>
      <c r="D10" s="24">
        <f t="shared" si="3"/>
        <v>0.0788822</v>
      </c>
      <c r="E10" s="24">
        <f t="shared" si="3"/>
        <v>0.0632988</v>
      </c>
      <c r="F10" s="24">
        <f t="shared" si="3"/>
        <v>0.0990603</v>
      </c>
      <c r="G10" s="24">
        <f t="shared" si="3"/>
        <v>0.09718926667</v>
      </c>
      <c r="H10" s="25">
        <f>sum(C10:G10)</f>
        <v>0.4206501667</v>
      </c>
      <c r="I10" s="24">
        <f t="shared" ref="I10:M10" si="4">I8/I9</f>
        <v>0.0879488</v>
      </c>
      <c r="J10" s="24">
        <f t="shared" si="4"/>
        <v>0.1444719667</v>
      </c>
      <c r="K10" s="24">
        <f t="shared" si="4"/>
        <v>0.1553955667</v>
      </c>
      <c r="L10" s="24">
        <f t="shared" si="4"/>
        <v>0.1223448667</v>
      </c>
      <c r="M10" s="24">
        <f t="shared" si="4"/>
        <v>0.1338651667</v>
      </c>
      <c r="N10" s="25">
        <f>sum(I10:M10)</f>
        <v>0.6440263667</v>
      </c>
    </row>
    <row r="11" ht="27.75" customHeight="1">
      <c r="A11" s="14" t="s">
        <v>17</v>
      </c>
      <c r="B11" s="27"/>
      <c r="C11" s="28"/>
      <c r="D11" s="28"/>
      <c r="E11" s="28"/>
      <c r="F11" s="28"/>
      <c r="G11" s="28"/>
      <c r="H11" s="29"/>
      <c r="I11" s="28"/>
      <c r="J11" s="28"/>
      <c r="K11" s="28"/>
      <c r="L11" s="28"/>
      <c r="M11" s="28"/>
      <c r="N11" s="20"/>
    </row>
    <row r="12">
      <c r="A12" s="17" t="s">
        <v>18</v>
      </c>
      <c r="B12" s="21" t="s">
        <v>19</v>
      </c>
      <c r="C12" s="30">
        <v>2.682028</v>
      </c>
      <c r="D12" s="30">
        <v>2.491384</v>
      </c>
      <c r="E12" s="30">
        <v>2.159924</v>
      </c>
      <c r="F12" s="30">
        <v>1.970664</v>
      </c>
      <c r="G12" s="30">
        <v>1.83449</v>
      </c>
      <c r="H12" s="29"/>
      <c r="I12" s="30">
        <v>2.039636</v>
      </c>
      <c r="J12" s="30">
        <v>2.336385</v>
      </c>
      <c r="K12" s="30">
        <v>2.430057</v>
      </c>
      <c r="L12" s="30">
        <v>2.408738</v>
      </c>
      <c r="M12" s="30">
        <v>2.325776</v>
      </c>
      <c r="N12" s="20"/>
    </row>
    <row r="13">
      <c r="A13" s="21" t="s">
        <v>20</v>
      </c>
      <c r="B13" s="21" t="s">
        <v>21</v>
      </c>
      <c r="C13" s="30">
        <v>1.747136</v>
      </c>
      <c r="D13" s="30">
        <v>1.622946</v>
      </c>
      <c r="E13" s="30">
        <v>1.407025</v>
      </c>
      <c r="F13" s="30">
        <v>1.283736</v>
      </c>
      <c r="G13" s="30">
        <v>1.195029</v>
      </c>
      <c r="H13" s="29"/>
      <c r="I13" s="30">
        <v>1.328667</v>
      </c>
      <c r="J13" s="30">
        <v>1.521976</v>
      </c>
      <c r="K13" s="30">
        <v>1.582996</v>
      </c>
      <c r="L13" s="30">
        <v>1.569108</v>
      </c>
      <c r="M13" s="30">
        <v>1.515065</v>
      </c>
      <c r="N13" s="20"/>
    </row>
    <row r="14">
      <c r="A14" s="23" t="s">
        <v>22</v>
      </c>
      <c r="B14" s="23" t="s">
        <v>23</v>
      </c>
      <c r="C14" s="24">
        <f t="shared" ref="C14:G14" si="5">C12-C13</f>
        <v>0.934892</v>
      </c>
      <c r="D14" s="24">
        <f t="shared" si="5"/>
        <v>0.868438</v>
      </c>
      <c r="E14" s="24">
        <f t="shared" si="5"/>
        <v>0.752899</v>
      </c>
      <c r="F14" s="24">
        <f t="shared" si="5"/>
        <v>0.686928</v>
      </c>
      <c r="G14" s="24">
        <f t="shared" si="5"/>
        <v>0.639461</v>
      </c>
      <c r="H14" s="25">
        <f>sum(C14:G14)</f>
        <v>3.882618</v>
      </c>
      <c r="I14" s="24">
        <f t="shared" ref="I14:M14" si="6">I12-I13</f>
        <v>0.710969</v>
      </c>
      <c r="J14" s="24">
        <f t="shared" si="6"/>
        <v>0.814409</v>
      </c>
      <c r="K14" s="24">
        <f t="shared" si="6"/>
        <v>0.847061</v>
      </c>
      <c r="L14" s="24">
        <f t="shared" si="6"/>
        <v>0.83963</v>
      </c>
      <c r="M14" s="24">
        <f t="shared" si="6"/>
        <v>0.810711</v>
      </c>
      <c r="N14" s="25">
        <f>sum(I14:M14)</f>
        <v>4.02278</v>
      </c>
    </row>
    <row r="15">
      <c r="A15" s="18" t="s">
        <v>13</v>
      </c>
      <c r="B15" s="21" t="s">
        <v>24</v>
      </c>
      <c r="C15" s="31">
        <v>30.0</v>
      </c>
      <c r="D15" s="31">
        <v>30.0</v>
      </c>
      <c r="E15" s="31">
        <v>30.0</v>
      </c>
      <c r="F15" s="31">
        <v>30.0</v>
      </c>
      <c r="G15" s="31">
        <v>30.0</v>
      </c>
      <c r="H15" s="29"/>
      <c r="I15" s="31">
        <v>30.0</v>
      </c>
      <c r="J15" s="31">
        <v>30.0</v>
      </c>
      <c r="K15" s="31">
        <v>30.0</v>
      </c>
      <c r="L15" s="31">
        <v>30.0</v>
      </c>
      <c r="M15" s="31">
        <v>30.0</v>
      </c>
      <c r="N15" s="20"/>
    </row>
    <row r="16">
      <c r="A16" s="23" t="s">
        <v>15</v>
      </c>
      <c r="B16" s="23" t="s">
        <v>25</v>
      </c>
      <c r="C16" s="24">
        <f t="shared" ref="C16:G16" si="7">C14/C15</f>
        <v>0.03116306667</v>
      </c>
      <c r="D16" s="24">
        <f t="shared" si="7"/>
        <v>0.02894793333</v>
      </c>
      <c r="E16" s="24">
        <f t="shared" si="7"/>
        <v>0.02509663333</v>
      </c>
      <c r="F16" s="24">
        <f t="shared" si="7"/>
        <v>0.0228976</v>
      </c>
      <c r="G16" s="24">
        <f t="shared" si="7"/>
        <v>0.02131536667</v>
      </c>
      <c r="H16" s="25">
        <f>sum(C16:G16)</f>
        <v>0.1294206</v>
      </c>
      <c r="I16" s="24">
        <f t="shared" ref="I16:M16" si="8">I14/I15</f>
        <v>0.02369896667</v>
      </c>
      <c r="J16" s="24">
        <f t="shared" si="8"/>
        <v>0.02714696667</v>
      </c>
      <c r="K16" s="24">
        <f t="shared" si="8"/>
        <v>0.02823536667</v>
      </c>
      <c r="L16" s="24">
        <f t="shared" si="8"/>
        <v>0.02798766667</v>
      </c>
      <c r="M16" s="24">
        <f t="shared" si="8"/>
        <v>0.0270237</v>
      </c>
      <c r="N16" s="32">
        <f>sum(I16:M16)</f>
        <v>0.1340926667</v>
      </c>
    </row>
    <row r="17">
      <c r="A17" s="10" t="s">
        <v>26</v>
      </c>
      <c r="B17" s="11" t="s">
        <v>5</v>
      </c>
      <c r="C17" s="12"/>
      <c r="D17" s="12"/>
      <c r="E17" s="12"/>
      <c r="F17" s="12"/>
      <c r="G17" s="12"/>
      <c r="H17" s="13"/>
      <c r="I17" s="12"/>
      <c r="J17" s="12"/>
      <c r="K17" s="12"/>
      <c r="L17" s="12"/>
      <c r="M17" s="12"/>
      <c r="N17" s="13"/>
    </row>
    <row r="18">
      <c r="A18" s="21" t="s">
        <v>27</v>
      </c>
      <c r="B18" s="18" t="s">
        <v>8</v>
      </c>
      <c r="C18" s="33"/>
      <c r="D18" s="33"/>
      <c r="E18" s="33"/>
      <c r="F18" s="33"/>
      <c r="G18" s="33"/>
      <c r="H18" s="20"/>
      <c r="I18" s="34">
        <v>1037.0</v>
      </c>
      <c r="J18" s="33"/>
      <c r="K18" s="34">
        <v>2864.0</v>
      </c>
      <c r="L18" s="33"/>
      <c r="M18" s="33"/>
      <c r="N18" s="20"/>
    </row>
    <row r="19">
      <c r="A19" s="21" t="s">
        <v>28</v>
      </c>
      <c r="B19" s="21" t="s">
        <v>10</v>
      </c>
      <c r="C19" s="35"/>
      <c r="D19" s="35"/>
      <c r="E19" s="35"/>
      <c r="F19" s="35"/>
      <c r="G19" s="35"/>
      <c r="H19" s="20"/>
      <c r="I19" s="35">
        <v>10.0</v>
      </c>
      <c r="J19" s="35">
        <v>10.0</v>
      </c>
      <c r="K19" s="35">
        <v>10.0</v>
      </c>
      <c r="L19" s="35">
        <v>10.0</v>
      </c>
      <c r="M19" s="35">
        <v>10.0</v>
      </c>
      <c r="N19" s="20"/>
    </row>
    <row r="20">
      <c r="A20" s="21" t="s">
        <v>29</v>
      </c>
      <c r="B20" s="27" t="s">
        <v>10</v>
      </c>
      <c r="C20" s="35"/>
      <c r="D20" s="35"/>
      <c r="E20" s="35"/>
      <c r="F20" s="35"/>
      <c r="G20" s="35"/>
      <c r="H20" s="36"/>
      <c r="I20" s="35"/>
      <c r="J20" s="35"/>
      <c r="K20" s="35">
        <v>13.5</v>
      </c>
      <c r="L20" s="35">
        <v>13.5</v>
      </c>
      <c r="M20" s="35">
        <v>13.5</v>
      </c>
      <c r="N20" s="36"/>
    </row>
    <row r="21">
      <c r="A21" s="23" t="s">
        <v>30</v>
      </c>
      <c r="B21" s="23" t="s">
        <v>31</v>
      </c>
      <c r="C21" s="37"/>
      <c r="D21" s="37"/>
      <c r="E21" s="37"/>
      <c r="F21" s="37"/>
      <c r="G21" s="37"/>
      <c r="H21" s="36"/>
      <c r="I21" s="37">
        <f>I18</f>
        <v>1037</v>
      </c>
      <c r="J21" s="37"/>
      <c r="K21" s="37">
        <f>K18</f>
        <v>2864</v>
      </c>
      <c r="L21" s="37"/>
      <c r="M21" s="37"/>
      <c r="N21" s="36">
        <f t="shared" ref="N21:N22" si="10">sum(I21:M21)</f>
        <v>3901</v>
      </c>
    </row>
    <row r="22">
      <c r="A22" s="23" t="s">
        <v>30</v>
      </c>
      <c r="B22" s="23" t="s">
        <v>32</v>
      </c>
      <c r="C22" s="37"/>
      <c r="D22" s="37"/>
      <c r="E22" s="37"/>
      <c r="F22" s="37"/>
      <c r="G22" s="37"/>
      <c r="H22" s="36"/>
      <c r="I22" s="37">
        <f>I18/I19</f>
        <v>103.7</v>
      </c>
      <c r="J22" s="37">
        <f>I22</f>
        <v>103.7</v>
      </c>
      <c r="K22" s="37">
        <f>J22+(K18/K20)</f>
        <v>315.8481481</v>
      </c>
      <c r="L22" s="37">
        <f t="shared" ref="L22:M22" si="9">K22</f>
        <v>315.8481481</v>
      </c>
      <c r="M22" s="37">
        <f t="shared" si="9"/>
        <v>315.8481481</v>
      </c>
      <c r="N22" s="36">
        <f t="shared" si="10"/>
        <v>1154.944444</v>
      </c>
    </row>
    <row r="23">
      <c r="A23" s="38" t="s">
        <v>33</v>
      </c>
      <c r="B23" s="21" t="s">
        <v>34</v>
      </c>
      <c r="C23" s="39"/>
      <c r="D23" s="39"/>
      <c r="E23" s="39"/>
      <c r="F23" s="39"/>
      <c r="G23" s="39"/>
      <c r="H23" s="20"/>
      <c r="I23" s="34">
        <v>7.70979</v>
      </c>
      <c r="J23" s="34">
        <v>8.19081</v>
      </c>
      <c r="K23" s="34">
        <v>9.07299</v>
      </c>
      <c r="L23" s="34">
        <v>10.15175</v>
      </c>
      <c r="M23" s="34">
        <v>11.47458</v>
      </c>
      <c r="N23" s="20"/>
    </row>
    <row r="24">
      <c r="A24" s="40" t="s">
        <v>35</v>
      </c>
      <c r="B24" s="21" t="s">
        <v>14</v>
      </c>
      <c r="C24" s="39"/>
      <c r="D24" s="39"/>
      <c r="E24" s="39"/>
      <c r="F24" s="39"/>
      <c r="G24" s="39"/>
      <c r="H24" s="20"/>
      <c r="I24" s="35">
        <v>17.0</v>
      </c>
      <c r="J24" s="35">
        <v>17.0</v>
      </c>
      <c r="K24" s="35">
        <v>21.0</v>
      </c>
      <c r="L24" s="35">
        <v>21.0</v>
      </c>
      <c r="M24" s="35">
        <v>21.0</v>
      </c>
      <c r="N24" s="20"/>
    </row>
    <row r="25">
      <c r="A25" s="40" t="s">
        <v>36</v>
      </c>
      <c r="B25" s="21" t="s">
        <v>37</v>
      </c>
      <c r="C25" s="39"/>
      <c r="D25" s="39"/>
      <c r="E25" s="39"/>
      <c r="F25" s="39"/>
      <c r="G25" s="39"/>
      <c r="H25" s="20"/>
      <c r="I25" s="41">
        <f t="shared" ref="I25:M25" si="11">I23*I24</f>
        <v>131.06643</v>
      </c>
      <c r="J25" s="41">
        <f t="shared" si="11"/>
        <v>139.24377</v>
      </c>
      <c r="K25" s="41">
        <f t="shared" si="11"/>
        <v>190.53279</v>
      </c>
      <c r="L25" s="41">
        <f t="shared" si="11"/>
        <v>213.18675</v>
      </c>
      <c r="M25" s="41">
        <f t="shared" si="11"/>
        <v>240.96618</v>
      </c>
      <c r="N25" s="20"/>
    </row>
    <row r="26">
      <c r="A26" s="40" t="s">
        <v>38</v>
      </c>
      <c r="B26" s="21" t="s">
        <v>21</v>
      </c>
      <c r="C26" s="39"/>
      <c r="D26" s="39"/>
      <c r="E26" s="39"/>
      <c r="F26" s="39"/>
      <c r="G26" s="39"/>
      <c r="H26" s="20"/>
      <c r="I26" s="34">
        <v>9.0</v>
      </c>
      <c r="J26" s="34">
        <v>9.0</v>
      </c>
      <c r="K26" s="34">
        <v>9.0</v>
      </c>
      <c r="L26" s="34">
        <v>9.0</v>
      </c>
      <c r="M26" s="34">
        <v>9.0</v>
      </c>
      <c r="N26" s="20"/>
    </row>
    <row r="27">
      <c r="A27" s="23" t="s">
        <v>30</v>
      </c>
      <c r="B27" s="23" t="s">
        <v>39</v>
      </c>
      <c r="C27" s="37"/>
      <c r="D27" s="37"/>
      <c r="E27" s="37"/>
      <c r="F27" s="37"/>
      <c r="G27" s="37"/>
      <c r="H27" s="36"/>
      <c r="I27" s="37">
        <f t="shared" ref="I27:M27" si="12">I25-I26</f>
        <v>122.06643</v>
      </c>
      <c r="J27" s="37">
        <f t="shared" si="12"/>
        <v>130.24377</v>
      </c>
      <c r="K27" s="37">
        <f t="shared" si="12"/>
        <v>181.53279</v>
      </c>
      <c r="L27" s="37">
        <f t="shared" si="12"/>
        <v>204.18675</v>
      </c>
      <c r="M27" s="37">
        <f t="shared" si="12"/>
        <v>231.96618</v>
      </c>
      <c r="N27" s="36">
        <f>sum(I27:M27)</f>
        <v>869.99592</v>
      </c>
    </row>
    <row r="28">
      <c r="A28" s="10" t="s">
        <v>40</v>
      </c>
      <c r="B28" s="11" t="s">
        <v>5</v>
      </c>
      <c r="C28" s="12"/>
      <c r="D28" s="12"/>
      <c r="E28" s="12"/>
      <c r="F28" s="12"/>
      <c r="G28" s="12"/>
      <c r="H28" s="13"/>
      <c r="I28" s="12"/>
      <c r="J28" s="12"/>
      <c r="K28" s="12"/>
      <c r="L28" s="12"/>
      <c r="M28" s="12"/>
      <c r="N28" s="13"/>
    </row>
    <row r="29">
      <c r="A29" s="42" t="s">
        <v>41</v>
      </c>
      <c r="B29" s="18" t="s">
        <v>8</v>
      </c>
      <c r="C29" s="43">
        <v>0.0</v>
      </c>
      <c r="D29" s="41">
        <v>339.29</v>
      </c>
      <c r="E29" s="41">
        <v>558.708</v>
      </c>
      <c r="F29" s="41">
        <v>512.142</v>
      </c>
      <c r="G29" s="41">
        <v>642.956</v>
      </c>
      <c r="H29" s="36"/>
      <c r="I29" s="41">
        <v>633.281</v>
      </c>
      <c r="J29" s="41">
        <v>666.895</v>
      </c>
      <c r="K29" s="41">
        <v>702.191</v>
      </c>
      <c r="L29" s="41">
        <v>739.251</v>
      </c>
      <c r="M29" s="41">
        <v>778.165</v>
      </c>
      <c r="N29" s="36"/>
    </row>
    <row r="30">
      <c r="A30" s="42" t="s">
        <v>42</v>
      </c>
      <c r="B30" s="21" t="s">
        <v>10</v>
      </c>
      <c r="C30" s="43">
        <v>0.0</v>
      </c>
      <c r="D30" s="41">
        <v>1.222</v>
      </c>
      <c r="E30" s="41">
        <v>143.234</v>
      </c>
      <c r="F30" s="41">
        <v>23.505</v>
      </c>
      <c r="G30" s="41">
        <v>204.374</v>
      </c>
      <c r="H30" s="36"/>
      <c r="I30" s="41">
        <v>28.396</v>
      </c>
      <c r="J30" s="41">
        <v>31.32</v>
      </c>
      <c r="K30" s="41">
        <v>34.462</v>
      </c>
      <c r="L30" s="41">
        <v>38.029</v>
      </c>
      <c r="M30" s="41">
        <v>41.959</v>
      </c>
      <c r="N30" s="36"/>
    </row>
    <row r="31">
      <c r="A31" s="23" t="s">
        <v>43</v>
      </c>
      <c r="B31" s="23" t="s">
        <v>44</v>
      </c>
      <c r="C31" s="37">
        <f t="shared" ref="C31:G31" si="13">C29+C30</f>
        <v>0</v>
      </c>
      <c r="D31" s="37">
        <f t="shared" si="13"/>
        <v>340.512</v>
      </c>
      <c r="E31" s="37">
        <f t="shared" si="13"/>
        <v>701.942</v>
      </c>
      <c r="F31" s="37">
        <f t="shared" si="13"/>
        <v>535.647</v>
      </c>
      <c r="G31" s="37">
        <f t="shared" si="13"/>
        <v>847.33</v>
      </c>
      <c r="H31" s="36">
        <f>sum(C31:G31)</f>
        <v>2425.431</v>
      </c>
      <c r="I31" s="37">
        <f t="shared" ref="I31:M31" si="14">I29+I30</f>
        <v>661.677</v>
      </c>
      <c r="J31" s="37">
        <f t="shared" si="14"/>
        <v>698.215</v>
      </c>
      <c r="K31" s="37">
        <f t="shared" si="14"/>
        <v>736.653</v>
      </c>
      <c r="L31" s="37">
        <f t="shared" si="14"/>
        <v>777.28</v>
      </c>
      <c r="M31" s="37">
        <f t="shared" si="14"/>
        <v>820.124</v>
      </c>
      <c r="N31" s="36">
        <f>sum(I31:M31)</f>
        <v>3693.949</v>
      </c>
    </row>
    <row r="32">
      <c r="A32" s="10" t="s">
        <v>45</v>
      </c>
      <c r="B32" s="11" t="s">
        <v>5</v>
      </c>
      <c r="C32" s="12"/>
      <c r="D32" s="12"/>
      <c r="E32" s="12"/>
      <c r="F32" s="12"/>
      <c r="G32" s="12"/>
      <c r="H32" s="13"/>
      <c r="I32" s="12"/>
      <c r="J32" s="12"/>
      <c r="K32" s="12"/>
      <c r="L32" s="12"/>
      <c r="M32" s="12"/>
      <c r="N32" s="13"/>
    </row>
    <row r="33">
      <c r="A33" s="21" t="s">
        <v>46</v>
      </c>
      <c r="B33" s="18" t="s">
        <v>8</v>
      </c>
      <c r="C33" s="39"/>
      <c r="D33" s="39"/>
      <c r="E33" s="39"/>
      <c r="F33" s="44">
        <v>2800.0</v>
      </c>
      <c r="G33" s="44">
        <v>3903.0</v>
      </c>
      <c r="H33" s="36"/>
      <c r="I33" s="44">
        <v>3903.0</v>
      </c>
      <c r="J33" s="44">
        <v>3903.0</v>
      </c>
      <c r="K33" s="44">
        <v>3903.0</v>
      </c>
      <c r="L33" s="44">
        <v>3903.0</v>
      </c>
      <c r="M33" s="44">
        <v>3903.0</v>
      </c>
      <c r="N33" s="36"/>
    </row>
    <row r="34">
      <c r="A34" s="21" t="s">
        <v>47</v>
      </c>
      <c r="B34" s="21" t="s">
        <v>10</v>
      </c>
      <c r="C34" s="39"/>
      <c r="D34" s="39"/>
      <c r="E34" s="39"/>
      <c r="F34" s="45">
        <v>115.0</v>
      </c>
      <c r="G34" s="45">
        <v>119.0</v>
      </c>
      <c r="H34" s="36"/>
      <c r="I34" s="45">
        <v>123.0</v>
      </c>
      <c r="J34" s="45">
        <v>127.0</v>
      </c>
      <c r="K34" s="45">
        <v>131.0</v>
      </c>
      <c r="L34" s="45">
        <v>135.0</v>
      </c>
      <c r="M34" s="45">
        <v>139.0</v>
      </c>
      <c r="N34" s="36"/>
    </row>
    <row r="35">
      <c r="A35" s="40" t="s">
        <v>48</v>
      </c>
      <c r="B35" s="21" t="s">
        <v>49</v>
      </c>
      <c r="C35" s="39"/>
      <c r="D35" s="39"/>
      <c r="E35" s="39"/>
      <c r="F35" s="46">
        <f t="shared" ref="F35:G35" si="15">(F33*F34)/1000</f>
        <v>322</v>
      </c>
      <c r="G35" s="46">
        <f t="shared" si="15"/>
        <v>464.457</v>
      </c>
      <c r="H35" s="36"/>
      <c r="I35" s="46">
        <f t="shared" ref="I35:M35" si="16">(I33*I34)/1000</f>
        <v>480.069</v>
      </c>
      <c r="J35" s="46">
        <f t="shared" si="16"/>
        <v>495.681</v>
      </c>
      <c r="K35" s="46">
        <f t="shared" si="16"/>
        <v>511.293</v>
      </c>
      <c r="L35" s="46">
        <f t="shared" si="16"/>
        <v>526.905</v>
      </c>
      <c r="M35" s="46">
        <f t="shared" si="16"/>
        <v>542.517</v>
      </c>
      <c r="N35" s="36"/>
    </row>
    <row r="36">
      <c r="A36" s="21" t="s">
        <v>50</v>
      </c>
      <c r="B36" s="21" t="s">
        <v>14</v>
      </c>
      <c r="C36" s="39"/>
      <c r="D36" s="39"/>
      <c r="E36" s="39"/>
      <c r="F36" s="47">
        <v>0.6</v>
      </c>
      <c r="G36" s="47">
        <v>0.6</v>
      </c>
      <c r="H36" s="36"/>
      <c r="I36" s="48">
        <v>0.6</v>
      </c>
      <c r="J36" s="48">
        <v>0.6</v>
      </c>
      <c r="K36" s="48">
        <v>0.6</v>
      </c>
      <c r="L36" s="48">
        <v>0.6</v>
      </c>
      <c r="M36" s="48">
        <v>0.6</v>
      </c>
      <c r="N36" s="36"/>
    </row>
    <row r="37">
      <c r="A37" s="23" t="s">
        <v>51</v>
      </c>
      <c r="B37" s="23" t="s">
        <v>52</v>
      </c>
      <c r="C37" s="37"/>
      <c r="D37" s="37"/>
      <c r="E37" s="37"/>
      <c r="F37" s="37">
        <f t="shared" ref="F37:G37" si="17">F35*F36</f>
        <v>193.2</v>
      </c>
      <c r="G37" s="37">
        <f t="shared" si="17"/>
        <v>278.6742</v>
      </c>
      <c r="H37" s="36">
        <f>sum(C37:G37)</f>
        <v>471.8742</v>
      </c>
      <c r="I37" s="37">
        <f t="shared" ref="I37:M37" si="18">I35*I36</f>
        <v>288.0414</v>
      </c>
      <c r="J37" s="37">
        <f t="shared" si="18"/>
        <v>297.4086</v>
      </c>
      <c r="K37" s="37">
        <f t="shared" si="18"/>
        <v>306.7758</v>
      </c>
      <c r="L37" s="37">
        <f t="shared" si="18"/>
        <v>316.143</v>
      </c>
      <c r="M37" s="37">
        <f t="shared" si="18"/>
        <v>325.5102</v>
      </c>
      <c r="N37" s="36">
        <f>sum(I37:M37)</f>
        <v>1533.879</v>
      </c>
    </row>
    <row r="38">
      <c r="A38" s="21" t="s">
        <v>13</v>
      </c>
      <c r="B38" s="21" t="s">
        <v>21</v>
      </c>
      <c r="C38" s="39"/>
      <c r="D38" s="39"/>
      <c r="E38" s="39"/>
      <c r="F38" s="26">
        <v>30.0</v>
      </c>
      <c r="G38" s="26">
        <v>30.0</v>
      </c>
      <c r="H38" s="36"/>
      <c r="I38" s="26">
        <v>30.0</v>
      </c>
      <c r="J38" s="26">
        <v>30.0</v>
      </c>
      <c r="K38" s="26">
        <v>30.0</v>
      </c>
      <c r="L38" s="26">
        <v>30.0</v>
      </c>
      <c r="M38" s="26">
        <v>30.0</v>
      </c>
      <c r="N38" s="36"/>
    </row>
    <row r="39">
      <c r="A39" s="23" t="s">
        <v>51</v>
      </c>
      <c r="B39" s="23" t="s">
        <v>53</v>
      </c>
      <c r="C39" s="37"/>
      <c r="D39" s="37"/>
      <c r="E39" s="37"/>
      <c r="F39" s="37">
        <f t="shared" ref="F39:G39" si="19">F37/F38</f>
        <v>6.44</v>
      </c>
      <c r="G39" s="37">
        <f t="shared" si="19"/>
        <v>9.28914</v>
      </c>
      <c r="H39" s="36">
        <f>sum(C39:G39)</f>
        <v>15.72914</v>
      </c>
      <c r="I39" s="37">
        <f t="shared" ref="I39:M39" si="20">I37/I38</f>
        <v>9.60138</v>
      </c>
      <c r="J39" s="37">
        <f t="shared" si="20"/>
        <v>9.91362</v>
      </c>
      <c r="K39" s="37">
        <f t="shared" si="20"/>
        <v>10.22586</v>
      </c>
      <c r="L39" s="37">
        <f t="shared" si="20"/>
        <v>10.5381</v>
      </c>
      <c r="M39" s="37">
        <f t="shared" si="20"/>
        <v>10.85034</v>
      </c>
      <c r="N39" s="36">
        <f>sum(I39:M39)</f>
        <v>51.1293</v>
      </c>
    </row>
    <row r="40">
      <c r="A40" s="21" t="s">
        <v>54</v>
      </c>
      <c r="B40" s="27" t="s">
        <v>55</v>
      </c>
      <c r="C40" s="39"/>
      <c r="D40" s="39"/>
      <c r="E40" s="39"/>
      <c r="F40" s="47">
        <v>0.4</v>
      </c>
      <c r="G40" s="47">
        <v>0.4</v>
      </c>
      <c r="H40" s="36"/>
      <c r="I40" s="47">
        <v>0.4</v>
      </c>
      <c r="J40" s="47">
        <v>0.4</v>
      </c>
      <c r="K40" s="47">
        <v>0.4</v>
      </c>
      <c r="L40" s="47">
        <v>0.4</v>
      </c>
      <c r="M40" s="47">
        <v>0.4</v>
      </c>
      <c r="N40" s="36"/>
    </row>
    <row r="41">
      <c r="A41" s="23" t="s">
        <v>51</v>
      </c>
      <c r="B41" s="23" t="s">
        <v>56</v>
      </c>
      <c r="C41" s="37"/>
      <c r="D41" s="37"/>
      <c r="E41" s="37"/>
      <c r="F41" s="37">
        <f t="shared" ref="F41:G41" si="21">F35*F40</f>
        <v>128.8</v>
      </c>
      <c r="G41" s="37">
        <f t="shared" si="21"/>
        <v>185.7828</v>
      </c>
      <c r="H41" s="36">
        <f>sum(C41:G41)</f>
        <v>314.5828</v>
      </c>
      <c r="I41" s="37">
        <f t="shared" ref="I41:M41" si="22">I35*I40</f>
        <v>192.0276</v>
      </c>
      <c r="J41" s="37">
        <f t="shared" si="22"/>
        <v>198.2724</v>
      </c>
      <c r="K41" s="37">
        <f t="shared" si="22"/>
        <v>204.5172</v>
      </c>
      <c r="L41" s="37">
        <f t="shared" si="22"/>
        <v>210.762</v>
      </c>
      <c r="M41" s="37">
        <f t="shared" si="22"/>
        <v>217.0068</v>
      </c>
      <c r="N41" s="36">
        <f>sum(I41:M41)</f>
        <v>1022.586</v>
      </c>
    </row>
    <row r="42">
      <c r="A42" s="10" t="s">
        <v>57</v>
      </c>
      <c r="B42" s="11" t="s">
        <v>5</v>
      </c>
      <c r="C42" s="12"/>
      <c r="D42" s="12"/>
      <c r="E42" s="12"/>
      <c r="F42" s="12"/>
      <c r="G42" s="12"/>
      <c r="H42" s="13"/>
      <c r="I42" s="12"/>
      <c r="J42" s="12"/>
      <c r="K42" s="12"/>
      <c r="L42" s="12"/>
      <c r="M42" s="12"/>
      <c r="N42" s="13"/>
    </row>
    <row r="43">
      <c r="A43" s="17" t="s">
        <v>58</v>
      </c>
      <c r="B43" s="18" t="s">
        <v>8</v>
      </c>
      <c r="C43" s="39"/>
      <c r="D43" s="39"/>
      <c r="E43" s="49">
        <v>290.0</v>
      </c>
      <c r="F43" s="49">
        <v>480.0</v>
      </c>
      <c r="G43" s="39"/>
      <c r="H43" s="13"/>
      <c r="I43" s="39"/>
      <c r="J43" s="49">
        <v>500.0</v>
      </c>
      <c r="K43" s="49">
        <v>500.0</v>
      </c>
      <c r="L43" s="49">
        <v>500.0</v>
      </c>
      <c r="M43" s="39"/>
      <c r="N43" s="13"/>
    </row>
    <row r="44">
      <c r="A44" s="23" t="s">
        <v>59</v>
      </c>
      <c r="B44" s="23" t="s">
        <v>31</v>
      </c>
      <c r="C44" s="37"/>
      <c r="D44" s="37"/>
      <c r="E44" s="37">
        <f t="shared" ref="E44:F44" si="23">E43</f>
        <v>290</v>
      </c>
      <c r="F44" s="37">
        <f t="shared" si="23"/>
        <v>480</v>
      </c>
      <c r="G44" s="37"/>
      <c r="H44" s="36">
        <f>sum(C44:G44)</f>
        <v>770</v>
      </c>
      <c r="I44" s="37"/>
      <c r="J44" s="37">
        <f t="shared" ref="J44:L44" si="24">J43</f>
        <v>500</v>
      </c>
      <c r="K44" s="37">
        <f t="shared" si="24"/>
        <v>500</v>
      </c>
      <c r="L44" s="37">
        <f t="shared" si="24"/>
        <v>500</v>
      </c>
      <c r="M44" s="37"/>
      <c r="N44" s="36">
        <f>sum(I44:M44)</f>
        <v>1500</v>
      </c>
    </row>
    <row r="45">
      <c r="A45" s="21" t="s">
        <v>60</v>
      </c>
      <c r="B45" s="21" t="s">
        <v>10</v>
      </c>
      <c r="C45" s="39"/>
      <c r="D45" s="39"/>
      <c r="E45" s="26">
        <v>30.0</v>
      </c>
      <c r="F45" s="26">
        <v>30.0</v>
      </c>
      <c r="G45" s="26"/>
      <c r="H45" s="36"/>
      <c r="I45" s="26"/>
      <c r="J45" s="26">
        <v>30.0</v>
      </c>
      <c r="K45" s="26">
        <v>30.0</v>
      </c>
      <c r="L45" s="26">
        <v>30.0</v>
      </c>
      <c r="M45" s="26"/>
      <c r="N45" s="36"/>
    </row>
    <row r="46">
      <c r="A46" s="23" t="s">
        <v>59</v>
      </c>
      <c r="B46" s="23" t="s">
        <v>32</v>
      </c>
      <c r="C46" s="37"/>
      <c r="D46" s="37"/>
      <c r="E46" s="37">
        <f>E44/E45</f>
        <v>9.666666667</v>
      </c>
      <c r="F46" s="37">
        <f>F44/F45+E46</f>
        <v>25.66666667</v>
      </c>
      <c r="G46" s="37">
        <f>F46</f>
        <v>25.66666667</v>
      </c>
      <c r="H46" s="36">
        <f>sum(C46:G46)</f>
        <v>61</v>
      </c>
      <c r="I46" s="37">
        <f>G46</f>
        <v>25.66666667</v>
      </c>
      <c r="J46" s="37">
        <f t="shared" ref="J46:L46" si="25">J44/J45+I46</f>
        <v>42.33333333</v>
      </c>
      <c r="K46" s="37">
        <f t="shared" si="25"/>
        <v>59</v>
      </c>
      <c r="L46" s="37">
        <f t="shared" si="25"/>
        <v>75.66666667</v>
      </c>
      <c r="M46" s="37">
        <f>L46</f>
        <v>75.66666667</v>
      </c>
      <c r="N46" s="50">
        <f>sum(I46:M46)</f>
        <v>278.3333333</v>
      </c>
    </row>
    <row r="47">
      <c r="A47" s="10" t="s">
        <v>61</v>
      </c>
      <c r="B47" s="11" t="s">
        <v>5</v>
      </c>
      <c r="C47" s="12"/>
      <c r="D47" s="12"/>
      <c r="E47" s="12"/>
      <c r="F47" s="12"/>
      <c r="G47" s="12"/>
      <c r="H47" s="13"/>
      <c r="I47" s="12"/>
      <c r="J47" s="12"/>
      <c r="K47" s="12"/>
      <c r="L47" s="12"/>
      <c r="M47" s="12"/>
      <c r="N47" s="13"/>
    </row>
    <row r="48">
      <c r="A48" s="27" t="s">
        <v>62</v>
      </c>
      <c r="B48" s="18" t="s">
        <v>8</v>
      </c>
      <c r="C48" s="51">
        <v>19488.0</v>
      </c>
      <c r="D48" s="51">
        <v>19488.0</v>
      </c>
      <c r="E48" s="51">
        <v>19488.0</v>
      </c>
      <c r="F48" s="51">
        <v>19488.0</v>
      </c>
      <c r="G48" s="51">
        <v>19488.0</v>
      </c>
      <c r="H48" s="52"/>
      <c r="I48" s="39"/>
      <c r="J48" s="39"/>
      <c r="K48" s="39"/>
      <c r="L48" s="39"/>
      <c r="M48" s="39"/>
      <c r="N48" s="53"/>
    </row>
    <row r="49">
      <c r="A49" s="27" t="s">
        <v>63</v>
      </c>
      <c r="B49" s="27" t="s">
        <v>10</v>
      </c>
      <c r="C49" s="51">
        <v>18964.0</v>
      </c>
      <c r="D49" s="51">
        <v>18964.0</v>
      </c>
      <c r="E49" s="51">
        <v>18964.0</v>
      </c>
      <c r="F49" s="51">
        <v>18964.0</v>
      </c>
      <c r="G49" s="51">
        <v>18964.0</v>
      </c>
      <c r="H49" s="52"/>
      <c r="I49" s="39"/>
      <c r="J49" s="39"/>
      <c r="K49" s="39"/>
      <c r="L49" s="39"/>
      <c r="M49" s="39"/>
      <c r="N49" s="53"/>
    </row>
    <row r="50">
      <c r="A50" s="23" t="s">
        <v>64</v>
      </c>
      <c r="B50" s="23" t="s">
        <v>65</v>
      </c>
      <c r="C50" s="54">
        <v>523.64</v>
      </c>
      <c r="D50" s="54">
        <v>523.64</v>
      </c>
      <c r="E50" s="54">
        <v>523.64</v>
      </c>
      <c r="F50" s="54">
        <v>523.64</v>
      </c>
      <c r="G50" s="54">
        <v>523.64</v>
      </c>
      <c r="H50" s="52">
        <f>sum(C50:G50)</f>
        <v>2618.2</v>
      </c>
      <c r="I50" s="37"/>
      <c r="J50" s="37"/>
      <c r="K50" s="37"/>
      <c r="L50" s="37"/>
      <c r="M50" s="37"/>
      <c r="N50" s="36">
        <f>sum(I50:M50)</f>
        <v>0</v>
      </c>
    </row>
    <row r="51">
      <c r="A51" s="21" t="s">
        <v>13</v>
      </c>
      <c r="B51" s="21" t="s">
        <v>14</v>
      </c>
      <c r="C51" s="26">
        <v>30.0</v>
      </c>
      <c r="D51" s="26">
        <v>30.0</v>
      </c>
      <c r="E51" s="26">
        <v>30.0</v>
      </c>
      <c r="F51" s="26">
        <v>30.0</v>
      </c>
      <c r="G51" s="26">
        <v>30.0</v>
      </c>
      <c r="H51" s="36"/>
      <c r="I51" s="26"/>
      <c r="J51" s="26"/>
      <c r="K51" s="26"/>
      <c r="L51" s="26"/>
      <c r="M51" s="26"/>
      <c r="N51" s="36"/>
    </row>
    <row r="52">
      <c r="A52" s="23" t="s">
        <v>64</v>
      </c>
      <c r="B52" s="23" t="s">
        <v>16</v>
      </c>
      <c r="C52" s="37">
        <f t="shared" ref="C52:G52" si="26">C50/C51</f>
        <v>17.45466667</v>
      </c>
      <c r="D52" s="37">
        <f t="shared" si="26"/>
        <v>17.45466667</v>
      </c>
      <c r="E52" s="37">
        <f t="shared" si="26"/>
        <v>17.45466667</v>
      </c>
      <c r="F52" s="37">
        <f t="shared" si="26"/>
        <v>17.45466667</v>
      </c>
      <c r="G52" s="37">
        <f t="shared" si="26"/>
        <v>17.45466667</v>
      </c>
      <c r="H52" s="36">
        <f>sum(C52:G52)</f>
        <v>87.27333333</v>
      </c>
      <c r="I52" s="37"/>
      <c r="J52" s="37"/>
      <c r="K52" s="37"/>
      <c r="L52" s="37"/>
      <c r="M52" s="37"/>
      <c r="N52" s="36">
        <f>sum(I52:M52)</f>
        <v>0</v>
      </c>
    </row>
  </sheetData>
  <mergeCells count="1">
    <mergeCell ref="A1:N1"/>
  </mergeCells>
  <drawing r:id="rId1"/>
</worksheet>
</file>