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haynet\.syncclient\1695217496109\shaynethompson@hydroottawa.com\1L1FekiTcpnNi6ixLBoZNMX2Hpwi2K-9w\"/>
    </mc:Choice>
  </mc:AlternateContent>
  <xr:revisionPtr revIDLastSave="0" documentId="13_ncr:1_{08DC8F29-9828-4220-AA5F-5B59E2D67CE0}" xr6:coauthVersionLast="47" xr6:coauthVersionMax="47" xr10:uidLastSave="{00000000-0000-0000-0000-000000000000}"/>
  <bookViews>
    <workbookView xWindow="-120" yWindow="-120" windowWidth="29040" windowHeight="15840" activeTab="1" xr2:uid="{EB8532BC-E932-461A-8BA5-92B70481B5AD}"/>
  </bookViews>
  <sheets>
    <sheet name="App.2-IA_Load_Forecast_Instrct" sheetId="1" r:id="rId1"/>
    <sheet name="App.2-IB_Load_Forecast_Analysis" sheetId="2" r:id="rId2"/>
  </sheets>
  <externalReferences>
    <externalReference r:id="rId3"/>
  </externalReferences>
  <definedNames>
    <definedName name="_Parse_Out">#REF!</definedName>
    <definedName name="BridgeYear">'[1]LDC Info'!$E$26</definedName>
    <definedName name="Cash">#REF!</definedName>
    <definedName name="contactf" localSheetId="1">#REF!</definedName>
    <definedName name="contactf">#REF!</definedName>
    <definedName name="EBNUMBER">'[1]LDC Info'!$E$16</definedName>
    <definedName name="Incr2000" localSheetId="1">#REF!</definedName>
    <definedName name="Incr2000">#REF!</definedName>
    <definedName name="LIMIT" localSheetId="1">#REF!</definedName>
    <definedName name="LIMIT">#REF!</definedName>
    <definedName name="man_beg_bud" localSheetId="1">#REF!</definedName>
    <definedName name="man_beg_bud">#REF!</definedName>
    <definedName name="man_end_bud" localSheetId="1">#REF!</definedName>
    <definedName name="man_end_bud">#REF!</definedName>
    <definedName name="man12ACT" localSheetId="1">#REF!</definedName>
    <definedName name="man12ACT">#REF!</definedName>
    <definedName name="MANBUD" localSheetId="1">#REF!</definedName>
    <definedName name="MANBUD">#REF!</definedName>
    <definedName name="manCYACT" localSheetId="1">#REF!</definedName>
    <definedName name="manCYACT">#REF!</definedName>
    <definedName name="manCYBUD" localSheetId="1">#REF!</definedName>
    <definedName name="manCYBUD">#REF!</definedName>
    <definedName name="manCYF" localSheetId="1">#REF!</definedName>
    <definedName name="manCYF">#REF!</definedName>
    <definedName name="MANEND" localSheetId="1">#REF!</definedName>
    <definedName name="MANEND">#REF!</definedName>
    <definedName name="manNYbud" localSheetId="1">#REF!</definedName>
    <definedName name="manNYbud">#REF!</definedName>
    <definedName name="manpower_costs" localSheetId="1">#REF!</definedName>
    <definedName name="manpower_costs">#REF!</definedName>
    <definedName name="manPYACT" localSheetId="1">#REF!</definedName>
    <definedName name="manPYACT">#REF!</definedName>
    <definedName name="MANSTART" localSheetId="1">#REF!</definedName>
    <definedName name="MANSTART">#REF!</definedName>
    <definedName name="mat_beg_bud" localSheetId="1">#REF!</definedName>
    <definedName name="mat_beg_bud">#REF!</definedName>
    <definedName name="mat_end_bud" localSheetId="1">#REF!</definedName>
    <definedName name="mat_end_bud">#REF!</definedName>
    <definedName name="mat12ACT" localSheetId="1">#REF!</definedName>
    <definedName name="mat12ACT">#REF!</definedName>
    <definedName name="MATBUD" localSheetId="1">#REF!</definedName>
    <definedName name="MATBUD">#REF!</definedName>
    <definedName name="matCYACT" localSheetId="1">#REF!</definedName>
    <definedName name="matCYACT">#REF!</definedName>
    <definedName name="matCYBUD" localSheetId="1">#REF!</definedName>
    <definedName name="matCYBUD">#REF!</definedName>
    <definedName name="matCYF" localSheetId="1">#REF!</definedName>
    <definedName name="matCYF">#REF!</definedName>
    <definedName name="MATEND" localSheetId="1">#REF!</definedName>
    <definedName name="MATEND">#REF!</definedName>
    <definedName name="material_costs" localSheetId="1">#REF!</definedName>
    <definedName name="material_costs">#REF!</definedName>
    <definedName name="matNYbud" localSheetId="1">#REF!</definedName>
    <definedName name="matNYbud">#REF!</definedName>
    <definedName name="matPYACT" localSheetId="1">#REF!</definedName>
    <definedName name="matPYACT">#REF!</definedName>
    <definedName name="MATSTART" localSheetId="1">#REF!</definedName>
    <definedName name="MATSTART">#REF!</definedName>
    <definedName name="oth_beg_bud" localSheetId="1">#REF!</definedName>
    <definedName name="oth_beg_bud">#REF!</definedName>
    <definedName name="oth_end_bud" localSheetId="1">#REF!</definedName>
    <definedName name="oth_end_bud">#REF!</definedName>
    <definedName name="oth12ACT" localSheetId="1">#REF!</definedName>
    <definedName name="oth12ACT">#REF!</definedName>
    <definedName name="othCYACT" localSheetId="1">#REF!</definedName>
    <definedName name="othCYACT">#REF!</definedName>
    <definedName name="othCYBUD" localSheetId="1">#REF!</definedName>
    <definedName name="othCYBUD">#REF!</definedName>
    <definedName name="othCYF" localSheetId="1">#REF!</definedName>
    <definedName name="othCYF">#REF!</definedName>
    <definedName name="OTHEND" localSheetId="1">#REF!</definedName>
    <definedName name="OTHEND">#REF!</definedName>
    <definedName name="other_costs" localSheetId="1">#REF!</definedName>
    <definedName name="other_costs">#REF!</definedName>
    <definedName name="OTHERBUD" localSheetId="1">#REF!</definedName>
    <definedName name="OTHERBUD">#REF!</definedName>
    <definedName name="othNYbud" localSheetId="1">#REF!</definedName>
    <definedName name="othNYbud">#REF!</definedName>
    <definedName name="othPYACT" localSheetId="1">#REF!</definedName>
    <definedName name="othPYACT">#REF!</definedName>
    <definedName name="OTHSTART" localSheetId="1">#REF!</definedName>
    <definedName name="OTHSTART">#REF!</definedName>
    <definedName name="print_end" localSheetId="1">#REF!</definedName>
    <definedName name="print_end">#REF!</definedName>
    <definedName name="RebaseYear">'[1]LDC Info'!$E$28</definedName>
    <definedName name="SALBENF" localSheetId="1">#REF!</definedName>
    <definedName name="SALBENF">#REF!</definedName>
    <definedName name="salreg" localSheetId="1">#REF!</definedName>
    <definedName name="salreg">#REF!</definedName>
    <definedName name="SALREGF" localSheetId="1">#REF!</definedName>
    <definedName name="SALREGF">#REF!</definedName>
    <definedName name="TEMPA" localSheetId="1">#REF!</definedName>
    <definedName name="TEMPA">#REF!</definedName>
    <definedName name="TestYear">'[1]LDC Info'!$E$24</definedName>
    <definedName name="total_dept" localSheetId="1">#REF!</definedName>
    <definedName name="total_dept">#REF!</definedName>
    <definedName name="total_manpower" localSheetId="1">#REF!</definedName>
    <definedName name="total_manpower">#REF!</definedName>
    <definedName name="total_material" localSheetId="1">#REF!</definedName>
    <definedName name="total_material">#REF!</definedName>
    <definedName name="total_other" localSheetId="1">#REF!</definedName>
    <definedName name="total_other">#REF!</definedName>
    <definedName name="total_transportation" localSheetId="1">#REF!</definedName>
    <definedName name="total_transportation">#REF!</definedName>
    <definedName name="TRANBUD" localSheetId="1">#REF!</definedName>
    <definedName name="TRANBUD">#REF!</definedName>
    <definedName name="TRANEND" localSheetId="1">#REF!</definedName>
    <definedName name="TRANEND">#REF!</definedName>
    <definedName name="transportation_costs" localSheetId="1">#REF!</definedName>
    <definedName name="transportation_costs">#REF!</definedName>
    <definedName name="TRANSTART" localSheetId="1">#REF!</definedName>
    <definedName name="TRANSTART">#REF!</definedName>
    <definedName name="trn_beg_bud" localSheetId="1">#REF!</definedName>
    <definedName name="trn_beg_bud">#REF!</definedName>
    <definedName name="trn_end_bud" localSheetId="1">#REF!</definedName>
    <definedName name="trn_end_bud">#REF!</definedName>
    <definedName name="trn12ACT" localSheetId="1">#REF!</definedName>
    <definedName name="trn12ACT">#REF!</definedName>
    <definedName name="trnCYACT" localSheetId="1">#REF!</definedName>
    <definedName name="trnCYACT">#REF!</definedName>
    <definedName name="trnCYBUD" localSheetId="1">#REF!</definedName>
    <definedName name="trnCYBUD">#REF!</definedName>
    <definedName name="trnCYF" localSheetId="1">#REF!</definedName>
    <definedName name="trnCYF">#REF!</definedName>
    <definedName name="trnNYbud" localSheetId="1">#REF!</definedName>
    <definedName name="trnNYbud">#REF!</definedName>
    <definedName name="trnPYACT" localSheetId="1">#REF!</definedName>
    <definedName name="trnPYACT">#REF!</definedName>
    <definedName name="WAGBENF" localSheetId="1">#REF!</definedName>
    <definedName name="WAGBENF">#REF!</definedName>
    <definedName name="wagdob" localSheetId="1">#REF!</definedName>
    <definedName name="wagdob">#REF!</definedName>
    <definedName name="wagdobf" localSheetId="1">#REF!</definedName>
    <definedName name="wagdobf">#REF!</definedName>
    <definedName name="wagreg" localSheetId="1">#REF!</definedName>
    <definedName name="wagreg">#REF!</definedName>
    <definedName name="wagregf" localSheetId="1">#REF!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7" i="2" l="1"/>
  <c r="K77" i="2"/>
  <c r="J77" i="2"/>
  <c r="I77" i="2"/>
  <c r="H77" i="2"/>
  <c r="G77" i="2"/>
  <c r="U77" i="2" s="1"/>
  <c r="F77" i="2"/>
  <c r="T77" i="2" s="1"/>
  <c r="E77" i="2"/>
  <c r="D77" i="2"/>
  <c r="C77" i="2"/>
  <c r="Q77" i="2" s="1"/>
  <c r="B77" i="2"/>
  <c r="P77" i="2" s="1"/>
  <c r="Z76" i="2"/>
  <c r="Y76" i="2"/>
  <c r="X76" i="2"/>
  <c r="W76" i="2"/>
  <c r="V76" i="2"/>
  <c r="T76" i="2"/>
  <c r="S76" i="2"/>
  <c r="R76" i="2"/>
  <c r="Q76" i="2"/>
  <c r="P76" i="2"/>
  <c r="N76" i="2"/>
  <c r="Z75" i="2"/>
  <c r="Y75" i="2"/>
  <c r="X75" i="2"/>
  <c r="W75" i="2"/>
  <c r="V75" i="2"/>
  <c r="T75" i="2"/>
  <c r="S75" i="2"/>
  <c r="R75" i="2"/>
  <c r="Q75" i="2"/>
  <c r="P75" i="2"/>
  <c r="N75" i="2"/>
  <c r="Z74" i="2"/>
  <c r="Y74" i="2"/>
  <c r="X74" i="2"/>
  <c r="W74" i="2"/>
  <c r="V74" i="2"/>
  <c r="U74" i="2"/>
  <c r="T74" i="2"/>
  <c r="S74" i="2"/>
  <c r="R74" i="2"/>
  <c r="Q74" i="2"/>
  <c r="P74" i="2"/>
  <c r="Z73" i="2"/>
  <c r="Y73" i="2"/>
  <c r="X73" i="2"/>
  <c r="W73" i="2"/>
  <c r="V73" i="2"/>
  <c r="U73" i="2"/>
  <c r="T73" i="2"/>
  <c r="S73" i="2"/>
  <c r="R73" i="2"/>
  <c r="Q73" i="2"/>
  <c r="P73" i="2"/>
  <c r="Z72" i="2"/>
  <c r="Y72" i="2"/>
  <c r="X72" i="2"/>
  <c r="W72" i="2"/>
  <c r="V72" i="2"/>
  <c r="U72" i="2"/>
  <c r="T72" i="2"/>
  <c r="S72" i="2"/>
  <c r="R72" i="2"/>
  <c r="Q72" i="2"/>
  <c r="P72" i="2"/>
  <c r="Z71" i="2"/>
  <c r="Y71" i="2"/>
  <c r="X71" i="2"/>
  <c r="W71" i="2"/>
  <c r="V71" i="2"/>
  <c r="U71" i="2"/>
  <c r="T71" i="2"/>
  <c r="S71" i="2"/>
  <c r="R71" i="2"/>
  <c r="Q71" i="2"/>
  <c r="P71" i="2"/>
  <c r="Z70" i="2"/>
  <c r="Y70" i="2"/>
  <c r="X70" i="2"/>
  <c r="W70" i="2"/>
  <c r="V70" i="2"/>
  <c r="U70" i="2"/>
  <c r="T70" i="2"/>
  <c r="S70" i="2"/>
  <c r="R70" i="2"/>
  <c r="Q70" i="2"/>
  <c r="P70" i="2"/>
  <c r="Z69" i="2"/>
  <c r="Y69" i="2"/>
  <c r="X69" i="2"/>
  <c r="W69" i="2"/>
  <c r="V69" i="2"/>
  <c r="U69" i="2"/>
  <c r="T69" i="2"/>
  <c r="S69" i="2"/>
  <c r="R69" i="2"/>
  <c r="Q69" i="2"/>
  <c r="P69" i="2"/>
  <c r="Z68" i="2"/>
  <c r="Y68" i="2"/>
  <c r="X68" i="2"/>
  <c r="W68" i="2"/>
  <c r="V68" i="2"/>
  <c r="U68" i="2"/>
  <c r="T68" i="2"/>
  <c r="S68" i="2"/>
  <c r="R68" i="2"/>
  <c r="Q68" i="2"/>
  <c r="P68" i="2"/>
  <c r="V67" i="2"/>
  <c r="U67" i="2"/>
  <c r="T67" i="2"/>
  <c r="S67" i="2"/>
  <c r="R67" i="2"/>
  <c r="Q67" i="2"/>
  <c r="P67" i="2"/>
  <c r="O67" i="2"/>
  <c r="L67" i="2"/>
  <c r="Z67" i="2" s="1"/>
  <c r="K67" i="2"/>
  <c r="Y67" i="2" s="1"/>
  <c r="J67" i="2"/>
  <c r="X67" i="2" s="1"/>
  <c r="I67" i="2"/>
  <c r="W67" i="2" s="1"/>
  <c r="H67" i="2"/>
  <c r="F67" i="2"/>
  <c r="E67" i="2"/>
  <c r="D67" i="2"/>
  <c r="C67" i="2"/>
  <c r="B67" i="2"/>
  <c r="L64" i="2"/>
  <c r="K64" i="2"/>
  <c r="J64" i="2"/>
  <c r="X64" i="2" s="1"/>
  <c r="I64" i="2"/>
  <c r="W64" i="2" s="1"/>
  <c r="H64" i="2"/>
  <c r="G64" i="2"/>
  <c r="F64" i="2"/>
  <c r="T64" i="2" s="1"/>
  <c r="E64" i="2"/>
  <c r="D64" i="2"/>
  <c r="R64" i="2" s="1"/>
  <c r="C64" i="2"/>
  <c r="B64" i="2"/>
  <c r="P64" i="2" s="1"/>
  <c r="Z63" i="2"/>
  <c r="Y63" i="2"/>
  <c r="X63" i="2"/>
  <c r="W63" i="2"/>
  <c r="V63" i="2"/>
  <c r="T63" i="2"/>
  <c r="S63" i="2"/>
  <c r="R63" i="2"/>
  <c r="Q63" i="2"/>
  <c r="P63" i="2"/>
  <c r="N63" i="2"/>
  <c r="Z62" i="2"/>
  <c r="Y62" i="2"/>
  <c r="X62" i="2"/>
  <c r="W62" i="2"/>
  <c r="V62" i="2"/>
  <c r="T62" i="2"/>
  <c r="S62" i="2"/>
  <c r="R62" i="2"/>
  <c r="Q62" i="2"/>
  <c r="P62" i="2"/>
  <c r="N62" i="2"/>
  <c r="Z61" i="2"/>
  <c r="Y61" i="2"/>
  <c r="X61" i="2"/>
  <c r="W61" i="2"/>
  <c r="V61" i="2"/>
  <c r="U61" i="2"/>
  <c r="T61" i="2"/>
  <c r="S61" i="2"/>
  <c r="R61" i="2"/>
  <c r="Q61" i="2"/>
  <c r="P61" i="2"/>
  <c r="Z60" i="2"/>
  <c r="Y60" i="2"/>
  <c r="X60" i="2"/>
  <c r="W60" i="2"/>
  <c r="V60" i="2"/>
  <c r="U60" i="2"/>
  <c r="T60" i="2"/>
  <c r="S60" i="2"/>
  <c r="R60" i="2"/>
  <c r="Q60" i="2"/>
  <c r="P60" i="2"/>
  <c r="Z59" i="2"/>
  <c r="Y59" i="2"/>
  <c r="X59" i="2"/>
  <c r="W59" i="2"/>
  <c r="V59" i="2"/>
  <c r="U59" i="2"/>
  <c r="T59" i="2"/>
  <c r="S59" i="2"/>
  <c r="R59" i="2"/>
  <c r="Q59" i="2"/>
  <c r="P59" i="2"/>
  <c r="Z58" i="2"/>
  <c r="Y58" i="2"/>
  <c r="X58" i="2"/>
  <c r="W58" i="2"/>
  <c r="V58" i="2"/>
  <c r="U58" i="2"/>
  <c r="T58" i="2"/>
  <c r="S58" i="2"/>
  <c r="R58" i="2"/>
  <c r="Q58" i="2"/>
  <c r="P58" i="2"/>
  <c r="Z57" i="2"/>
  <c r="Y57" i="2"/>
  <c r="X57" i="2"/>
  <c r="W57" i="2"/>
  <c r="V57" i="2"/>
  <c r="U57" i="2"/>
  <c r="T57" i="2"/>
  <c r="S57" i="2"/>
  <c r="R57" i="2"/>
  <c r="Q57" i="2"/>
  <c r="P57" i="2"/>
  <c r="Z56" i="2"/>
  <c r="Y56" i="2"/>
  <c r="X56" i="2"/>
  <c r="W56" i="2"/>
  <c r="V56" i="2"/>
  <c r="U56" i="2"/>
  <c r="T56" i="2"/>
  <c r="S56" i="2"/>
  <c r="R56" i="2"/>
  <c r="Q56" i="2"/>
  <c r="P56" i="2"/>
  <c r="Z55" i="2"/>
  <c r="Y55" i="2"/>
  <c r="X55" i="2"/>
  <c r="W55" i="2"/>
  <c r="V55" i="2"/>
  <c r="U55" i="2"/>
  <c r="T55" i="2"/>
  <c r="S55" i="2"/>
  <c r="R55" i="2"/>
  <c r="Q55" i="2"/>
  <c r="P55" i="2"/>
  <c r="V54" i="2"/>
  <c r="U54" i="2"/>
  <c r="T54" i="2"/>
  <c r="S54" i="2"/>
  <c r="R54" i="2"/>
  <c r="Q54" i="2"/>
  <c r="P54" i="2"/>
  <c r="O54" i="2"/>
  <c r="L54" i="2"/>
  <c r="Z54" i="2" s="1"/>
  <c r="K54" i="2"/>
  <c r="Y54" i="2" s="1"/>
  <c r="J54" i="2"/>
  <c r="X54" i="2" s="1"/>
  <c r="I54" i="2"/>
  <c r="W54" i="2" s="1"/>
  <c r="H54" i="2"/>
  <c r="F54" i="2"/>
  <c r="E54" i="2"/>
  <c r="D54" i="2"/>
  <c r="C54" i="2"/>
  <c r="B54" i="2"/>
  <c r="L51" i="2"/>
  <c r="Z51" i="2" s="1"/>
  <c r="K51" i="2"/>
  <c r="J51" i="2"/>
  <c r="I51" i="2"/>
  <c r="H51" i="2"/>
  <c r="V51" i="2" s="1"/>
  <c r="G51" i="2"/>
  <c r="F51" i="2"/>
  <c r="E51" i="2"/>
  <c r="A51" i="2"/>
  <c r="N51" i="2" s="1"/>
  <c r="Z50" i="2"/>
  <c r="Y50" i="2"/>
  <c r="X50" i="2"/>
  <c r="W50" i="2"/>
  <c r="V50" i="2"/>
  <c r="T50" i="2"/>
  <c r="N50" i="2"/>
  <c r="Z49" i="2"/>
  <c r="Y49" i="2"/>
  <c r="X49" i="2"/>
  <c r="W49" i="2"/>
  <c r="V49" i="2"/>
  <c r="T49" i="2"/>
  <c r="N49" i="2"/>
  <c r="Q49" i="2"/>
  <c r="P49" i="2"/>
  <c r="Z48" i="2"/>
  <c r="Y48" i="2"/>
  <c r="X48" i="2"/>
  <c r="W48" i="2"/>
  <c r="V48" i="2"/>
  <c r="U48" i="2"/>
  <c r="T48" i="2"/>
  <c r="S48" i="2"/>
  <c r="R48" i="2"/>
  <c r="Q48" i="2"/>
  <c r="P48" i="2"/>
  <c r="Z47" i="2"/>
  <c r="Y47" i="2"/>
  <c r="X47" i="2"/>
  <c r="W47" i="2"/>
  <c r="V47" i="2"/>
  <c r="U47" i="2"/>
  <c r="T47" i="2"/>
  <c r="S47" i="2"/>
  <c r="R47" i="2"/>
  <c r="Q47" i="2"/>
  <c r="P47" i="2"/>
  <c r="Z46" i="2"/>
  <c r="Y46" i="2"/>
  <c r="X46" i="2"/>
  <c r="W46" i="2"/>
  <c r="V46" i="2"/>
  <c r="U46" i="2"/>
  <c r="T46" i="2"/>
  <c r="S46" i="2"/>
  <c r="R46" i="2"/>
  <c r="Q46" i="2"/>
  <c r="P46" i="2"/>
  <c r="Z45" i="2"/>
  <c r="Y45" i="2"/>
  <c r="X45" i="2"/>
  <c r="W45" i="2"/>
  <c r="V45" i="2"/>
  <c r="U45" i="2"/>
  <c r="T45" i="2"/>
  <c r="S45" i="2"/>
  <c r="R45" i="2"/>
  <c r="Q45" i="2"/>
  <c r="P45" i="2"/>
  <c r="Z44" i="2"/>
  <c r="Y44" i="2"/>
  <c r="X44" i="2"/>
  <c r="W44" i="2"/>
  <c r="V44" i="2"/>
  <c r="U44" i="2"/>
  <c r="T44" i="2"/>
  <c r="S44" i="2"/>
  <c r="R44" i="2"/>
  <c r="Q44" i="2"/>
  <c r="P44" i="2"/>
  <c r="Z43" i="2"/>
  <c r="Y43" i="2"/>
  <c r="X43" i="2"/>
  <c r="W43" i="2"/>
  <c r="V43" i="2"/>
  <c r="U43" i="2"/>
  <c r="T43" i="2"/>
  <c r="Z42" i="2"/>
  <c r="Y42" i="2"/>
  <c r="X42" i="2"/>
  <c r="W42" i="2"/>
  <c r="V42" i="2"/>
  <c r="U42" i="2"/>
  <c r="T42" i="2"/>
  <c r="V41" i="2"/>
  <c r="U41" i="2"/>
  <c r="T41" i="2"/>
  <c r="S41" i="2"/>
  <c r="R41" i="2"/>
  <c r="Q41" i="2"/>
  <c r="P41" i="2"/>
  <c r="O41" i="2"/>
  <c r="L41" i="2"/>
  <c r="Z41" i="2" s="1"/>
  <c r="K41" i="2"/>
  <c r="Y41" i="2" s="1"/>
  <c r="J41" i="2"/>
  <c r="X41" i="2" s="1"/>
  <c r="I41" i="2"/>
  <c r="W41" i="2" s="1"/>
  <c r="H41" i="2"/>
  <c r="F41" i="2"/>
  <c r="E41" i="2"/>
  <c r="D41" i="2"/>
  <c r="C41" i="2"/>
  <c r="B41" i="2"/>
  <c r="N38" i="2"/>
  <c r="L38" i="2"/>
  <c r="K38" i="2"/>
  <c r="J38" i="2"/>
  <c r="I38" i="2"/>
  <c r="H38" i="2"/>
  <c r="G38" i="2"/>
  <c r="U38" i="2" s="1"/>
  <c r="F38" i="2"/>
  <c r="E38" i="2"/>
  <c r="D38" i="2"/>
  <c r="C38" i="2"/>
  <c r="B38" i="2"/>
  <c r="P38" i="2" s="1"/>
  <c r="Z37" i="2"/>
  <c r="Y37" i="2"/>
  <c r="X37" i="2"/>
  <c r="W37" i="2"/>
  <c r="V37" i="2"/>
  <c r="T37" i="2"/>
  <c r="N37" i="2"/>
  <c r="S37" i="2"/>
  <c r="Q37" i="2"/>
  <c r="P37" i="2"/>
  <c r="Z36" i="2"/>
  <c r="Y36" i="2"/>
  <c r="X36" i="2"/>
  <c r="W36" i="2"/>
  <c r="V36" i="2"/>
  <c r="T36" i="2"/>
  <c r="N36" i="2"/>
  <c r="S36" i="2"/>
  <c r="Z35" i="2"/>
  <c r="Y35" i="2"/>
  <c r="X35" i="2"/>
  <c r="W35" i="2"/>
  <c r="V35" i="2"/>
  <c r="U35" i="2"/>
  <c r="T35" i="2"/>
  <c r="S35" i="2"/>
  <c r="R35" i="2"/>
  <c r="Q35" i="2"/>
  <c r="P35" i="2"/>
  <c r="A35" i="2"/>
  <c r="A48" i="2" s="1"/>
  <c r="Z34" i="2"/>
  <c r="Y34" i="2"/>
  <c r="X34" i="2"/>
  <c r="W34" i="2"/>
  <c r="V34" i="2"/>
  <c r="U34" i="2"/>
  <c r="T34" i="2"/>
  <c r="S34" i="2"/>
  <c r="R34" i="2"/>
  <c r="Q34" i="2"/>
  <c r="P34" i="2"/>
  <c r="A34" i="2"/>
  <c r="A47" i="2" s="1"/>
  <c r="Z33" i="2"/>
  <c r="Y33" i="2"/>
  <c r="X33" i="2"/>
  <c r="W33" i="2"/>
  <c r="V33" i="2"/>
  <c r="U33" i="2"/>
  <c r="T33" i="2"/>
  <c r="S33" i="2"/>
  <c r="R33" i="2"/>
  <c r="Q33" i="2"/>
  <c r="P33" i="2"/>
  <c r="N33" i="2"/>
  <c r="A33" i="2"/>
  <c r="A46" i="2" s="1"/>
  <c r="Z32" i="2"/>
  <c r="Y32" i="2"/>
  <c r="X32" i="2"/>
  <c r="W32" i="2"/>
  <c r="V32" i="2"/>
  <c r="U32" i="2"/>
  <c r="T32" i="2"/>
  <c r="S32" i="2"/>
  <c r="R32" i="2"/>
  <c r="Q32" i="2"/>
  <c r="P32" i="2"/>
  <c r="A32" i="2"/>
  <c r="A45" i="2" s="1"/>
  <c r="Z31" i="2"/>
  <c r="Y31" i="2"/>
  <c r="X31" i="2"/>
  <c r="W31" i="2"/>
  <c r="V31" i="2"/>
  <c r="U31" i="2"/>
  <c r="T31" i="2"/>
  <c r="S31" i="2"/>
  <c r="R31" i="2"/>
  <c r="Q31" i="2"/>
  <c r="P31" i="2"/>
  <c r="A31" i="2"/>
  <c r="A44" i="2" s="1"/>
  <c r="Z30" i="2"/>
  <c r="Y30" i="2"/>
  <c r="X30" i="2"/>
  <c r="W30" i="2"/>
  <c r="V30" i="2"/>
  <c r="U30" i="2"/>
  <c r="T30" i="2"/>
  <c r="S30" i="2"/>
  <c r="R30" i="2"/>
  <c r="Q30" i="2"/>
  <c r="P30" i="2"/>
  <c r="A30" i="2"/>
  <c r="N30" i="2" s="1"/>
  <c r="Z29" i="2"/>
  <c r="Y29" i="2"/>
  <c r="X29" i="2"/>
  <c r="W29" i="2"/>
  <c r="V29" i="2"/>
  <c r="U29" i="2"/>
  <c r="T29" i="2"/>
  <c r="S29" i="2"/>
  <c r="R29" i="2"/>
  <c r="Q29" i="2"/>
  <c r="P29" i="2"/>
  <c r="A29" i="2"/>
  <c r="A42" i="2" s="1"/>
  <c r="A55" i="2" s="1"/>
  <c r="V28" i="2"/>
  <c r="U28" i="2"/>
  <c r="T28" i="2"/>
  <c r="S28" i="2"/>
  <c r="R28" i="2"/>
  <c r="Q28" i="2"/>
  <c r="P28" i="2"/>
  <c r="O28" i="2"/>
  <c r="L28" i="2"/>
  <c r="Z28" i="2" s="1"/>
  <c r="K28" i="2"/>
  <c r="Y28" i="2" s="1"/>
  <c r="J28" i="2"/>
  <c r="X28" i="2" s="1"/>
  <c r="I28" i="2"/>
  <c r="W28" i="2" s="1"/>
  <c r="H28" i="2"/>
  <c r="G28" i="2"/>
  <c r="G41" i="2" s="1"/>
  <c r="G54" i="2" s="1"/>
  <c r="G67" i="2" s="1"/>
  <c r="F28" i="2"/>
  <c r="E28" i="2"/>
  <c r="D28" i="2"/>
  <c r="C28" i="2"/>
  <c r="B28" i="2"/>
  <c r="P36" i="2" s="1"/>
  <c r="N25" i="2"/>
  <c r="L25" i="2"/>
  <c r="Z25" i="2" s="1"/>
  <c r="K25" i="2"/>
  <c r="J25" i="2"/>
  <c r="I25" i="2"/>
  <c r="W25" i="2" s="1"/>
  <c r="H25" i="2"/>
  <c r="V25" i="2" s="1"/>
  <c r="G25" i="2"/>
  <c r="U25" i="2" s="1"/>
  <c r="F25" i="2"/>
  <c r="T25" i="2" s="1"/>
  <c r="E25" i="2"/>
  <c r="D25" i="2"/>
  <c r="R25" i="2" s="1"/>
  <c r="C25" i="2"/>
  <c r="B25" i="2"/>
  <c r="P25" i="2" s="1"/>
  <c r="Z24" i="2"/>
  <c r="Y24" i="2"/>
  <c r="X24" i="2"/>
  <c r="W24" i="2"/>
  <c r="V24" i="2"/>
  <c r="T24" i="2"/>
  <c r="R24" i="2"/>
  <c r="N24" i="2"/>
  <c r="S24" i="2"/>
  <c r="Q24" i="2"/>
  <c r="P24" i="2"/>
  <c r="Z23" i="2"/>
  <c r="Y23" i="2"/>
  <c r="X23" i="2"/>
  <c r="W23" i="2"/>
  <c r="V23" i="2"/>
  <c r="U23" i="2"/>
  <c r="T23" i="2"/>
  <c r="N23" i="2"/>
  <c r="S23" i="2"/>
  <c r="Q23" i="2"/>
  <c r="P23" i="2"/>
  <c r="Z22" i="2"/>
  <c r="Y22" i="2"/>
  <c r="X22" i="2"/>
  <c r="W22" i="2"/>
  <c r="V22" i="2"/>
  <c r="U22" i="2"/>
  <c r="T22" i="2"/>
  <c r="S22" i="2"/>
  <c r="R22" i="2"/>
  <c r="Q22" i="2"/>
  <c r="P22" i="2"/>
  <c r="N22" i="2"/>
  <c r="Z21" i="2"/>
  <c r="Y21" i="2"/>
  <c r="X21" i="2"/>
  <c r="W21" i="2"/>
  <c r="V21" i="2"/>
  <c r="U21" i="2"/>
  <c r="T21" i="2"/>
  <c r="S21" i="2"/>
  <c r="R21" i="2"/>
  <c r="Q21" i="2"/>
  <c r="P21" i="2"/>
  <c r="N21" i="2"/>
  <c r="Z20" i="2"/>
  <c r="Y20" i="2"/>
  <c r="X20" i="2"/>
  <c r="W20" i="2"/>
  <c r="V20" i="2"/>
  <c r="U20" i="2"/>
  <c r="T20" i="2"/>
  <c r="S20" i="2"/>
  <c r="R20" i="2"/>
  <c r="Q20" i="2"/>
  <c r="P20" i="2"/>
  <c r="N20" i="2"/>
  <c r="Z19" i="2"/>
  <c r="Y19" i="2"/>
  <c r="X19" i="2"/>
  <c r="W19" i="2"/>
  <c r="V19" i="2"/>
  <c r="U19" i="2"/>
  <c r="T19" i="2"/>
  <c r="S19" i="2"/>
  <c r="R19" i="2"/>
  <c r="Q19" i="2"/>
  <c r="P19" i="2"/>
  <c r="N19" i="2"/>
  <c r="Z18" i="2"/>
  <c r="Y18" i="2"/>
  <c r="X18" i="2"/>
  <c r="W18" i="2"/>
  <c r="V18" i="2"/>
  <c r="U18" i="2"/>
  <c r="T18" i="2"/>
  <c r="S18" i="2"/>
  <c r="R18" i="2"/>
  <c r="Q18" i="2"/>
  <c r="P18" i="2"/>
  <c r="N18" i="2"/>
  <c r="Z17" i="2"/>
  <c r="Y17" i="2"/>
  <c r="X17" i="2"/>
  <c r="W17" i="2"/>
  <c r="V17" i="2"/>
  <c r="U17" i="2"/>
  <c r="T17" i="2"/>
  <c r="S17" i="2"/>
  <c r="R17" i="2"/>
  <c r="Q17" i="2"/>
  <c r="P17" i="2"/>
  <c r="N17" i="2"/>
  <c r="Z16" i="2"/>
  <c r="Y16" i="2"/>
  <c r="X16" i="2"/>
  <c r="W16" i="2"/>
  <c r="V16" i="2"/>
  <c r="U16" i="2"/>
  <c r="T16" i="2"/>
  <c r="S16" i="2"/>
  <c r="R16" i="2"/>
  <c r="Q16" i="2"/>
  <c r="P16" i="2"/>
  <c r="N16" i="2"/>
  <c r="Z15" i="2"/>
  <c r="Y15" i="2"/>
  <c r="X15" i="2"/>
  <c r="W15" i="2"/>
  <c r="V15" i="2"/>
  <c r="U15" i="2"/>
  <c r="T15" i="2"/>
  <c r="S15" i="2"/>
  <c r="R15" i="2"/>
  <c r="Q15" i="2"/>
  <c r="P15" i="2"/>
  <c r="O15" i="2"/>
  <c r="E13" i="2"/>
  <c r="D13" i="2"/>
  <c r="C13" i="2"/>
  <c r="B13" i="2"/>
  <c r="C45" i="1"/>
  <c r="R30" i="1"/>
  <c r="Q30" i="1"/>
  <c r="P30" i="1"/>
  <c r="O30" i="1"/>
  <c r="N30" i="1"/>
  <c r="M30" i="1"/>
  <c r="L30" i="1"/>
  <c r="I30" i="1"/>
  <c r="H30" i="1"/>
  <c r="G30" i="1"/>
  <c r="F30" i="1"/>
  <c r="E30" i="1"/>
  <c r="D30" i="1"/>
  <c r="C30" i="1"/>
  <c r="Y64" i="2" l="1"/>
  <c r="U51" i="2"/>
  <c r="Q38" i="2"/>
  <c r="V38" i="2"/>
  <c r="N47" i="2"/>
  <c r="A60" i="2"/>
  <c r="W51" i="2"/>
  <c r="R38" i="2"/>
  <c r="X25" i="2"/>
  <c r="N29" i="2"/>
  <c r="S38" i="2"/>
  <c r="X51" i="2"/>
  <c r="Z64" i="2"/>
  <c r="Y25" i="2"/>
  <c r="N31" i="2"/>
  <c r="T38" i="2"/>
  <c r="Y51" i="2"/>
  <c r="A64" i="2"/>
  <c r="R77" i="2"/>
  <c r="N34" i="2"/>
  <c r="Q64" i="2"/>
  <c r="S77" i="2"/>
  <c r="Q25" i="2"/>
  <c r="X38" i="2"/>
  <c r="S64" i="2"/>
  <c r="V77" i="2"/>
  <c r="Y38" i="2"/>
  <c r="S25" i="2"/>
  <c r="Z38" i="2"/>
  <c r="U64" i="2"/>
  <c r="W77" i="2"/>
  <c r="W38" i="2"/>
  <c r="V64" i="2"/>
  <c r="X77" i="2"/>
  <c r="Y77" i="2"/>
  <c r="Z77" i="2"/>
  <c r="T51" i="2"/>
  <c r="A68" i="2"/>
  <c r="N68" i="2" s="1"/>
  <c r="N55" i="2"/>
  <c r="A61" i="2"/>
  <c r="N48" i="2"/>
  <c r="Q36" i="2"/>
  <c r="N44" i="2"/>
  <c r="A57" i="2"/>
  <c r="N45" i="2"/>
  <c r="A58" i="2"/>
  <c r="N46" i="2"/>
  <c r="A59" i="2"/>
  <c r="P50" i="2"/>
  <c r="R36" i="2"/>
  <c r="N42" i="2"/>
  <c r="A43" i="2"/>
  <c r="P42" i="2"/>
  <c r="P43" i="2"/>
  <c r="R23" i="2"/>
  <c r="R37" i="2"/>
  <c r="Q42" i="2"/>
  <c r="N32" i="2"/>
  <c r="N35" i="2"/>
  <c r="N64" i="2" l="1"/>
  <c r="A77" i="2"/>
  <c r="N77" i="2" s="1"/>
  <c r="N60" i="2"/>
  <c r="A73" i="2"/>
  <c r="N73" i="2" s="1"/>
  <c r="A70" i="2"/>
  <c r="N70" i="2" s="1"/>
  <c r="N57" i="2"/>
  <c r="N43" i="2"/>
  <c r="R43" i="2"/>
  <c r="A56" i="2"/>
  <c r="S43" i="2"/>
  <c r="B51" i="2"/>
  <c r="P51" i="2" s="1"/>
  <c r="S49" i="2"/>
  <c r="R49" i="2"/>
  <c r="Q50" i="2"/>
  <c r="D51" i="2"/>
  <c r="S42" i="2"/>
  <c r="R42" i="2"/>
  <c r="A72" i="2"/>
  <c r="N72" i="2" s="1"/>
  <c r="N59" i="2"/>
  <c r="N61" i="2"/>
  <c r="A74" i="2"/>
  <c r="N74" i="2" s="1"/>
  <c r="A71" i="2"/>
  <c r="N71" i="2" s="1"/>
  <c r="N58" i="2"/>
  <c r="S50" i="2"/>
  <c r="R50" i="2"/>
  <c r="A69" i="2" l="1"/>
  <c r="N69" i="2" s="1"/>
  <c r="N56" i="2"/>
  <c r="S51" i="2"/>
  <c r="Q43" i="2"/>
  <c r="C51" i="2"/>
  <c r="Q51" i="2" s="1"/>
  <c r="R51" i="2" l="1"/>
</calcChain>
</file>

<file path=xl/sharedStrings.xml><?xml version="1.0" encoding="utf-8"?>
<sst xmlns="http://schemas.openxmlformats.org/spreadsheetml/2006/main" count="113" uniqueCount="73">
  <si>
    <t>File Number:</t>
  </si>
  <si>
    <t>EB-2024-0115</t>
  </si>
  <si>
    <t>Exhibit:</t>
  </si>
  <si>
    <t>Tab:</t>
  </si>
  <si>
    <t>Schedule:</t>
  </si>
  <si>
    <t>Attachment:</t>
  </si>
  <si>
    <t>Date:</t>
  </si>
  <si>
    <t>Appendix 2-IA</t>
  </si>
  <si>
    <t>Instructions on Customer, Connections, Load Forecast and Revenues Data and Analysis</t>
  </si>
  <si>
    <t>This sheet requires no inputs, but serves as a summary of the historical and forecasted data to be provided with respect to:</t>
  </si>
  <si>
    <t>1)</t>
  </si>
  <si>
    <t>Customers and connections</t>
  </si>
  <si>
    <t>2)</t>
  </si>
  <si>
    <t>Consumption (kWh)</t>
  </si>
  <si>
    <t>3)</t>
  </si>
  <si>
    <t>Demand (kW or kVA) as applicable for demand-billed customer classes</t>
  </si>
  <si>
    <t>4)</t>
  </si>
  <si>
    <t>Revenues</t>
  </si>
  <si>
    <t>The spreadsheet summarizes the data provided and the analyses (variance or year-over-year) that are required. Data are required to be provided on a customer class level. Consumption (kWh) must also be provided on a total distribution system level.</t>
  </si>
  <si>
    <t>Appendix 2-IB (formerly 2-IA) is the appendix spreadsheet that the distributor populates, and the spreadsheet is laid out for inputting the necessary data. The spreadsheet also calculates necessary statistics such as average consumption per customer/connection per year, and variances and % annual changes, as necessary.</t>
  </si>
  <si>
    <t>The distributor is required to provide suitable documentation in Exhibit 3 of its Application, in accordance with section 2.3.2 of Chapter 2 of the Filing Requirements. This would include explanations for material variations or of trends in the data.</t>
  </si>
  <si>
    <t>The distributor is also required to input its test year customer/connection and load forecast in Sheet 10 - Load Forecast of the Revenue Requirement Work Form. This sheet should also be updated to reflect changes in the load forecast made through the stages of processing of the rates application.</t>
  </si>
  <si>
    <t>The applicant must demonstrate the historical accuracy of its load forecast approach for at least the past 5 years. Such analysis will cover both customer/connections and consumption (kWh) and demand (kW or kVA) by providing the following, as shown in the following table:</t>
  </si>
  <si>
    <t>Customers/Connections</t>
  </si>
  <si>
    <t>Customers/Connections Variance Analysis</t>
  </si>
  <si>
    <t>Rate Class</t>
  </si>
  <si>
    <t>Residential</t>
  </si>
  <si>
    <t>General Service &lt; 50 kW</t>
  </si>
  <si>
    <t>General Service &gt;= 50 kW</t>
  </si>
  <si>
    <t>Large User</t>
  </si>
  <si>
    <t>Unmetered Scattered Load Connections</t>
  </si>
  <si>
    <t>Sentinel Lighting Connections</t>
  </si>
  <si>
    <t>Street Lighting Connections</t>
  </si>
  <si>
    <t>Wholesale Market Participants</t>
  </si>
  <si>
    <t>Embedded Distributor(s)</t>
  </si>
  <si>
    <t>Sub Transmission Customers</t>
  </si>
  <si>
    <t>Notes:</t>
  </si>
  <si>
    <t>(1)</t>
  </si>
  <si>
    <t>“Weather-normalized actuals” are estimated by replacing the actual weather-related values (typically Heating Degree Days (HDD) and Cooling Degree Days (CDD)) by the “typical” or “weather-normalized” values. These “weather-normalized HDD and CDD values would be the same as used to estimate the Bridge Year and Test Year forecasts.</t>
  </si>
  <si>
    <t>(2)</t>
  </si>
  <si>
    <t>(3)</t>
  </si>
  <si>
    <t>Consumption must be provided on a total distribution system basis as well as at a customer class level.</t>
  </si>
  <si>
    <t>(4)</t>
  </si>
  <si>
    <t>Revenues exclude commodity charges.</t>
  </si>
  <si>
    <t>Appendix 2-IB</t>
  </si>
  <si>
    <t>Customer, Connections, Load Forecast and Revenues Data and Analysis</t>
  </si>
  <si>
    <t>Customer Numbers</t>
  </si>
  <si>
    <t>Average</t>
  </si>
  <si>
    <t>This sheet is to be filled in accordance with the instructions documented in section 2.3.2 of Chapter 2 of the Filing Requirements for Distribution Rate Applications, in terms of one set of tables per customer class.</t>
  </si>
  <si>
    <t>Historical 2020</t>
  </si>
  <si>
    <t>Historical 2021</t>
  </si>
  <si>
    <t>Historical 2022</t>
  </si>
  <si>
    <t>Historical 2023</t>
  </si>
  <si>
    <t>Bridge Year 2025</t>
  </si>
  <si>
    <t>Test Year 2026</t>
  </si>
  <si>
    <t>Test Year 2027</t>
  </si>
  <si>
    <t>Test Year 2028</t>
  </si>
  <si>
    <t>Test Year 2029</t>
  </si>
  <si>
    <t>Test Year 2030</t>
  </si>
  <si>
    <t>TOTAL</t>
  </si>
  <si>
    <t>Consumption (Actual)</t>
  </si>
  <si>
    <t>Consumption (Actual) Variance Analysis</t>
  </si>
  <si>
    <t xml:space="preserve">TOTAL </t>
  </si>
  <si>
    <t>Demand (Actual)</t>
  </si>
  <si>
    <t>Demand (Actual) Variance Analysis</t>
  </si>
  <si>
    <t>Consumption (Weather Normalized)</t>
  </si>
  <si>
    <t>Consumption (Weather Normalized) Variance Analysis</t>
  </si>
  <si>
    <t>Demand (Weather Normalized)</t>
  </si>
  <si>
    <t>Demand (Weather Normalized) Variance Analysis</t>
  </si>
  <si>
    <t>ORIGINAL</t>
  </si>
  <si>
    <t>Historical 2024</t>
  </si>
  <si>
    <t>3-SEC-62(B)</t>
  </si>
  <si>
    <t>IRR 3-SEC-62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</si>
</sst>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6" x14ac:knownFonts="1">
    <font>
      <sz val="10"/>
      <color rgb="FF000000"/>
      <name val="Calibri"/>
      <scheme val="minor"/>
    </font>
    <font>
      <b/>
      <sz val="10"/>
      <color theme="1"/>
      <name val="Arial"/>
      <family val="2"/>
    </font>
    <font>
      <sz val="8"/>
      <color theme="1"/>
      <name val="Arial"/>
      <family val="2"/>
    </font>
    <font>
      <b/>
      <sz val="14"/>
      <color theme="1"/>
      <name val="Arial"/>
      <family val="2"/>
    </font>
    <font>
      <sz val="10"/>
      <color theme="1"/>
      <name val="Arial"/>
      <family val="2"/>
    </font>
    <font>
      <sz val="11"/>
      <color theme="1"/>
      <name val="Calibri"/>
      <family val="2"/>
    </font>
    <font>
      <b/>
      <sz val="11"/>
      <color rgb="FFFF0000"/>
      <name val="Calibri"/>
      <family val="2"/>
    </font>
    <font>
      <b/>
      <sz val="11"/>
      <color theme="1"/>
      <name val="Calibri"/>
      <family val="2"/>
    </font>
    <font>
      <vertAlign val="superscript"/>
      <sz val="10"/>
      <color theme="1"/>
      <name val="Arial"/>
      <family val="2"/>
    </font>
    <font>
      <sz val="10"/>
      <color theme="0"/>
      <name val="Arial"/>
      <family val="2"/>
    </font>
    <font>
      <b/>
      <sz val="11"/>
      <color rgb="FF002060"/>
      <name val="Calibri"/>
      <family val="2"/>
    </font>
    <font>
      <sz val="10"/>
      <color rgb="FFD9D9D9"/>
      <name val="Calibri"/>
      <family val="2"/>
      <scheme val="minor"/>
    </font>
    <font>
      <b/>
      <sz val="11"/>
      <color rgb="FF5F497A"/>
      <name val="Calibri"/>
      <family val="2"/>
    </font>
    <font>
      <b/>
      <sz val="11"/>
      <color rgb="FF7030A0"/>
      <name val="Calibri"/>
      <family val="2"/>
    </font>
    <font>
      <b/>
      <sz val="11"/>
      <name val="Arial"/>
      <family val="2"/>
    </font>
    <font>
      <sz val="10"/>
      <name val="Calibri"/>
      <family val="2"/>
      <scheme val="minor"/>
    </font>
  </fonts>
  <fills count="8">
    <fill>
      <patternFill patternType="none"/>
    </fill>
    <fill>
      <patternFill patternType="gray125"/>
    </fill>
    <fill>
      <patternFill patternType="solid">
        <fgColor rgb="FFEAF1DD"/>
        <bgColor rgb="FFEAF1DD"/>
      </patternFill>
    </fill>
    <fill>
      <patternFill patternType="solid">
        <fgColor theme="0"/>
        <bgColor theme="0"/>
      </patternFill>
    </fill>
    <fill>
      <patternFill patternType="solid">
        <fgColor rgb="FFD8D8D8"/>
        <bgColor rgb="FFD8D8D8"/>
      </patternFill>
    </fill>
    <fill>
      <patternFill patternType="solid">
        <fgColor rgb="FFDBE5F1"/>
        <bgColor rgb="FFDBE5F1"/>
      </patternFill>
    </fill>
    <fill>
      <patternFill patternType="solid">
        <fgColor theme="0"/>
        <bgColor rgb="FFFF0000"/>
      </patternFill>
    </fill>
    <fill>
      <patternFill patternType="solid">
        <fgColor theme="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6">
    <xf numFmtId="0" fontId="0" fillId="0" borderId="0" xfId="0"/>
    <xf numFmtId="0" fontId="1" fillId="0" borderId="0" xfId="0" applyFont="1"/>
    <xf numFmtId="0" fontId="2" fillId="0" borderId="0" xfId="0" applyFont="1" applyAlignment="1">
      <alignment vertical="top"/>
    </xf>
    <xf numFmtId="0" fontId="2" fillId="2" borderId="0" xfId="0" applyFont="1" applyFill="1" applyAlignment="1">
      <alignment vertical="top"/>
    </xf>
    <xf numFmtId="0" fontId="2" fillId="0" borderId="0" xfId="0" applyFont="1" applyAlignment="1">
      <alignment horizontal="right" vertical="top"/>
    </xf>
    <xf numFmtId="0" fontId="4" fillId="0" borderId="0" xfId="0" applyFont="1"/>
    <xf numFmtId="0" fontId="6" fillId="0" borderId="0" xfId="0" applyFont="1"/>
    <xf numFmtId="0" fontId="7"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xf numFmtId="164" fontId="4" fillId="0" borderId="1" xfId="0" applyNumberFormat="1" applyFont="1" applyBorder="1"/>
    <xf numFmtId="164" fontId="4" fillId="3" borderId="1" xfId="0" applyNumberFormat="1" applyFont="1" applyFill="1" applyBorder="1"/>
    <xf numFmtId="1" fontId="4" fillId="0" borderId="0" xfId="0" applyNumberFormat="1" applyFont="1"/>
    <xf numFmtId="0" fontId="4" fillId="4" borderId="1" xfId="0" applyFont="1" applyFill="1" applyBorder="1"/>
    <xf numFmtId="9" fontId="4" fillId="0" borderId="1" xfId="0" applyNumberFormat="1" applyFont="1" applyBorder="1"/>
    <xf numFmtId="0" fontId="8" fillId="0" borderId="0" xfId="0" quotePrefix="1" applyFont="1" applyAlignment="1">
      <alignment horizontal="right" vertical="top"/>
    </xf>
    <xf numFmtId="0" fontId="4" fillId="0" borderId="0" xfId="0" applyFont="1" applyAlignment="1">
      <alignment horizontal="right"/>
    </xf>
    <xf numFmtId="0" fontId="2" fillId="2" borderId="0" xfId="0" applyFont="1" applyFill="1" applyAlignment="1">
      <alignment horizontal="right" vertical="top"/>
    </xf>
    <xf numFmtId="15" fontId="2" fillId="2" borderId="0" xfId="0" applyNumberFormat="1" applyFont="1" applyFill="1" applyAlignment="1">
      <alignment vertical="top"/>
    </xf>
    <xf numFmtId="0" fontId="1" fillId="5" borderId="1" xfId="0" applyFont="1" applyFill="1" applyBorder="1" applyAlignment="1">
      <alignment horizontal="center"/>
    </xf>
    <xf numFmtId="0" fontId="3" fillId="0" borderId="0" xfId="0" applyFont="1"/>
    <xf numFmtId="0" fontId="3" fillId="0" borderId="0" xfId="0" applyFont="1" applyAlignment="1">
      <alignment vertical="top" wrapText="1"/>
    </xf>
    <xf numFmtId="0" fontId="5" fillId="0" borderId="0" xfId="0" applyFont="1" applyAlignment="1">
      <alignment vertical="top"/>
    </xf>
    <xf numFmtId="0" fontId="9" fillId="0" borderId="0" xfId="0" applyFont="1"/>
    <xf numFmtId="164" fontId="4" fillId="2" borderId="1" xfId="0" applyNumberFormat="1" applyFont="1" applyFill="1" applyBorder="1"/>
    <xf numFmtId="0" fontId="1" fillId="0" borderId="1" xfId="0" applyFont="1" applyBorder="1"/>
    <xf numFmtId="164" fontId="1" fillId="0" borderId="1" xfId="0" applyNumberFormat="1" applyFont="1" applyBorder="1"/>
    <xf numFmtId="164" fontId="1" fillId="2" borderId="1" xfId="0" applyNumberFormat="1" applyFont="1" applyFill="1" applyBorder="1"/>
    <xf numFmtId="9" fontId="1" fillId="0" borderId="1" xfId="0" applyNumberFormat="1" applyFont="1" applyBorder="1"/>
    <xf numFmtId="0" fontId="10" fillId="0" borderId="0" xfId="0" applyFont="1"/>
    <xf numFmtId="0" fontId="11" fillId="0" borderId="0" xfId="0" applyFont="1"/>
    <xf numFmtId="0" fontId="12" fillId="0" borderId="0" xfId="0" applyFont="1"/>
    <xf numFmtId="164" fontId="4" fillId="2" borderId="1" xfId="0" applyNumberFormat="1" applyFont="1" applyFill="1" applyBorder="1" applyAlignment="1">
      <alignment horizontal="right"/>
    </xf>
    <xf numFmtId="0" fontId="13" fillId="0" borderId="0" xfId="0" applyFont="1"/>
    <xf numFmtId="9" fontId="4" fillId="0" borderId="0" xfId="0" applyNumberFormat="1" applyFont="1"/>
    <xf numFmtId="0" fontId="0" fillId="0" borderId="0" xfId="0"/>
    <xf numFmtId="164" fontId="0" fillId="0" borderId="0" xfId="0" applyNumberFormat="1"/>
    <xf numFmtId="0" fontId="5" fillId="0" borderId="0" xfId="0" applyFont="1" applyAlignment="1">
      <alignment horizontal="left" vertical="top" wrapText="1"/>
    </xf>
    <xf numFmtId="0" fontId="0" fillId="0" borderId="0" xfId="0"/>
    <xf numFmtId="0" fontId="4" fillId="0" borderId="0" xfId="0" applyFont="1" applyAlignment="1">
      <alignment horizontal="left" vertical="top" wrapText="1"/>
    </xf>
    <xf numFmtId="0" fontId="3" fillId="0" borderId="0" xfId="0" applyFont="1" applyAlignment="1">
      <alignment horizontal="center"/>
    </xf>
    <xf numFmtId="0" fontId="3" fillId="0" borderId="0" xfId="0" applyFont="1" applyAlignment="1">
      <alignment horizontal="center" vertical="top" wrapText="1"/>
    </xf>
    <xf numFmtId="0" fontId="14" fillId="6" borderId="0" xfId="0" applyFont="1" applyFill="1"/>
    <xf numFmtId="0" fontId="15" fillId="7" borderId="0" xfId="0" applyFont="1" applyFill="1"/>
    <xf numFmtId="0" fontId="7"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en-US" sz="1400" b="0" i="0">
                <a:solidFill>
                  <a:srgbClr val="757575"/>
                </a:solidFill>
                <a:latin typeface="Calibri"/>
              </a:rPr>
              <a:t>Consumption (Actual)</a:t>
            </a:r>
          </a:p>
        </c:rich>
      </c:tx>
      <c:overlay val="0"/>
    </c:title>
    <c:autoTitleDeleted val="0"/>
    <c:plotArea>
      <c:layout/>
      <c:lineChart>
        <c:grouping val="standard"/>
        <c:varyColors val="1"/>
        <c:ser>
          <c:idx val="0"/>
          <c:order val="0"/>
          <c:tx>
            <c:v>Residential</c:v>
          </c:tx>
          <c:spPr>
            <a:ln w="28575" cmpd="sng">
              <a:solidFill>
                <a:schemeClr val="accent1"/>
              </a:solidFill>
            </a:ln>
          </c:spPr>
          <c:marker>
            <c:symbol val="none"/>
          </c:marker>
          <c:cat>
            <c:strRef>
              <c:f>'App.2-IB_Load_Forecast_Analysis'!$B$15:$H$15</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'App.2-IB_Load_Forecast_Analysis'!$B$16:$H$16</c:f>
              <c:numCache>
                <c:formatCode>_(* #,##0_);_(* \(#,##0\);_(* "-"??_);_(@_)</c:formatCode>
                <c:ptCount val="7"/>
                <c:pt idx="0">
                  <c:v>314681</c:v>
                </c:pt>
                <c:pt idx="1">
                  <c:v>321187</c:v>
                </c:pt>
                <c:pt idx="2">
                  <c:v>327459</c:v>
                </c:pt>
                <c:pt idx="3">
                  <c:v>332883</c:v>
                </c:pt>
                <c:pt idx="4">
                  <c:v>338949</c:v>
                </c:pt>
                <c:pt idx="5">
                  <c:v>344451</c:v>
                </c:pt>
                <c:pt idx="6">
                  <c:v>346478</c:v>
                </c:pt>
              </c:numCache>
            </c:numRef>
          </c:val>
          <c:smooth val="0"/>
          <c:extLst>
            <c:ext xmlns:c16="http://schemas.microsoft.com/office/drawing/2014/chart" uri="{C3380CC4-5D6E-409C-BE32-E72D297353CC}">
              <c16:uniqueId val="{00000000-FABC-4E3B-B5F9-DCFA14AB1B6F}"/>
            </c:ext>
          </c:extLst>
        </c:ser>
        <c:ser>
          <c:idx val="1"/>
          <c:order val="1"/>
          <c:tx>
            <c:v>General Service &lt; 50 kW</c:v>
          </c:tx>
          <c:spPr>
            <a:ln w="28575" cmpd="sng">
              <a:solidFill>
                <a:schemeClr val="accent2"/>
              </a:solidFill>
            </a:ln>
          </c:spPr>
          <c:marker>
            <c:symbol val="none"/>
          </c:marker>
          <c:cat>
            <c:strRef>
              <c:f>'App.2-IB_Load_Forecast_Analysis'!$B$15:$H$15</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'App.2-IB_Load_Forecast_Analysis'!$B$17:$H$17</c:f>
              <c:numCache>
                <c:formatCode>_(* #,##0_);_(* \(#,##0\);_(* "-"??_);_(@_)</c:formatCode>
                <c:ptCount val="7"/>
                <c:pt idx="0">
                  <c:v>25131</c:v>
                </c:pt>
                <c:pt idx="1">
                  <c:v>25243</c:v>
                </c:pt>
                <c:pt idx="2">
                  <c:v>25488</c:v>
                </c:pt>
                <c:pt idx="3">
                  <c:v>25664</c:v>
                </c:pt>
                <c:pt idx="4">
                  <c:v>25750</c:v>
                </c:pt>
                <c:pt idx="5">
                  <c:v>25821</c:v>
                </c:pt>
                <c:pt idx="6">
                  <c:v>25969</c:v>
                </c:pt>
              </c:numCache>
            </c:numRef>
          </c:val>
          <c:smooth val="0"/>
          <c:extLst>
            <c:ext xmlns:c16="http://schemas.microsoft.com/office/drawing/2014/chart" uri="{C3380CC4-5D6E-409C-BE32-E72D297353CC}">
              <c16:uniqueId val="{00000001-FABC-4E3B-B5F9-DCFA14AB1B6F}"/>
            </c:ext>
          </c:extLst>
        </c:ser>
        <c:ser>
          <c:idx val="2"/>
          <c:order val="2"/>
          <c:tx>
            <c:v>General Service &gt;= 50 kW</c:v>
          </c:tx>
          <c:spPr>
            <a:ln w="28575" cmpd="sng">
              <a:solidFill>
                <a:schemeClr val="accent3"/>
              </a:solidFill>
            </a:ln>
          </c:spPr>
          <c:marker>
            <c:symbol val="none"/>
          </c:marker>
          <c:cat>
            <c:strRef>
              <c:f>'App.2-IB_Load_Forecast_Analysis'!$B$15:$H$15</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'App.2-IB_Load_Forecast_Analysis'!$B$18:$H$18</c:f>
              <c:numCache>
                <c:formatCode>_(* #,##0_);_(* \(#,##0\);_(* "-"??_);_(@_)</c:formatCode>
                <c:ptCount val="7"/>
                <c:pt idx="0">
                  <c:v>3235</c:v>
                </c:pt>
                <c:pt idx="1">
                  <c:v>3254</c:v>
                </c:pt>
                <c:pt idx="2">
                  <c:v>3105</c:v>
                </c:pt>
                <c:pt idx="3">
                  <c:v>3131</c:v>
                </c:pt>
                <c:pt idx="4">
                  <c:v>3097</c:v>
                </c:pt>
                <c:pt idx="5">
                  <c:v>3183</c:v>
                </c:pt>
                <c:pt idx="6">
                  <c:v>3122</c:v>
                </c:pt>
              </c:numCache>
            </c:numRef>
          </c:val>
          <c:smooth val="0"/>
          <c:extLst>
            <c:ext xmlns:c16="http://schemas.microsoft.com/office/drawing/2014/chart" uri="{C3380CC4-5D6E-409C-BE32-E72D297353CC}">
              <c16:uniqueId val="{00000002-FABC-4E3B-B5F9-DCFA14AB1B6F}"/>
            </c:ext>
          </c:extLst>
        </c:ser>
        <c:ser>
          <c:idx val="3"/>
          <c:order val="3"/>
          <c:tx>
            <c:v>Large User</c:v>
          </c:tx>
          <c:spPr>
            <a:ln w="28575" cmpd="sng">
              <a:solidFill>
                <a:schemeClr val="accent4"/>
              </a:solidFill>
            </a:ln>
          </c:spPr>
          <c:marker>
            <c:symbol val="none"/>
          </c:marker>
          <c:cat>
            <c:strRef>
              <c:f>'App.2-IB_Load_Forecast_Analysis'!$B$15:$H$15</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'App.2-IB_Load_Forecast_Analysis'!$B$19:$H$19</c:f>
              <c:numCache>
                <c:formatCode>_(* #,##0_);_(* \(#,##0\);_(* "-"??_);_(@_)</c:formatCode>
                <c:ptCount val="7"/>
                <c:pt idx="0">
                  <c:v>11</c:v>
                </c:pt>
                <c:pt idx="1">
                  <c:v>11</c:v>
                </c:pt>
                <c:pt idx="2">
                  <c:v>10</c:v>
                </c:pt>
                <c:pt idx="3">
                  <c:v>10</c:v>
                </c:pt>
                <c:pt idx="4">
                  <c:v>10</c:v>
                </c:pt>
                <c:pt idx="5">
                  <c:v>10</c:v>
                </c:pt>
                <c:pt idx="6">
                  <c:v>11</c:v>
                </c:pt>
              </c:numCache>
            </c:numRef>
          </c:val>
          <c:smooth val="0"/>
          <c:extLst>
            <c:ext xmlns:c16="http://schemas.microsoft.com/office/drawing/2014/chart" uri="{C3380CC4-5D6E-409C-BE32-E72D297353CC}">
              <c16:uniqueId val="{00000003-FABC-4E3B-B5F9-DCFA14AB1B6F}"/>
            </c:ext>
          </c:extLst>
        </c:ser>
        <c:ser>
          <c:idx val="4"/>
          <c:order val="4"/>
          <c:tx>
            <c:v>Unmetered Scattered Load Connections</c:v>
          </c:tx>
          <c:spPr>
            <a:ln w="28575" cmpd="sng">
              <a:solidFill>
                <a:schemeClr val="accent5"/>
              </a:solidFill>
            </a:ln>
          </c:spPr>
          <c:marker>
            <c:symbol val="none"/>
          </c:marker>
          <c:cat>
            <c:strRef>
              <c:f>'App.2-IB_Load_Forecast_Analysis'!$B$15:$H$15</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'App.2-IB_Load_Forecast_Analysis'!$B$20:$H$20</c:f>
              <c:numCache>
                <c:formatCode>_(* #,##0_);_(* \(#,##0\);_(* "-"??_);_(@_)</c:formatCode>
                <c:ptCount val="7"/>
                <c:pt idx="0">
                  <c:v>3376</c:v>
                </c:pt>
                <c:pt idx="1">
                  <c:v>3590</c:v>
                </c:pt>
                <c:pt idx="2">
                  <c:v>3685</c:v>
                </c:pt>
                <c:pt idx="3">
                  <c:v>3820</c:v>
                </c:pt>
                <c:pt idx="4">
                  <c:v>4035</c:v>
                </c:pt>
                <c:pt idx="5">
                  <c:v>4140</c:v>
                </c:pt>
                <c:pt idx="6">
                  <c:v>4243</c:v>
                </c:pt>
              </c:numCache>
            </c:numRef>
          </c:val>
          <c:smooth val="0"/>
          <c:extLst>
            <c:ext xmlns:c16="http://schemas.microsoft.com/office/drawing/2014/chart" uri="{C3380CC4-5D6E-409C-BE32-E72D297353CC}">
              <c16:uniqueId val="{00000004-FABC-4E3B-B5F9-DCFA14AB1B6F}"/>
            </c:ext>
          </c:extLst>
        </c:ser>
        <c:ser>
          <c:idx val="5"/>
          <c:order val="5"/>
          <c:tx>
            <c:v>Sentinel Lighting Connections</c:v>
          </c:tx>
          <c:spPr>
            <a:ln w="28575" cmpd="sng">
              <a:solidFill>
                <a:schemeClr val="accent6"/>
              </a:solidFill>
            </a:ln>
          </c:spPr>
          <c:marker>
            <c:symbol val="none"/>
          </c:marker>
          <c:cat>
            <c:strRef>
              <c:f>'App.2-IB_Load_Forecast_Analysis'!$B$15:$H$15</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'App.2-IB_Load_Forecast_Analysis'!$B$21:$H$21</c:f>
              <c:numCache>
                <c:formatCode>_(* #,##0_);_(* \(#,##0\);_(* "-"??_);_(@_)</c:formatCode>
                <c:ptCount val="7"/>
                <c:pt idx="0">
                  <c:v>56</c:v>
                </c:pt>
                <c:pt idx="1">
                  <c:v>53</c:v>
                </c:pt>
                <c:pt idx="2">
                  <c:v>53</c:v>
                </c:pt>
                <c:pt idx="3">
                  <c:v>50</c:v>
                </c:pt>
                <c:pt idx="4">
                  <c:v>49</c:v>
                </c:pt>
                <c:pt idx="5">
                  <c:v>48</c:v>
                </c:pt>
                <c:pt idx="6">
                  <c:v>47</c:v>
                </c:pt>
              </c:numCache>
            </c:numRef>
          </c:val>
          <c:smooth val="0"/>
          <c:extLst>
            <c:ext xmlns:c16="http://schemas.microsoft.com/office/drawing/2014/chart" uri="{C3380CC4-5D6E-409C-BE32-E72D297353CC}">
              <c16:uniqueId val="{00000005-FABC-4E3B-B5F9-DCFA14AB1B6F}"/>
            </c:ext>
          </c:extLst>
        </c:ser>
        <c:ser>
          <c:idx val="6"/>
          <c:order val="6"/>
          <c:tx>
            <c:v>Street Lighting Connections</c:v>
          </c:tx>
          <c:spPr>
            <a:ln w="28575" cmpd="sng">
              <a:solidFill>
                <a:schemeClr val="accent1"/>
              </a:solidFill>
            </a:ln>
          </c:spPr>
          <c:marker>
            <c:symbol val="none"/>
          </c:marker>
          <c:cat>
            <c:strRef>
              <c:f>'App.2-IB_Load_Forecast_Analysis'!$B$15:$H$15</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'App.2-IB_Load_Forecast_Analysis'!$B$22:$H$22</c:f>
              <c:numCache>
                <c:formatCode>_(* #,##0_);_(* \(#,##0\);_(* "-"??_);_(@_)</c:formatCode>
                <c:ptCount val="7"/>
                <c:pt idx="0">
                  <c:v>61799</c:v>
                </c:pt>
                <c:pt idx="1">
                  <c:v>62571</c:v>
                </c:pt>
                <c:pt idx="2">
                  <c:v>63509</c:v>
                </c:pt>
                <c:pt idx="3">
                  <c:v>64008</c:v>
                </c:pt>
                <c:pt idx="4">
                  <c:v>64368</c:v>
                </c:pt>
                <c:pt idx="5">
                  <c:v>64822</c:v>
                </c:pt>
                <c:pt idx="6">
                  <c:v>65686</c:v>
                </c:pt>
              </c:numCache>
            </c:numRef>
          </c:val>
          <c:smooth val="0"/>
          <c:extLst>
            <c:ext xmlns:c16="http://schemas.microsoft.com/office/drawing/2014/chart" uri="{C3380CC4-5D6E-409C-BE32-E72D297353CC}">
              <c16:uniqueId val="{00000006-FABC-4E3B-B5F9-DCFA14AB1B6F}"/>
            </c:ext>
          </c:extLst>
        </c:ser>
        <c:ser>
          <c:idx val="7"/>
          <c:order val="7"/>
          <c:tx>
            <c:v>Wholesale Market Participants</c:v>
          </c:tx>
          <c:spPr>
            <a:ln w="28575" cmpd="sng">
              <a:solidFill>
                <a:schemeClr val="accent2"/>
              </a:solidFill>
            </a:ln>
          </c:spPr>
          <c:marker>
            <c:symbol val="none"/>
          </c:marker>
          <c:cat>
            <c:strRef>
              <c:f>'App.2-IB_Load_Forecast_Analysis'!$B$15:$H$15</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'App.2-IB_Load_Forecast_Analysis'!$B$23:$H$23</c:f>
              <c:numCache>
                <c:formatCode>_(* #,##0_);_(* \(#,##0\);_(* "-"??_);_(@_)</c:formatCode>
                <c:ptCount val="7"/>
              </c:numCache>
            </c:numRef>
          </c:val>
          <c:smooth val="0"/>
          <c:extLst>
            <c:ext xmlns:c16="http://schemas.microsoft.com/office/drawing/2014/chart" uri="{C3380CC4-5D6E-409C-BE32-E72D297353CC}">
              <c16:uniqueId val="{00000007-FABC-4E3B-B5F9-DCFA14AB1B6F}"/>
            </c:ext>
          </c:extLst>
        </c:ser>
        <c:dLbls>
          <c:showLegendKey val="0"/>
          <c:showVal val="0"/>
          <c:showCatName val="0"/>
          <c:showSerName val="0"/>
          <c:showPercent val="0"/>
          <c:showBubbleSize val="0"/>
        </c:dLbls>
        <c:smooth val="0"/>
        <c:axId val="1863551190"/>
        <c:axId val="1634321533"/>
      </c:lineChart>
      <c:catAx>
        <c:axId val="1863551190"/>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n-US"/>
          </a:p>
        </c:txPr>
        <c:crossAx val="1634321533"/>
        <c:crosses val="autoZero"/>
        <c:auto val="1"/>
        <c:lblAlgn val="ctr"/>
        <c:lblOffset val="100"/>
        <c:noMultiLvlLbl val="1"/>
      </c:catAx>
      <c:valAx>
        <c:axId val="163432153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_(* #,##0_);_(* \(#,##0\);_(* &quot;-&quot;??_);_(@_)" sourceLinked="1"/>
        <c:majorTickMark val="none"/>
        <c:minorTickMark val="none"/>
        <c:tickLblPos val="nextTo"/>
        <c:spPr>
          <a:ln/>
        </c:spPr>
        <c:txPr>
          <a:bodyPr/>
          <a:lstStyle/>
          <a:p>
            <a:pPr lvl="0">
              <a:defRPr sz="900" b="0" i="0">
                <a:solidFill>
                  <a:srgbClr val="000000"/>
                </a:solidFill>
                <a:latin typeface="Calibri"/>
              </a:defRPr>
            </a:pPr>
            <a:endParaRPr lang="en-US"/>
          </a:p>
        </c:txPr>
        <c:crossAx val="1863551190"/>
        <c:crosses val="autoZero"/>
        <c:crossBetween val="between"/>
      </c:valAx>
    </c:plotArea>
    <c:legend>
      <c:legendPos val="r"/>
      <c:layout>
        <c:manualLayout>
          <c:xMode val="edge"/>
          <c:yMode val="edge"/>
          <c:x val="0.85105021455470908"/>
          <c:y val="0.16871816103540763"/>
        </c:manualLayout>
      </c:layout>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en-US" sz="1400" b="0" i="0">
                <a:solidFill>
                  <a:srgbClr val="757575"/>
                </a:solidFill>
                <a:latin typeface="Calibri"/>
              </a:rPr>
              <a:t>Demand (Actual)</a:t>
            </a:r>
          </a:p>
        </c:rich>
      </c:tx>
      <c:overlay val="0"/>
    </c:title>
    <c:autoTitleDeleted val="0"/>
    <c:plotArea>
      <c:layout/>
      <c:lineChart>
        <c:grouping val="standard"/>
        <c:varyColors val="1"/>
        <c:ser>
          <c:idx val="0"/>
          <c:order val="0"/>
          <c:tx>
            <c:v>Residential</c:v>
          </c:tx>
          <c:spPr>
            <a:ln w="28575" cmpd="sng">
              <a:solidFill>
                <a:schemeClr val="accent2"/>
              </a:solidFill>
            </a:ln>
          </c:spPr>
          <c:marker>
            <c:symbol val="none"/>
          </c:marker>
          <c:cat>
            <c:strRef>
              <c:f>'App.2-IB_Load_Forecast_Analysis'!$B$41:$H$41</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'App.2-IB_Load_Forecast_Analysis'!$B$42:$H$42</c:f>
              <c:numCache>
                <c:formatCode>_(* #,##0_);_(* \(#,##0\);_(* "-"??_);_(@_)</c:formatCode>
                <c:ptCount val="7"/>
              </c:numCache>
            </c:numRef>
          </c:val>
          <c:smooth val="0"/>
          <c:extLst>
            <c:ext xmlns:c16="http://schemas.microsoft.com/office/drawing/2014/chart" uri="{C3380CC4-5D6E-409C-BE32-E72D297353CC}">
              <c16:uniqueId val="{00000000-7D94-41D5-907D-BD781D281EEC}"/>
            </c:ext>
          </c:extLst>
        </c:ser>
        <c:ser>
          <c:idx val="1"/>
          <c:order val="1"/>
          <c:tx>
            <c:v>General Service &lt; 50 kW</c:v>
          </c:tx>
          <c:spPr>
            <a:ln w="28575" cmpd="sng">
              <a:solidFill>
                <a:schemeClr val="accent3"/>
              </a:solidFill>
            </a:ln>
          </c:spPr>
          <c:marker>
            <c:symbol val="none"/>
          </c:marker>
          <c:cat>
            <c:strRef>
              <c:f>'App.2-IB_Load_Forecast_Analysis'!$B$41:$H$41</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'App.2-IB_Load_Forecast_Analysis'!$B$43:$H$43</c:f>
              <c:numCache>
                <c:formatCode>_(* #,##0_);_(* \(#,##0\);_(* "-"??_);_(@_)</c:formatCode>
                <c:ptCount val="7"/>
              </c:numCache>
            </c:numRef>
          </c:val>
          <c:smooth val="0"/>
          <c:extLst>
            <c:ext xmlns:c16="http://schemas.microsoft.com/office/drawing/2014/chart" uri="{C3380CC4-5D6E-409C-BE32-E72D297353CC}">
              <c16:uniqueId val="{00000001-7D94-41D5-907D-BD781D281EEC}"/>
            </c:ext>
          </c:extLst>
        </c:ser>
        <c:ser>
          <c:idx val="2"/>
          <c:order val="2"/>
          <c:tx>
            <c:v>General Service &gt;= 50 kW</c:v>
          </c:tx>
          <c:spPr>
            <a:ln w="28575" cmpd="sng">
              <a:solidFill>
                <a:schemeClr val="accent4"/>
              </a:solidFill>
            </a:ln>
          </c:spPr>
          <c:marker>
            <c:symbol val="none"/>
          </c:marker>
          <c:cat>
            <c:strRef>
              <c:f>'App.2-IB_Load_Forecast_Analysis'!$B$41:$H$41</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'App.2-IB_Load_Forecast_Analysis'!$B$44:$H$44</c:f>
              <c:numCache>
                <c:formatCode>_(* #,##0_);_(* \(#,##0\);_(* "-"??_);_(@_)</c:formatCode>
                <c:ptCount val="7"/>
                <c:pt idx="0">
                  <c:v>7915439</c:v>
                </c:pt>
                <c:pt idx="1">
                  <c:v>7979299</c:v>
                </c:pt>
                <c:pt idx="2">
                  <c:v>8061076</c:v>
                </c:pt>
                <c:pt idx="3">
                  <c:v>8256762</c:v>
                </c:pt>
                <c:pt idx="4">
                  <c:v>8280792</c:v>
                </c:pt>
                <c:pt idx="5">
                  <c:v>8499029</c:v>
                </c:pt>
                <c:pt idx="6">
                  <c:v>8333924</c:v>
                </c:pt>
              </c:numCache>
            </c:numRef>
          </c:val>
          <c:smooth val="0"/>
          <c:extLst>
            <c:ext xmlns:c16="http://schemas.microsoft.com/office/drawing/2014/chart" uri="{C3380CC4-5D6E-409C-BE32-E72D297353CC}">
              <c16:uniqueId val="{00000002-7D94-41D5-907D-BD781D281EEC}"/>
            </c:ext>
          </c:extLst>
        </c:ser>
        <c:ser>
          <c:idx val="3"/>
          <c:order val="3"/>
          <c:tx>
            <c:v>Large User</c:v>
          </c:tx>
          <c:spPr>
            <a:ln w="28575" cmpd="sng">
              <a:solidFill>
                <a:schemeClr val="accent5"/>
              </a:solidFill>
            </a:ln>
          </c:spPr>
          <c:marker>
            <c:symbol val="none"/>
          </c:marker>
          <c:cat>
            <c:strRef>
              <c:f>'App.2-IB_Load_Forecast_Analysis'!$B$41:$H$41</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'App.2-IB_Load_Forecast_Analysis'!$B$45:$H$45</c:f>
              <c:numCache>
                <c:formatCode>_(* #,##0_);_(* \(#,##0\);_(* "-"??_);_(@_)</c:formatCode>
                <c:ptCount val="7"/>
                <c:pt idx="0">
                  <c:v>1010828</c:v>
                </c:pt>
                <c:pt idx="1">
                  <c:v>1027714</c:v>
                </c:pt>
                <c:pt idx="2">
                  <c:v>988207</c:v>
                </c:pt>
                <c:pt idx="3">
                  <c:v>996339</c:v>
                </c:pt>
                <c:pt idx="4">
                  <c:v>961355</c:v>
                </c:pt>
                <c:pt idx="5">
                  <c:v>974070</c:v>
                </c:pt>
                <c:pt idx="6">
                  <c:v>1022952</c:v>
                </c:pt>
              </c:numCache>
            </c:numRef>
          </c:val>
          <c:smooth val="0"/>
          <c:extLst>
            <c:ext xmlns:c16="http://schemas.microsoft.com/office/drawing/2014/chart" uri="{C3380CC4-5D6E-409C-BE32-E72D297353CC}">
              <c16:uniqueId val="{00000003-7D94-41D5-907D-BD781D281EEC}"/>
            </c:ext>
          </c:extLst>
        </c:ser>
        <c:ser>
          <c:idx val="4"/>
          <c:order val="4"/>
          <c:tx>
            <c:v>Unmetered Scattered Load Connections</c:v>
          </c:tx>
          <c:spPr>
            <a:ln w="28575" cmpd="sng">
              <a:solidFill>
                <a:schemeClr val="accent6"/>
              </a:solidFill>
            </a:ln>
          </c:spPr>
          <c:marker>
            <c:symbol val="none"/>
          </c:marker>
          <c:cat>
            <c:strRef>
              <c:f>'App.2-IB_Load_Forecast_Analysis'!$B$41:$H$41</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'App.2-IB_Load_Forecast_Analysis'!$B$46:$H$46</c:f>
              <c:numCache>
                <c:formatCode>_(* #,##0_);_(* \(#,##0\);_(* "-"??_);_(@_)</c:formatCode>
                <c:ptCount val="7"/>
              </c:numCache>
            </c:numRef>
          </c:val>
          <c:smooth val="0"/>
          <c:extLst>
            <c:ext xmlns:c16="http://schemas.microsoft.com/office/drawing/2014/chart" uri="{C3380CC4-5D6E-409C-BE32-E72D297353CC}">
              <c16:uniqueId val="{00000004-7D94-41D5-907D-BD781D281EEC}"/>
            </c:ext>
          </c:extLst>
        </c:ser>
        <c:ser>
          <c:idx val="5"/>
          <c:order val="5"/>
          <c:tx>
            <c:v>Sentinel Lighting Connections</c:v>
          </c:tx>
          <c:spPr>
            <a:ln w="28575" cmpd="sng">
              <a:solidFill>
                <a:schemeClr val="accent1"/>
              </a:solidFill>
            </a:ln>
          </c:spPr>
          <c:marker>
            <c:symbol val="none"/>
          </c:marker>
          <c:cat>
            <c:strRef>
              <c:f>'App.2-IB_Load_Forecast_Analysis'!$B$41:$H$41</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'App.2-IB_Load_Forecast_Analysis'!$B$47:$H$47</c:f>
              <c:numCache>
                <c:formatCode>_(* #,##0_);_(* \(#,##0\);_(* "-"??_);_(@_)</c:formatCode>
                <c:ptCount val="7"/>
                <c:pt idx="0">
                  <c:v>129</c:v>
                </c:pt>
                <c:pt idx="1">
                  <c:v>122</c:v>
                </c:pt>
                <c:pt idx="2">
                  <c:v>120</c:v>
                </c:pt>
                <c:pt idx="3">
                  <c:v>120</c:v>
                </c:pt>
                <c:pt idx="4">
                  <c:v>120</c:v>
                </c:pt>
                <c:pt idx="5">
                  <c:v>120</c:v>
                </c:pt>
                <c:pt idx="6">
                  <c:v>120</c:v>
                </c:pt>
              </c:numCache>
            </c:numRef>
          </c:val>
          <c:smooth val="0"/>
          <c:extLst>
            <c:ext xmlns:c16="http://schemas.microsoft.com/office/drawing/2014/chart" uri="{C3380CC4-5D6E-409C-BE32-E72D297353CC}">
              <c16:uniqueId val="{00000005-7D94-41D5-907D-BD781D281EEC}"/>
            </c:ext>
          </c:extLst>
        </c:ser>
        <c:ser>
          <c:idx val="6"/>
          <c:order val="6"/>
          <c:tx>
            <c:v>Street Lighting Connections</c:v>
          </c:tx>
          <c:spPr>
            <a:ln w="28575" cmpd="sng">
              <a:solidFill>
                <a:schemeClr val="accent1"/>
              </a:solidFill>
            </a:ln>
          </c:spPr>
          <c:marker>
            <c:symbol val="none"/>
          </c:marker>
          <c:cat>
            <c:strRef>
              <c:f>'App.2-IB_Load_Forecast_Analysis'!$B$41:$H$41</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'App.2-IB_Load_Forecast_Analysis'!$B$48:$H$48</c:f>
              <c:numCache>
                <c:formatCode>_(* #,##0_);_(* \(#,##0\);_(* "-"??_);_(@_)</c:formatCode>
                <c:ptCount val="7"/>
                <c:pt idx="0">
                  <c:v>62926</c:v>
                </c:pt>
                <c:pt idx="1">
                  <c:v>63940</c:v>
                </c:pt>
                <c:pt idx="2">
                  <c:v>61708</c:v>
                </c:pt>
                <c:pt idx="3">
                  <c:v>60526</c:v>
                </c:pt>
                <c:pt idx="4">
                  <c:v>60490</c:v>
                </c:pt>
                <c:pt idx="5">
                  <c:v>60239</c:v>
                </c:pt>
                <c:pt idx="6">
                  <c:v>60354</c:v>
                </c:pt>
              </c:numCache>
            </c:numRef>
          </c:val>
          <c:smooth val="0"/>
          <c:extLst>
            <c:ext xmlns:c16="http://schemas.microsoft.com/office/drawing/2014/chart" uri="{C3380CC4-5D6E-409C-BE32-E72D297353CC}">
              <c16:uniqueId val="{00000006-7D94-41D5-907D-BD781D281EEC}"/>
            </c:ext>
          </c:extLst>
        </c:ser>
        <c:dLbls>
          <c:showLegendKey val="0"/>
          <c:showVal val="0"/>
          <c:showCatName val="0"/>
          <c:showSerName val="0"/>
          <c:showPercent val="0"/>
          <c:showBubbleSize val="0"/>
        </c:dLbls>
        <c:smooth val="0"/>
        <c:axId val="1084822715"/>
        <c:axId val="1211035814"/>
      </c:lineChart>
      <c:catAx>
        <c:axId val="108482271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n-US"/>
          </a:p>
        </c:txPr>
        <c:crossAx val="1211035814"/>
        <c:crosses val="autoZero"/>
        <c:auto val="1"/>
        <c:lblAlgn val="ctr"/>
        <c:lblOffset val="100"/>
        <c:noMultiLvlLbl val="1"/>
      </c:catAx>
      <c:valAx>
        <c:axId val="121103581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_(* #,##0_);_(* \(#,##0\);_(* &quot;-&quot;??_);_(@_)" sourceLinked="1"/>
        <c:majorTickMark val="none"/>
        <c:minorTickMark val="none"/>
        <c:tickLblPos val="nextTo"/>
        <c:spPr>
          <a:ln/>
        </c:spPr>
        <c:txPr>
          <a:bodyPr/>
          <a:lstStyle/>
          <a:p>
            <a:pPr lvl="0">
              <a:defRPr sz="900" b="0" i="0">
                <a:solidFill>
                  <a:srgbClr val="000000"/>
                </a:solidFill>
                <a:latin typeface="Calibri"/>
              </a:defRPr>
            </a:pPr>
            <a:endParaRPr lang="en-US"/>
          </a:p>
        </c:txPr>
        <c:crossAx val="1084822715"/>
        <c:crosses val="autoZero"/>
        <c:crossBetween val="between"/>
      </c:valAx>
    </c:plotArea>
    <c:legend>
      <c:legendPos val="r"/>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en-US" sz="1400" b="0" i="0">
                <a:solidFill>
                  <a:srgbClr val="757575"/>
                </a:solidFill>
                <a:latin typeface="Calibri"/>
              </a:rPr>
              <a:t>Consumption (Weather Normalized)</a:t>
            </a:r>
          </a:p>
        </c:rich>
      </c:tx>
      <c:overlay val="0"/>
    </c:title>
    <c:autoTitleDeleted val="0"/>
    <c:plotArea>
      <c:layout/>
      <c:lineChart>
        <c:grouping val="standard"/>
        <c:varyColors val="1"/>
        <c:ser>
          <c:idx val="0"/>
          <c:order val="0"/>
          <c:tx>
            <c:v>Residential</c:v>
          </c:tx>
          <c:spPr>
            <a:ln w="28575" cmpd="sng">
              <a:solidFill>
                <a:schemeClr val="accent1"/>
              </a:solidFill>
            </a:ln>
          </c:spPr>
          <c:marker>
            <c:symbol val="none"/>
          </c:marker>
          <c:cat>
            <c:strRef>
              <c:f>'App.2-IB_Load_Forecast_Analysis'!$B$54:$H$54</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'App.2-IB_Load_Forecast_Analysis'!$B$55:$H$55</c:f>
              <c:numCache>
                <c:formatCode>_(* #,##0_);_(* \(#,##0\);_(* "-"??_);_(@_)</c:formatCode>
                <c:ptCount val="7"/>
                <c:pt idx="0">
                  <c:v>2396590590</c:v>
                </c:pt>
                <c:pt idx="1">
                  <c:v>2440356750</c:v>
                </c:pt>
                <c:pt idx="2">
                  <c:v>2451557360</c:v>
                </c:pt>
                <c:pt idx="3">
                  <c:v>2487707230</c:v>
                </c:pt>
                <c:pt idx="4">
                  <c:v>2544000640</c:v>
                </c:pt>
                <c:pt idx="5">
                  <c:v>2593073317</c:v>
                </c:pt>
                <c:pt idx="6">
                  <c:v>2598486536</c:v>
                </c:pt>
              </c:numCache>
            </c:numRef>
          </c:val>
          <c:smooth val="0"/>
          <c:extLst>
            <c:ext xmlns:c16="http://schemas.microsoft.com/office/drawing/2014/chart" uri="{C3380CC4-5D6E-409C-BE32-E72D297353CC}">
              <c16:uniqueId val="{00000000-0B88-4770-A92E-817A810CFFB5}"/>
            </c:ext>
          </c:extLst>
        </c:ser>
        <c:ser>
          <c:idx val="1"/>
          <c:order val="1"/>
          <c:tx>
            <c:v>General Service &lt; 50 kW</c:v>
          </c:tx>
          <c:spPr>
            <a:ln w="28575" cmpd="sng">
              <a:solidFill>
                <a:schemeClr val="accent2"/>
              </a:solidFill>
            </a:ln>
          </c:spPr>
          <c:marker>
            <c:symbol val="none"/>
          </c:marker>
          <c:cat>
            <c:strRef>
              <c:f>'App.2-IB_Load_Forecast_Analysis'!$B$54:$H$54</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'App.2-IB_Load_Forecast_Analysis'!$B$56:$H$56</c:f>
              <c:numCache>
                <c:formatCode>_(* #,##0_);_(* \(#,##0\);_(* "-"??_);_(@_)</c:formatCode>
                <c:ptCount val="7"/>
                <c:pt idx="0">
                  <c:v>663347440</c:v>
                </c:pt>
                <c:pt idx="1">
                  <c:v>681532620</c:v>
                </c:pt>
                <c:pt idx="2">
                  <c:v>730683820</c:v>
                </c:pt>
                <c:pt idx="3">
                  <c:v>742050540</c:v>
                </c:pt>
                <c:pt idx="4">
                  <c:v>742050540</c:v>
                </c:pt>
                <c:pt idx="5">
                  <c:v>745695849</c:v>
                </c:pt>
                <c:pt idx="6">
                  <c:v>738002620</c:v>
                </c:pt>
              </c:numCache>
            </c:numRef>
          </c:val>
          <c:smooth val="0"/>
          <c:extLst>
            <c:ext xmlns:c16="http://schemas.microsoft.com/office/drawing/2014/chart" uri="{C3380CC4-5D6E-409C-BE32-E72D297353CC}">
              <c16:uniqueId val="{00000001-0B88-4770-A92E-817A810CFFB5}"/>
            </c:ext>
          </c:extLst>
        </c:ser>
        <c:ser>
          <c:idx val="2"/>
          <c:order val="2"/>
          <c:tx>
            <c:v>General Service &gt;= 50 kW</c:v>
          </c:tx>
          <c:spPr>
            <a:ln w="28575" cmpd="sng">
              <a:solidFill>
                <a:schemeClr val="accent3"/>
              </a:solidFill>
            </a:ln>
          </c:spPr>
          <c:marker>
            <c:symbol val="none"/>
          </c:marker>
          <c:cat>
            <c:strRef>
              <c:f>'App.2-IB_Load_Forecast_Analysis'!$B$54:$H$54</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'App.2-IB_Load_Forecast_Analysis'!$B$57:$H$57</c:f>
              <c:numCache>
                <c:formatCode>_(* #,##0_);_(* \(#,##0\);_(* "-"??_);_(@_)</c:formatCode>
                <c:ptCount val="7"/>
                <c:pt idx="0">
                  <c:v>3293011330</c:v>
                </c:pt>
                <c:pt idx="1">
                  <c:v>3336893050</c:v>
                </c:pt>
                <c:pt idx="2">
                  <c:v>3442353700</c:v>
                </c:pt>
                <c:pt idx="3">
                  <c:v>3511672730</c:v>
                </c:pt>
                <c:pt idx="4">
                  <c:v>3520682350</c:v>
                </c:pt>
                <c:pt idx="5">
                  <c:v>3560651943</c:v>
                </c:pt>
                <c:pt idx="6">
                  <c:v>3497110250</c:v>
                </c:pt>
              </c:numCache>
            </c:numRef>
          </c:val>
          <c:smooth val="0"/>
          <c:extLst>
            <c:ext xmlns:c16="http://schemas.microsoft.com/office/drawing/2014/chart" uri="{C3380CC4-5D6E-409C-BE32-E72D297353CC}">
              <c16:uniqueId val="{00000002-0B88-4770-A92E-817A810CFFB5}"/>
            </c:ext>
          </c:extLst>
        </c:ser>
        <c:ser>
          <c:idx val="3"/>
          <c:order val="3"/>
          <c:tx>
            <c:v>Large User</c:v>
          </c:tx>
          <c:spPr>
            <a:ln w="28575" cmpd="sng">
              <a:solidFill>
                <a:schemeClr val="accent4"/>
              </a:solidFill>
            </a:ln>
          </c:spPr>
          <c:marker>
            <c:symbol val="none"/>
          </c:marker>
          <c:cat>
            <c:strRef>
              <c:f>'App.2-IB_Load_Forecast_Analysis'!$B$54:$H$54</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'App.2-IB_Load_Forecast_Analysis'!$B$58:$H$58</c:f>
              <c:numCache>
                <c:formatCode>_(* #,##0_);_(* \(#,##0\);_(* "-"??_);_(@_)</c:formatCode>
                <c:ptCount val="7"/>
                <c:pt idx="0">
                  <c:v>569481270</c:v>
                </c:pt>
                <c:pt idx="1">
                  <c:v>590227990</c:v>
                </c:pt>
                <c:pt idx="2">
                  <c:v>564556640</c:v>
                </c:pt>
                <c:pt idx="3">
                  <c:v>552177790</c:v>
                </c:pt>
                <c:pt idx="4">
                  <c:v>522337070</c:v>
                </c:pt>
                <c:pt idx="5">
                  <c:v>513647022</c:v>
                </c:pt>
                <c:pt idx="6">
                  <c:v>534832421</c:v>
                </c:pt>
              </c:numCache>
            </c:numRef>
          </c:val>
          <c:smooth val="0"/>
          <c:extLst>
            <c:ext xmlns:c16="http://schemas.microsoft.com/office/drawing/2014/chart" uri="{C3380CC4-5D6E-409C-BE32-E72D297353CC}">
              <c16:uniqueId val="{00000003-0B88-4770-A92E-817A810CFFB5}"/>
            </c:ext>
          </c:extLst>
        </c:ser>
        <c:ser>
          <c:idx val="4"/>
          <c:order val="4"/>
          <c:tx>
            <c:v>Unmetered Scattered Load Connections</c:v>
          </c:tx>
          <c:spPr>
            <a:ln w="28575" cmpd="sng">
              <a:solidFill>
                <a:schemeClr val="accent5"/>
              </a:solidFill>
            </a:ln>
          </c:spPr>
          <c:marker>
            <c:symbol val="none"/>
          </c:marker>
          <c:cat>
            <c:strRef>
              <c:f>'App.2-IB_Load_Forecast_Analysis'!$B$54:$H$54</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'App.2-IB_Load_Forecast_Analysis'!$B$59:$H$59</c:f>
              <c:numCache>
                <c:formatCode>_(* #,##0_);_(* \(#,##0\);_(* "-"??_);_(@_)</c:formatCode>
                <c:ptCount val="7"/>
                <c:pt idx="0">
                  <c:v>14403225</c:v>
                </c:pt>
                <c:pt idx="1">
                  <c:v>14083301</c:v>
                </c:pt>
                <c:pt idx="2">
                  <c:v>13981077</c:v>
                </c:pt>
                <c:pt idx="3">
                  <c:v>14064183</c:v>
                </c:pt>
                <c:pt idx="4">
                  <c:v>14249648</c:v>
                </c:pt>
                <c:pt idx="5">
                  <c:v>14236301</c:v>
                </c:pt>
                <c:pt idx="6">
                  <c:v>14308959</c:v>
                </c:pt>
              </c:numCache>
            </c:numRef>
          </c:val>
          <c:smooth val="0"/>
          <c:extLst>
            <c:ext xmlns:c16="http://schemas.microsoft.com/office/drawing/2014/chart" uri="{C3380CC4-5D6E-409C-BE32-E72D297353CC}">
              <c16:uniqueId val="{00000004-0B88-4770-A92E-817A810CFFB5}"/>
            </c:ext>
          </c:extLst>
        </c:ser>
        <c:ser>
          <c:idx val="5"/>
          <c:order val="5"/>
          <c:tx>
            <c:v>Sentinel Lighting Connections</c:v>
          </c:tx>
          <c:spPr>
            <a:ln w="28575" cmpd="sng">
              <a:solidFill>
                <a:schemeClr val="accent6"/>
              </a:solidFill>
            </a:ln>
          </c:spPr>
          <c:marker>
            <c:symbol val="none"/>
          </c:marker>
          <c:cat>
            <c:strRef>
              <c:f>'App.2-IB_Load_Forecast_Analysis'!$B$54:$H$54</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'App.2-IB_Load_Forecast_Analysis'!$B$60:$H$60</c:f>
              <c:numCache>
                <c:formatCode>_(* #,##0_);_(* \(#,##0\);_(* "-"??_);_(@_)</c:formatCode>
                <c:ptCount val="7"/>
                <c:pt idx="0">
                  <c:v>46478</c:v>
                </c:pt>
                <c:pt idx="1">
                  <c:v>44024</c:v>
                </c:pt>
                <c:pt idx="2">
                  <c:v>44760</c:v>
                </c:pt>
                <c:pt idx="3">
                  <c:v>43412</c:v>
                </c:pt>
                <c:pt idx="4">
                  <c:v>42468</c:v>
                </c:pt>
                <c:pt idx="5">
                  <c:v>41366</c:v>
                </c:pt>
                <c:pt idx="6">
                  <c:v>40631</c:v>
                </c:pt>
              </c:numCache>
            </c:numRef>
          </c:val>
          <c:smooth val="0"/>
          <c:extLst>
            <c:ext xmlns:c16="http://schemas.microsoft.com/office/drawing/2014/chart" uri="{C3380CC4-5D6E-409C-BE32-E72D297353CC}">
              <c16:uniqueId val="{00000005-0B88-4770-A92E-817A810CFFB5}"/>
            </c:ext>
          </c:extLst>
        </c:ser>
        <c:ser>
          <c:idx val="6"/>
          <c:order val="6"/>
          <c:tx>
            <c:v>Street Lighting Connections</c:v>
          </c:tx>
          <c:spPr>
            <a:ln w="28575" cmpd="sng">
              <a:solidFill>
                <a:schemeClr val="accent1"/>
              </a:solidFill>
            </a:ln>
          </c:spPr>
          <c:marker>
            <c:symbol val="none"/>
          </c:marker>
          <c:cat>
            <c:strRef>
              <c:f>'App.2-IB_Load_Forecast_Analysis'!$B$54:$H$54</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'App.2-IB_Load_Forecast_Analysis'!$B$61:$H$61</c:f>
              <c:numCache>
                <c:formatCode>_(* #,##0_);_(* \(#,##0\);_(* "-"??_);_(@_)</c:formatCode>
                <c:ptCount val="7"/>
                <c:pt idx="0">
                  <c:v>22495937</c:v>
                </c:pt>
                <c:pt idx="1">
                  <c:v>22842920</c:v>
                </c:pt>
                <c:pt idx="2">
                  <c:v>22059317</c:v>
                </c:pt>
                <c:pt idx="3">
                  <c:v>21667005</c:v>
                </c:pt>
                <c:pt idx="4">
                  <c:v>21721725</c:v>
                </c:pt>
                <c:pt idx="5">
                  <c:v>21589898</c:v>
                </c:pt>
                <c:pt idx="6">
                  <c:v>21659543</c:v>
                </c:pt>
              </c:numCache>
            </c:numRef>
          </c:val>
          <c:smooth val="0"/>
          <c:extLst>
            <c:ext xmlns:c16="http://schemas.microsoft.com/office/drawing/2014/chart" uri="{C3380CC4-5D6E-409C-BE32-E72D297353CC}">
              <c16:uniqueId val="{00000006-0B88-4770-A92E-817A810CFFB5}"/>
            </c:ext>
          </c:extLst>
        </c:ser>
        <c:ser>
          <c:idx val="7"/>
          <c:order val="7"/>
          <c:tx>
            <c:v>Wholesale Market Participants</c:v>
          </c:tx>
          <c:spPr>
            <a:ln w="28575" cmpd="sng">
              <a:solidFill>
                <a:schemeClr val="accent2"/>
              </a:solidFill>
            </a:ln>
          </c:spPr>
          <c:marker>
            <c:symbol val="none"/>
          </c:marker>
          <c:cat>
            <c:strRef>
              <c:f>'App.2-IB_Load_Forecast_Analysis'!$B$54:$H$54</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'App.2-IB_Load_Forecast_Analysis'!$B$62:$H$62</c:f>
              <c:numCache>
                <c:formatCode>_(* #,##0_);_(* \(#,##0\);_(* "-"??_);_(@_)</c:formatCode>
                <c:ptCount val="7"/>
              </c:numCache>
            </c:numRef>
          </c:val>
          <c:smooth val="0"/>
          <c:extLst>
            <c:ext xmlns:c16="http://schemas.microsoft.com/office/drawing/2014/chart" uri="{C3380CC4-5D6E-409C-BE32-E72D297353CC}">
              <c16:uniqueId val="{00000007-0B88-4770-A92E-817A810CFFB5}"/>
            </c:ext>
          </c:extLst>
        </c:ser>
        <c:dLbls>
          <c:showLegendKey val="0"/>
          <c:showVal val="0"/>
          <c:showCatName val="0"/>
          <c:showSerName val="0"/>
          <c:showPercent val="0"/>
          <c:showBubbleSize val="0"/>
        </c:dLbls>
        <c:smooth val="0"/>
        <c:axId val="948717785"/>
        <c:axId val="1063950972"/>
      </c:lineChart>
      <c:catAx>
        <c:axId val="94871778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n-US"/>
          </a:p>
        </c:txPr>
        <c:crossAx val="1063950972"/>
        <c:crosses val="autoZero"/>
        <c:auto val="1"/>
        <c:lblAlgn val="ctr"/>
        <c:lblOffset val="100"/>
        <c:noMultiLvlLbl val="1"/>
      </c:catAx>
      <c:valAx>
        <c:axId val="106395097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_(* #,##0_);_(* \(#,##0\);_(* &quot;-&quot;??_);_(@_)" sourceLinked="1"/>
        <c:majorTickMark val="none"/>
        <c:minorTickMark val="none"/>
        <c:tickLblPos val="nextTo"/>
        <c:spPr>
          <a:ln/>
        </c:spPr>
        <c:txPr>
          <a:bodyPr/>
          <a:lstStyle/>
          <a:p>
            <a:pPr lvl="0">
              <a:defRPr sz="900" b="0" i="0">
                <a:solidFill>
                  <a:srgbClr val="000000"/>
                </a:solidFill>
                <a:latin typeface="Calibri"/>
              </a:defRPr>
            </a:pPr>
            <a:endParaRPr lang="en-US"/>
          </a:p>
        </c:txPr>
        <c:crossAx val="948717785"/>
        <c:crosses val="autoZero"/>
        <c:crossBetween val="between"/>
      </c:valAx>
    </c:plotArea>
    <c:legend>
      <c:legendPos val="r"/>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en-US" sz="1400" b="0" i="0">
                <a:solidFill>
                  <a:srgbClr val="757575"/>
                </a:solidFill>
                <a:latin typeface="Calibri"/>
              </a:rPr>
              <a:t>Demand (Weather Normalized)</a:t>
            </a:r>
          </a:p>
        </c:rich>
      </c:tx>
      <c:overlay val="0"/>
    </c:title>
    <c:autoTitleDeleted val="0"/>
    <c:plotArea>
      <c:layout/>
      <c:lineChart>
        <c:grouping val="standard"/>
        <c:varyColors val="1"/>
        <c:ser>
          <c:idx val="0"/>
          <c:order val="0"/>
          <c:tx>
            <c:v>Residential</c:v>
          </c:tx>
          <c:spPr>
            <a:ln w="28575" cmpd="sng">
              <a:solidFill>
                <a:schemeClr val="accent1"/>
              </a:solidFill>
            </a:ln>
          </c:spPr>
          <c:marker>
            <c:symbol val="none"/>
          </c:marker>
          <c:cat>
            <c:strRef>
              <c:f>'App.2-IB_Load_Forecast_Analysis'!$B$67:$H$67</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'App.2-IB_Load_Forecast_Analysis'!$B$68:$H$68</c:f>
              <c:numCache>
                <c:formatCode>_(* #,##0_);_(* \(#,##0\);_(* "-"??_);_(@_)</c:formatCode>
                <c:ptCount val="7"/>
              </c:numCache>
            </c:numRef>
          </c:val>
          <c:smooth val="0"/>
          <c:extLst>
            <c:ext xmlns:c16="http://schemas.microsoft.com/office/drawing/2014/chart" uri="{C3380CC4-5D6E-409C-BE32-E72D297353CC}">
              <c16:uniqueId val="{00000000-2433-4C6A-902C-F64EFEFF2E81}"/>
            </c:ext>
          </c:extLst>
        </c:ser>
        <c:ser>
          <c:idx val="1"/>
          <c:order val="1"/>
          <c:tx>
            <c:v>General Service &lt; 50 kW</c:v>
          </c:tx>
          <c:spPr>
            <a:ln w="28575" cmpd="sng">
              <a:solidFill>
                <a:schemeClr val="accent2"/>
              </a:solidFill>
            </a:ln>
          </c:spPr>
          <c:marker>
            <c:symbol val="none"/>
          </c:marker>
          <c:cat>
            <c:strRef>
              <c:f>'App.2-IB_Load_Forecast_Analysis'!$B$67:$H$67</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'App.2-IB_Load_Forecast_Analysis'!$B$69:$H$69</c:f>
              <c:numCache>
                <c:formatCode>_(* #,##0_);_(* \(#,##0\);_(* "-"??_);_(@_)</c:formatCode>
                <c:ptCount val="7"/>
              </c:numCache>
            </c:numRef>
          </c:val>
          <c:smooth val="0"/>
          <c:extLst>
            <c:ext xmlns:c16="http://schemas.microsoft.com/office/drawing/2014/chart" uri="{C3380CC4-5D6E-409C-BE32-E72D297353CC}">
              <c16:uniqueId val="{00000001-2433-4C6A-902C-F64EFEFF2E81}"/>
            </c:ext>
          </c:extLst>
        </c:ser>
        <c:ser>
          <c:idx val="2"/>
          <c:order val="2"/>
          <c:tx>
            <c:v>General Service &gt;= 50 kW</c:v>
          </c:tx>
          <c:spPr>
            <a:ln w="28575" cmpd="sng">
              <a:solidFill>
                <a:schemeClr val="accent3"/>
              </a:solidFill>
            </a:ln>
          </c:spPr>
          <c:marker>
            <c:symbol val="none"/>
          </c:marker>
          <c:cat>
            <c:strRef>
              <c:f>'App.2-IB_Load_Forecast_Analysis'!$B$67:$H$67</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'App.2-IB_Load_Forecast_Analysis'!$B$70:$H$70</c:f>
              <c:numCache>
                <c:formatCode>_(* #,##0_);_(* \(#,##0\);_(* "-"??_);_(@_)</c:formatCode>
                <c:ptCount val="7"/>
                <c:pt idx="0">
                  <c:v>7770583</c:v>
                </c:pt>
                <c:pt idx="1">
                  <c:v>7850218</c:v>
                </c:pt>
                <c:pt idx="2">
                  <c:v>8114556</c:v>
                </c:pt>
                <c:pt idx="3">
                  <c:v>8272211</c:v>
                </c:pt>
                <c:pt idx="4">
                  <c:v>8282831</c:v>
                </c:pt>
                <c:pt idx="5">
                  <c:v>8499029</c:v>
                </c:pt>
                <c:pt idx="6">
                  <c:v>8333924</c:v>
                </c:pt>
              </c:numCache>
            </c:numRef>
          </c:val>
          <c:smooth val="0"/>
          <c:extLst>
            <c:ext xmlns:c16="http://schemas.microsoft.com/office/drawing/2014/chart" uri="{C3380CC4-5D6E-409C-BE32-E72D297353CC}">
              <c16:uniqueId val="{00000002-2433-4C6A-902C-F64EFEFF2E81}"/>
            </c:ext>
          </c:extLst>
        </c:ser>
        <c:ser>
          <c:idx val="3"/>
          <c:order val="3"/>
          <c:tx>
            <c:v>Large User</c:v>
          </c:tx>
          <c:spPr>
            <a:ln w="28575" cmpd="sng">
              <a:solidFill>
                <a:schemeClr val="accent4"/>
              </a:solidFill>
            </a:ln>
          </c:spPr>
          <c:marker>
            <c:symbol val="none"/>
          </c:marker>
          <c:cat>
            <c:strRef>
              <c:f>'App.2-IB_Load_Forecast_Analysis'!$B$67:$H$67</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'App.2-IB_Load_Forecast_Analysis'!$B$71:$H$71</c:f>
              <c:numCache>
                <c:formatCode>_(* #,##0_);_(* \(#,##0\);_(* "-"??_);_(@_)</c:formatCode>
                <c:ptCount val="7"/>
                <c:pt idx="0">
                  <c:v>1004401</c:v>
                </c:pt>
                <c:pt idx="1">
                  <c:v>1044163</c:v>
                </c:pt>
                <c:pt idx="2">
                  <c:v>996205</c:v>
                </c:pt>
                <c:pt idx="3">
                  <c:v>975352</c:v>
                </c:pt>
                <c:pt idx="4">
                  <c:v>922027</c:v>
                </c:pt>
                <c:pt idx="5">
                  <c:v>974070</c:v>
                </c:pt>
                <c:pt idx="6">
                  <c:v>1022952</c:v>
                </c:pt>
              </c:numCache>
            </c:numRef>
          </c:val>
          <c:smooth val="0"/>
          <c:extLst>
            <c:ext xmlns:c16="http://schemas.microsoft.com/office/drawing/2014/chart" uri="{C3380CC4-5D6E-409C-BE32-E72D297353CC}">
              <c16:uniqueId val="{00000003-2433-4C6A-902C-F64EFEFF2E81}"/>
            </c:ext>
          </c:extLst>
        </c:ser>
        <c:ser>
          <c:idx val="4"/>
          <c:order val="4"/>
          <c:tx>
            <c:v>Unmetered Scattered Load Connections</c:v>
          </c:tx>
          <c:spPr>
            <a:ln w="28575" cmpd="sng">
              <a:solidFill>
                <a:schemeClr val="accent5"/>
              </a:solidFill>
            </a:ln>
          </c:spPr>
          <c:marker>
            <c:symbol val="none"/>
          </c:marker>
          <c:cat>
            <c:strRef>
              <c:f>'App.2-IB_Load_Forecast_Analysis'!$B$67:$H$67</c:f>
              <c:strCache>
                <c:ptCount val="7"/>
                <c:pt idx="0">
                  <c:v>Historical 2020</c:v>
                </c:pt>
                <c:pt idx="1">
                  <c:v>Historical 2021</c:v>
                </c:pt>
                <c:pt idx="2">
                  <c:v>Historical 2022</c:v>
                </c:pt>
                <c:pt idx="3">
                  <c:v>Historical 2023</c:v>
                </c:pt>
                <c:pt idx="4">
                  <c:v>Historical 2024</c:v>
                </c:pt>
                <c:pt idx="5">
                  <c:v>Bridge Year 2025</c:v>
                </c:pt>
                <c:pt idx="6">
                  <c:v>Test Year 2026</c:v>
                </c:pt>
              </c:strCache>
            </c:strRef>
          </c:cat>
          <c:val>
            <c:numRef>
              <c:f>'App.2-IB_Load_Forecast_Analysis'!$B$72:$H$72</c:f>
              <c:numCache>
                <c:formatCode>_(* #,##0_);_(* \(#,##0\);_(* "-"??_);_(@_)</c:formatCode>
                <c:ptCount val="7"/>
              </c:numCache>
            </c:numRef>
          </c:val>
          <c:smooth val="0"/>
          <c:extLst>
            <c:ext xmlns:c16="http://schemas.microsoft.com/office/drawing/2014/chart" uri="{C3380CC4-5D6E-409C-BE32-E72D297353CC}">
              <c16:uniqueId val="{00000004-2433-4C6A-902C-F64EFEFF2E81}"/>
            </c:ext>
          </c:extLst>
        </c:ser>
        <c:dLbls>
          <c:showLegendKey val="0"/>
          <c:showVal val="0"/>
          <c:showCatName val="0"/>
          <c:showSerName val="0"/>
          <c:showPercent val="0"/>
          <c:showBubbleSize val="0"/>
        </c:dLbls>
        <c:smooth val="0"/>
        <c:axId val="10727174"/>
        <c:axId val="651542061"/>
      </c:lineChart>
      <c:catAx>
        <c:axId val="1072717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n-US"/>
          </a:p>
        </c:txPr>
        <c:crossAx val="651542061"/>
        <c:crosses val="autoZero"/>
        <c:auto val="1"/>
        <c:lblAlgn val="ctr"/>
        <c:lblOffset val="100"/>
        <c:noMultiLvlLbl val="1"/>
      </c:catAx>
      <c:valAx>
        <c:axId val="65154206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_(* #,##0_);_(* \(#,##0\);_(* &quot;-&quot;??_);_(@_)" sourceLinked="1"/>
        <c:majorTickMark val="none"/>
        <c:minorTickMark val="none"/>
        <c:tickLblPos val="nextTo"/>
        <c:spPr>
          <a:ln/>
        </c:spPr>
        <c:txPr>
          <a:bodyPr/>
          <a:lstStyle/>
          <a:p>
            <a:pPr lvl="0">
              <a:defRPr sz="900" b="0" i="0">
                <a:solidFill>
                  <a:srgbClr val="000000"/>
                </a:solidFill>
                <a:latin typeface="Calibri"/>
              </a:defRPr>
            </a:pPr>
            <a:endParaRPr lang="en-US"/>
          </a:p>
        </c:txPr>
        <c:crossAx val="10727174"/>
        <c:crosses val="autoZero"/>
        <c:crossBetween val="between"/>
      </c:valAx>
    </c:plotArea>
    <c:legend>
      <c:legendPos val="r"/>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57150</xdr:colOff>
      <xdr:row>77</xdr:row>
      <xdr:rowOff>161925</xdr:rowOff>
    </xdr:from>
    <xdr:ext cx="10296525" cy="2428875"/>
    <xdr:graphicFrame macro="">
      <xdr:nvGraphicFramePr>
        <xdr:cNvPr id="2" name="Chart 1">
          <a:extLst>
            <a:ext uri="{FF2B5EF4-FFF2-40B4-BE49-F238E27FC236}">
              <a16:creationId xmlns:a16="http://schemas.microsoft.com/office/drawing/2014/main" id="{93504FF3-855A-4595-8BFF-2737A4F631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57150</xdr:colOff>
      <xdr:row>93</xdr:row>
      <xdr:rowOff>142875</xdr:rowOff>
    </xdr:from>
    <xdr:ext cx="10277475" cy="2447925"/>
    <xdr:graphicFrame macro="">
      <xdr:nvGraphicFramePr>
        <xdr:cNvPr id="3" name="Chart 2">
          <a:extLst>
            <a:ext uri="{FF2B5EF4-FFF2-40B4-BE49-F238E27FC236}">
              <a16:creationId xmlns:a16="http://schemas.microsoft.com/office/drawing/2014/main" id="{21352FF6-475D-4A1D-8A92-58B9ABF79F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14</xdr:col>
      <xdr:colOff>38100</xdr:colOff>
      <xdr:row>78</xdr:row>
      <xdr:rowOff>0</xdr:rowOff>
    </xdr:from>
    <xdr:ext cx="8362950" cy="2438400"/>
    <xdr:graphicFrame macro="">
      <xdr:nvGraphicFramePr>
        <xdr:cNvPr id="4" name="Chart 3">
          <a:extLst>
            <a:ext uri="{FF2B5EF4-FFF2-40B4-BE49-F238E27FC236}">
              <a16:creationId xmlns:a16="http://schemas.microsoft.com/office/drawing/2014/main" id="{B5FD00D4-65FA-4DBD-9E4E-5BCAF4CF9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14</xdr:col>
      <xdr:colOff>57150</xdr:colOff>
      <xdr:row>94</xdr:row>
      <xdr:rowOff>114300</xdr:rowOff>
    </xdr:from>
    <xdr:ext cx="8343900" cy="2428875"/>
    <xdr:graphicFrame macro="">
      <xdr:nvGraphicFramePr>
        <xdr:cNvPr id="5" name="Chart 4">
          <a:extLst>
            <a:ext uri="{FF2B5EF4-FFF2-40B4-BE49-F238E27FC236}">
              <a16:creationId xmlns:a16="http://schemas.microsoft.com/office/drawing/2014/main" id="{AF854937-30FD-4055-B12A-87B003B7C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rild/Downloads/Updated_2025_Filing_Requirements_Chapter2_Appendices_1.0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A_Fixed Asset Cont_21-25"/>
      <sheetName val="App.2-B_Acctg Instructions"/>
      <sheetName val="App.2-BA_Fixed Asset Cont_26-30"/>
      <sheetName val="Appendix 2-BB Service Life  "/>
      <sheetName val="App.2-C_DepExp_21-25"/>
      <sheetName val="App.2-C_DepExp_26-30"/>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App.2-H_Other_Rev"/>
      <sheetName val="2.1.4_ServiceQuality"/>
      <sheetName val="App.2-IA_Load_Forecast_Instrct"/>
      <sheetName val="App.2-IB_Load_Forecast_Analysis"/>
      <sheetName val="2018 Adjusted SAIDI and SAIFI"/>
      <sheetName val="2019 Adjusted SAIDI and SAIFI"/>
      <sheetName val="2020"/>
      <sheetName val="2.1.4_ServiceQuality old"/>
      <sheetName val="2.1.4 SAIDI SAIFI"/>
      <sheetName val="2.1.7  All Accounts"/>
      <sheetName val="Hidden_Other Revenue"/>
      <sheetName val="Several_Accounts"/>
      <sheetName val="App_2-I LF_CDM"/>
      <sheetName val="lists"/>
      <sheetName val="2.1.2"/>
      <sheetName val="2.1.5.4"/>
      <sheetName val="App.2-JA_OM&amp;A_Summary_Analys"/>
      <sheetName val="App.2-JB_OM&amp;A_Cost _Drivers"/>
      <sheetName val="App.2-JC_OMA Programs"/>
      <sheetName val="Hidden_OM&amp;A Summary"/>
      <sheetName val="OM&amp;A_Expense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OLD App.2-R_Loss Factors"/>
      <sheetName val="NEW App.2-R_Loss Factors"/>
      <sheetName val="App.2-ZA_2026-Com. Exp. Forecas"/>
      <sheetName val="App.2-ZB_2026Cost of Power"/>
      <sheetName val="App.2-ZA_2027-Com. Exp. Forecas"/>
      <sheetName val="App.2-ZB_2027Cost of Power"/>
      <sheetName val="App.2-ZA_2028-Com. Exp. Forecas"/>
      <sheetName val="App.2-ZB_2028Cost of Power"/>
      <sheetName val="App.2-ZA_2029-Com. Exp. Forecas"/>
      <sheetName val="App.2-ZB_2029Cost of Power"/>
      <sheetName val="App.2-ZA_2030-Com. Exp. Forecas"/>
      <sheetName val="App.2-ZB_2030Cost of Power"/>
      <sheetName val="App.2-S_Stranded Meters"/>
      <sheetName val="App.2-Y_MIFRS Summary Impacts"/>
      <sheetName val="Sheet19"/>
      <sheetName val="App.2-YA_IFRS Transition Costs"/>
      <sheetName val="Sheet1"/>
    </sheetNames>
    <sheetDataSet>
      <sheetData sheetId="0">
        <row r="16">
          <cell r="E16" t="str">
            <v>EB-2024-0115</v>
          </cell>
        </row>
        <row r="24">
          <cell r="E24">
            <v>2026</v>
          </cell>
        </row>
        <row r="26">
          <cell r="E26">
            <v>2024</v>
          </cell>
        </row>
        <row r="28">
          <cell r="E28">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E0B50-24FD-48AE-B096-48BD43ED2BB9}">
  <sheetPr>
    <tabColor rgb="FFFABF8F"/>
    <pageSetUpPr fitToPage="1"/>
  </sheetPr>
  <dimension ref="B1:R1000"/>
  <sheetViews>
    <sheetView showGridLines="0" workbookViewId="0">
      <selection activeCell="R2" sqref="R2"/>
    </sheetView>
  </sheetViews>
  <sheetFormatPr defaultColWidth="12.5703125" defaultRowHeight="15" customHeight="1" x14ac:dyDescent="0.2"/>
  <cols>
    <col min="1" max="1" width="2.5703125" customWidth="1"/>
    <col min="2" max="2" width="35" customWidth="1"/>
    <col min="3" max="3" width="9.42578125" customWidth="1"/>
    <col min="4" max="4" width="9.140625" customWidth="1"/>
    <col min="5" max="5" width="9.42578125" customWidth="1"/>
    <col min="6" max="6" width="9.85546875" customWidth="1"/>
    <col min="7" max="7" width="9.28515625" customWidth="1"/>
    <col min="8" max="8" width="8.7109375" customWidth="1"/>
    <col min="9" max="9" width="10" customWidth="1"/>
    <col min="10" max="10" width="9.140625" customWidth="1"/>
    <col min="11" max="11" width="33.5703125" customWidth="1"/>
    <col min="12" max="13" width="9.42578125" customWidth="1"/>
    <col min="14" max="15" width="9.7109375" customWidth="1"/>
    <col min="16" max="16" width="9.42578125" customWidth="1"/>
    <col min="17" max="17" width="13.5703125" customWidth="1"/>
    <col min="18" max="18" width="9.85546875" customWidth="1"/>
    <col min="19" max="26" width="9.140625" customWidth="1"/>
  </cols>
  <sheetData>
    <row r="1" spans="2:18" ht="12.75" customHeight="1" x14ac:dyDescent="0.2">
      <c r="Q1" s="1" t="s">
        <v>0</v>
      </c>
      <c r="R1" s="2" t="s">
        <v>1</v>
      </c>
    </row>
    <row r="2" spans="2:18" ht="12.75" customHeight="1" x14ac:dyDescent="0.2">
      <c r="Q2" s="1" t="s">
        <v>2</v>
      </c>
      <c r="R2" s="3" t="s">
        <v>72</v>
      </c>
    </row>
    <row r="3" spans="2:18" ht="12.75" customHeight="1" x14ac:dyDescent="0.2">
      <c r="Q3" s="1" t="s">
        <v>3</v>
      </c>
      <c r="R3" s="3"/>
    </row>
    <row r="4" spans="2:18" ht="12.75" customHeight="1" x14ac:dyDescent="0.2">
      <c r="Q4" s="1" t="s">
        <v>4</v>
      </c>
      <c r="R4" s="3"/>
    </row>
    <row r="5" spans="2:18" ht="12.75" customHeight="1" x14ac:dyDescent="0.2">
      <c r="Q5" s="1" t="s">
        <v>5</v>
      </c>
      <c r="R5" s="3" t="s">
        <v>71</v>
      </c>
    </row>
    <row r="6" spans="2:18" ht="12.75" customHeight="1" x14ac:dyDescent="0.2">
      <c r="Q6" s="1"/>
      <c r="R6" s="4"/>
    </row>
    <row r="7" spans="2:18" ht="9" customHeight="1" x14ac:dyDescent="0.2">
      <c r="Q7" s="1" t="s">
        <v>6</v>
      </c>
      <c r="R7" s="3" t="s">
        <v>69</v>
      </c>
    </row>
    <row r="8" spans="2:18" ht="12.6" hidden="1" customHeight="1" x14ac:dyDescent="0.2"/>
    <row r="9" spans="2:18" ht="21" customHeight="1" x14ac:dyDescent="0.25">
      <c r="B9" s="41" t="s">
        <v>7</v>
      </c>
      <c r="C9" s="39"/>
      <c r="D9" s="39"/>
      <c r="E9" s="39"/>
      <c r="F9" s="39"/>
      <c r="G9" s="39"/>
      <c r="H9" s="39"/>
      <c r="I9" s="39"/>
      <c r="J9" s="39"/>
      <c r="K9" s="39"/>
      <c r="L9" s="39"/>
      <c r="M9" s="39"/>
      <c r="N9" s="39"/>
      <c r="O9" s="39"/>
      <c r="P9" s="39"/>
      <c r="Q9" s="39"/>
      <c r="R9" s="39"/>
    </row>
    <row r="10" spans="2:18" ht="24.6" customHeight="1" x14ac:dyDescent="0.2">
      <c r="B10" s="42" t="s">
        <v>8</v>
      </c>
      <c r="C10" s="39"/>
      <c r="D10" s="39"/>
      <c r="E10" s="39"/>
      <c r="F10" s="39"/>
      <c r="G10" s="39"/>
      <c r="H10" s="39"/>
      <c r="I10" s="39"/>
      <c r="J10" s="39"/>
      <c r="K10" s="39"/>
      <c r="L10" s="39"/>
      <c r="M10" s="39"/>
      <c r="N10" s="39"/>
      <c r="O10" s="39"/>
      <c r="P10" s="39"/>
      <c r="Q10" s="39"/>
      <c r="R10" s="39"/>
    </row>
    <row r="11" spans="2:18" ht="12.75" customHeight="1" x14ac:dyDescent="0.2"/>
    <row r="12" spans="2:18" ht="12.75" customHeight="1" x14ac:dyDescent="0.2">
      <c r="B12" s="5" t="s">
        <v>9</v>
      </c>
    </row>
    <row r="13" spans="2:18" ht="12.75" customHeight="1" x14ac:dyDescent="0.2"/>
    <row r="14" spans="2:18" ht="12.75" customHeight="1" x14ac:dyDescent="0.2">
      <c r="B14" s="5" t="s">
        <v>10</v>
      </c>
      <c r="C14" s="5" t="s">
        <v>11</v>
      </c>
    </row>
    <row r="15" spans="2:18" ht="12.75" customHeight="1" x14ac:dyDescent="0.2">
      <c r="B15" s="5" t="s">
        <v>12</v>
      </c>
      <c r="C15" s="5" t="s">
        <v>13</v>
      </c>
    </row>
    <row r="16" spans="2:18" ht="12.75" customHeight="1" x14ac:dyDescent="0.2">
      <c r="B16" s="5" t="s">
        <v>14</v>
      </c>
      <c r="C16" s="5" t="s">
        <v>15</v>
      </c>
    </row>
    <row r="17" spans="2:18" ht="12.75" customHeight="1" x14ac:dyDescent="0.2">
      <c r="B17" s="5" t="s">
        <v>16</v>
      </c>
      <c r="C17" s="5" t="s">
        <v>17</v>
      </c>
    </row>
    <row r="18" spans="2:18" ht="12.75" customHeight="1" x14ac:dyDescent="0.2"/>
    <row r="19" spans="2:18" ht="27" customHeight="1" x14ac:dyDescent="0.2">
      <c r="B19" s="40" t="s">
        <v>18</v>
      </c>
      <c r="C19" s="39"/>
      <c r="D19" s="39"/>
      <c r="E19" s="39"/>
      <c r="F19" s="39"/>
      <c r="G19" s="39"/>
      <c r="H19" s="39"/>
      <c r="I19" s="39"/>
      <c r="J19" s="39"/>
      <c r="K19" s="39"/>
      <c r="L19" s="39"/>
      <c r="M19" s="39"/>
      <c r="N19" s="39"/>
      <c r="O19" s="39"/>
      <c r="P19" s="39"/>
      <c r="Q19" s="39"/>
      <c r="R19" s="39"/>
    </row>
    <row r="20" spans="2:18" ht="12.75" customHeight="1" x14ac:dyDescent="0.2"/>
    <row r="21" spans="2:18" ht="27.75" customHeight="1" x14ac:dyDescent="0.2">
      <c r="B21" s="40" t="s">
        <v>19</v>
      </c>
      <c r="C21" s="39"/>
      <c r="D21" s="39"/>
      <c r="E21" s="39"/>
      <c r="F21" s="39"/>
      <c r="G21" s="39"/>
      <c r="H21" s="39"/>
      <c r="I21" s="39"/>
      <c r="J21" s="39"/>
      <c r="K21" s="39"/>
      <c r="L21" s="39"/>
      <c r="M21" s="39"/>
      <c r="N21" s="39"/>
      <c r="O21" s="39"/>
      <c r="P21" s="39"/>
      <c r="Q21" s="39"/>
      <c r="R21" s="39"/>
    </row>
    <row r="22" spans="2:18" ht="12.75" customHeight="1" x14ac:dyDescent="0.2"/>
    <row r="23" spans="2:18" ht="24.75" customHeight="1" x14ac:dyDescent="0.2">
      <c r="B23" s="40" t="s">
        <v>20</v>
      </c>
      <c r="C23" s="39"/>
      <c r="D23" s="39"/>
      <c r="E23" s="39"/>
      <c r="F23" s="39"/>
      <c r="G23" s="39"/>
      <c r="H23" s="39"/>
      <c r="I23" s="39"/>
      <c r="J23" s="39"/>
      <c r="K23" s="39"/>
      <c r="L23" s="39"/>
      <c r="M23" s="39"/>
      <c r="N23" s="39"/>
      <c r="O23" s="39"/>
      <c r="P23" s="39"/>
      <c r="Q23" s="39"/>
      <c r="R23" s="39"/>
    </row>
    <row r="24" spans="2:18" ht="12.75" customHeight="1" x14ac:dyDescent="0.2"/>
    <row r="25" spans="2:18" ht="26.25" customHeight="1" x14ac:dyDescent="0.2">
      <c r="B25" s="40" t="s">
        <v>21</v>
      </c>
      <c r="C25" s="39"/>
      <c r="D25" s="39"/>
      <c r="E25" s="39"/>
      <c r="F25" s="39"/>
      <c r="G25" s="39"/>
      <c r="H25" s="39"/>
      <c r="I25" s="39"/>
      <c r="J25" s="39"/>
      <c r="K25" s="39"/>
      <c r="L25" s="39"/>
      <c r="M25" s="39"/>
      <c r="N25" s="39"/>
      <c r="O25" s="39"/>
      <c r="P25" s="39"/>
      <c r="Q25" s="39"/>
      <c r="R25" s="39"/>
    </row>
    <row r="26" spans="2:18" ht="12.75" customHeight="1" x14ac:dyDescent="0.2"/>
    <row r="27" spans="2:18" ht="30.75" customHeight="1" x14ac:dyDescent="0.2">
      <c r="B27" s="38" t="s">
        <v>22</v>
      </c>
      <c r="C27" s="39"/>
      <c r="D27" s="39"/>
      <c r="E27" s="39"/>
      <c r="F27" s="39"/>
      <c r="G27" s="39"/>
      <c r="H27" s="39"/>
      <c r="I27" s="39"/>
      <c r="J27" s="39"/>
      <c r="K27" s="39"/>
      <c r="L27" s="39"/>
      <c r="M27" s="39"/>
      <c r="N27" s="39"/>
      <c r="O27" s="39"/>
      <c r="P27" s="39"/>
      <c r="Q27" s="39"/>
      <c r="R27" s="39"/>
    </row>
    <row r="28" spans="2:18" ht="12.75" customHeight="1" x14ac:dyDescent="0.2"/>
    <row r="29" spans="2:18" ht="12.75" customHeight="1" x14ac:dyDescent="0.25">
      <c r="C29" s="6" t="s">
        <v>23</v>
      </c>
      <c r="L29" s="6" t="s">
        <v>24</v>
      </c>
    </row>
    <row r="30" spans="2:18" ht="42" customHeight="1" x14ac:dyDescent="0.2">
      <c r="B30" s="7" t="s">
        <v>25</v>
      </c>
      <c r="C30" s="8" t="str">
        <f>"Historical" &amp; " " &amp; TestYear -6</f>
        <v>Historical 2020</v>
      </c>
      <c r="D30" s="8" t="str">
        <f>"Historical" &amp; " " &amp; TestYear -5</f>
        <v>Historical 2021</v>
      </c>
      <c r="E30" s="8" t="str">
        <f>"Historical" &amp; " " &amp; TestYear -4</f>
        <v>Historical 2022</v>
      </c>
      <c r="F30" s="8" t="str">
        <f>"Historical" &amp; " " &amp; TestYear -3</f>
        <v>Historical 2023</v>
      </c>
      <c r="G30" s="8" t="str">
        <f>"Bridge Year" &amp; " " &amp;TestYear -2</f>
        <v>Bridge Year 2024</v>
      </c>
      <c r="H30" s="8" t="str">
        <f>"Bridge Year" &amp; " " &amp;TestYear -1</f>
        <v>Bridge Year 2025</v>
      </c>
      <c r="I30" s="8" t="str">
        <f>"Test Year" &amp; " " &amp; TestYear</f>
        <v>Test Year 2026</v>
      </c>
      <c r="J30" s="9"/>
      <c r="K30" s="7" t="s">
        <v>25</v>
      </c>
      <c r="L30" s="8" t="str">
        <f>"Historical" &amp; " " &amp; TestYear -6</f>
        <v>Historical 2020</v>
      </c>
      <c r="M30" s="8" t="str">
        <f>"Historical" &amp; " " &amp; TestYear -5</f>
        <v>Historical 2021</v>
      </c>
      <c r="N30" s="8" t="str">
        <f>"Historical" &amp; " " &amp; TestYear -4</f>
        <v>Historical 2022</v>
      </c>
      <c r="O30" s="8" t="str">
        <f>"Historical" &amp; " " &amp; TestYear -3</f>
        <v>Historical 2023</v>
      </c>
      <c r="P30" s="8" t="str">
        <f>"Bridge Year" &amp; " " &amp;TestYear -2</f>
        <v>Bridge Year 2024</v>
      </c>
      <c r="Q30" s="8" t="str">
        <f>"Bridge Year" &amp; " " &amp;TestYear -1</f>
        <v>Bridge Year 2025</v>
      </c>
      <c r="R30" s="8" t="str">
        <f>"Test Year" &amp; " " &amp; TestYear</f>
        <v>Test Year 2026</v>
      </c>
    </row>
    <row r="31" spans="2:18" ht="12.75" customHeight="1" x14ac:dyDescent="0.2">
      <c r="B31" s="10" t="s">
        <v>26</v>
      </c>
      <c r="C31" s="11">
        <v>0</v>
      </c>
      <c r="D31" s="11">
        <v>0</v>
      </c>
      <c r="E31" s="11">
        <v>0</v>
      </c>
      <c r="F31" s="11">
        <v>0</v>
      </c>
      <c r="G31" s="12"/>
      <c r="H31" s="12"/>
      <c r="I31" s="12"/>
      <c r="J31" s="13"/>
      <c r="K31" s="10" t="s">
        <v>26</v>
      </c>
      <c r="L31" s="14"/>
      <c r="M31" s="15">
        <v>0</v>
      </c>
      <c r="N31" s="15">
        <v>0</v>
      </c>
      <c r="O31" s="15">
        <v>0</v>
      </c>
      <c r="P31" s="15">
        <v>0</v>
      </c>
      <c r="Q31" s="15">
        <v>0</v>
      </c>
      <c r="R31" s="15">
        <v>0</v>
      </c>
    </row>
    <row r="32" spans="2:18" ht="12.75" customHeight="1" x14ac:dyDescent="0.2">
      <c r="B32" s="10" t="s">
        <v>27</v>
      </c>
      <c r="C32" s="11">
        <v>0</v>
      </c>
      <c r="D32" s="11">
        <v>0</v>
      </c>
      <c r="E32" s="11">
        <v>0</v>
      </c>
      <c r="F32" s="11">
        <v>0</v>
      </c>
      <c r="G32" s="12"/>
      <c r="H32" s="12"/>
      <c r="I32" s="12"/>
      <c r="J32" s="13"/>
      <c r="K32" s="10" t="s">
        <v>27</v>
      </c>
      <c r="L32" s="14"/>
      <c r="M32" s="15">
        <v>0</v>
      </c>
      <c r="N32" s="15">
        <v>0</v>
      </c>
      <c r="O32" s="15">
        <v>0</v>
      </c>
      <c r="P32" s="15">
        <v>0</v>
      </c>
      <c r="Q32" s="15">
        <v>0</v>
      </c>
      <c r="R32" s="15">
        <v>0</v>
      </c>
    </row>
    <row r="33" spans="2:18" ht="12.75" customHeight="1" x14ac:dyDescent="0.2">
      <c r="B33" s="10" t="s">
        <v>28</v>
      </c>
      <c r="C33" s="11">
        <v>0</v>
      </c>
      <c r="D33" s="11">
        <v>0</v>
      </c>
      <c r="E33" s="11">
        <v>0</v>
      </c>
      <c r="F33" s="11">
        <v>0</v>
      </c>
      <c r="G33" s="12"/>
      <c r="H33" s="12"/>
      <c r="I33" s="12"/>
      <c r="J33" s="13"/>
      <c r="K33" s="10" t="s">
        <v>28</v>
      </c>
      <c r="L33" s="14"/>
      <c r="M33" s="15">
        <v>0</v>
      </c>
      <c r="N33" s="15">
        <v>0</v>
      </c>
      <c r="O33" s="15">
        <v>0</v>
      </c>
      <c r="P33" s="15">
        <v>0</v>
      </c>
      <c r="Q33" s="15">
        <v>0</v>
      </c>
      <c r="R33" s="15">
        <v>0</v>
      </c>
    </row>
    <row r="34" spans="2:18" ht="12.75" customHeight="1" x14ac:dyDescent="0.2">
      <c r="B34" s="10" t="s">
        <v>29</v>
      </c>
      <c r="C34" s="11">
        <v>0</v>
      </c>
      <c r="D34" s="11">
        <v>0</v>
      </c>
      <c r="E34" s="11">
        <v>0</v>
      </c>
      <c r="F34" s="11">
        <v>0</v>
      </c>
      <c r="G34" s="12"/>
      <c r="H34" s="12"/>
      <c r="I34" s="12"/>
      <c r="J34" s="13"/>
      <c r="K34" s="10" t="s">
        <v>29</v>
      </c>
      <c r="L34" s="14"/>
      <c r="M34" s="15">
        <v>0</v>
      </c>
      <c r="N34" s="15">
        <v>0</v>
      </c>
      <c r="O34" s="15">
        <v>0</v>
      </c>
      <c r="P34" s="15">
        <v>0</v>
      </c>
      <c r="Q34" s="15">
        <v>0</v>
      </c>
      <c r="R34" s="15">
        <v>0</v>
      </c>
    </row>
    <row r="35" spans="2:18" ht="12.75" customHeight="1" x14ac:dyDescent="0.2">
      <c r="B35" s="10" t="s">
        <v>30</v>
      </c>
      <c r="C35" s="11">
        <v>0</v>
      </c>
      <c r="D35" s="11">
        <v>0</v>
      </c>
      <c r="E35" s="11">
        <v>0</v>
      </c>
      <c r="F35" s="11">
        <v>0</v>
      </c>
      <c r="G35" s="12"/>
      <c r="H35" s="12"/>
      <c r="I35" s="12"/>
      <c r="J35" s="13"/>
      <c r="K35" s="10" t="s">
        <v>30</v>
      </c>
      <c r="L35" s="14"/>
      <c r="M35" s="15">
        <v>0</v>
      </c>
      <c r="N35" s="15">
        <v>0</v>
      </c>
      <c r="O35" s="15">
        <v>0</v>
      </c>
      <c r="P35" s="15">
        <v>0</v>
      </c>
      <c r="Q35" s="15">
        <v>0</v>
      </c>
      <c r="R35" s="15">
        <v>0</v>
      </c>
    </row>
    <row r="36" spans="2:18" ht="12.75" customHeight="1" x14ac:dyDescent="0.2">
      <c r="B36" s="10" t="s">
        <v>31</v>
      </c>
      <c r="C36" s="11">
        <v>0</v>
      </c>
      <c r="D36" s="11">
        <v>0</v>
      </c>
      <c r="E36" s="11">
        <v>0</v>
      </c>
      <c r="F36" s="11">
        <v>0</v>
      </c>
      <c r="G36" s="12"/>
      <c r="H36" s="12"/>
      <c r="I36" s="12"/>
      <c r="J36" s="13"/>
      <c r="K36" s="10" t="s">
        <v>31</v>
      </c>
      <c r="L36" s="14"/>
      <c r="M36" s="15">
        <v>0</v>
      </c>
      <c r="N36" s="15">
        <v>0</v>
      </c>
      <c r="O36" s="15">
        <v>0</v>
      </c>
      <c r="P36" s="15">
        <v>0</v>
      </c>
      <c r="Q36" s="15">
        <v>0</v>
      </c>
      <c r="R36" s="15">
        <v>0</v>
      </c>
    </row>
    <row r="37" spans="2:18" ht="12.75" customHeight="1" x14ac:dyDescent="0.2">
      <c r="B37" s="10" t="s">
        <v>32</v>
      </c>
      <c r="C37" s="11">
        <v>0</v>
      </c>
      <c r="D37" s="11">
        <v>0</v>
      </c>
      <c r="E37" s="11">
        <v>0</v>
      </c>
      <c r="F37" s="11">
        <v>0</v>
      </c>
      <c r="G37" s="12"/>
      <c r="H37" s="12"/>
      <c r="I37" s="12"/>
      <c r="J37" s="13"/>
      <c r="K37" s="10" t="s">
        <v>32</v>
      </c>
      <c r="L37" s="14"/>
      <c r="M37" s="15">
        <v>0</v>
      </c>
      <c r="N37" s="15">
        <v>0</v>
      </c>
      <c r="O37" s="15">
        <v>0</v>
      </c>
      <c r="P37" s="15">
        <v>0</v>
      </c>
      <c r="Q37" s="15">
        <v>0</v>
      </c>
      <c r="R37" s="15">
        <v>0</v>
      </c>
    </row>
    <row r="38" spans="2:18" ht="12.75" customHeight="1" x14ac:dyDescent="0.2">
      <c r="B38" s="10" t="s">
        <v>33</v>
      </c>
      <c r="C38" s="11">
        <v>0</v>
      </c>
      <c r="D38" s="11">
        <v>0</v>
      </c>
      <c r="E38" s="11">
        <v>0</v>
      </c>
      <c r="F38" s="11">
        <v>0</v>
      </c>
      <c r="G38" s="12"/>
      <c r="H38" s="12"/>
      <c r="I38" s="12"/>
      <c r="J38" s="13"/>
      <c r="K38" s="10" t="s">
        <v>33</v>
      </c>
      <c r="L38" s="14"/>
      <c r="M38" s="15">
        <v>0</v>
      </c>
      <c r="N38" s="15">
        <v>0</v>
      </c>
      <c r="O38" s="15">
        <v>0</v>
      </c>
      <c r="P38" s="15">
        <v>0</v>
      </c>
      <c r="Q38" s="15">
        <v>0</v>
      </c>
      <c r="R38" s="15">
        <v>0</v>
      </c>
    </row>
    <row r="39" spans="2:18" ht="12.75" customHeight="1" x14ac:dyDescent="0.2">
      <c r="B39" s="10" t="s">
        <v>34</v>
      </c>
      <c r="C39" s="11">
        <v>0</v>
      </c>
      <c r="D39" s="11">
        <v>0</v>
      </c>
      <c r="E39" s="11">
        <v>0</v>
      </c>
      <c r="F39" s="11">
        <v>0</v>
      </c>
      <c r="G39" s="12"/>
      <c r="H39" s="12"/>
      <c r="I39" s="12"/>
      <c r="J39" s="13"/>
      <c r="K39" s="10" t="s">
        <v>34</v>
      </c>
      <c r="L39" s="14"/>
      <c r="M39" s="15">
        <v>0</v>
      </c>
      <c r="N39" s="15">
        <v>0</v>
      </c>
      <c r="O39" s="15">
        <v>0</v>
      </c>
      <c r="P39" s="15">
        <v>0</v>
      </c>
      <c r="Q39" s="15">
        <v>0</v>
      </c>
      <c r="R39" s="15">
        <v>0</v>
      </c>
    </row>
    <row r="40" spans="2:18" ht="12.75" customHeight="1" x14ac:dyDescent="0.2">
      <c r="B40" s="10" t="s">
        <v>35</v>
      </c>
      <c r="C40" s="11">
        <v>0</v>
      </c>
      <c r="D40" s="11">
        <v>0</v>
      </c>
      <c r="E40" s="11">
        <v>0</v>
      </c>
      <c r="F40" s="11">
        <v>0</v>
      </c>
      <c r="G40" s="12"/>
      <c r="H40" s="12"/>
      <c r="I40" s="12"/>
      <c r="J40" s="13"/>
      <c r="K40" s="10" t="s">
        <v>35</v>
      </c>
      <c r="L40" s="14"/>
      <c r="M40" s="15">
        <v>0</v>
      </c>
      <c r="N40" s="15">
        <v>0</v>
      </c>
      <c r="O40" s="15">
        <v>0</v>
      </c>
      <c r="P40" s="15">
        <v>0</v>
      </c>
      <c r="Q40" s="15">
        <v>0</v>
      </c>
      <c r="R40" s="15">
        <v>0</v>
      </c>
    </row>
    <row r="41" spans="2:18" ht="12.75" customHeight="1" x14ac:dyDescent="0.2"/>
    <row r="42" spans="2:18" ht="12.75" customHeight="1" x14ac:dyDescent="0.2">
      <c r="B42" s="1" t="s">
        <v>36</v>
      </c>
    </row>
    <row r="43" spans="2:18" ht="6" customHeight="1" x14ac:dyDescent="0.2"/>
    <row r="44" spans="2:18" ht="31.5" customHeight="1" x14ac:dyDescent="0.2">
      <c r="B44" s="16" t="s">
        <v>37</v>
      </c>
      <c r="C44" s="38" t="s">
        <v>38</v>
      </c>
      <c r="D44" s="39"/>
      <c r="E44" s="39"/>
      <c r="F44" s="39"/>
      <c r="G44" s="39"/>
      <c r="H44" s="39"/>
      <c r="I44" s="39"/>
      <c r="J44" s="39"/>
      <c r="K44" s="39"/>
      <c r="L44" s="39"/>
      <c r="M44" s="39"/>
      <c r="N44" s="39"/>
      <c r="O44" s="39"/>
      <c r="P44" s="39"/>
      <c r="Q44" s="39"/>
      <c r="R44" s="39"/>
    </row>
    <row r="45" spans="2:18" ht="30.75" customHeight="1" x14ac:dyDescent="0.2">
      <c r="B45" s="16" t="s">
        <v>39</v>
      </c>
      <c r="C45" s="38" t="str">
        <f>"For "&amp;TestYear&amp;" Cost of Service rebasers, the typical situation is that "&amp; TestYear - 4 &amp; " would have been the most recent cost of service rebasing application. If the most recent rebasing application was for a rate year other than "&amp; TestYear - 4&amp; ", that year should be used."&amp;" An applicant must provide historical information back to the greater of: a) at least five (5) historical actual years; or b) to its last cost of service application."</f>
        <v>For 2026 Cost of Service rebasers, the typical situation is that 2022 would have been the most recent cost of service rebasing application. If the most recent rebasing application was for a rate year other than 2022, that year should be used. An applicant must provide historical information back to the greater of: a) at least five (5) historical actual years; or b) to its last cost of service application.</v>
      </c>
      <c r="D45" s="39"/>
      <c r="E45" s="39"/>
      <c r="F45" s="39"/>
      <c r="G45" s="39"/>
      <c r="H45" s="39"/>
      <c r="I45" s="39"/>
      <c r="J45" s="39"/>
      <c r="K45" s="39"/>
      <c r="L45" s="39"/>
      <c r="M45" s="39"/>
      <c r="N45" s="39"/>
      <c r="O45" s="39"/>
      <c r="P45" s="39"/>
      <c r="Q45" s="39"/>
      <c r="R45" s="39"/>
    </row>
    <row r="46" spans="2:18" ht="12.75" customHeight="1" x14ac:dyDescent="0.2">
      <c r="B46" s="16" t="s">
        <v>40</v>
      </c>
      <c r="C46" s="38" t="s">
        <v>41</v>
      </c>
      <c r="D46" s="39"/>
      <c r="E46" s="39"/>
      <c r="F46" s="39"/>
      <c r="G46" s="39"/>
      <c r="H46" s="39"/>
      <c r="I46" s="39"/>
      <c r="J46" s="39"/>
      <c r="K46" s="39"/>
      <c r="L46" s="39"/>
      <c r="M46" s="39"/>
      <c r="N46" s="39"/>
      <c r="O46" s="39"/>
      <c r="P46" s="39"/>
      <c r="Q46" s="39"/>
      <c r="R46" s="39"/>
    </row>
    <row r="47" spans="2:18" ht="12.75" customHeight="1" x14ac:dyDescent="0.2">
      <c r="B47" s="16" t="s">
        <v>42</v>
      </c>
      <c r="C47" s="38" t="s">
        <v>43</v>
      </c>
      <c r="D47" s="39"/>
      <c r="E47" s="39"/>
      <c r="F47" s="39"/>
      <c r="G47" s="39"/>
      <c r="H47" s="39"/>
      <c r="I47" s="39"/>
      <c r="J47" s="39"/>
      <c r="K47" s="39"/>
      <c r="L47" s="39"/>
      <c r="M47" s="39"/>
      <c r="N47" s="39"/>
      <c r="O47" s="39"/>
      <c r="P47" s="39"/>
      <c r="Q47" s="39"/>
      <c r="R47" s="39"/>
    </row>
    <row r="48" spans="2:18" ht="12.75" customHeight="1" x14ac:dyDescent="0.2">
      <c r="B48" s="17"/>
    </row>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1">
    <mergeCell ref="B25:R25"/>
    <mergeCell ref="B9:R9"/>
    <mergeCell ref="B10:R10"/>
    <mergeCell ref="B19:R19"/>
    <mergeCell ref="B21:R21"/>
    <mergeCell ref="B23:R23"/>
    <mergeCell ref="B27:R27"/>
    <mergeCell ref="C44:R44"/>
    <mergeCell ref="C45:R45"/>
    <mergeCell ref="C46:R46"/>
    <mergeCell ref="C47:R4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65DAD-1B3C-456F-9ABB-47DE15EA2BFD}">
  <sheetPr>
    <tabColor rgb="FFFABF8F"/>
    <pageSetUpPr fitToPage="1"/>
  </sheetPr>
  <dimension ref="A1:AP1000"/>
  <sheetViews>
    <sheetView showGridLines="0" tabSelected="1" workbookViewId="0">
      <selection activeCell="AB8" sqref="AB8"/>
    </sheetView>
  </sheetViews>
  <sheetFormatPr defaultColWidth="12.5703125" defaultRowHeight="15" customHeight="1" x14ac:dyDescent="0.2"/>
  <cols>
    <col min="1" max="1" width="35.7109375" customWidth="1"/>
    <col min="2" max="2" width="19.28515625" customWidth="1"/>
    <col min="3" max="12" width="14" bestFit="1" customWidth="1"/>
    <col min="13" max="13" width="1.7109375" customWidth="1"/>
    <col min="14" max="14" width="35.7109375" customWidth="1"/>
    <col min="15" max="16" width="9.7109375" hidden="1" customWidth="1"/>
    <col min="17" max="19" width="9.7109375" customWidth="1"/>
    <col min="20" max="20" width="12.140625" customWidth="1"/>
    <col min="21" max="22" width="10.28515625" customWidth="1"/>
    <col min="23" max="23" width="9.85546875" customWidth="1"/>
    <col min="24" max="24" width="9.42578125" customWidth="1"/>
    <col min="25" max="25" width="11.7109375" customWidth="1"/>
    <col min="26" max="31" width="9.7109375" customWidth="1"/>
    <col min="32" max="32" width="6.5703125" bestFit="1" customWidth="1"/>
    <col min="33" max="33" width="12.85546875" customWidth="1"/>
    <col min="34" max="34" width="9.140625" bestFit="1" customWidth="1"/>
    <col min="35" max="40" width="8.5703125" customWidth="1"/>
    <col min="41" max="41" width="1.7109375" customWidth="1"/>
    <col min="42" max="42" width="14.42578125" customWidth="1"/>
  </cols>
  <sheetData>
    <row r="1" spans="1:42" ht="12.75" customHeight="1" x14ac:dyDescent="0.2">
      <c r="X1" s="1"/>
      <c r="Y1" s="1" t="s">
        <v>0</v>
      </c>
      <c r="Z1" s="2" t="s">
        <v>1</v>
      </c>
    </row>
    <row r="2" spans="1:42" ht="12.75" customHeight="1" x14ac:dyDescent="0.2">
      <c r="W2" s="5"/>
      <c r="X2" s="1"/>
      <c r="Y2" s="1" t="s">
        <v>2</v>
      </c>
      <c r="Z2" s="3" t="s">
        <v>72</v>
      </c>
      <c r="AA2" s="5"/>
      <c r="AB2" s="5"/>
      <c r="AE2" s="5"/>
      <c r="AF2" s="5"/>
      <c r="AG2" s="5"/>
      <c r="AH2" s="5"/>
      <c r="AI2" s="5"/>
      <c r="AJ2" s="5"/>
      <c r="AK2" s="5"/>
      <c r="AL2" s="5"/>
      <c r="AM2" s="5"/>
      <c r="AN2" s="5"/>
    </row>
    <row r="3" spans="1:42" ht="28.5" customHeight="1" x14ac:dyDescent="0.25">
      <c r="A3" s="41" t="s">
        <v>44</v>
      </c>
      <c r="B3" s="39"/>
      <c r="C3" s="39"/>
      <c r="D3" s="39"/>
      <c r="E3" s="39"/>
      <c r="F3" s="39"/>
      <c r="G3" s="39"/>
      <c r="H3" s="39"/>
      <c r="I3" s="39"/>
      <c r="J3" s="39"/>
      <c r="K3" s="39"/>
      <c r="L3" s="39"/>
      <c r="M3" s="39"/>
      <c r="N3" s="39"/>
      <c r="O3" s="39"/>
      <c r="P3" s="39"/>
      <c r="Q3" s="39"/>
      <c r="R3" s="39"/>
      <c r="W3" s="5"/>
      <c r="X3" s="1"/>
      <c r="Y3" s="1" t="s">
        <v>3</v>
      </c>
      <c r="Z3" s="3"/>
      <c r="AA3" s="5"/>
      <c r="AB3" s="5"/>
      <c r="AE3" s="5"/>
      <c r="AF3" s="5"/>
      <c r="AG3" s="5"/>
      <c r="AH3" s="5"/>
      <c r="AI3" s="5"/>
      <c r="AJ3" s="5"/>
      <c r="AK3" s="5"/>
      <c r="AL3" s="5"/>
      <c r="AM3" s="5"/>
      <c r="AN3" s="5"/>
    </row>
    <row r="4" spans="1:42" ht="28.5" customHeight="1" x14ac:dyDescent="0.2">
      <c r="A4" s="42" t="s">
        <v>45</v>
      </c>
      <c r="B4" s="39"/>
      <c r="C4" s="39"/>
      <c r="D4" s="39"/>
      <c r="E4" s="39"/>
      <c r="F4" s="39"/>
      <c r="G4" s="39"/>
      <c r="H4" s="39"/>
      <c r="I4" s="39"/>
      <c r="J4" s="39"/>
      <c r="K4" s="39"/>
      <c r="L4" s="39"/>
      <c r="M4" s="39"/>
      <c r="N4" s="39"/>
      <c r="O4" s="39"/>
      <c r="P4" s="39"/>
      <c r="Q4" s="39"/>
      <c r="R4" s="39"/>
      <c r="S4" s="39"/>
      <c r="W4" s="5"/>
      <c r="X4" s="1"/>
      <c r="Y4" s="1" t="s">
        <v>4</v>
      </c>
      <c r="Z4" s="3"/>
      <c r="AA4" s="5"/>
      <c r="AB4" s="5"/>
      <c r="AE4" s="5"/>
      <c r="AF4" s="5"/>
      <c r="AG4" s="5"/>
      <c r="AH4" s="5"/>
      <c r="AI4" s="5"/>
      <c r="AJ4" s="5"/>
      <c r="AK4" s="5"/>
      <c r="AL4" s="5"/>
      <c r="AM4" s="5"/>
      <c r="AN4" s="5"/>
    </row>
    <row r="5" spans="1:42" ht="12.75" customHeight="1" x14ac:dyDescent="0.2">
      <c r="B5" s="5"/>
      <c r="C5" s="5"/>
      <c r="D5" s="5"/>
      <c r="E5" s="5"/>
      <c r="F5" s="5"/>
      <c r="G5" s="5"/>
      <c r="H5" s="5"/>
      <c r="I5" s="5"/>
      <c r="J5" s="5"/>
      <c r="K5" s="5"/>
      <c r="L5" s="5"/>
      <c r="M5" s="5"/>
      <c r="N5" s="5"/>
      <c r="O5" s="5"/>
      <c r="P5" s="5"/>
      <c r="Q5" s="5"/>
      <c r="R5" s="5"/>
      <c r="S5" s="5"/>
      <c r="W5" s="5"/>
      <c r="X5" s="1"/>
      <c r="Y5" s="1" t="s">
        <v>5</v>
      </c>
      <c r="Z5" s="18" t="s">
        <v>71</v>
      </c>
      <c r="AA5" s="5"/>
      <c r="AB5" s="5"/>
      <c r="AE5" s="5"/>
      <c r="AF5" s="5"/>
      <c r="AG5" s="5"/>
      <c r="AH5" s="5"/>
      <c r="AI5" s="5"/>
      <c r="AJ5" s="5"/>
      <c r="AK5" s="5"/>
      <c r="AL5" s="5"/>
      <c r="AM5" s="5"/>
      <c r="AN5" s="5"/>
    </row>
    <row r="6" spans="1:42" ht="12.75" customHeight="1" x14ac:dyDescent="0.2">
      <c r="A6" s="5"/>
      <c r="B6" s="5"/>
      <c r="C6" s="5"/>
      <c r="D6" s="5"/>
      <c r="E6" s="43"/>
      <c r="F6" s="44"/>
      <c r="G6" s="44"/>
      <c r="H6" s="44"/>
      <c r="I6" s="44"/>
      <c r="J6" s="44"/>
      <c r="K6" s="44"/>
      <c r="L6" s="5"/>
      <c r="M6" s="5"/>
      <c r="N6" s="5"/>
      <c r="O6" s="5"/>
      <c r="P6" s="5"/>
      <c r="Q6" s="5"/>
      <c r="R6" s="5"/>
      <c r="S6" s="5"/>
      <c r="W6" s="5"/>
      <c r="X6" s="1"/>
      <c r="Y6" s="1"/>
      <c r="Z6" s="4"/>
      <c r="AA6" s="5"/>
      <c r="AB6" s="5"/>
      <c r="AE6" s="5"/>
      <c r="AF6" s="5"/>
      <c r="AG6" s="5"/>
      <c r="AH6" s="5"/>
      <c r="AI6" s="5"/>
      <c r="AJ6" s="5"/>
      <c r="AK6" s="5"/>
      <c r="AL6" s="5"/>
      <c r="AM6" s="5"/>
      <c r="AN6" s="5"/>
    </row>
    <row r="7" spans="1:42" ht="12.75" customHeight="1" x14ac:dyDescent="0.2">
      <c r="A7" s="5"/>
      <c r="B7" s="5"/>
      <c r="C7" s="5"/>
      <c r="D7" s="5"/>
      <c r="E7" s="44"/>
      <c r="F7" s="44"/>
      <c r="G7" s="44"/>
      <c r="H7" s="44"/>
      <c r="I7" s="44"/>
      <c r="J7" s="44"/>
      <c r="K7" s="44"/>
      <c r="L7" s="5"/>
      <c r="M7" s="5"/>
      <c r="N7" s="5"/>
      <c r="O7" s="5"/>
      <c r="P7" s="5"/>
      <c r="Q7" s="5"/>
      <c r="R7" s="5"/>
      <c r="S7" s="5"/>
      <c r="W7" s="5"/>
      <c r="X7" s="1"/>
      <c r="Y7" s="1" t="s">
        <v>6</v>
      </c>
      <c r="Z7" s="19" t="s">
        <v>69</v>
      </c>
      <c r="AA7" s="5"/>
      <c r="AB7" s="5"/>
      <c r="AE7" s="5"/>
      <c r="AF7" s="5"/>
      <c r="AG7" s="5"/>
      <c r="AH7" s="5"/>
      <c r="AI7" s="5"/>
      <c r="AJ7" s="5"/>
      <c r="AK7" s="5"/>
      <c r="AL7" s="5"/>
      <c r="AM7" s="5"/>
      <c r="AN7" s="5"/>
    </row>
    <row r="8" spans="1:42" ht="15.75" customHeight="1" x14ac:dyDescent="0.2">
      <c r="A8" s="5"/>
      <c r="B8" s="5"/>
      <c r="C8" s="5"/>
      <c r="D8" s="5"/>
      <c r="E8" s="5"/>
      <c r="F8" s="5"/>
      <c r="G8" s="5"/>
      <c r="H8" s="5"/>
      <c r="I8" s="5"/>
      <c r="J8" s="5"/>
      <c r="K8" s="5"/>
      <c r="L8" s="5"/>
      <c r="M8" s="5"/>
      <c r="N8" s="5"/>
      <c r="O8" s="5"/>
      <c r="P8" s="5"/>
      <c r="Q8" s="5"/>
      <c r="R8" s="5"/>
      <c r="W8" s="1"/>
      <c r="X8" s="1" t="s">
        <v>46</v>
      </c>
      <c r="Y8" s="36"/>
      <c r="Z8" s="20" t="s">
        <v>47</v>
      </c>
      <c r="AA8" s="5"/>
      <c r="AB8" s="5"/>
      <c r="AC8" s="5"/>
      <c r="AD8" s="5"/>
      <c r="AE8" s="5"/>
      <c r="AF8" s="5"/>
      <c r="AG8" s="5"/>
      <c r="AH8" s="5"/>
    </row>
    <row r="9" spans="1:42" ht="3" customHeight="1" x14ac:dyDescent="0.25">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row>
    <row r="10" spans="1:42" ht="3" customHeight="1" x14ac:dyDescent="0.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row>
    <row r="11" spans="1:42" ht="3" customHeight="1" x14ac:dyDescent="0.2"/>
    <row r="12" spans="1:42" ht="12.75" customHeight="1" x14ac:dyDescent="0.2">
      <c r="A12" s="45" t="s">
        <v>48</v>
      </c>
      <c r="B12" s="39"/>
      <c r="C12" s="39"/>
      <c r="D12" s="39"/>
      <c r="E12" s="39"/>
      <c r="F12" s="39"/>
      <c r="G12" s="39"/>
      <c r="H12" s="39"/>
      <c r="I12" s="39"/>
      <c r="J12" s="39"/>
      <c r="K12" s="39"/>
      <c r="L12" s="39"/>
      <c r="M12" s="39"/>
      <c r="N12" s="39"/>
      <c r="O12" s="39"/>
      <c r="P12" s="39"/>
      <c r="Q12" s="39"/>
      <c r="R12" s="39"/>
      <c r="S12" s="39"/>
      <c r="T12" s="39"/>
      <c r="U12" s="39"/>
      <c r="V12" s="39"/>
      <c r="W12" s="23"/>
      <c r="X12" s="23"/>
      <c r="Y12" s="23"/>
      <c r="Z12" s="23"/>
      <c r="AA12" s="23"/>
      <c r="AB12" s="23"/>
      <c r="AC12" s="23"/>
      <c r="AD12" s="23"/>
      <c r="AE12" s="23"/>
      <c r="AF12" s="23"/>
      <c r="AG12" s="23"/>
      <c r="AH12" s="23"/>
      <c r="AI12" s="23"/>
      <c r="AJ12" s="23"/>
      <c r="AK12" s="23"/>
      <c r="AL12" s="23"/>
      <c r="AM12" s="23"/>
      <c r="AN12" s="23"/>
      <c r="AO12" s="23"/>
      <c r="AP12" s="23"/>
    </row>
    <row r="13" spans="1:42" ht="15.75" customHeight="1" x14ac:dyDescent="0.2">
      <c r="B13" s="24">
        <f t="shared" ref="B13:E13" si="0">IF(RIGHT(B15,4) = "2017",2,IF(RIGHT(B15,4)="2018",3,IF(RIGHT(B15,4)="2019",4,IF(RIGHT(B15,4)="2020",5,IF(RIGHT(B15,4)="2021",6,IF(RIGHT(B15,4)="2022",7))))))</f>
        <v>5</v>
      </c>
      <c r="C13" s="24">
        <f t="shared" si="0"/>
        <v>6</v>
      </c>
      <c r="D13" s="24">
        <f t="shared" si="0"/>
        <v>7</v>
      </c>
      <c r="E13" s="24" t="b">
        <f t="shared" si="0"/>
        <v>0</v>
      </c>
      <c r="F13" s="24"/>
      <c r="G13" s="24"/>
      <c r="H13" s="24"/>
    </row>
    <row r="14" spans="1:42" ht="12.75" customHeight="1" x14ac:dyDescent="0.25">
      <c r="B14" s="6" t="s">
        <v>23</v>
      </c>
      <c r="Q14" s="6" t="s">
        <v>24</v>
      </c>
      <c r="W14" s="9"/>
      <c r="AF14" s="9"/>
    </row>
    <row r="15" spans="1:42" ht="35.25" customHeight="1" x14ac:dyDescent="0.2">
      <c r="A15" s="7" t="s">
        <v>25</v>
      </c>
      <c r="B15" s="8" t="s">
        <v>49</v>
      </c>
      <c r="C15" s="8" t="s">
        <v>50</v>
      </c>
      <c r="D15" s="8" t="s">
        <v>51</v>
      </c>
      <c r="E15" s="8" t="s">
        <v>52</v>
      </c>
      <c r="F15" s="8" t="s">
        <v>70</v>
      </c>
      <c r="G15" s="8" t="s">
        <v>53</v>
      </c>
      <c r="H15" s="8" t="s">
        <v>54</v>
      </c>
      <c r="I15" s="8" t="s">
        <v>55</v>
      </c>
      <c r="J15" s="8" t="s">
        <v>56</v>
      </c>
      <c r="K15" s="8" t="s">
        <v>57</v>
      </c>
      <c r="L15" s="8" t="s">
        <v>58</v>
      </c>
      <c r="M15" s="9"/>
      <c r="N15" s="7" t="s">
        <v>25</v>
      </c>
      <c r="O15" s="8" t="e">
        <f>#REF!</f>
        <v>#REF!</v>
      </c>
      <c r="P15" s="8" t="str">
        <f t="shared" ref="P15:Z15" si="1">B15</f>
        <v>Historical 2020</v>
      </c>
      <c r="Q15" s="8" t="str">
        <f t="shared" si="1"/>
        <v>Historical 2021</v>
      </c>
      <c r="R15" s="8" t="str">
        <f t="shared" si="1"/>
        <v>Historical 2022</v>
      </c>
      <c r="S15" s="8" t="str">
        <f t="shared" si="1"/>
        <v>Historical 2023</v>
      </c>
      <c r="T15" s="8" t="str">
        <f t="shared" si="1"/>
        <v>Historical 2024</v>
      </c>
      <c r="U15" s="8" t="str">
        <f t="shared" si="1"/>
        <v>Bridge Year 2025</v>
      </c>
      <c r="V15" s="8" t="str">
        <f t="shared" si="1"/>
        <v>Test Year 2026</v>
      </c>
      <c r="W15" s="8" t="str">
        <f t="shared" si="1"/>
        <v>Test Year 2027</v>
      </c>
      <c r="X15" s="8" t="str">
        <f t="shared" si="1"/>
        <v>Test Year 2028</v>
      </c>
      <c r="Y15" s="8" t="str">
        <f t="shared" si="1"/>
        <v>Test Year 2029</v>
      </c>
      <c r="Z15" s="8" t="str">
        <f t="shared" si="1"/>
        <v>Test Year 2030</v>
      </c>
    </row>
    <row r="16" spans="1:42" ht="12.75" customHeight="1" x14ac:dyDescent="0.2">
      <c r="A16" s="10" t="s">
        <v>26</v>
      </c>
      <c r="B16" s="11">
        <v>314681</v>
      </c>
      <c r="C16" s="11">
        <v>321187</v>
      </c>
      <c r="D16" s="11">
        <v>327459</v>
      </c>
      <c r="E16" s="11">
        <v>332883</v>
      </c>
      <c r="F16" s="25">
        <v>338949</v>
      </c>
      <c r="G16" s="25">
        <v>344451</v>
      </c>
      <c r="H16" s="25">
        <v>346478</v>
      </c>
      <c r="I16" s="25">
        <v>348504</v>
      </c>
      <c r="J16" s="25">
        <v>352008</v>
      </c>
      <c r="K16" s="25">
        <v>356364</v>
      </c>
      <c r="L16" s="25">
        <v>360320</v>
      </c>
      <c r="M16" s="13"/>
      <c r="N16" s="10" t="str">
        <f t="shared" ref="N16:N25" si="2">A16</f>
        <v>Residential</v>
      </c>
      <c r="O16" s="14"/>
      <c r="P16" s="15">
        <f>IFERROR((B16-#REF!)/#REF!,)</f>
        <v>0</v>
      </c>
      <c r="Q16" s="15">
        <f t="shared" ref="Q16:Z25" si="3">IFERROR((C16-B16)/B16,)</f>
        <v>2.0674905698151461E-2</v>
      </c>
      <c r="R16" s="15">
        <f t="shared" si="3"/>
        <v>1.9527564938805121E-2</v>
      </c>
      <c r="S16" s="15">
        <f t="shared" si="3"/>
        <v>1.6563905710333202E-2</v>
      </c>
      <c r="T16" s="15">
        <f t="shared" si="3"/>
        <v>1.8222618757941979E-2</v>
      </c>
      <c r="U16" s="15">
        <f t="shared" si="3"/>
        <v>1.6232530557694521E-2</v>
      </c>
      <c r="V16" s="15">
        <f t="shared" si="3"/>
        <v>5.8847267100400344E-3</v>
      </c>
      <c r="W16" s="15">
        <f t="shared" si="3"/>
        <v>5.847413111366378E-3</v>
      </c>
      <c r="X16" s="15">
        <f t="shared" si="3"/>
        <v>1.0054403966668962E-2</v>
      </c>
      <c r="Y16" s="15">
        <f t="shared" si="3"/>
        <v>1.23747187563919E-2</v>
      </c>
      <c r="Z16" s="15">
        <f t="shared" si="3"/>
        <v>1.1101009080602979E-2</v>
      </c>
      <c r="AB16" s="37"/>
      <c r="AC16" s="37"/>
      <c r="AD16" s="37"/>
      <c r="AE16" s="37"/>
      <c r="AF16" s="37"/>
      <c r="AG16" s="37"/>
      <c r="AH16" s="37"/>
    </row>
    <row r="17" spans="1:33" ht="12.75" customHeight="1" x14ac:dyDescent="0.2">
      <c r="A17" s="10" t="s">
        <v>27</v>
      </c>
      <c r="B17" s="11">
        <v>25131</v>
      </c>
      <c r="C17" s="11">
        <v>25243</v>
      </c>
      <c r="D17" s="11">
        <v>25488</v>
      </c>
      <c r="E17" s="11">
        <v>25664</v>
      </c>
      <c r="F17" s="25">
        <v>25750</v>
      </c>
      <c r="G17" s="25">
        <v>25821</v>
      </c>
      <c r="H17" s="25">
        <v>25969</v>
      </c>
      <c r="I17" s="25">
        <v>26039</v>
      </c>
      <c r="J17" s="25">
        <v>26162</v>
      </c>
      <c r="K17" s="25">
        <v>26314</v>
      </c>
      <c r="L17" s="25">
        <v>26452</v>
      </c>
      <c r="M17" s="13"/>
      <c r="N17" s="10" t="str">
        <f t="shared" si="2"/>
        <v>General Service &lt; 50 kW</v>
      </c>
      <c r="O17" s="14"/>
      <c r="P17" s="15">
        <f>IFERROR((B17-#REF!)/#REF!,)</f>
        <v>0</v>
      </c>
      <c r="Q17" s="15">
        <f t="shared" si="3"/>
        <v>4.4566471688353027E-3</v>
      </c>
      <c r="R17" s="15">
        <f t="shared" si="3"/>
        <v>9.7056609753198905E-3</v>
      </c>
      <c r="S17" s="15">
        <f t="shared" si="3"/>
        <v>6.9052102950408036E-3</v>
      </c>
      <c r="T17" s="15">
        <f t="shared" si="3"/>
        <v>3.3509975062344139E-3</v>
      </c>
      <c r="U17" s="15">
        <f t="shared" si="3"/>
        <v>2.7572815533980582E-3</v>
      </c>
      <c r="V17" s="15">
        <f t="shared" si="3"/>
        <v>5.7317687153867003E-3</v>
      </c>
      <c r="W17" s="15">
        <f t="shared" si="3"/>
        <v>2.6955215834263929E-3</v>
      </c>
      <c r="X17" s="15">
        <f t="shared" si="3"/>
        <v>4.7236837052114138E-3</v>
      </c>
      <c r="Y17" s="15">
        <f t="shared" si="3"/>
        <v>5.8099533674795508E-3</v>
      </c>
      <c r="Z17" s="15">
        <f t="shared" si="3"/>
        <v>5.2443566162499048E-3</v>
      </c>
      <c r="AB17" s="37"/>
      <c r="AC17" s="37"/>
      <c r="AD17" s="37"/>
      <c r="AE17" s="37"/>
      <c r="AF17" s="37"/>
      <c r="AG17" s="37"/>
    </row>
    <row r="18" spans="1:33" ht="12.75" customHeight="1" x14ac:dyDescent="0.2">
      <c r="A18" s="10" t="s">
        <v>28</v>
      </c>
      <c r="B18" s="11">
        <v>3235</v>
      </c>
      <c r="C18" s="11">
        <v>3254</v>
      </c>
      <c r="D18" s="11">
        <v>3105</v>
      </c>
      <c r="E18" s="11">
        <v>3131</v>
      </c>
      <c r="F18" s="25">
        <v>3097</v>
      </c>
      <c r="G18" s="25">
        <v>3183</v>
      </c>
      <c r="H18" s="25">
        <v>3122</v>
      </c>
      <c r="I18" s="25">
        <v>3122</v>
      </c>
      <c r="J18" s="25">
        <v>3121</v>
      </c>
      <c r="K18" s="25">
        <v>3121</v>
      </c>
      <c r="L18" s="25">
        <v>3122</v>
      </c>
      <c r="M18" s="13"/>
      <c r="N18" s="10" t="str">
        <f t="shared" si="2"/>
        <v>General Service &gt;= 50 kW</v>
      </c>
      <c r="O18" s="14"/>
      <c r="P18" s="15">
        <f>IFERROR((B18-#REF!)/#REF!,)</f>
        <v>0</v>
      </c>
      <c r="Q18" s="15">
        <f t="shared" si="3"/>
        <v>5.8732612055641424E-3</v>
      </c>
      <c r="R18" s="15">
        <f t="shared" si="3"/>
        <v>-4.5789797172710513E-2</v>
      </c>
      <c r="S18" s="15">
        <f t="shared" si="3"/>
        <v>8.3735909822866342E-3</v>
      </c>
      <c r="T18" s="15">
        <f t="shared" si="3"/>
        <v>-1.085915043117215E-2</v>
      </c>
      <c r="U18" s="15">
        <f t="shared" si="3"/>
        <v>2.7768808524378432E-2</v>
      </c>
      <c r="V18" s="15">
        <f t="shared" si="3"/>
        <v>-1.9164310398994661E-2</v>
      </c>
      <c r="W18" s="15">
        <f t="shared" si="3"/>
        <v>0</v>
      </c>
      <c r="X18" s="15">
        <f t="shared" si="3"/>
        <v>-3.2030749519538755E-4</v>
      </c>
      <c r="Y18" s="15">
        <f t="shared" si="3"/>
        <v>0</v>
      </c>
      <c r="Z18" s="15">
        <f t="shared" si="3"/>
        <v>3.2041012495994872E-4</v>
      </c>
      <c r="AB18" s="37"/>
      <c r="AC18" s="37"/>
      <c r="AD18" s="37"/>
      <c r="AE18" s="37"/>
      <c r="AF18" s="37"/>
      <c r="AG18" s="37"/>
    </row>
    <row r="19" spans="1:33" ht="12.75" customHeight="1" x14ac:dyDescent="0.2">
      <c r="A19" s="10" t="s">
        <v>29</v>
      </c>
      <c r="B19" s="11">
        <v>11</v>
      </c>
      <c r="C19" s="11">
        <v>11</v>
      </c>
      <c r="D19" s="11">
        <v>10</v>
      </c>
      <c r="E19" s="11">
        <v>10</v>
      </c>
      <c r="F19" s="25">
        <v>10</v>
      </c>
      <c r="G19" s="25">
        <v>10</v>
      </c>
      <c r="H19" s="25">
        <v>11</v>
      </c>
      <c r="I19" s="25">
        <v>12</v>
      </c>
      <c r="J19" s="25">
        <v>13</v>
      </c>
      <c r="K19" s="25">
        <v>14</v>
      </c>
      <c r="L19" s="25">
        <v>14</v>
      </c>
      <c r="M19" s="13"/>
      <c r="N19" s="10" t="str">
        <f t="shared" si="2"/>
        <v>Large User</v>
      </c>
      <c r="O19" s="14"/>
      <c r="P19" s="15">
        <f>IFERROR((B19-#REF!)/#REF!,)</f>
        <v>0</v>
      </c>
      <c r="Q19" s="15">
        <f t="shared" si="3"/>
        <v>0</v>
      </c>
      <c r="R19" s="15">
        <f t="shared" si="3"/>
        <v>-9.0909090909090912E-2</v>
      </c>
      <c r="S19" s="15">
        <f t="shared" si="3"/>
        <v>0</v>
      </c>
      <c r="T19" s="15">
        <f t="shared" si="3"/>
        <v>0</v>
      </c>
      <c r="U19" s="15">
        <f t="shared" si="3"/>
        <v>0</v>
      </c>
      <c r="V19" s="15">
        <f t="shared" si="3"/>
        <v>0.1</v>
      </c>
      <c r="W19" s="15">
        <f t="shared" si="3"/>
        <v>9.0909090909090912E-2</v>
      </c>
      <c r="X19" s="15">
        <f t="shared" si="3"/>
        <v>8.3333333333333329E-2</v>
      </c>
      <c r="Y19" s="15">
        <f t="shared" si="3"/>
        <v>7.6923076923076927E-2</v>
      </c>
      <c r="Z19" s="15">
        <f t="shared" si="3"/>
        <v>0</v>
      </c>
      <c r="AB19" s="37"/>
      <c r="AC19" s="37"/>
      <c r="AD19" s="37"/>
      <c r="AE19" s="37"/>
      <c r="AF19" s="37"/>
      <c r="AG19" s="37"/>
    </row>
    <row r="20" spans="1:33" ht="12.75" customHeight="1" x14ac:dyDescent="0.2">
      <c r="A20" s="10" t="s">
        <v>30</v>
      </c>
      <c r="B20" s="11">
        <v>3376</v>
      </c>
      <c r="C20" s="11">
        <v>3590</v>
      </c>
      <c r="D20" s="11">
        <v>3685</v>
      </c>
      <c r="E20" s="11">
        <v>3820</v>
      </c>
      <c r="F20" s="25">
        <v>4035</v>
      </c>
      <c r="G20" s="25">
        <v>4140</v>
      </c>
      <c r="H20" s="25">
        <v>4243</v>
      </c>
      <c r="I20" s="25">
        <v>4358</v>
      </c>
      <c r="J20" s="25">
        <v>4472</v>
      </c>
      <c r="K20" s="25">
        <v>4587</v>
      </c>
      <c r="L20" s="25">
        <v>4702</v>
      </c>
      <c r="M20" s="13"/>
      <c r="N20" s="10" t="str">
        <f t="shared" si="2"/>
        <v>Unmetered Scattered Load Connections</v>
      </c>
      <c r="O20" s="14"/>
      <c r="P20" s="15">
        <f>IFERROR((B20-#REF!)/#REF!,)</f>
        <v>0</v>
      </c>
      <c r="Q20" s="15">
        <f t="shared" si="3"/>
        <v>6.3388625592417064E-2</v>
      </c>
      <c r="R20" s="15">
        <f t="shared" si="3"/>
        <v>2.6462395543175487E-2</v>
      </c>
      <c r="S20" s="15">
        <f t="shared" si="3"/>
        <v>3.6635006784260515E-2</v>
      </c>
      <c r="T20" s="15">
        <f t="shared" si="3"/>
        <v>5.6282722513089002E-2</v>
      </c>
      <c r="U20" s="15">
        <f t="shared" si="3"/>
        <v>2.6022304832713755E-2</v>
      </c>
      <c r="V20" s="15">
        <f t="shared" si="3"/>
        <v>2.4879227053140097E-2</v>
      </c>
      <c r="W20" s="15">
        <f t="shared" si="3"/>
        <v>2.7103464529813812E-2</v>
      </c>
      <c r="X20" s="15">
        <f t="shared" si="3"/>
        <v>2.6158788435061954E-2</v>
      </c>
      <c r="Y20" s="15">
        <f t="shared" si="3"/>
        <v>2.5715563506261179E-2</v>
      </c>
      <c r="Z20" s="15">
        <f t="shared" si="3"/>
        <v>2.5070852408981905E-2</v>
      </c>
      <c r="AB20" s="37"/>
      <c r="AC20" s="37"/>
      <c r="AD20" s="37"/>
      <c r="AE20" s="37"/>
      <c r="AF20" s="37"/>
      <c r="AG20" s="37"/>
    </row>
    <row r="21" spans="1:33" ht="12.75" customHeight="1" x14ac:dyDescent="0.2">
      <c r="A21" s="10" t="s">
        <v>31</v>
      </c>
      <c r="B21" s="11">
        <v>56</v>
      </c>
      <c r="C21" s="11">
        <v>53</v>
      </c>
      <c r="D21" s="11">
        <v>53</v>
      </c>
      <c r="E21" s="11">
        <v>50</v>
      </c>
      <c r="F21" s="25">
        <v>49</v>
      </c>
      <c r="G21" s="25">
        <v>48</v>
      </c>
      <c r="H21" s="25">
        <v>47</v>
      </c>
      <c r="I21" s="25">
        <v>46</v>
      </c>
      <c r="J21" s="25">
        <v>45</v>
      </c>
      <c r="K21" s="25">
        <v>44</v>
      </c>
      <c r="L21" s="25">
        <v>43</v>
      </c>
      <c r="M21" s="13"/>
      <c r="N21" s="10" t="str">
        <f t="shared" si="2"/>
        <v>Sentinel Lighting Connections</v>
      </c>
      <c r="O21" s="14"/>
      <c r="P21" s="15">
        <f>IFERROR((B21-#REF!)/#REF!,)</f>
        <v>0</v>
      </c>
      <c r="Q21" s="15">
        <f t="shared" si="3"/>
        <v>-5.3571428571428568E-2</v>
      </c>
      <c r="R21" s="15">
        <f t="shared" si="3"/>
        <v>0</v>
      </c>
      <c r="S21" s="15">
        <f t="shared" si="3"/>
        <v>-5.6603773584905662E-2</v>
      </c>
      <c r="T21" s="15">
        <f t="shared" si="3"/>
        <v>-0.02</v>
      </c>
      <c r="U21" s="15">
        <f t="shared" si="3"/>
        <v>-2.0408163265306121E-2</v>
      </c>
      <c r="V21" s="15">
        <f t="shared" si="3"/>
        <v>-2.0833333333333332E-2</v>
      </c>
      <c r="W21" s="15">
        <f t="shared" si="3"/>
        <v>-2.1276595744680851E-2</v>
      </c>
      <c r="X21" s="15">
        <f t="shared" si="3"/>
        <v>-2.1739130434782608E-2</v>
      </c>
      <c r="Y21" s="15">
        <f t="shared" si="3"/>
        <v>-2.2222222222222223E-2</v>
      </c>
      <c r="Z21" s="15">
        <f t="shared" si="3"/>
        <v>-2.2727272727272728E-2</v>
      </c>
    </row>
    <row r="22" spans="1:33" ht="12.75" customHeight="1" x14ac:dyDescent="0.2">
      <c r="A22" s="10" t="s">
        <v>32</v>
      </c>
      <c r="B22" s="11">
        <v>61799</v>
      </c>
      <c r="C22" s="11">
        <v>62571</v>
      </c>
      <c r="D22" s="11">
        <v>63509</v>
      </c>
      <c r="E22" s="11">
        <v>64008</v>
      </c>
      <c r="F22" s="25">
        <v>64368</v>
      </c>
      <c r="G22" s="25">
        <v>64822</v>
      </c>
      <c r="H22" s="25">
        <v>65686</v>
      </c>
      <c r="I22" s="25">
        <v>66596</v>
      </c>
      <c r="J22" s="25">
        <v>67505</v>
      </c>
      <c r="K22" s="25">
        <v>68415</v>
      </c>
      <c r="L22" s="25">
        <v>69324</v>
      </c>
      <c r="M22" s="13"/>
      <c r="N22" s="10" t="str">
        <f t="shared" si="2"/>
        <v>Street Lighting Connections</v>
      </c>
      <c r="O22" s="14"/>
      <c r="P22" s="15">
        <f>IFERROR((B22-#REF!)/#REF!,)</f>
        <v>0</v>
      </c>
      <c r="Q22" s="15">
        <f t="shared" si="3"/>
        <v>1.2492111522840176E-2</v>
      </c>
      <c r="R22" s="15">
        <f t="shared" si="3"/>
        <v>1.4990970257787154E-2</v>
      </c>
      <c r="S22" s="15">
        <f t="shared" si="3"/>
        <v>7.8571541041427204E-3</v>
      </c>
      <c r="T22" s="15">
        <f t="shared" si="3"/>
        <v>5.6242969628796397E-3</v>
      </c>
      <c r="U22" s="15">
        <f t="shared" si="3"/>
        <v>7.0531941337310467E-3</v>
      </c>
      <c r="V22" s="15">
        <f t="shared" si="3"/>
        <v>1.3328808120699762E-2</v>
      </c>
      <c r="W22" s="15">
        <f t="shared" si="3"/>
        <v>1.3853789239716226E-2</v>
      </c>
      <c r="X22" s="15">
        <f t="shared" si="3"/>
        <v>1.3649468436542736E-2</v>
      </c>
      <c r="Y22" s="15">
        <f t="shared" si="3"/>
        <v>1.3480482927190578E-2</v>
      </c>
      <c r="Z22" s="15">
        <f t="shared" si="3"/>
        <v>1.3286559964919974E-2</v>
      </c>
    </row>
    <row r="23" spans="1:33" ht="12.75" customHeight="1" x14ac:dyDescent="0.2">
      <c r="A23" s="10"/>
      <c r="B23" s="11"/>
      <c r="C23" s="11"/>
      <c r="D23" s="11"/>
      <c r="E23" s="11"/>
      <c r="F23" s="25"/>
      <c r="G23" s="25"/>
      <c r="H23" s="25"/>
      <c r="I23" s="25"/>
      <c r="J23" s="25"/>
      <c r="K23" s="25"/>
      <c r="L23" s="25"/>
      <c r="M23" s="13"/>
      <c r="N23" s="10">
        <f t="shared" si="2"/>
        <v>0</v>
      </c>
      <c r="O23" s="14"/>
      <c r="P23" s="15">
        <f>IFERROR((B23-#REF!)/#REF!,)</f>
        <v>0</v>
      </c>
      <c r="Q23" s="15">
        <f t="shared" si="3"/>
        <v>0</v>
      </c>
      <c r="R23" s="15">
        <f t="shared" si="3"/>
        <v>0</v>
      </c>
      <c r="S23" s="15">
        <f t="shared" si="3"/>
        <v>0</v>
      </c>
      <c r="T23" s="15">
        <f t="shared" si="3"/>
        <v>0</v>
      </c>
      <c r="U23" s="15">
        <f t="shared" si="3"/>
        <v>0</v>
      </c>
      <c r="V23" s="15">
        <f t="shared" ref="V23:Z24" si="4">IFERROR((H23-F23)/F23,)</f>
        <v>0</v>
      </c>
      <c r="W23" s="15">
        <f t="shared" si="4"/>
        <v>0</v>
      </c>
      <c r="X23" s="15">
        <f t="shared" si="4"/>
        <v>0</v>
      </c>
      <c r="Y23" s="15">
        <f t="shared" si="4"/>
        <v>0</v>
      </c>
      <c r="Z23" s="15">
        <f t="shared" si="4"/>
        <v>0</v>
      </c>
    </row>
    <row r="24" spans="1:33" ht="12.75" customHeight="1" x14ac:dyDescent="0.2">
      <c r="A24" s="10"/>
      <c r="B24" s="11"/>
      <c r="C24" s="11"/>
      <c r="D24" s="11"/>
      <c r="E24" s="11"/>
      <c r="F24" s="25"/>
      <c r="G24" s="25"/>
      <c r="H24" s="25"/>
      <c r="I24" s="25"/>
      <c r="J24" s="25"/>
      <c r="K24" s="25"/>
      <c r="L24" s="25"/>
      <c r="M24" s="13"/>
      <c r="N24" s="10">
        <f t="shared" si="2"/>
        <v>0</v>
      </c>
      <c r="O24" s="14"/>
      <c r="P24" s="15">
        <f>IFERROR((B24-#REF!)/#REF!,)</f>
        <v>0</v>
      </c>
      <c r="Q24" s="15">
        <f t="shared" si="3"/>
        <v>0</v>
      </c>
      <c r="R24" s="15">
        <f t="shared" si="3"/>
        <v>0</v>
      </c>
      <c r="S24" s="15">
        <f t="shared" si="3"/>
        <v>0</v>
      </c>
      <c r="T24" s="15">
        <f t="shared" si="3"/>
        <v>0</v>
      </c>
      <c r="U24" s="15"/>
      <c r="V24" s="15">
        <f t="shared" si="4"/>
        <v>0</v>
      </c>
      <c r="W24" s="15">
        <f t="shared" si="4"/>
        <v>0</v>
      </c>
      <c r="X24" s="15">
        <f t="shared" si="4"/>
        <v>0</v>
      </c>
      <c r="Y24" s="15">
        <f t="shared" si="4"/>
        <v>0</v>
      </c>
      <c r="Z24" s="15">
        <f t="shared" si="4"/>
        <v>0</v>
      </c>
    </row>
    <row r="25" spans="1:33" ht="12.75" customHeight="1" x14ac:dyDescent="0.2">
      <c r="A25" s="26" t="s">
        <v>59</v>
      </c>
      <c r="B25" s="27">
        <f t="shared" ref="B25:L25" si="5">SUM(B16:B22)</f>
        <v>408289</v>
      </c>
      <c r="C25" s="27">
        <f t="shared" si="5"/>
        <v>415909</v>
      </c>
      <c r="D25" s="27">
        <f t="shared" si="5"/>
        <v>423309</v>
      </c>
      <c r="E25" s="27">
        <f t="shared" si="5"/>
        <v>429566</v>
      </c>
      <c r="F25" s="28">
        <f t="shared" si="5"/>
        <v>436258</v>
      </c>
      <c r="G25" s="28">
        <f t="shared" si="5"/>
        <v>442475</v>
      </c>
      <c r="H25" s="28">
        <f t="shared" si="5"/>
        <v>445556</v>
      </c>
      <c r="I25" s="28">
        <f t="shared" si="5"/>
        <v>448677</v>
      </c>
      <c r="J25" s="28">
        <f t="shared" si="5"/>
        <v>453326</v>
      </c>
      <c r="K25" s="28">
        <f t="shared" si="5"/>
        <v>458859</v>
      </c>
      <c r="L25" s="28">
        <f t="shared" si="5"/>
        <v>463977</v>
      </c>
      <c r="M25" s="13"/>
      <c r="N25" s="26" t="str">
        <f t="shared" si="2"/>
        <v>TOTAL</v>
      </c>
      <c r="O25" s="14"/>
      <c r="P25" s="29">
        <f>IFERROR((B25-#REF!)/#REF!,)</f>
        <v>0</v>
      </c>
      <c r="Q25" s="29">
        <f t="shared" si="3"/>
        <v>1.8663250785595498E-2</v>
      </c>
      <c r="R25" s="29">
        <f t="shared" si="3"/>
        <v>1.7792353615814997E-2</v>
      </c>
      <c r="S25" s="29">
        <f t="shared" si="3"/>
        <v>1.4781164586625846E-2</v>
      </c>
      <c r="T25" s="29">
        <f t="shared" si="3"/>
        <v>1.5578514128213128E-2</v>
      </c>
      <c r="U25" s="29">
        <f t="shared" ref="U25:Z25" si="6">IFERROR((G25-E25)/E25,)</f>
        <v>3.005126104021268E-2</v>
      </c>
      <c r="V25" s="29">
        <f t="shared" si="6"/>
        <v>2.1313076207198491E-2</v>
      </c>
      <c r="W25" s="29">
        <f t="shared" si="6"/>
        <v>1.4016611107972202E-2</v>
      </c>
      <c r="X25" s="29">
        <f t="shared" si="6"/>
        <v>1.7438885347745289E-2</v>
      </c>
      <c r="Y25" s="29">
        <f t="shared" si="6"/>
        <v>2.2693385219211146E-2</v>
      </c>
      <c r="Z25" s="29">
        <f t="shared" si="6"/>
        <v>2.3495233011122239E-2</v>
      </c>
    </row>
    <row r="26" spans="1:33" ht="12.75" customHeight="1" x14ac:dyDescent="0.2"/>
    <row r="27" spans="1:33" ht="12.75" customHeight="1" x14ac:dyDescent="0.25">
      <c r="B27" s="30" t="s">
        <v>60</v>
      </c>
      <c r="O27" s="30" t="s">
        <v>61</v>
      </c>
    </row>
    <row r="28" spans="1:33" ht="31.5" customHeight="1" x14ac:dyDescent="0.2">
      <c r="A28" s="7" t="s">
        <v>25</v>
      </c>
      <c r="B28" s="8" t="str">
        <f t="shared" ref="B28:L28" si="7">B15</f>
        <v>Historical 2020</v>
      </c>
      <c r="C28" s="8" t="str">
        <f t="shared" si="7"/>
        <v>Historical 2021</v>
      </c>
      <c r="D28" s="8" t="str">
        <f t="shared" si="7"/>
        <v>Historical 2022</v>
      </c>
      <c r="E28" s="8" t="str">
        <f t="shared" si="7"/>
        <v>Historical 2023</v>
      </c>
      <c r="F28" s="8" t="str">
        <f t="shared" si="7"/>
        <v>Historical 2024</v>
      </c>
      <c r="G28" s="8" t="str">
        <f t="shared" si="7"/>
        <v>Bridge Year 2025</v>
      </c>
      <c r="H28" s="8" t="str">
        <f t="shared" si="7"/>
        <v>Test Year 2026</v>
      </c>
      <c r="I28" s="8" t="str">
        <f t="shared" si="7"/>
        <v>Test Year 2027</v>
      </c>
      <c r="J28" s="8" t="str">
        <f t="shared" si="7"/>
        <v>Test Year 2028</v>
      </c>
      <c r="K28" s="8" t="str">
        <f t="shared" si="7"/>
        <v>Test Year 2029</v>
      </c>
      <c r="L28" s="8" t="str">
        <f t="shared" si="7"/>
        <v>Test Year 2030</v>
      </c>
      <c r="M28" s="9"/>
      <c r="N28" s="7" t="s">
        <v>25</v>
      </c>
      <c r="O28" s="8" t="e">
        <f>#REF!</f>
        <v>#REF!</v>
      </c>
      <c r="P28" s="8" t="str">
        <f t="shared" ref="P28:V28" si="8">B15</f>
        <v>Historical 2020</v>
      </c>
      <c r="Q28" s="8" t="str">
        <f t="shared" si="8"/>
        <v>Historical 2021</v>
      </c>
      <c r="R28" s="8" t="str">
        <f t="shared" si="8"/>
        <v>Historical 2022</v>
      </c>
      <c r="S28" s="8" t="str">
        <f t="shared" si="8"/>
        <v>Historical 2023</v>
      </c>
      <c r="T28" s="8" t="str">
        <f t="shared" si="8"/>
        <v>Historical 2024</v>
      </c>
      <c r="U28" s="8" t="str">
        <f t="shared" si="8"/>
        <v>Bridge Year 2025</v>
      </c>
      <c r="V28" s="8" t="str">
        <f t="shared" si="8"/>
        <v>Test Year 2026</v>
      </c>
      <c r="W28" s="8" t="str">
        <f t="shared" ref="W28:Z28" si="9">I28</f>
        <v>Test Year 2027</v>
      </c>
      <c r="X28" s="8" t="str">
        <f t="shared" si="9"/>
        <v>Test Year 2028</v>
      </c>
      <c r="Y28" s="8" t="str">
        <f t="shared" si="9"/>
        <v>Test Year 2029</v>
      </c>
      <c r="Z28" s="8" t="str">
        <f t="shared" si="9"/>
        <v>Test Year 2030</v>
      </c>
    </row>
    <row r="29" spans="1:33" ht="12.75" customHeight="1" x14ac:dyDescent="0.2">
      <c r="A29" s="10" t="str">
        <f t="shared" ref="A29:A35" si="10">A16</f>
        <v>Residential</v>
      </c>
      <c r="B29" s="11">
        <v>2441059461</v>
      </c>
      <c r="C29" s="11">
        <v>2454365237</v>
      </c>
      <c r="D29" s="11">
        <v>2438179034</v>
      </c>
      <c r="E29" s="11">
        <v>2441208251</v>
      </c>
      <c r="F29" s="25">
        <v>2507275034</v>
      </c>
      <c r="G29" s="25">
        <v>2593073317</v>
      </c>
      <c r="H29" s="25">
        <v>2598486536</v>
      </c>
      <c r="I29" s="25">
        <v>2614803988</v>
      </c>
      <c r="J29" s="25">
        <v>2649631949</v>
      </c>
      <c r="K29" s="25">
        <v>2672170678</v>
      </c>
      <c r="L29" s="25">
        <v>2706639658</v>
      </c>
      <c r="N29" s="10" t="str">
        <f t="shared" ref="N29:N38" si="11">A29</f>
        <v>Residential</v>
      </c>
      <c r="O29" s="14"/>
      <c r="P29" s="15" t="str">
        <f>IF(ISERROR((B29-#REF!)/#REF!), "", (B29-#REF!)/#REF!)</f>
        <v/>
      </c>
      <c r="Q29" s="15">
        <f t="shared" ref="Q29:V38" si="12">IF(ISERROR((C29-B29)/B29), "", (C29-B29)/B29)</f>
        <v>5.4508201101128358E-3</v>
      </c>
      <c r="R29" s="15">
        <f t="shared" si="12"/>
        <v>-6.5948632078021889E-3</v>
      </c>
      <c r="S29" s="15">
        <f t="shared" si="12"/>
        <v>1.2424095842668132E-3</v>
      </c>
      <c r="T29" s="15">
        <f t="shared" si="12"/>
        <v>2.7063149148761418E-2</v>
      </c>
      <c r="U29" s="15">
        <f t="shared" si="12"/>
        <v>3.4219733310677555E-2</v>
      </c>
      <c r="V29" s="15">
        <f t="shared" si="12"/>
        <v>2.087568818247957E-3</v>
      </c>
      <c r="W29" s="15">
        <f t="shared" ref="W29:Z35" si="13">IFERROR((I29-H29)/H29,)</f>
        <v>6.2795984408364081E-3</v>
      </c>
      <c r="X29" s="15">
        <f t="shared" si="13"/>
        <v>1.3319530320373673E-2</v>
      </c>
      <c r="Y29" s="15">
        <f t="shared" si="13"/>
        <v>8.5063621792854528E-3</v>
      </c>
      <c r="Z29" s="15">
        <f t="shared" si="13"/>
        <v>1.2899243406786607E-2</v>
      </c>
    </row>
    <row r="30" spans="1:33" ht="12.75" customHeight="1" x14ac:dyDescent="0.2">
      <c r="A30" s="10" t="str">
        <f t="shared" si="10"/>
        <v>General Service &lt; 50 kW</v>
      </c>
      <c r="B30" s="11">
        <v>667394100</v>
      </c>
      <c r="C30" s="11">
        <v>680716895</v>
      </c>
      <c r="D30" s="11">
        <v>728927141</v>
      </c>
      <c r="E30" s="11">
        <v>731844639</v>
      </c>
      <c r="F30" s="25">
        <v>743429719</v>
      </c>
      <c r="G30" s="25">
        <v>745695849</v>
      </c>
      <c r="H30" s="25">
        <v>738002620</v>
      </c>
      <c r="I30" s="25">
        <v>734190566</v>
      </c>
      <c r="J30" s="25">
        <v>736041210</v>
      </c>
      <c r="K30" s="25">
        <v>734753617</v>
      </c>
      <c r="L30" s="25">
        <v>733977760</v>
      </c>
      <c r="N30" s="10" t="str">
        <f t="shared" si="11"/>
        <v>General Service &lt; 50 kW</v>
      </c>
      <c r="O30" s="14"/>
      <c r="P30" s="15" t="str">
        <f>IF(ISERROR((B30-#REF!)/#REF!), "", (B30-#REF!)/#REF!)</f>
        <v/>
      </c>
      <c r="Q30" s="15">
        <f t="shared" si="12"/>
        <v>1.9962410515765722E-2</v>
      </c>
      <c r="R30" s="15">
        <f t="shared" si="12"/>
        <v>7.0822755177833513E-2</v>
      </c>
      <c r="S30" s="15">
        <f t="shared" si="12"/>
        <v>4.0024548900697331E-3</v>
      </c>
      <c r="T30" s="15">
        <f t="shared" si="12"/>
        <v>1.5829971803619374E-2</v>
      </c>
      <c r="U30" s="15">
        <f t="shared" si="12"/>
        <v>3.0482101294634955E-3</v>
      </c>
      <c r="V30" s="15">
        <f t="shared" si="12"/>
        <v>-1.0316845682213258E-2</v>
      </c>
      <c r="W30" s="15">
        <f t="shared" si="13"/>
        <v>-5.1653664860972989E-3</v>
      </c>
      <c r="X30" s="15">
        <f t="shared" si="13"/>
        <v>2.5206589211335629E-3</v>
      </c>
      <c r="Y30" s="15">
        <f t="shared" si="13"/>
        <v>-1.7493490615831143E-3</v>
      </c>
      <c r="Z30" s="15">
        <f t="shared" si="13"/>
        <v>-1.055941722570656E-3</v>
      </c>
    </row>
    <row r="31" spans="1:33" ht="12.75" customHeight="1" x14ac:dyDescent="0.2">
      <c r="A31" s="10" t="str">
        <f t="shared" si="10"/>
        <v>General Service &gt;= 50 kW</v>
      </c>
      <c r="B31" s="11">
        <v>3347176354</v>
      </c>
      <c r="C31" s="11">
        <v>3371084030</v>
      </c>
      <c r="D31" s="11">
        <v>3464642601</v>
      </c>
      <c r="E31" s="11">
        <v>3502892151</v>
      </c>
      <c r="F31" s="25">
        <v>3495988414</v>
      </c>
      <c r="G31" s="25">
        <v>3560651943</v>
      </c>
      <c r="H31" s="25">
        <v>3497110250</v>
      </c>
      <c r="I31" s="25">
        <v>3459794194</v>
      </c>
      <c r="J31" s="25">
        <v>3442169570</v>
      </c>
      <c r="K31" s="25">
        <v>3420442509</v>
      </c>
      <c r="L31" s="25">
        <v>3401008622</v>
      </c>
      <c r="N31" s="10" t="str">
        <f t="shared" si="11"/>
        <v>General Service &gt;= 50 kW</v>
      </c>
      <c r="O31" s="14"/>
      <c r="P31" s="15" t="str">
        <f>IF(ISERROR((B31-#REF!)/#REF!), "", (B31-#REF!)/#REF!)</f>
        <v/>
      </c>
      <c r="Q31" s="15">
        <f t="shared" si="12"/>
        <v>7.1426400857037128E-3</v>
      </c>
      <c r="R31" s="15">
        <f t="shared" si="12"/>
        <v>2.7753259831971615E-2</v>
      </c>
      <c r="S31" s="15">
        <f t="shared" si="12"/>
        <v>1.1039969891543801E-2</v>
      </c>
      <c r="T31" s="15">
        <f t="shared" si="12"/>
        <v>-1.970867700859455E-3</v>
      </c>
      <c r="U31" s="15">
        <f t="shared" si="12"/>
        <v>1.8496494079056177E-2</v>
      </c>
      <c r="V31" s="15">
        <f t="shared" si="12"/>
        <v>-1.784552211707147E-2</v>
      </c>
      <c r="W31" s="15">
        <f t="shared" si="13"/>
        <v>-1.0670540341128793E-2</v>
      </c>
      <c r="X31" s="15">
        <f t="shared" si="13"/>
        <v>-5.0941249715271359E-3</v>
      </c>
      <c r="Y31" s="15">
        <f t="shared" si="13"/>
        <v>-6.3120251800959362E-3</v>
      </c>
      <c r="Z31" s="15">
        <f t="shared" si="13"/>
        <v>-5.6816879537851632E-3</v>
      </c>
    </row>
    <row r="32" spans="1:33" ht="12.75" customHeight="1" x14ac:dyDescent="0.2">
      <c r="A32" s="10" t="str">
        <f t="shared" si="10"/>
        <v>Large User</v>
      </c>
      <c r="B32" s="11">
        <v>573822414</v>
      </c>
      <c r="C32" s="11">
        <v>592786785</v>
      </c>
      <c r="D32" s="11">
        <v>563510945</v>
      </c>
      <c r="E32" s="11">
        <v>551065669</v>
      </c>
      <c r="F32" s="25">
        <v>522232109</v>
      </c>
      <c r="G32" s="25">
        <v>513647022</v>
      </c>
      <c r="H32" s="25">
        <v>534832421</v>
      </c>
      <c r="I32" s="25">
        <v>557500644</v>
      </c>
      <c r="J32" s="25">
        <v>604226353</v>
      </c>
      <c r="K32" s="25">
        <v>657514517</v>
      </c>
      <c r="L32" s="25">
        <v>691680394</v>
      </c>
      <c r="N32" s="10" t="str">
        <f t="shared" si="11"/>
        <v>Large User</v>
      </c>
      <c r="O32" s="14"/>
      <c r="P32" s="15" t="str">
        <f>IF(ISERROR((B32-#REF!)/#REF!), "", (B32-#REF!)/#REF!)</f>
        <v/>
      </c>
      <c r="Q32" s="15">
        <f t="shared" si="12"/>
        <v>3.3049198736945819E-2</v>
      </c>
      <c r="R32" s="15">
        <f t="shared" si="12"/>
        <v>-4.9386795962396493E-2</v>
      </c>
      <c r="S32" s="15">
        <f t="shared" si="12"/>
        <v>-2.2085242727627942E-2</v>
      </c>
      <c r="T32" s="15">
        <f t="shared" si="12"/>
        <v>-5.2323274016186264E-2</v>
      </c>
      <c r="U32" s="15">
        <f t="shared" si="12"/>
        <v>-1.6439217068516174E-2</v>
      </c>
      <c r="V32" s="15">
        <f t="shared" si="12"/>
        <v>4.124505368980802E-2</v>
      </c>
      <c r="W32" s="15">
        <f t="shared" si="13"/>
        <v>4.2383786228995267E-2</v>
      </c>
      <c r="X32" s="15">
        <f t="shared" si="13"/>
        <v>8.3812834124726135E-2</v>
      </c>
      <c r="Y32" s="15">
        <f t="shared" si="13"/>
        <v>8.8192386405231818E-2</v>
      </c>
      <c r="Z32" s="15">
        <f t="shared" si="13"/>
        <v>5.1962163749458327E-2</v>
      </c>
    </row>
    <row r="33" spans="1:26" ht="12.75" customHeight="1" x14ac:dyDescent="0.2">
      <c r="A33" s="10" t="str">
        <f t="shared" si="10"/>
        <v>Unmetered Scattered Load Connections</v>
      </c>
      <c r="B33" s="11">
        <v>14403224</v>
      </c>
      <c r="C33" s="11">
        <v>14083301</v>
      </c>
      <c r="D33" s="11">
        <v>13981077</v>
      </c>
      <c r="E33" s="11">
        <v>14064183</v>
      </c>
      <c r="F33" s="25">
        <v>14249647</v>
      </c>
      <c r="G33" s="25">
        <v>14236301</v>
      </c>
      <c r="H33" s="25">
        <v>14308959</v>
      </c>
      <c r="I33" s="25">
        <v>14363366</v>
      </c>
      <c r="J33" s="25">
        <v>14417773</v>
      </c>
      <c r="K33" s="25">
        <v>14472180</v>
      </c>
      <c r="L33" s="25">
        <v>14526587</v>
      </c>
      <c r="N33" s="10" t="str">
        <f t="shared" si="11"/>
        <v>Unmetered Scattered Load Connections</v>
      </c>
      <c r="O33" s="14"/>
      <c r="P33" s="15" t="str">
        <f>IF(ISERROR((B33-#REF!)/#REF!), "", (B33-#REF!)/#REF!)</f>
        <v/>
      </c>
      <c r="Q33" s="15">
        <f t="shared" si="12"/>
        <v>-2.2211902001940675E-2</v>
      </c>
      <c r="R33" s="15">
        <f t="shared" si="12"/>
        <v>-7.258525540283489E-3</v>
      </c>
      <c r="S33" s="15">
        <f t="shared" si="12"/>
        <v>5.9441772618804688E-3</v>
      </c>
      <c r="T33" s="15">
        <f t="shared" si="12"/>
        <v>1.3186972894195135E-2</v>
      </c>
      <c r="U33" s="15">
        <f t="shared" si="12"/>
        <v>-9.3658460451686979E-4</v>
      </c>
      <c r="V33" s="15">
        <f t="shared" si="12"/>
        <v>5.1037133873468961E-3</v>
      </c>
      <c r="W33" s="15">
        <f t="shared" si="13"/>
        <v>3.8023031584617723E-3</v>
      </c>
      <c r="X33" s="15">
        <f t="shared" si="13"/>
        <v>3.787900412758402E-3</v>
      </c>
      <c r="Y33" s="15">
        <f t="shared" si="13"/>
        <v>3.7736063676408276E-3</v>
      </c>
      <c r="Z33" s="15">
        <f t="shared" si="13"/>
        <v>3.7594197971556461E-3</v>
      </c>
    </row>
    <row r="34" spans="1:26" ht="12.75" customHeight="1" x14ac:dyDescent="0.2">
      <c r="A34" s="10" t="str">
        <f t="shared" si="10"/>
        <v>Sentinel Lighting Connections</v>
      </c>
      <c r="B34" s="11">
        <v>46478</v>
      </c>
      <c r="C34" s="11">
        <v>44024</v>
      </c>
      <c r="D34" s="11">
        <v>44760</v>
      </c>
      <c r="E34" s="11">
        <v>43412</v>
      </c>
      <c r="F34" s="25">
        <v>42468</v>
      </c>
      <c r="G34" s="25">
        <v>41366</v>
      </c>
      <c r="H34" s="25">
        <v>40631</v>
      </c>
      <c r="I34" s="25">
        <v>39896</v>
      </c>
      <c r="J34" s="25">
        <v>39161</v>
      </c>
      <c r="K34" s="25">
        <v>38427</v>
      </c>
      <c r="L34" s="25">
        <v>37692</v>
      </c>
      <c r="N34" s="10" t="str">
        <f t="shared" si="11"/>
        <v>Sentinel Lighting Connections</v>
      </c>
      <c r="O34" s="14"/>
      <c r="P34" s="15" t="str">
        <f>IF(ISERROR((B34-#REF!)/#REF!), "", (B34-#REF!)/#REF!)</f>
        <v/>
      </c>
      <c r="Q34" s="15">
        <f t="shared" si="12"/>
        <v>-5.2799173802659326E-2</v>
      </c>
      <c r="R34" s="15">
        <f t="shared" si="12"/>
        <v>1.6718153734326731E-2</v>
      </c>
      <c r="S34" s="15">
        <f t="shared" si="12"/>
        <v>-3.0116175156389632E-2</v>
      </c>
      <c r="T34" s="15">
        <f t="shared" si="12"/>
        <v>-2.1745139592739333E-2</v>
      </c>
      <c r="U34" s="15">
        <f t="shared" si="12"/>
        <v>-2.5948949797494583E-2</v>
      </c>
      <c r="V34" s="15">
        <f t="shared" si="12"/>
        <v>-1.7768215442634048E-2</v>
      </c>
      <c r="W34" s="15">
        <f t="shared" si="13"/>
        <v>-1.8089635992222686E-2</v>
      </c>
      <c r="X34" s="15">
        <f t="shared" si="13"/>
        <v>-1.8422899538800882E-2</v>
      </c>
      <c r="Y34" s="15">
        <f t="shared" si="13"/>
        <v>-1.8743137304971784E-2</v>
      </c>
      <c r="Z34" s="15">
        <f t="shared" si="13"/>
        <v>-1.9127176204231398E-2</v>
      </c>
    </row>
    <row r="35" spans="1:26" ht="12.75" customHeight="1" x14ac:dyDescent="0.2">
      <c r="A35" s="10" t="str">
        <f t="shared" si="10"/>
        <v>Street Lighting Connections</v>
      </c>
      <c r="B35" s="11">
        <v>22495936</v>
      </c>
      <c r="C35" s="11">
        <v>22842919</v>
      </c>
      <c r="D35" s="11">
        <v>22059316</v>
      </c>
      <c r="E35" s="11">
        <v>21667005</v>
      </c>
      <c r="F35" s="25">
        <v>21721725</v>
      </c>
      <c r="G35" s="25">
        <v>21589898</v>
      </c>
      <c r="H35" s="25">
        <v>21659543</v>
      </c>
      <c r="I35" s="25">
        <v>21659543</v>
      </c>
      <c r="J35" s="25">
        <v>21659543</v>
      </c>
      <c r="K35" s="25">
        <v>21659543</v>
      </c>
      <c r="L35" s="25">
        <v>21659543</v>
      </c>
      <c r="N35" s="10" t="str">
        <f t="shared" si="11"/>
        <v>Street Lighting Connections</v>
      </c>
      <c r="O35" s="14"/>
      <c r="P35" s="15" t="str">
        <f>IF(ISERROR((B35-#REF!)/#REF!), "", (B35-#REF!)/#REF!)</f>
        <v/>
      </c>
      <c r="Q35" s="15">
        <f t="shared" si="12"/>
        <v>1.5424252629452715E-2</v>
      </c>
      <c r="R35" s="15">
        <f t="shared" si="12"/>
        <v>-3.4303978401359299E-2</v>
      </c>
      <c r="S35" s="15">
        <f t="shared" si="12"/>
        <v>-1.7784368291383107E-2</v>
      </c>
      <c r="T35" s="15">
        <f t="shared" si="12"/>
        <v>2.5254990248998418E-3</v>
      </c>
      <c r="U35" s="15">
        <f t="shared" si="12"/>
        <v>-6.068901065638203E-3</v>
      </c>
      <c r="V35" s="15">
        <f t="shared" si="12"/>
        <v>3.2258142210769129E-3</v>
      </c>
      <c r="W35" s="15">
        <f t="shared" si="13"/>
        <v>0</v>
      </c>
      <c r="X35" s="15">
        <f t="shared" si="13"/>
        <v>0</v>
      </c>
      <c r="Y35" s="15">
        <f t="shared" si="13"/>
        <v>0</v>
      </c>
      <c r="Z35" s="15">
        <f t="shared" si="13"/>
        <v>0</v>
      </c>
    </row>
    <row r="36" spans="1:26" ht="12.75" customHeight="1" x14ac:dyDescent="0.2">
      <c r="A36" s="10"/>
      <c r="B36" s="11"/>
      <c r="C36" s="11"/>
      <c r="D36" s="11"/>
      <c r="E36" s="11"/>
      <c r="F36" s="25"/>
      <c r="G36" s="25"/>
      <c r="H36" s="25"/>
      <c r="I36" s="25"/>
      <c r="J36" s="25"/>
      <c r="K36" s="25"/>
      <c r="L36" s="25"/>
      <c r="N36" s="10">
        <f t="shared" si="11"/>
        <v>0</v>
      </c>
      <c r="O36" s="14"/>
      <c r="P36" s="15" t="str">
        <f>IF(ISERROR((B36-#REF!)/#REF!), "", (B36-#REF!)/#REF!)</f>
        <v/>
      </c>
      <c r="Q36" s="15" t="str">
        <f t="shared" si="12"/>
        <v/>
      </c>
      <c r="R36" s="15" t="str">
        <f t="shared" si="12"/>
        <v/>
      </c>
      <c r="S36" s="15" t="str">
        <f t="shared" si="12"/>
        <v/>
      </c>
      <c r="T36" s="15" t="str">
        <f t="shared" si="12"/>
        <v/>
      </c>
      <c r="U36" s="15"/>
      <c r="V36" s="15" t="str">
        <f t="shared" ref="V36:V37" si="14">IF(ISERROR((H36-F36)/F36), "", (H36-F36)/F36)</f>
        <v/>
      </c>
      <c r="W36" s="15">
        <f t="shared" ref="W36:Z38" si="15">IFERROR((I36-G36)/G36,)</f>
        <v>0</v>
      </c>
      <c r="X36" s="15">
        <f t="shared" si="15"/>
        <v>0</v>
      </c>
      <c r="Y36" s="15">
        <f t="shared" si="15"/>
        <v>0</v>
      </c>
      <c r="Z36" s="15">
        <f t="shared" si="15"/>
        <v>0</v>
      </c>
    </row>
    <row r="37" spans="1:26" ht="12.75" customHeight="1" x14ac:dyDescent="0.2">
      <c r="A37" s="10"/>
      <c r="B37" s="11"/>
      <c r="C37" s="11"/>
      <c r="D37" s="11"/>
      <c r="E37" s="11"/>
      <c r="F37" s="25"/>
      <c r="G37" s="25"/>
      <c r="H37" s="25"/>
      <c r="I37" s="25"/>
      <c r="J37" s="25"/>
      <c r="K37" s="25"/>
      <c r="L37" s="25"/>
      <c r="N37" s="10">
        <f t="shared" si="11"/>
        <v>0</v>
      </c>
      <c r="O37" s="14"/>
      <c r="P37" s="15" t="str">
        <f>IF(ISERROR((B37-#REF!)/#REF!), "", (B37-#REF!)/#REF!)</f>
        <v/>
      </c>
      <c r="Q37" s="15" t="str">
        <f t="shared" si="12"/>
        <v/>
      </c>
      <c r="R37" s="15" t="str">
        <f t="shared" si="12"/>
        <v/>
      </c>
      <c r="S37" s="15" t="str">
        <f t="shared" si="12"/>
        <v/>
      </c>
      <c r="T37" s="15" t="str">
        <f t="shared" si="12"/>
        <v/>
      </c>
      <c r="U37" s="15"/>
      <c r="V37" s="15" t="str">
        <f t="shared" si="14"/>
        <v/>
      </c>
      <c r="W37" s="15">
        <f t="shared" si="15"/>
        <v>0</v>
      </c>
      <c r="X37" s="15">
        <f t="shared" si="15"/>
        <v>0</v>
      </c>
      <c r="Y37" s="15">
        <f t="shared" si="15"/>
        <v>0</v>
      </c>
      <c r="Z37" s="15">
        <f t="shared" si="15"/>
        <v>0</v>
      </c>
    </row>
    <row r="38" spans="1:26" ht="12.75" customHeight="1" x14ac:dyDescent="0.2">
      <c r="A38" s="26" t="s">
        <v>62</v>
      </c>
      <c r="B38" s="27">
        <f t="shared" ref="B38:L38" si="16">SUM(B29:B35)</f>
        <v>7066397967</v>
      </c>
      <c r="C38" s="27">
        <f t="shared" si="16"/>
        <v>7135923191</v>
      </c>
      <c r="D38" s="27">
        <f t="shared" si="16"/>
        <v>7231344874</v>
      </c>
      <c r="E38" s="27">
        <f t="shared" si="16"/>
        <v>7262785310</v>
      </c>
      <c r="F38" s="28">
        <f t="shared" si="16"/>
        <v>7304939116</v>
      </c>
      <c r="G38" s="28">
        <f t="shared" si="16"/>
        <v>7448935696</v>
      </c>
      <c r="H38" s="28">
        <f t="shared" si="16"/>
        <v>7404440960</v>
      </c>
      <c r="I38" s="28">
        <f t="shared" si="16"/>
        <v>7402352197</v>
      </c>
      <c r="J38" s="28">
        <f t="shared" si="16"/>
        <v>7468185559</v>
      </c>
      <c r="K38" s="28">
        <f t="shared" si="16"/>
        <v>7521051471</v>
      </c>
      <c r="L38" s="28">
        <f t="shared" si="16"/>
        <v>7569530256</v>
      </c>
      <c r="N38" s="26" t="str">
        <f t="shared" si="11"/>
        <v xml:space="preserve">TOTAL </v>
      </c>
      <c r="O38" s="14"/>
      <c r="P38" s="15" t="str">
        <f>IF(ISERROR((B38-#REF!)/#REF!), "", (B38-#REF!)/#REF!)</f>
        <v/>
      </c>
      <c r="Q38" s="15">
        <f t="shared" si="12"/>
        <v>9.8388492021935399E-3</v>
      </c>
      <c r="R38" s="15">
        <f t="shared" si="12"/>
        <v>1.3372016548657384E-2</v>
      </c>
      <c r="S38" s="15">
        <f t="shared" si="12"/>
        <v>4.3477992749374715E-3</v>
      </c>
      <c r="T38" s="15">
        <f t="shared" si="12"/>
        <v>5.8040826212994584E-3</v>
      </c>
      <c r="U38" s="15">
        <f t="shared" ref="U38:V38" si="17">IF(ISERROR((G38-E38)/E38), "", (G38-E38)/E38)</f>
        <v>2.563071577287199E-2</v>
      </c>
      <c r="V38" s="15">
        <f t="shared" si="17"/>
        <v>1.3621173622386698E-2</v>
      </c>
      <c r="W38" s="15">
        <f t="shared" si="15"/>
        <v>-6.253712060504811E-3</v>
      </c>
      <c r="X38" s="15">
        <f t="shared" si="15"/>
        <v>8.6089685020596073E-3</v>
      </c>
      <c r="Y38" s="15">
        <f t="shared" si="15"/>
        <v>1.6035345366045409E-2</v>
      </c>
      <c r="Z38" s="15">
        <f t="shared" si="15"/>
        <v>1.3570190001220348E-2</v>
      </c>
    </row>
    <row r="39" spans="1:26" ht="12.75" customHeight="1" x14ac:dyDescent="0.2">
      <c r="A39" s="31"/>
      <c r="B39" s="31"/>
      <c r="C39" s="31"/>
      <c r="D39" s="31"/>
      <c r="E39" s="31"/>
      <c r="F39" s="31"/>
      <c r="G39" s="31"/>
      <c r="H39" s="31"/>
      <c r="I39" s="31"/>
      <c r="J39" s="31"/>
      <c r="K39" s="31"/>
      <c r="L39" s="31"/>
    </row>
    <row r="40" spans="1:26" ht="12.75" customHeight="1" x14ac:dyDescent="0.25">
      <c r="B40" s="32" t="s">
        <v>63</v>
      </c>
      <c r="O40" s="32" t="s">
        <v>64</v>
      </c>
    </row>
    <row r="41" spans="1:26" ht="31.5" customHeight="1" x14ac:dyDescent="0.2">
      <c r="A41" s="7" t="s">
        <v>25</v>
      </c>
      <c r="B41" s="8" t="str">
        <f t="shared" ref="B41:F41" si="18">B15</f>
        <v>Historical 2020</v>
      </c>
      <c r="C41" s="8" t="str">
        <f t="shared" si="18"/>
        <v>Historical 2021</v>
      </c>
      <c r="D41" s="8" t="str">
        <f t="shared" si="18"/>
        <v>Historical 2022</v>
      </c>
      <c r="E41" s="8" t="str">
        <f t="shared" si="18"/>
        <v>Historical 2023</v>
      </c>
      <c r="F41" s="8" t="str">
        <f t="shared" si="18"/>
        <v>Historical 2024</v>
      </c>
      <c r="G41" s="8" t="str">
        <f>G28</f>
        <v>Bridge Year 2025</v>
      </c>
      <c r="H41" s="8" t="str">
        <f t="shared" ref="H41:L41" si="19">H15</f>
        <v>Test Year 2026</v>
      </c>
      <c r="I41" s="8" t="str">
        <f t="shared" si="19"/>
        <v>Test Year 2027</v>
      </c>
      <c r="J41" s="8" t="str">
        <f t="shared" si="19"/>
        <v>Test Year 2028</v>
      </c>
      <c r="K41" s="8" t="str">
        <f t="shared" si="19"/>
        <v>Test Year 2029</v>
      </c>
      <c r="L41" s="8" t="str">
        <f t="shared" si="19"/>
        <v>Test Year 2030</v>
      </c>
      <c r="M41" s="9"/>
      <c r="N41" s="7" t="s">
        <v>25</v>
      </c>
      <c r="O41" s="8" t="e">
        <f>#REF!</f>
        <v>#REF!</v>
      </c>
      <c r="P41" s="8" t="str">
        <f t="shared" ref="P41:V41" si="20">B15</f>
        <v>Historical 2020</v>
      </c>
      <c r="Q41" s="8" t="str">
        <f t="shared" si="20"/>
        <v>Historical 2021</v>
      </c>
      <c r="R41" s="8" t="str">
        <f t="shared" si="20"/>
        <v>Historical 2022</v>
      </c>
      <c r="S41" s="8" t="str">
        <f t="shared" si="20"/>
        <v>Historical 2023</v>
      </c>
      <c r="T41" s="8" t="str">
        <f t="shared" si="20"/>
        <v>Historical 2024</v>
      </c>
      <c r="U41" s="8" t="str">
        <f t="shared" si="20"/>
        <v>Bridge Year 2025</v>
      </c>
      <c r="V41" s="8" t="str">
        <f t="shared" si="20"/>
        <v>Test Year 2026</v>
      </c>
      <c r="W41" s="8" t="str">
        <f t="shared" ref="W41:Z41" si="21">I41</f>
        <v>Test Year 2027</v>
      </c>
      <c r="X41" s="8" t="str">
        <f t="shared" si="21"/>
        <v>Test Year 2028</v>
      </c>
      <c r="Y41" s="8" t="str">
        <f t="shared" si="21"/>
        <v>Test Year 2029</v>
      </c>
      <c r="Z41" s="8" t="str">
        <f t="shared" si="21"/>
        <v>Test Year 2030</v>
      </c>
    </row>
    <row r="42" spans="1:26" ht="12.75" customHeight="1" x14ac:dyDescent="0.2">
      <c r="A42" s="10" t="str">
        <f t="shared" ref="A42:A51" si="22">A29</f>
        <v>Residential</v>
      </c>
      <c r="B42" s="11"/>
      <c r="C42" s="11"/>
      <c r="D42" s="11"/>
      <c r="E42" s="25"/>
      <c r="F42" s="25"/>
      <c r="G42" s="25"/>
      <c r="H42" s="25"/>
      <c r="I42" s="25"/>
      <c r="J42" s="25"/>
      <c r="K42" s="25"/>
      <c r="L42" s="25"/>
      <c r="N42" s="10" t="str">
        <f t="shared" ref="N42:N51" si="23">A42</f>
        <v>Residential</v>
      </c>
      <c r="O42" s="14"/>
      <c r="P42" s="15" t="str">
        <f>IF(ISERROR((B42-#REF!)/#REF!), "", (B42-#REF!)/#REF!)</f>
        <v/>
      </c>
      <c r="Q42" s="15" t="str">
        <f t="shared" ref="Q42:V51" si="24">IF(ISERROR((C42-B42)/B42), "", (C42-B42)/B42)</f>
        <v/>
      </c>
      <c r="R42" s="15" t="str">
        <f t="shared" si="24"/>
        <v/>
      </c>
      <c r="S42" s="15" t="str">
        <f t="shared" si="24"/>
        <v/>
      </c>
      <c r="T42" s="15" t="str">
        <f t="shared" si="24"/>
        <v/>
      </c>
      <c r="U42" s="15" t="str">
        <f t="shared" si="24"/>
        <v/>
      </c>
      <c r="V42" s="15" t="str">
        <f t="shared" si="24"/>
        <v/>
      </c>
      <c r="W42" s="15">
        <f t="shared" ref="W42:Z48" si="25">IFERROR((I42-H42)/H42,)</f>
        <v>0</v>
      </c>
      <c r="X42" s="15">
        <f t="shared" si="25"/>
        <v>0</v>
      </c>
      <c r="Y42" s="15">
        <f t="shared" si="25"/>
        <v>0</v>
      </c>
      <c r="Z42" s="15">
        <f t="shared" si="25"/>
        <v>0</v>
      </c>
    </row>
    <row r="43" spans="1:26" ht="13.5" customHeight="1" x14ac:dyDescent="0.2">
      <c r="A43" s="10" t="str">
        <f t="shared" si="22"/>
        <v>General Service &lt; 50 kW</v>
      </c>
      <c r="B43" s="11"/>
      <c r="C43" s="11"/>
      <c r="D43" s="11"/>
      <c r="E43" s="25"/>
      <c r="F43" s="25"/>
      <c r="G43" s="25"/>
      <c r="H43" s="25"/>
      <c r="I43" s="25"/>
      <c r="J43" s="25"/>
      <c r="K43" s="25"/>
      <c r="L43" s="25"/>
      <c r="N43" s="10" t="str">
        <f t="shared" si="23"/>
        <v>General Service &lt; 50 kW</v>
      </c>
      <c r="O43" s="14"/>
      <c r="P43" s="15" t="str">
        <f>IF(ISERROR((B43-#REF!)/#REF!), "", (B43-#REF!)/#REF!)</f>
        <v/>
      </c>
      <c r="Q43" s="15" t="str">
        <f t="shared" si="24"/>
        <v/>
      </c>
      <c r="R43" s="15" t="str">
        <f t="shared" si="24"/>
        <v/>
      </c>
      <c r="S43" s="15" t="str">
        <f t="shared" si="24"/>
        <v/>
      </c>
      <c r="T43" s="15" t="str">
        <f t="shared" si="24"/>
        <v/>
      </c>
      <c r="U43" s="15" t="str">
        <f t="shared" si="24"/>
        <v/>
      </c>
      <c r="V43" s="15" t="str">
        <f t="shared" si="24"/>
        <v/>
      </c>
      <c r="W43" s="15">
        <f t="shared" si="25"/>
        <v>0</v>
      </c>
      <c r="X43" s="15">
        <f t="shared" si="25"/>
        <v>0</v>
      </c>
      <c r="Y43" s="15">
        <f t="shared" si="25"/>
        <v>0</v>
      </c>
      <c r="Z43" s="15">
        <f t="shared" si="25"/>
        <v>0</v>
      </c>
    </row>
    <row r="44" spans="1:26" ht="12.75" customHeight="1" x14ac:dyDescent="0.2">
      <c r="A44" s="10" t="str">
        <f t="shared" si="22"/>
        <v>General Service &gt;= 50 kW</v>
      </c>
      <c r="B44" s="11">
        <v>7915439</v>
      </c>
      <c r="C44" s="11">
        <v>7979299</v>
      </c>
      <c r="D44" s="11">
        <v>8061076</v>
      </c>
      <c r="E44" s="25">
        <v>8256762</v>
      </c>
      <c r="F44" s="25">
        <v>8280792</v>
      </c>
      <c r="G44" s="25">
        <v>8499029</v>
      </c>
      <c r="H44" s="25">
        <v>8333924</v>
      </c>
      <c r="I44" s="25">
        <v>8250713</v>
      </c>
      <c r="J44" s="25">
        <v>8215336</v>
      </c>
      <c r="K44" s="25">
        <v>8165206</v>
      </c>
      <c r="L44" s="25">
        <v>8120604</v>
      </c>
      <c r="N44" s="10" t="str">
        <f t="shared" si="23"/>
        <v>General Service &gt;= 50 kW</v>
      </c>
      <c r="O44" s="14"/>
      <c r="P44" s="15" t="str">
        <f>IF(ISERROR((B44-#REF!)/#REF!), "", (B44-#REF!)/#REF!)</f>
        <v/>
      </c>
      <c r="Q44" s="15">
        <f t="shared" si="24"/>
        <v>8.0677774157567259E-3</v>
      </c>
      <c r="R44" s="15">
        <f t="shared" si="24"/>
        <v>1.0248644649110154E-2</v>
      </c>
      <c r="S44" s="15">
        <f t="shared" si="24"/>
        <v>2.4275419311268122E-2</v>
      </c>
      <c r="T44" s="15">
        <f t="shared" si="24"/>
        <v>2.9103418507158132E-3</v>
      </c>
      <c r="U44" s="15">
        <f t="shared" si="24"/>
        <v>2.6354604728629823E-2</v>
      </c>
      <c r="V44" s="15">
        <f t="shared" si="24"/>
        <v>-1.9426336820359127E-2</v>
      </c>
      <c r="W44" s="15">
        <f t="shared" si="25"/>
        <v>-9.9846122906808374E-3</v>
      </c>
      <c r="X44" s="15">
        <f t="shared" si="25"/>
        <v>-4.2877506465198827E-3</v>
      </c>
      <c r="Y44" s="15">
        <f t="shared" si="25"/>
        <v>-6.1020024013625253E-3</v>
      </c>
      <c r="Z44" s="15">
        <f t="shared" si="25"/>
        <v>-5.462446385308589E-3</v>
      </c>
    </row>
    <row r="45" spans="1:26" ht="12.75" customHeight="1" x14ac:dyDescent="0.2">
      <c r="A45" s="10" t="str">
        <f t="shared" si="22"/>
        <v>Large User</v>
      </c>
      <c r="B45" s="11">
        <v>1010828</v>
      </c>
      <c r="C45" s="11">
        <v>1027714</v>
      </c>
      <c r="D45" s="11">
        <v>988207</v>
      </c>
      <c r="E45" s="25">
        <v>996339</v>
      </c>
      <c r="F45" s="25">
        <v>961355</v>
      </c>
      <c r="G45" s="25">
        <v>974070</v>
      </c>
      <c r="H45" s="25">
        <v>1022952</v>
      </c>
      <c r="I45" s="25">
        <v>1089883</v>
      </c>
      <c r="J45" s="25">
        <v>1222323</v>
      </c>
      <c r="K45" s="25">
        <v>1393895</v>
      </c>
      <c r="L45" s="25">
        <v>1503860</v>
      </c>
      <c r="N45" s="10" t="str">
        <f t="shared" si="23"/>
        <v>Large User</v>
      </c>
      <c r="O45" s="14"/>
      <c r="P45" s="15" t="str">
        <f>IF(ISERROR((B45-#REF!)/#REF!), "", (B45-#REF!)/#REF!)</f>
        <v/>
      </c>
      <c r="Q45" s="15">
        <f t="shared" si="24"/>
        <v>1.6705116993197655E-2</v>
      </c>
      <c r="R45" s="15">
        <f t="shared" si="24"/>
        <v>-3.844162870214865E-2</v>
      </c>
      <c r="S45" s="15">
        <f t="shared" si="24"/>
        <v>8.2290451292087591E-3</v>
      </c>
      <c r="T45" s="15">
        <f t="shared" si="24"/>
        <v>-3.5112547034694012E-2</v>
      </c>
      <c r="U45" s="15">
        <f t="shared" si="24"/>
        <v>1.3226123544372265E-2</v>
      </c>
      <c r="V45" s="15">
        <f t="shared" si="24"/>
        <v>5.0183251717022391E-2</v>
      </c>
      <c r="W45" s="15">
        <f t="shared" si="25"/>
        <v>6.5429267453409351E-2</v>
      </c>
      <c r="X45" s="15">
        <f t="shared" si="25"/>
        <v>0.12151763079156203</v>
      </c>
      <c r="Y45" s="15">
        <f t="shared" si="25"/>
        <v>0.14036551713417811</v>
      </c>
      <c r="Z45" s="15">
        <f t="shared" si="25"/>
        <v>7.8890447271853334E-2</v>
      </c>
    </row>
    <row r="46" spans="1:26" ht="12.75" customHeight="1" x14ac:dyDescent="0.2">
      <c r="A46" s="10" t="str">
        <f t="shared" si="22"/>
        <v>Unmetered Scattered Load Connections</v>
      </c>
      <c r="B46" s="11"/>
      <c r="C46" s="11"/>
      <c r="D46" s="11"/>
      <c r="E46" s="25"/>
      <c r="F46" s="25"/>
      <c r="G46" s="25"/>
      <c r="H46" s="25"/>
      <c r="I46" s="25"/>
      <c r="J46" s="25"/>
      <c r="K46" s="25"/>
      <c r="L46" s="25"/>
      <c r="N46" s="10" t="str">
        <f t="shared" si="23"/>
        <v>Unmetered Scattered Load Connections</v>
      </c>
      <c r="O46" s="14"/>
      <c r="P46" s="15" t="str">
        <f>IF(ISERROR((B46-#REF!)/#REF!), "", (B46-#REF!)/#REF!)</f>
        <v/>
      </c>
      <c r="Q46" s="15" t="str">
        <f t="shared" si="24"/>
        <v/>
      </c>
      <c r="R46" s="15" t="str">
        <f t="shared" si="24"/>
        <v/>
      </c>
      <c r="S46" s="15" t="str">
        <f t="shared" si="24"/>
        <v/>
      </c>
      <c r="T46" s="15" t="str">
        <f t="shared" si="24"/>
        <v/>
      </c>
      <c r="U46" s="15" t="str">
        <f t="shared" si="24"/>
        <v/>
      </c>
      <c r="V46" s="15" t="str">
        <f t="shared" si="24"/>
        <v/>
      </c>
      <c r="W46" s="15">
        <f t="shared" si="25"/>
        <v>0</v>
      </c>
      <c r="X46" s="15">
        <f t="shared" si="25"/>
        <v>0</v>
      </c>
      <c r="Y46" s="15">
        <f t="shared" si="25"/>
        <v>0</v>
      </c>
      <c r="Z46" s="15">
        <f t="shared" si="25"/>
        <v>0</v>
      </c>
    </row>
    <row r="47" spans="1:26" ht="12.75" customHeight="1" x14ac:dyDescent="0.2">
      <c r="A47" s="10" t="str">
        <f t="shared" si="22"/>
        <v>Sentinel Lighting Connections</v>
      </c>
      <c r="B47" s="11">
        <v>129</v>
      </c>
      <c r="C47" s="11">
        <v>122</v>
      </c>
      <c r="D47" s="11">
        <v>120</v>
      </c>
      <c r="E47" s="25">
        <v>120</v>
      </c>
      <c r="F47" s="25">
        <v>120</v>
      </c>
      <c r="G47" s="25">
        <v>120</v>
      </c>
      <c r="H47" s="25">
        <v>120</v>
      </c>
      <c r="I47" s="25">
        <v>114</v>
      </c>
      <c r="J47" s="25">
        <v>108</v>
      </c>
      <c r="K47" s="25">
        <v>108</v>
      </c>
      <c r="L47" s="25">
        <v>108</v>
      </c>
      <c r="N47" s="10" t="str">
        <f t="shared" si="23"/>
        <v>Sentinel Lighting Connections</v>
      </c>
      <c r="O47" s="14"/>
      <c r="P47" s="15" t="str">
        <f>IF(ISERROR((B47-#REF!)/#REF!), "", (B47-#REF!)/#REF!)</f>
        <v/>
      </c>
      <c r="Q47" s="15">
        <f t="shared" si="24"/>
        <v>-5.4263565891472867E-2</v>
      </c>
      <c r="R47" s="15">
        <f t="shared" si="24"/>
        <v>-1.6393442622950821E-2</v>
      </c>
      <c r="S47" s="15">
        <f t="shared" si="24"/>
        <v>0</v>
      </c>
      <c r="T47" s="15">
        <f t="shared" si="24"/>
        <v>0</v>
      </c>
      <c r="U47" s="15">
        <f t="shared" si="24"/>
        <v>0</v>
      </c>
      <c r="V47" s="15">
        <f t="shared" si="24"/>
        <v>0</v>
      </c>
      <c r="W47" s="15">
        <f t="shared" si="25"/>
        <v>-0.05</v>
      </c>
      <c r="X47" s="15">
        <f t="shared" si="25"/>
        <v>-5.2631578947368418E-2</v>
      </c>
      <c r="Y47" s="15">
        <f t="shared" si="25"/>
        <v>0</v>
      </c>
      <c r="Z47" s="15">
        <f t="shared" si="25"/>
        <v>0</v>
      </c>
    </row>
    <row r="48" spans="1:26" ht="12.75" customHeight="1" x14ac:dyDescent="0.2">
      <c r="A48" s="10" t="str">
        <f t="shared" si="22"/>
        <v>Street Lighting Connections</v>
      </c>
      <c r="B48" s="11">
        <v>62926</v>
      </c>
      <c r="C48" s="11">
        <v>63940</v>
      </c>
      <c r="D48" s="11">
        <v>61708</v>
      </c>
      <c r="E48" s="25">
        <v>60526</v>
      </c>
      <c r="F48" s="25">
        <v>60490</v>
      </c>
      <c r="G48" s="25">
        <v>60239</v>
      </c>
      <c r="H48" s="25">
        <v>60354</v>
      </c>
      <c r="I48" s="25">
        <v>60354</v>
      </c>
      <c r="J48" s="25">
        <v>60354</v>
      </c>
      <c r="K48" s="25">
        <v>60354</v>
      </c>
      <c r="L48" s="25">
        <v>60354</v>
      </c>
      <c r="N48" s="10" t="str">
        <f t="shared" si="23"/>
        <v>Street Lighting Connections</v>
      </c>
      <c r="O48" s="14"/>
      <c r="P48" s="15" t="str">
        <f>IF(ISERROR((B48-#REF!)/#REF!), "", (B48-#REF!)/#REF!)</f>
        <v/>
      </c>
      <c r="Q48" s="15">
        <f t="shared" si="24"/>
        <v>1.6114165845596416E-2</v>
      </c>
      <c r="R48" s="15">
        <f t="shared" si="24"/>
        <v>-3.4907725993118546E-2</v>
      </c>
      <c r="S48" s="15">
        <f t="shared" si="24"/>
        <v>-1.9154728722369872E-2</v>
      </c>
      <c r="T48" s="15">
        <f t="shared" si="24"/>
        <v>-5.947857119254535E-4</v>
      </c>
      <c r="U48" s="15">
        <f t="shared" si="24"/>
        <v>-4.1494461894528017E-3</v>
      </c>
      <c r="V48" s="15">
        <f t="shared" si="24"/>
        <v>1.909062235428875E-3</v>
      </c>
      <c r="W48" s="15">
        <f t="shared" si="25"/>
        <v>0</v>
      </c>
      <c r="X48" s="15">
        <f t="shared" si="25"/>
        <v>0</v>
      </c>
      <c r="Y48" s="15">
        <f t="shared" si="25"/>
        <v>0</v>
      </c>
      <c r="Z48" s="15">
        <f t="shared" si="25"/>
        <v>0</v>
      </c>
    </row>
    <row r="49" spans="1:26" ht="12.75" customHeight="1" x14ac:dyDescent="0.2">
      <c r="A49" s="10"/>
      <c r="B49" s="11"/>
      <c r="C49" s="11"/>
      <c r="D49" s="11"/>
      <c r="E49" s="25"/>
      <c r="F49" s="25"/>
      <c r="G49" s="25"/>
      <c r="H49" s="25"/>
      <c r="I49" s="25"/>
      <c r="J49" s="25"/>
      <c r="K49" s="25"/>
      <c r="L49" s="25"/>
      <c r="N49" s="10">
        <f t="shared" si="23"/>
        <v>0</v>
      </c>
      <c r="O49" s="14"/>
      <c r="P49" s="15" t="str">
        <f>IF(ISERROR((B49-#REF!)/#REF!), "", (B49-#REF!)/#REF!)</f>
        <v/>
      </c>
      <c r="Q49" s="15" t="str">
        <f t="shared" si="24"/>
        <v/>
      </c>
      <c r="R49" s="15" t="str">
        <f t="shared" si="24"/>
        <v/>
      </c>
      <c r="S49" s="15" t="str">
        <f t="shared" si="24"/>
        <v/>
      </c>
      <c r="T49" s="15" t="str">
        <f t="shared" si="24"/>
        <v/>
      </c>
      <c r="U49" s="15"/>
      <c r="V49" s="15" t="str">
        <f t="shared" ref="V49:V50" si="26">IF(ISERROR((H49-F49)/F49), "", (H49-F49)/F49)</f>
        <v/>
      </c>
      <c r="W49" s="15">
        <f t="shared" ref="W49:Z50" si="27">IFERROR((I49-G49)/G49,)</f>
        <v>0</v>
      </c>
      <c r="X49" s="15">
        <f t="shared" si="27"/>
        <v>0</v>
      </c>
      <c r="Y49" s="15">
        <f t="shared" si="27"/>
        <v>0</v>
      </c>
      <c r="Z49" s="15">
        <f t="shared" si="27"/>
        <v>0</v>
      </c>
    </row>
    <row r="50" spans="1:26" ht="12.75" customHeight="1" x14ac:dyDescent="0.2">
      <c r="A50" s="10"/>
      <c r="B50" s="11"/>
      <c r="C50" s="11"/>
      <c r="D50" s="11"/>
      <c r="E50" s="25"/>
      <c r="F50" s="25"/>
      <c r="G50" s="25"/>
      <c r="H50" s="25"/>
      <c r="I50" s="25"/>
      <c r="J50" s="25"/>
      <c r="K50" s="25"/>
      <c r="L50" s="25"/>
      <c r="N50" s="10">
        <f t="shared" si="23"/>
        <v>0</v>
      </c>
      <c r="O50" s="14"/>
      <c r="P50" s="15" t="str">
        <f>IF(ISERROR((B50-#REF!)/#REF!), "", (B50-#REF!)/#REF!)</f>
        <v/>
      </c>
      <c r="Q50" s="15" t="str">
        <f t="shared" si="24"/>
        <v/>
      </c>
      <c r="R50" s="15" t="str">
        <f t="shared" si="24"/>
        <v/>
      </c>
      <c r="S50" s="15" t="str">
        <f t="shared" si="24"/>
        <v/>
      </c>
      <c r="T50" s="15" t="str">
        <f t="shared" si="24"/>
        <v/>
      </c>
      <c r="U50" s="15"/>
      <c r="V50" s="15" t="str">
        <f t="shared" si="26"/>
        <v/>
      </c>
      <c r="W50" s="15">
        <f t="shared" si="27"/>
        <v>0</v>
      </c>
      <c r="X50" s="15">
        <f t="shared" si="27"/>
        <v>0</v>
      </c>
      <c r="Y50" s="15">
        <f t="shared" si="27"/>
        <v>0</v>
      </c>
      <c r="Z50" s="15">
        <f t="shared" si="27"/>
        <v>0</v>
      </c>
    </row>
    <row r="51" spans="1:26" ht="12.75" customHeight="1" x14ac:dyDescent="0.2">
      <c r="A51" s="26" t="str">
        <f t="shared" si="22"/>
        <v xml:space="preserve">TOTAL </v>
      </c>
      <c r="B51" s="27">
        <f t="shared" ref="B51:L51" si="28">SUM(B42:B48)</f>
        <v>8989322</v>
      </c>
      <c r="C51" s="27">
        <f t="shared" si="28"/>
        <v>9071075</v>
      </c>
      <c r="D51" s="27">
        <f t="shared" si="28"/>
        <v>9111111</v>
      </c>
      <c r="E51" s="28">
        <f t="shared" si="28"/>
        <v>9313747</v>
      </c>
      <c r="F51" s="28">
        <f t="shared" si="28"/>
        <v>9302757</v>
      </c>
      <c r="G51" s="28">
        <f t="shared" si="28"/>
        <v>9533458</v>
      </c>
      <c r="H51" s="28">
        <f t="shared" si="28"/>
        <v>9417350</v>
      </c>
      <c r="I51" s="28">
        <f t="shared" si="28"/>
        <v>9401064</v>
      </c>
      <c r="J51" s="28">
        <f t="shared" si="28"/>
        <v>9498121</v>
      </c>
      <c r="K51" s="28">
        <f t="shared" si="28"/>
        <v>9619563</v>
      </c>
      <c r="L51" s="28">
        <f t="shared" si="28"/>
        <v>9684926</v>
      </c>
      <c r="N51" s="26" t="str">
        <f t="shared" si="23"/>
        <v xml:space="preserve">TOTAL </v>
      </c>
      <c r="O51" s="14"/>
      <c r="P51" s="15" t="str">
        <f>IF(ISERROR((B51-#REF!)/#REF!), "", (B51-#REF!)/#REF!)</f>
        <v/>
      </c>
      <c r="Q51" s="15">
        <f t="shared" si="24"/>
        <v>9.094456734334358E-3</v>
      </c>
      <c r="R51" s="15">
        <f t="shared" si="24"/>
        <v>4.4135893485612232E-3</v>
      </c>
      <c r="S51" s="15">
        <f t="shared" si="24"/>
        <v>2.2240536856591914E-2</v>
      </c>
      <c r="T51" s="15">
        <f t="shared" si="24"/>
        <v>-1.1799762222443877E-3</v>
      </c>
      <c r="U51" s="15">
        <f t="shared" si="24"/>
        <v>2.4799207374759977E-2</v>
      </c>
      <c r="V51" s="15">
        <f t="shared" si="24"/>
        <v>-1.2179001575294085E-2</v>
      </c>
      <c r="W51" s="15">
        <f t="shared" ref="W51:Z51" si="29">IFERROR((I51-H51)/H51,)</f>
        <v>-1.7293612321937701E-3</v>
      </c>
      <c r="X51" s="15">
        <f t="shared" si="29"/>
        <v>1.0324044172021379E-2</v>
      </c>
      <c r="Y51" s="15">
        <f t="shared" si="29"/>
        <v>1.2785897336957489E-2</v>
      </c>
      <c r="Z51" s="15">
        <f t="shared" si="29"/>
        <v>6.7947993063718175E-3</v>
      </c>
    </row>
    <row r="52" spans="1:26" ht="12.75" customHeight="1" x14ac:dyDescent="0.2"/>
    <row r="53" spans="1:26" ht="12.75" customHeight="1" x14ac:dyDescent="0.25">
      <c r="B53" s="30" t="s">
        <v>65</v>
      </c>
      <c r="O53" s="30" t="s">
        <v>66</v>
      </c>
    </row>
    <row r="54" spans="1:26" ht="29.25" customHeight="1" x14ac:dyDescent="0.2">
      <c r="A54" s="7" t="s">
        <v>25</v>
      </c>
      <c r="B54" s="8" t="str">
        <f t="shared" ref="B54:F54" si="30">B15</f>
        <v>Historical 2020</v>
      </c>
      <c r="C54" s="8" t="str">
        <f t="shared" si="30"/>
        <v>Historical 2021</v>
      </c>
      <c r="D54" s="8" t="str">
        <f t="shared" si="30"/>
        <v>Historical 2022</v>
      </c>
      <c r="E54" s="8" t="str">
        <f t="shared" si="30"/>
        <v>Historical 2023</v>
      </c>
      <c r="F54" s="8" t="str">
        <f t="shared" si="30"/>
        <v>Historical 2024</v>
      </c>
      <c r="G54" s="8" t="str">
        <f>G41</f>
        <v>Bridge Year 2025</v>
      </c>
      <c r="H54" s="8" t="str">
        <f t="shared" ref="H54:L54" si="31">H15</f>
        <v>Test Year 2026</v>
      </c>
      <c r="I54" s="8" t="str">
        <f t="shared" si="31"/>
        <v>Test Year 2027</v>
      </c>
      <c r="J54" s="8" t="str">
        <f t="shared" si="31"/>
        <v>Test Year 2028</v>
      </c>
      <c r="K54" s="8" t="str">
        <f t="shared" si="31"/>
        <v>Test Year 2029</v>
      </c>
      <c r="L54" s="8" t="str">
        <f t="shared" si="31"/>
        <v>Test Year 2030</v>
      </c>
      <c r="M54" s="9"/>
      <c r="N54" s="7" t="s">
        <v>25</v>
      </c>
      <c r="O54" s="8" t="e">
        <f>#REF!</f>
        <v>#REF!</v>
      </c>
      <c r="P54" s="8" t="str">
        <f t="shared" ref="P54:V54" si="32">B15</f>
        <v>Historical 2020</v>
      </c>
      <c r="Q54" s="8" t="str">
        <f t="shared" si="32"/>
        <v>Historical 2021</v>
      </c>
      <c r="R54" s="8" t="str">
        <f t="shared" si="32"/>
        <v>Historical 2022</v>
      </c>
      <c r="S54" s="8" t="str">
        <f t="shared" si="32"/>
        <v>Historical 2023</v>
      </c>
      <c r="T54" s="8" t="str">
        <f t="shared" si="32"/>
        <v>Historical 2024</v>
      </c>
      <c r="U54" s="8" t="str">
        <f t="shared" si="32"/>
        <v>Bridge Year 2025</v>
      </c>
      <c r="V54" s="8" t="str">
        <f t="shared" si="32"/>
        <v>Test Year 2026</v>
      </c>
      <c r="W54" s="8" t="str">
        <f t="shared" ref="W54:Z54" si="33">I54</f>
        <v>Test Year 2027</v>
      </c>
      <c r="X54" s="8" t="str">
        <f t="shared" si="33"/>
        <v>Test Year 2028</v>
      </c>
      <c r="Y54" s="8" t="str">
        <f t="shared" si="33"/>
        <v>Test Year 2029</v>
      </c>
      <c r="Z54" s="8" t="str">
        <f t="shared" si="33"/>
        <v>Test Year 2030</v>
      </c>
    </row>
    <row r="55" spans="1:26" ht="12.75" customHeight="1" x14ac:dyDescent="0.2">
      <c r="A55" s="10" t="str">
        <f t="shared" ref="A55:A64" si="34">A42</f>
        <v>Residential</v>
      </c>
      <c r="B55" s="33">
        <v>2396590590</v>
      </c>
      <c r="C55" s="33">
        <v>2440356750</v>
      </c>
      <c r="D55" s="33">
        <v>2451557360</v>
      </c>
      <c r="E55" s="33">
        <v>2487707230</v>
      </c>
      <c r="F55" s="33">
        <v>2544000640</v>
      </c>
      <c r="G55" s="33">
        <v>2593073317</v>
      </c>
      <c r="H55" s="33">
        <v>2598486536</v>
      </c>
      <c r="I55" s="33">
        <v>2614803988</v>
      </c>
      <c r="J55" s="33">
        <v>2649631949</v>
      </c>
      <c r="K55" s="33">
        <v>2672170678</v>
      </c>
      <c r="L55" s="33">
        <v>2706639658</v>
      </c>
      <c r="N55" s="10" t="str">
        <f t="shared" ref="N55:N64" si="35">A55</f>
        <v>Residential</v>
      </c>
      <c r="O55" s="14"/>
      <c r="P55" s="15" t="str">
        <f>IF(ISERROR((B55-#REF!)/#REF!), "", (B55-#REF!)/#REF!)</f>
        <v/>
      </c>
      <c r="Q55" s="15">
        <f t="shared" ref="Q55:V64" si="36">IF(ISERROR((C55-B55)/B55), "", (C55-B55)/B55)</f>
        <v>1.8261842545246747E-2</v>
      </c>
      <c r="R55" s="15">
        <f t="shared" si="36"/>
        <v>4.5897428726353225E-3</v>
      </c>
      <c r="S55" s="15">
        <f t="shared" si="36"/>
        <v>1.4745675785452559E-2</v>
      </c>
      <c r="T55" s="15">
        <f t="shared" si="36"/>
        <v>2.2628631424606985E-2</v>
      </c>
      <c r="U55" s="15">
        <f t="shared" si="36"/>
        <v>1.9289569439730959E-2</v>
      </c>
      <c r="V55" s="15">
        <f t="shared" si="36"/>
        <v>2.087568818247957E-3</v>
      </c>
      <c r="W55" s="15">
        <f t="shared" ref="W55:Z61" si="37">IFERROR((I55-H55)/H55,)</f>
        <v>6.2795984408364081E-3</v>
      </c>
      <c r="X55" s="15">
        <f t="shared" si="37"/>
        <v>1.3319530320373673E-2</v>
      </c>
      <c r="Y55" s="15">
        <f t="shared" si="37"/>
        <v>8.5063621792854528E-3</v>
      </c>
      <c r="Z55" s="15">
        <f t="shared" si="37"/>
        <v>1.2899243406786607E-2</v>
      </c>
    </row>
    <row r="56" spans="1:26" ht="12.75" customHeight="1" x14ac:dyDescent="0.2">
      <c r="A56" s="10" t="str">
        <f t="shared" si="34"/>
        <v>General Service &lt; 50 kW</v>
      </c>
      <c r="B56" s="33">
        <v>663347440</v>
      </c>
      <c r="C56" s="33">
        <v>681532620</v>
      </c>
      <c r="D56" s="33">
        <v>730683820</v>
      </c>
      <c r="E56" s="33">
        <v>742050540</v>
      </c>
      <c r="F56" s="33">
        <v>742050540</v>
      </c>
      <c r="G56" s="33">
        <v>745695849</v>
      </c>
      <c r="H56" s="33">
        <v>738002620</v>
      </c>
      <c r="I56" s="33">
        <v>734190566</v>
      </c>
      <c r="J56" s="33">
        <v>736041210</v>
      </c>
      <c r="K56" s="33">
        <v>734753617</v>
      </c>
      <c r="L56" s="33">
        <v>733977760</v>
      </c>
      <c r="N56" s="10" t="str">
        <f t="shared" si="35"/>
        <v>General Service &lt; 50 kW</v>
      </c>
      <c r="O56" s="14"/>
      <c r="P56" s="15" t="str">
        <f>IF(ISERROR((B56-#REF!)/#REF!), "", (B56-#REF!)/#REF!)</f>
        <v/>
      </c>
      <c r="Q56" s="15">
        <f t="shared" si="36"/>
        <v>2.741426122033425E-2</v>
      </c>
      <c r="R56" s="15">
        <f t="shared" si="36"/>
        <v>7.2118631680461606E-2</v>
      </c>
      <c r="S56" s="15">
        <f t="shared" si="36"/>
        <v>1.5556277132289586E-2</v>
      </c>
      <c r="T56" s="15">
        <f t="shared" si="36"/>
        <v>0</v>
      </c>
      <c r="U56" s="15">
        <f t="shared" si="36"/>
        <v>4.9124807590598882E-3</v>
      </c>
      <c r="V56" s="15">
        <f t="shared" si="36"/>
        <v>-1.0316845682213258E-2</v>
      </c>
      <c r="W56" s="15">
        <f t="shared" si="37"/>
        <v>-5.1653664860972989E-3</v>
      </c>
      <c r="X56" s="15">
        <f t="shared" si="37"/>
        <v>2.5206589211335629E-3</v>
      </c>
      <c r="Y56" s="15">
        <f t="shared" si="37"/>
        <v>-1.7493490615831143E-3</v>
      </c>
      <c r="Z56" s="15">
        <f t="shared" si="37"/>
        <v>-1.055941722570656E-3</v>
      </c>
    </row>
    <row r="57" spans="1:26" ht="12.75" customHeight="1" x14ac:dyDescent="0.2">
      <c r="A57" s="10" t="str">
        <f t="shared" si="34"/>
        <v>General Service &gt;= 50 kW</v>
      </c>
      <c r="B57" s="33">
        <v>3293011330</v>
      </c>
      <c r="C57" s="33">
        <v>3336893050</v>
      </c>
      <c r="D57" s="33">
        <v>3442353700</v>
      </c>
      <c r="E57" s="33">
        <v>3511672730</v>
      </c>
      <c r="F57" s="33">
        <v>3520682350</v>
      </c>
      <c r="G57" s="33">
        <v>3560651943</v>
      </c>
      <c r="H57" s="33">
        <v>3497110250</v>
      </c>
      <c r="I57" s="33">
        <v>3459794194</v>
      </c>
      <c r="J57" s="33">
        <v>3442169570</v>
      </c>
      <c r="K57" s="33">
        <v>3420442509</v>
      </c>
      <c r="L57" s="33">
        <v>3401008622</v>
      </c>
      <c r="N57" s="10" t="str">
        <f t="shared" si="35"/>
        <v>General Service &gt;= 50 kW</v>
      </c>
      <c r="O57" s="14"/>
      <c r="P57" s="15" t="str">
        <f>IF(ISERROR((B57-#REF!)/#REF!), "", (B57-#REF!)/#REF!)</f>
        <v/>
      </c>
      <c r="Q57" s="15">
        <f t="shared" si="36"/>
        <v>1.3325711818914392E-2</v>
      </c>
      <c r="R57" s="15">
        <f t="shared" si="36"/>
        <v>3.1604444140036193E-2</v>
      </c>
      <c r="S57" s="15">
        <f t="shared" si="36"/>
        <v>2.0137102703885426E-2</v>
      </c>
      <c r="T57" s="15">
        <f t="shared" si="36"/>
        <v>2.5656206294599666E-3</v>
      </c>
      <c r="U57" s="15">
        <f t="shared" si="36"/>
        <v>1.1352797278061736E-2</v>
      </c>
      <c r="V57" s="15">
        <f t="shared" si="36"/>
        <v>-1.784552211707147E-2</v>
      </c>
      <c r="W57" s="15">
        <f t="shared" si="37"/>
        <v>-1.0670540341128793E-2</v>
      </c>
      <c r="X57" s="15">
        <f t="shared" si="37"/>
        <v>-5.0941249715271359E-3</v>
      </c>
      <c r="Y57" s="15">
        <f t="shared" si="37"/>
        <v>-6.3120251800959362E-3</v>
      </c>
      <c r="Z57" s="15">
        <f t="shared" si="37"/>
        <v>-5.6816879537851632E-3</v>
      </c>
    </row>
    <row r="58" spans="1:26" ht="12.75" customHeight="1" x14ac:dyDescent="0.2">
      <c r="A58" s="10" t="str">
        <f t="shared" si="34"/>
        <v>Large User</v>
      </c>
      <c r="B58" s="33">
        <v>569481270</v>
      </c>
      <c r="C58" s="33">
        <v>590227990</v>
      </c>
      <c r="D58" s="33">
        <v>564556640</v>
      </c>
      <c r="E58" s="33">
        <v>552177790</v>
      </c>
      <c r="F58" s="33">
        <v>522337070</v>
      </c>
      <c r="G58" s="33">
        <v>513647022</v>
      </c>
      <c r="H58" s="33">
        <v>534832421</v>
      </c>
      <c r="I58" s="33">
        <v>557500644</v>
      </c>
      <c r="J58" s="33">
        <v>604226353</v>
      </c>
      <c r="K58" s="33">
        <v>657514517</v>
      </c>
      <c r="L58" s="33">
        <v>691680394</v>
      </c>
      <c r="N58" s="10" t="str">
        <f t="shared" si="35"/>
        <v>Large User</v>
      </c>
      <c r="O58" s="14"/>
      <c r="P58" s="15" t="str">
        <f>IF(ISERROR((B58-#REF!)/#REF!), "", (B58-#REF!)/#REF!)</f>
        <v/>
      </c>
      <c r="Q58" s="15">
        <f t="shared" si="36"/>
        <v>3.6430908430052492E-2</v>
      </c>
      <c r="R58" s="15">
        <f t="shared" si="36"/>
        <v>-4.3493955615354671E-2</v>
      </c>
      <c r="S58" s="15">
        <f t="shared" si="36"/>
        <v>-2.1926675063107928E-2</v>
      </c>
      <c r="T58" s="15">
        <f t="shared" si="36"/>
        <v>-5.4041869376890365E-2</v>
      </c>
      <c r="U58" s="15">
        <f t="shared" si="36"/>
        <v>-1.6636858647616184E-2</v>
      </c>
      <c r="V58" s="15">
        <f t="shared" si="36"/>
        <v>4.124505368980802E-2</v>
      </c>
      <c r="W58" s="15">
        <f t="shared" si="37"/>
        <v>4.2383786228995267E-2</v>
      </c>
      <c r="X58" s="15">
        <f t="shared" si="37"/>
        <v>8.3812834124726135E-2</v>
      </c>
      <c r="Y58" s="15">
        <f t="shared" si="37"/>
        <v>8.8192386405231818E-2</v>
      </c>
      <c r="Z58" s="15">
        <f t="shared" si="37"/>
        <v>5.1962163749458327E-2</v>
      </c>
    </row>
    <row r="59" spans="1:26" ht="12.75" customHeight="1" x14ac:dyDescent="0.2">
      <c r="A59" s="10" t="str">
        <f t="shared" si="34"/>
        <v>Unmetered Scattered Load Connections</v>
      </c>
      <c r="B59" s="33">
        <v>14403225</v>
      </c>
      <c r="C59" s="33">
        <v>14083301</v>
      </c>
      <c r="D59" s="33">
        <v>13981077</v>
      </c>
      <c r="E59" s="33">
        <v>14064183</v>
      </c>
      <c r="F59" s="33">
        <v>14249648</v>
      </c>
      <c r="G59" s="33">
        <v>14236301</v>
      </c>
      <c r="H59" s="33">
        <v>14308959</v>
      </c>
      <c r="I59" s="33">
        <v>14363366</v>
      </c>
      <c r="J59" s="33">
        <v>14417773</v>
      </c>
      <c r="K59" s="33">
        <v>14472180</v>
      </c>
      <c r="L59" s="33">
        <v>14526587</v>
      </c>
      <c r="N59" s="10" t="str">
        <f t="shared" si="35"/>
        <v>Unmetered Scattered Load Connections</v>
      </c>
      <c r="O59" s="14"/>
      <c r="P59" s="15" t="str">
        <f>IF(ISERROR((B59-#REF!)/#REF!), "", (B59-#REF!)/#REF!)</f>
        <v/>
      </c>
      <c r="Q59" s="15">
        <f t="shared" si="36"/>
        <v>-2.2211969888688125E-2</v>
      </c>
      <c r="R59" s="15">
        <f t="shared" si="36"/>
        <v>-7.258525540283489E-3</v>
      </c>
      <c r="S59" s="15">
        <f t="shared" si="36"/>
        <v>5.9441772618804688E-3</v>
      </c>
      <c r="T59" s="15">
        <f t="shared" si="36"/>
        <v>1.3187043996796686E-2</v>
      </c>
      <c r="U59" s="15">
        <f t="shared" si="36"/>
        <v>-9.3665471596210653E-4</v>
      </c>
      <c r="V59" s="15">
        <f t="shared" si="36"/>
        <v>5.1037133873468961E-3</v>
      </c>
      <c r="W59" s="15">
        <f t="shared" si="37"/>
        <v>3.8023031584617723E-3</v>
      </c>
      <c r="X59" s="15">
        <f t="shared" si="37"/>
        <v>3.787900412758402E-3</v>
      </c>
      <c r="Y59" s="15">
        <f t="shared" si="37"/>
        <v>3.7736063676408276E-3</v>
      </c>
      <c r="Z59" s="15">
        <f t="shared" si="37"/>
        <v>3.7594197971556461E-3</v>
      </c>
    </row>
    <row r="60" spans="1:26" ht="12.75" customHeight="1" x14ac:dyDescent="0.2">
      <c r="A60" s="10" t="str">
        <f t="shared" si="34"/>
        <v>Sentinel Lighting Connections</v>
      </c>
      <c r="B60" s="33">
        <v>46478</v>
      </c>
      <c r="C60" s="33">
        <v>44024</v>
      </c>
      <c r="D60" s="33">
        <v>44760</v>
      </c>
      <c r="E60" s="33">
        <v>43412</v>
      </c>
      <c r="F60" s="33">
        <v>42468</v>
      </c>
      <c r="G60" s="33">
        <v>41366</v>
      </c>
      <c r="H60" s="33">
        <v>40631</v>
      </c>
      <c r="I60" s="33">
        <v>39896</v>
      </c>
      <c r="J60" s="33">
        <v>39161</v>
      </c>
      <c r="K60" s="33">
        <v>38427</v>
      </c>
      <c r="L60" s="33">
        <v>37692</v>
      </c>
      <c r="N60" s="10" t="str">
        <f t="shared" si="35"/>
        <v>Sentinel Lighting Connections</v>
      </c>
      <c r="O60" s="14"/>
      <c r="P60" s="15" t="str">
        <f>IF(ISERROR((B60-#REF!)/#REF!), "", (B60-#REF!)/#REF!)</f>
        <v/>
      </c>
      <c r="Q60" s="15">
        <f t="shared" si="36"/>
        <v>-5.2799173802659326E-2</v>
      </c>
      <c r="R60" s="15">
        <f t="shared" si="36"/>
        <v>1.6718153734326731E-2</v>
      </c>
      <c r="S60" s="15">
        <f t="shared" si="36"/>
        <v>-3.0116175156389632E-2</v>
      </c>
      <c r="T60" s="15">
        <f t="shared" si="36"/>
        <v>-2.1745139592739333E-2</v>
      </c>
      <c r="U60" s="15">
        <f t="shared" si="36"/>
        <v>-2.5948949797494583E-2</v>
      </c>
      <c r="V60" s="15">
        <f t="shared" si="36"/>
        <v>-1.7768215442634048E-2</v>
      </c>
      <c r="W60" s="15">
        <f t="shared" si="37"/>
        <v>-1.8089635992222686E-2</v>
      </c>
      <c r="X60" s="15">
        <f t="shared" si="37"/>
        <v>-1.8422899538800882E-2</v>
      </c>
      <c r="Y60" s="15">
        <f t="shared" si="37"/>
        <v>-1.8743137304971784E-2</v>
      </c>
      <c r="Z60" s="15">
        <f t="shared" si="37"/>
        <v>-1.9127176204231398E-2</v>
      </c>
    </row>
    <row r="61" spans="1:26" ht="12.75" customHeight="1" x14ac:dyDescent="0.2">
      <c r="A61" s="10" t="str">
        <f t="shared" si="34"/>
        <v>Street Lighting Connections</v>
      </c>
      <c r="B61" s="33">
        <v>22495937</v>
      </c>
      <c r="C61" s="33">
        <v>22842920</v>
      </c>
      <c r="D61" s="33">
        <v>22059317</v>
      </c>
      <c r="E61" s="33">
        <v>21667005</v>
      </c>
      <c r="F61" s="33">
        <v>21721725</v>
      </c>
      <c r="G61" s="33">
        <v>21589898</v>
      </c>
      <c r="H61" s="33">
        <v>21659543</v>
      </c>
      <c r="I61" s="33">
        <v>21659543</v>
      </c>
      <c r="J61" s="33">
        <v>21659543</v>
      </c>
      <c r="K61" s="33">
        <v>21659543</v>
      </c>
      <c r="L61" s="33">
        <v>21659543</v>
      </c>
      <c r="N61" s="10" t="str">
        <f t="shared" si="35"/>
        <v>Street Lighting Connections</v>
      </c>
      <c r="O61" s="14"/>
      <c r="P61" s="15" t="str">
        <f>IF(ISERROR((B61-#REF!)/#REF!), "", (B61-#REF!)/#REF!)</f>
        <v/>
      </c>
      <c r="Q61" s="15">
        <f t="shared" si="36"/>
        <v>1.5424251943806564E-2</v>
      </c>
      <c r="R61" s="15">
        <f t="shared" si="36"/>
        <v>-3.430397689962579E-2</v>
      </c>
      <c r="S61" s="15">
        <f t="shared" si="36"/>
        <v>-1.7784412817495664E-2</v>
      </c>
      <c r="T61" s="15">
        <f t="shared" si="36"/>
        <v>2.5254990248998418E-3</v>
      </c>
      <c r="U61" s="15">
        <f t="shared" si="36"/>
        <v>-6.068901065638203E-3</v>
      </c>
      <c r="V61" s="15">
        <f t="shared" si="36"/>
        <v>3.2258142210769129E-3</v>
      </c>
      <c r="W61" s="15">
        <f t="shared" si="37"/>
        <v>0</v>
      </c>
      <c r="X61" s="15">
        <f t="shared" si="37"/>
        <v>0</v>
      </c>
      <c r="Y61" s="15">
        <f t="shared" si="37"/>
        <v>0</v>
      </c>
      <c r="Z61" s="15">
        <f t="shared" si="37"/>
        <v>0</v>
      </c>
    </row>
    <row r="62" spans="1:26" ht="12.75" customHeight="1" x14ac:dyDescent="0.2">
      <c r="A62" s="10"/>
      <c r="B62" s="25"/>
      <c r="C62" s="25"/>
      <c r="D62" s="25"/>
      <c r="E62" s="25"/>
      <c r="F62" s="25"/>
      <c r="G62" s="25"/>
      <c r="H62" s="25"/>
      <c r="I62" s="25"/>
      <c r="J62" s="25"/>
      <c r="K62" s="25"/>
      <c r="L62" s="25"/>
      <c r="N62" s="10">
        <f t="shared" si="35"/>
        <v>0</v>
      </c>
      <c r="O62" s="14"/>
      <c r="P62" s="15" t="str">
        <f>IF(ISERROR((B62-#REF!)/#REF!), "", (B62-#REF!)/#REF!)</f>
        <v/>
      </c>
      <c r="Q62" s="15" t="str">
        <f t="shared" si="36"/>
        <v/>
      </c>
      <c r="R62" s="15" t="str">
        <f t="shared" si="36"/>
        <v/>
      </c>
      <c r="S62" s="15" t="str">
        <f t="shared" si="36"/>
        <v/>
      </c>
      <c r="T62" s="15" t="str">
        <f t="shared" si="36"/>
        <v/>
      </c>
      <c r="U62" s="15"/>
      <c r="V62" s="15" t="str">
        <f t="shared" ref="V62:V63" si="38">IF(ISERROR((H62-F62)/F62), "", (H62-F62)/F62)</f>
        <v/>
      </c>
      <c r="W62" s="15">
        <f t="shared" ref="W62:Z64" si="39">IFERROR((I62-G62)/G62,)</f>
        <v>0</v>
      </c>
      <c r="X62" s="15">
        <f t="shared" si="39"/>
        <v>0</v>
      </c>
      <c r="Y62" s="15">
        <f t="shared" si="39"/>
        <v>0</v>
      </c>
      <c r="Z62" s="15">
        <f t="shared" si="39"/>
        <v>0</v>
      </c>
    </row>
    <row r="63" spans="1:26" ht="12.75" customHeight="1" x14ac:dyDescent="0.2">
      <c r="A63" s="10"/>
      <c r="B63" s="25"/>
      <c r="C63" s="25"/>
      <c r="D63" s="25"/>
      <c r="E63" s="25"/>
      <c r="F63" s="25"/>
      <c r="G63" s="25"/>
      <c r="H63" s="25"/>
      <c r="I63" s="25"/>
      <c r="J63" s="25"/>
      <c r="K63" s="25"/>
      <c r="L63" s="25"/>
      <c r="N63" s="10">
        <f t="shared" si="35"/>
        <v>0</v>
      </c>
      <c r="O63" s="14"/>
      <c r="P63" s="15" t="str">
        <f>IF(ISERROR((B63-#REF!)/#REF!), "", (B63-#REF!)/#REF!)</f>
        <v/>
      </c>
      <c r="Q63" s="15" t="str">
        <f t="shared" si="36"/>
        <v/>
      </c>
      <c r="R63" s="15" t="str">
        <f t="shared" si="36"/>
        <v/>
      </c>
      <c r="S63" s="15" t="str">
        <f t="shared" si="36"/>
        <v/>
      </c>
      <c r="T63" s="15" t="str">
        <f t="shared" si="36"/>
        <v/>
      </c>
      <c r="U63" s="15"/>
      <c r="V63" s="15" t="str">
        <f t="shared" si="38"/>
        <v/>
      </c>
      <c r="W63" s="15">
        <f t="shared" si="39"/>
        <v>0</v>
      </c>
      <c r="X63" s="15">
        <f t="shared" si="39"/>
        <v>0</v>
      </c>
      <c r="Y63" s="15">
        <f t="shared" si="39"/>
        <v>0</v>
      </c>
      <c r="Z63" s="15">
        <f t="shared" si="39"/>
        <v>0</v>
      </c>
    </row>
    <row r="64" spans="1:26" ht="12.75" customHeight="1" x14ac:dyDescent="0.2">
      <c r="A64" s="26" t="str">
        <f t="shared" si="34"/>
        <v xml:space="preserve">TOTAL </v>
      </c>
      <c r="B64" s="28">
        <f t="shared" ref="B64:L64" si="40">SUM(B55:B61)</f>
        <v>6959376270</v>
      </c>
      <c r="C64" s="28">
        <f t="shared" si="40"/>
        <v>7085980655</v>
      </c>
      <c r="D64" s="28">
        <f t="shared" si="40"/>
        <v>7225236674</v>
      </c>
      <c r="E64" s="28">
        <f t="shared" si="40"/>
        <v>7329382890</v>
      </c>
      <c r="F64" s="28">
        <f t="shared" si="40"/>
        <v>7365084441</v>
      </c>
      <c r="G64" s="28">
        <f t="shared" si="40"/>
        <v>7448935696</v>
      </c>
      <c r="H64" s="28">
        <f t="shared" si="40"/>
        <v>7404440960</v>
      </c>
      <c r="I64" s="28">
        <f t="shared" si="40"/>
        <v>7402352197</v>
      </c>
      <c r="J64" s="28">
        <f t="shared" si="40"/>
        <v>7468185559</v>
      </c>
      <c r="K64" s="28">
        <f t="shared" si="40"/>
        <v>7521051471</v>
      </c>
      <c r="L64" s="28">
        <f t="shared" si="40"/>
        <v>7569530256</v>
      </c>
      <c r="N64" s="10" t="str">
        <f t="shared" si="35"/>
        <v xml:space="preserve">TOTAL </v>
      </c>
      <c r="O64" s="14"/>
      <c r="P64" s="15" t="str">
        <f>IF(ISERROR((B64-#REF!)/#REF!), "", (B64-#REF!)/#REF!)</f>
        <v/>
      </c>
      <c r="Q64" s="15">
        <f t="shared" si="36"/>
        <v>1.8191915494748783E-2</v>
      </c>
      <c r="R64" s="15">
        <f t="shared" si="36"/>
        <v>1.9652328418613217E-2</v>
      </c>
      <c r="S64" s="15">
        <f t="shared" si="36"/>
        <v>1.4414229000244373E-2</v>
      </c>
      <c r="T64" s="15">
        <f t="shared" si="36"/>
        <v>4.8710173197132559E-3</v>
      </c>
      <c r="U64" s="15">
        <f t="shared" ref="U64:V64" si="41">IF(ISERROR((G64-E64)/E64), "", (G64-E64)/E64)</f>
        <v>1.6311442285695626E-2</v>
      </c>
      <c r="V64" s="15">
        <f t="shared" si="41"/>
        <v>5.3436616124738334E-3</v>
      </c>
      <c r="W64" s="15">
        <f t="shared" si="39"/>
        <v>-6.253712060504811E-3</v>
      </c>
      <c r="X64" s="15">
        <f t="shared" si="39"/>
        <v>8.6089685020596073E-3</v>
      </c>
      <c r="Y64" s="15">
        <f t="shared" si="39"/>
        <v>1.6035345366045409E-2</v>
      </c>
      <c r="Z64" s="15">
        <f t="shared" si="39"/>
        <v>1.3570190001220348E-2</v>
      </c>
    </row>
    <row r="65" spans="1:40" ht="12.75" customHeight="1" x14ac:dyDescent="0.2"/>
    <row r="66" spans="1:40" ht="12.75" customHeight="1" x14ac:dyDescent="0.25">
      <c r="B66" s="34" t="s">
        <v>67</v>
      </c>
      <c r="O66" s="34" t="s">
        <v>68</v>
      </c>
    </row>
    <row r="67" spans="1:40" ht="32.25" customHeight="1" x14ac:dyDescent="0.2">
      <c r="A67" s="7" t="s">
        <v>25</v>
      </c>
      <c r="B67" s="8" t="str">
        <f t="shared" ref="B67:F67" si="42">B15</f>
        <v>Historical 2020</v>
      </c>
      <c r="C67" s="8" t="str">
        <f t="shared" si="42"/>
        <v>Historical 2021</v>
      </c>
      <c r="D67" s="8" t="str">
        <f t="shared" si="42"/>
        <v>Historical 2022</v>
      </c>
      <c r="E67" s="8" t="str">
        <f t="shared" si="42"/>
        <v>Historical 2023</v>
      </c>
      <c r="F67" s="8" t="str">
        <f t="shared" si="42"/>
        <v>Historical 2024</v>
      </c>
      <c r="G67" s="8" t="str">
        <f>G54</f>
        <v>Bridge Year 2025</v>
      </c>
      <c r="H67" s="8" t="str">
        <f t="shared" ref="H67:L67" si="43">H15</f>
        <v>Test Year 2026</v>
      </c>
      <c r="I67" s="8" t="str">
        <f t="shared" si="43"/>
        <v>Test Year 2027</v>
      </c>
      <c r="J67" s="8" t="str">
        <f t="shared" si="43"/>
        <v>Test Year 2028</v>
      </c>
      <c r="K67" s="8" t="str">
        <f t="shared" si="43"/>
        <v>Test Year 2029</v>
      </c>
      <c r="L67" s="8" t="str">
        <f t="shared" si="43"/>
        <v>Test Year 2030</v>
      </c>
      <c r="M67" s="9"/>
      <c r="N67" s="7" t="s">
        <v>25</v>
      </c>
      <c r="O67" s="8" t="e">
        <f>#REF!</f>
        <v>#REF!</v>
      </c>
      <c r="P67" s="8" t="str">
        <f t="shared" ref="P67:V67" si="44">B15</f>
        <v>Historical 2020</v>
      </c>
      <c r="Q67" s="8" t="str">
        <f t="shared" si="44"/>
        <v>Historical 2021</v>
      </c>
      <c r="R67" s="8" t="str">
        <f t="shared" si="44"/>
        <v>Historical 2022</v>
      </c>
      <c r="S67" s="8" t="str">
        <f t="shared" si="44"/>
        <v>Historical 2023</v>
      </c>
      <c r="T67" s="8" t="str">
        <f t="shared" si="44"/>
        <v>Historical 2024</v>
      </c>
      <c r="U67" s="8" t="str">
        <f t="shared" si="44"/>
        <v>Bridge Year 2025</v>
      </c>
      <c r="V67" s="8" t="str">
        <f t="shared" si="44"/>
        <v>Test Year 2026</v>
      </c>
      <c r="W67" s="8" t="str">
        <f t="shared" ref="W67:Z67" si="45">I67</f>
        <v>Test Year 2027</v>
      </c>
      <c r="X67" s="8" t="str">
        <f t="shared" si="45"/>
        <v>Test Year 2028</v>
      </c>
      <c r="Y67" s="8" t="str">
        <f t="shared" si="45"/>
        <v>Test Year 2029</v>
      </c>
      <c r="Z67" s="8" t="str">
        <f t="shared" si="45"/>
        <v>Test Year 2030</v>
      </c>
    </row>
    <row r="68" spans="1:40" ht="12.75" customHeight="1" x14ac:dyDescent="0.2">
      <c r="A68" s="10" t="str">
        <f t="shared" ref="A68:A77" si="46">A55</f>
        <v>Residential</v>
      </c>
      <c r="B68" s="25"/>
      <c r="C68" s="25"/>
      <c r="D68" s="25"/>
      <c r="E68" s="25"/>
      <c r="F68" s="25"/>
      <c r="G68" s="25"/>
      <c r="H68" s="25"/>
      <c r="I68" s="25"/>
      <c r="J68" s="25"/>
      <c r="K68" s="25"/>
      <c r="L68" s="25"/>
      <c r="N68" s="10" t="str">
        <f t="shared" ref="N68:N77" si="47">A68</f>
        <v>Residential</v>
      </c>
      <c r="O68" s="14"/>
      <c r="P68" s="15" t="str">
        <f>IF(ISERROR((B68-#REF!)/#REF!), "", (B68-#REF!)/#REF!)</f>
        <v/>
      </c>
      <c r="Q68" s="15" t="str">
        <f t="shared" ref="Q68:V77" si="48">IF(ISERROR((C68-B68)/B68), "", (C68-B68)/B68)</f>
        <v/>
      </c>
      <c r="R68" s="15" t="str">
        <f t="shared" si="48"/>
        <v/>
      </c>
      <c r="S68" s="15" t="str">
        <f t="shared" si="48"/>
        <v/>
      </c>
      <c r="T68" s="15" t="str">
        <f t="shared" si="48"/>
        <v/>
      </c>
      <c r="U68" s="15" t="str">
        <f t="shared" si="48"/>
        <v/>
      </c>
      <c r="V68" s="15" t="str">
        <f t="shared" si="48"/>
        <v/>
      </c>
      <c r="W68" s="15">
        <f t="shared" ref="W68:Z74" si="49">IFERROR((I68-H68)/H68,)</f>
        <v>0</v>
      </c>
      <c r="X68" s="15">
        <f t="shared" si="49"/>
        <v>0</v>
      </c>
      <c r="Y68" s="15">
        <f t="shared" si="49"/>
        <v>0</v>
      </c>
      <c r="Z68" s="15">
        <f t="shared" si="49"/>
        <v>0</v>
      </c>
    </row>
    <row r="69" spans="1:40" ht="12.75" customHeight="1" x14ac:dyDescent="0.2">
      <c r="A69" s="10" t="str">
        <f t="shared" si="46"/>
        <v>General Service &lt; 50 kW</v>
      </c>
      <c r="B69" s="25"/>
      <c r="C69" s="25"/>
      <c r="D69" s="25"/>
      <c r="E69" s="25"/>
      <c r="F69" s="25"/>
      <c r="G69" s="25"/>
      <c r="H69" s="25"/>
      <c r="I69" s="25"/>
      <c r="J69" s="25"/>
      <c r="K69" s="25"/>
      <c r="L69" s="25"/>
      <c r="M69" s="9"/>
      <c r="N69" s="10" t="str">
        <f t="shared" si="47"/>
        <v>General Service &lt; 50 kW</v>
      </c>
      <c r="O69" s="14"/>
      <c r="P69" s="15" t="str">
        <f>IF(ISERROR((B69-#REF!)/#REF!), "", (B69-#REF!)/#REF!)</f>
        <v/>
      </c>
      <c r="Q69" s="15" t="str">
        <f t="shared" si="48"/>
        <v/>
      </c>
      <c r="R69" s="15" t="str">
        <f t="shared" si="48"/>
        <v/>
      </c>
      <c r="S69" s="15" t="str">
        <f t="shared" si="48"/>
        <v/>
      </c>
      <c r="T69" s="15" t="str">
        <f t="shared" si="48"/>
        <v/>
      </c>
      <c r="U69" s="15" t="str">
        <f t="shared" si="48"/>
        <v/>
      </c>
      <c r="V69" s="15" t="str">
        <f t="shared" si="48"/>
        <v/>
      </c>
      <c r="W69" s="15">
        <f t="shared" si="49"/>
        <v>0</v>
      </c>
      <c r="X69" s="15">
        <f t="shared" si="49"/>
        <v>0</v>
      </c>
      <c r="Y69" s="15">
        <f t="shared" si="49"/>
        <v>0</v>
      </c>
      <c r="Z69" s="15">
        <f t="shared" si="49"/>
        <v>0</v>
      </c>
      <c r="AA69" s="9"/>
      <c r="AB69" s="9"/>
      <c r="AC69" s="9"/>
      <c r="AD69" s="9"/>
      <c r="AE69" s="9"/>
    </row>
    <row r="70" spans="1:40" ht="12.75" customHeight="1" x14ac:dyDescent="0.2">
      <c r="A70" s="10" t="str">
        <f t="shared" si="46"/>
        <v>General Service &gt;= 50 kW</v>
      </c>
      <c r="B70" s="25">
        <v>7770583</v>
      </c>
      <c r="C70" s="25">
        <v>7850218</v>
      </c>
      <c r="D70" s="25">
        <v>8114556</v>
      </c>
      <c r="E70" s="25">
        <v>8272211</v>
      </c>
      <c r="F70" s="25">
        <v>8282831</v>
      </c>
      <c r="G70" s="25">
        <v>8499029</v>
      </c>
      <c r="H70" s="25">
        <v>8333924</v>
      </c>
      <c r="I70" s="25">
        <v>8250713</v>
      </c>
      <c r="J70" s="25">
        <v>8215336</v>
      </c>
      <c r="K70" s="25">
        <v>8165206</v>
      </c>
      <c r="L70" s="25">
        <v>8120604</v>
      </c>
      <c r="M70" s="13"/>
      <c r="N70" s="10" t="str">
        <f t="shared" si="47"/>
        <v>General Service &gt;= 50 kW</v>
      </c>
      <c r="O70" s="14"/>
      <c r="P70" s="15" t="str">
        <f>IF(ISERROR((B70-#REF!)/#REF!), "", (B70-#REF!)/#REF!)</f>
        <v/>
      </c>
      <c r="Q70" s="15">
        <f t="shared" si="48"/>
        <v>1.0248265799361516E-2</v>
      </c>
      <c r="R70" s="15">
        <f t="shared" si="48"/>
        <v>3.3672695458903182E-2</v>
      </c>
      <c r="S70" s="15">
        <f t="shared" si="48"/>
        <v>1.9428666214146528E-2</v>
      </c>
      <c r="T70" s="15">
        <f t="shared" si="48"/>
        <v>1.2838163823432453E-3</v>
      </c>
      <c r="U70" s="15">
        <f t="shared" si="48"/>
        <v>2.6101945095825328E-2</v>
      </c>
      <c r="V70" s="15">
        <f t="shared" si="48"/>
        <v>-1.9426336820359127E-2</v>
      </c>
      <c r="W70" s="15">
        <f t="shared" si="49"/>
        <v>-9.9846122906808374E-3</v>
      </c>
      <c r="X70" s="15">
        <f t="shared" si="49"/>
        <v>-4.2877506465198827E-3</v>
      </c>
      <c r="Y70" s="15">
        <f t="shared" si="49"/>
        <v>-6.1020024013625253E-3</v>
      </c>
      <c r="Z70" s="15">
        <f t="shared" si="49"/>
        <v>-5.462446385308589E-3</v>
      </c>
      <c r="AA70" s="13"/>
      <c r="AB70" s="13"/>
      <c r="AC70" s="13"/>
      <c r="AD70" s="13"/>
      <c r="AE70" s="13"/>
    </row>
    <row r="71" spans="1:40" ht="12.75" customHeight="1" x14ac:dyDescent="0.2">
      <c r="A71" s="10" t="str">
        <f t="shared" si="46"/>
        <v>Large User</v>
      </c>
      <c r="B71" s="25">
        <v>1004401</v>
      </c>
      <c r="C71" s="25">
        <v>1044163</v>
      </c>
      <c r="D71" s="25">
        <v>996205</v>
      </c>
      <c r="E71" s="25">
        <v>975352</v>
      </c>
      <c r="F71" s="25">
        <v>922027</v>
      </c>
      <c r="G71" s="25">
        <v>974070</v>
      </c>
      <c r="H71" s="25">
        <v>1022952</v>
      </c>
      <c r="I71" s="25">
        <v>1089883</v>
      </c>
      <c r="J71" s="25">
        <v>1222323</v>
      </c>
      <c r="K71" s="25">
        <v>1393895</v>
      </c>
      <c r="L71" s="25">
        <v>1503860</v>
      </c>
      <c r="M71" s="13"/>
      <c r="N71" s="10" t="str">
        <f t="shared" si="47"/>
        <v>Large User</v>
      </c>
      <c r="O71" s="14"/>
      <c r="P71" s="15" t="str">
        <f>IF(ISERROR((B71-#REF!)/#REF!), "", (B71-#REF!)/#REF!)</f>
        <v/>
      </c>
      <c r="Q71" s="15">
        <f t="shared" si="48"/>
        <v>3.958777420572062E-2</v>
      </c>
      <c r="R71" s="15">
        <f t="shared" si="48"/>
        <v>-4.5929610606773079E-2</v>
      </c>
      <c r="S71" s="15">
        <f t="shared" si="48"/>
        <v>-2.0932438604504094E-2</v>
      </c>
      <c r="T71" s="15">
        <f t="shared" si="48"/>
        <v>-5.4672569492860014E-2</v>
      </c>
      <c r="U71" s="15">
        <f t="shared" si="48"/>
        <v>5.6444117146244088E-2</v>
      </c>
      <c r="V71" s="15">
        <f t="shared" si="48"/>
        <v>5.0183251717022391E-2</v>
      </c>
      <c r="W71" s="15">
        <f t="shared" si="49"/>
        <v>6.5429267453409351E-2</v>
      </c>
      <c r="X71" s="15">
        <f t="shared" si="49"/>
        <v>0.12151763079156203</v>
      </c>
      <c r="Y71" s="15">
        <f t="shared" si="49"/>
        <v>0.14036551713417811</v>
      </c>
      <c r="Z71" s="15">
        <f t="shared" si="49"/>
        <v>7.8890447271853334E-2</v>
      </c>
      <c r="AA71" s="13"/>
      <c r="AB71" s="13"/>
      <c r="AC71" s="13"/>
      <c r="AD71" s="13"/>
      <c r="AE71" s="13"/>
    </row>
    <row r="72" spans="1:40" ht="12.75" customHeight="1" x14ac:dyDescent="0.2">
      <c r="A72" s="10" t="str">
        <f t="shared" si="46"/>
        <v>Unmetered Scattered Load Connections</v>
      </c>
      <c r="B72" s="25"/>
      <c r="C72" s="25"/>
      <c r="D72" s="25"/>
      <c r="E72" s="25"/>
      <c r="F72" s="25"/>
      <c r="G72" s="25"/>
      <c r="H72" s="25"/>
      <c r="I72" s="25"/>
      <c r="J72" s="25"/>
      <c r="K72" s="25"/>
      <c r="L72" s="25"/>
      <c r="M72" s="13"/>
      <c r="N72" s="10" t="str">
        <f t="shared" si="47"/>
        <v>Unmetered Scattered Load Connections</v>
      </c>
      <c r="O72" s="14"/>
      <c r="P72" s="15" t="str">
        <f>IF(ISERROR((B72-#REF!)/#REF!), "", (B72-#REF!)/#REF!)</f>
        <v/>
      </c>
      <c r="Q72" s="15" t="str">
        <f t="shared" si="48"/>
        <v/>
      </c>
      <c r="R72" s="15" t="str">
        <f t="shared" si="48"/>
        <v/>
      </c>
      <c r="S72" s="15" t="str">
        <f t="shared" si="48"/>
        <v/>
      </c>
      <c r="T72" s="15" t="str">
        <f t="shared" si="48"/>
        <v/>
      </c>
      <c r="U72" s="15" t="str">
        <f t="shared" si="48"/>
        <v/>
      </c>
      <c r="V72" s="15" t="str">
        <f t="shared" si="48"/>
        <v/>
      </c>
      <c r="W72" s="15">
        <f t="shared" si="49"/>
        <v>0</v>
      </c>
      <c r="X72" s="15">
        <f t="shared" si="49"/>
        <v>0</v>
      </c>
      <c r="Y72" s="15">
        <f t="shared" si="49"/>
        <v>0</v>
      </c>
      <c r="Z72" s="15">
        <f t="shared" si="49"/>
        <v>0</v>
      </c>
      <c r="AA72" s="13"/>
      <c r="AB72" s="13"/>
      <c r="AC72" s="13"/>
      <c r="AD72" s="13"/>
      <c r="AE72" s="13"/>
    </row>
    <row r="73" spans="1:40" ht="12.75" customHeight="1" x14ac:dyDescent="0.2">
      <c r="A73" s="10" t="str">
        <f t="shared" si="46"/>
        <v>Sentinel Lighting Connections</v>
      </c>
      <c r="B73" s="25">
        <v>129</v>
      </c>
      <c r="C73" s="25">
        <v>122</v>
      </c>
      <c r="D73" s="25">
        <v>120</v>
      </c>
      <c r="E73" s="25">
        <v>120</v>
      </c>
      <c r="F73" s="25">
        <v>120</v>
      </c>
      <c r="G73" s="25">
        <v>120</v>
      </c>
      <c r="H73" s="25">
        <v>120</v>
      </c>
      <c r="I73" s="25">
        <v>114</v>
      </c>
      <c r="J73" s="25">
        <v>108</v>
      </c>
      <c r="K73" s="25">
        <v>108</v>
      </c>
      <c r="L73" s="25">
        <v>108</v>
      </c>
      <c r="M73" s="13"/>
      <c r="N73" s="10" t="str">
        <f t="shared" si="47"/>
        <v>Sentinel Lighting Connections</v>
      </c>
      <c r="O73" s="14"/>
      <c r="P73" s="15" t="str">
        <f>IF(ISERROR((B73-#REF!)/#REF!), "", (B73-#REF!)/#REF!)</f>
        <v/>
      </c>
      <c r="Q73" s="15">
        <f t="shared" si="48"/>
        <v>-5.4263565891472867E-2</v>
      </c>
      <c r="R73" s="15">
        <f t="shared" si="48"/>
        <v>-1.6393442622950821E-2</v>
      </c>
      <c r="S73" s="15">
        <f t="shared" si="48"/>
        <v>0</v>
      </c>
      <c r="T73" s="15">
        <f t="shared" si="48"/>
        <v>0</v>
      </c>
      <c r="U73" s="15">
        <f t="shared" si="48"/>
        <v>0</v>
      </c>
      <c r="V73" s="15">
        <f t="shared" si="48"/>
        <v>0</v>
      </c>
      <c r="W73" s="15">
        <f t="shared" si="49"/>
        <v>-0.05</v>
      </c>
      <c r="X73" s="15">
        <f t="shared" si="49"/>
        <v>-5.2631578947368418E-2</v>
      </c>
      <c r="Y73" s="15">
        <f t="shared" si="49"/>
        <v>0</v>
      </c>
      <c r="Z73" s="15">
        <f t="shared" si="49"/>
        <v>0</v>
      </c>
      <c r="AA73" s="13"/>
      <c r="AB73" s="13"/>
      <c r="AC73" s="13"/>
      <c r="AD73" s="13"/>
      <c r="AE73" s="13"/>
    </row>
    <row r="74" spans="1:40" ht="12.75" customHeight="1" x14ac:dyDescent="0.2">
      <c r="A74" s="10" t="str">
        <f t="shared" si="46"/>
        <v>Street Lighting Connections</v>
      </c>
      <c r="B74" s="25">
        <v>62925</v>
      </c>
      <c r="C74" s="25">
        <v>63916</v>
      </c>
      <c r="D74" s="25">
        <v>61708</v>
      </c>
      <c r="E74" s="25">
        <v>60526</v>
      </c>
      <c r="F74" s="25">
        <v>60490</v>
      </c>
      <c r="G74" s="25">
        <v>60239</v>
      </c>
      <c r="H74" s="25">
        <v>60354</v>
      </c>
      <c r="I74" s="25">
        <v>60354</v>
      </c>
      <c r="J74" s="25">
        <v>60354</v>
      </c>
      <c r="K74" s="25">
        <v>60354</v>
      </c>
      <c r="L74" s="25">
        <v>60354</v>
      </c>
      <c r="M74" s="13"/>
      <c r="N74" s="10" t="str">
        <f t="shared" si="47"/>
        <v>Street Lighting Connections</v>
      </c>
      <c r="O74" s="14"/>
      <c r="P74" s="15" t="str">
        <f>IF(ISERROR((B74-#REF!)/#REF!), "", (B74-#REF!)/#REF!)</f>
        <v/>
      </c>
      <c r="Q74" s="15">
        <f t="shared" si="48"/>
        <v>1.5748907429479538E-2</v>
      </c>
      <c r="R74" s="15">
        <f t="shared" si="48"/>
        <v>-3.4545340759747169E-2</v>
      </c>
      <c r="S74" s="15">
        <f t="shared" si="48"/>
        <v>-1.9154728722369872E-2</v>
      </c>
      <c r="T74" s="15">
        <f t="shared" si="48"/>
        <v>-5.947857119254535E-4</v>
      </c>
      <c r="U74" s="15">
        <f t="shared" si="48"/>
        <v>-4.1494461894528017E-3</v>
      </c>
      <c r="V74" s="15">
        <f t="shared" si="48"/>
        <v>1.909062235428875E-3</v>
      </c>
      <c r="W74" s="15">
        <f t="shared" si="49"/>
        <v>0</v>
      </c>
      <c r="X74" s="15">
        <f t="shared" si="49"/>
        <v>0</v>
      </c>
      <c r="Y74" s="15">
        <f t="shared" si="49"/>
        <v>0</v>
      </c>
      <c r="Z74" s="15">
        <f t="shared" si="49"/>
        <v>0</v>
      </c>
      <c r="AA74" s="13"/>
      <c r="AB74" s="13"/>
      <c r="AC74" s="13"/>
      <c r="AD74" s="13"/>
      <c r="AE74" s="13"/>
    </row>
    <row r="75" spans="1:40" ht="12.75" customHeight="1" x14ac:dyDescent="0.2">
      <c r="A75" s="10"/>
      <c r="B75" s="25"/>
      <c r="C75" s="25"/>
      <c r="D75" s="25"/>
      <c r="E75" s="25"/>
      <c r="F75" s="25"/>
      <c r="G75" s="25"/>
      <c r="H75" s="25"/>
      <c r="I75" s="25"/>
      <c r="J75" s="25"/>
      <c r="K75" s="25"/>
      <c r="L75" s="25"/>
      <c r="M75" s="13"/>
      <c r="N75" s="10">
        <f t="shared" si="47"/>
        <v>0</v>
      </c>
      <c r="O75" s="14"/>
      <c r="P75" s="15" t="str">
        <f>IF(ISERROR((B75-#REF!)/#REF!), "", (B75-#REF!)/#REF!)</f>
        <v/>
      </c>
      <c r="Q75" s="15" t="str">
        <f t="shared" si="48"/>
        <v/>
      </c>
      <c r="R75" s="15" t="str">
        <f t="shared" si="48"/>
        <v/>
      </c>
      <c r="S75" s="15" t="str">
        <f t="shared" si="48"/>
        <v/>
      </c>
      <c r="T75" s="15" t="str">
        <f t="shared" si="48"/>
        <v/>
      </c>
      <c r="U75" s="15"/>
      <c r="V75" s="15" t="str">
        <f t="shared" ref="V75:V76" si="50">IF(ISERROR((H75-F75)/F75), "", (H75-F75)/F75)</f>
        <v/>
      </c>
      <c r="W75" s="15">
        <f t="shared" ref="W75:Z77" si="51">IFERROR((I75-G75)/G75,)</f>
        <v>0</v>
      </c>
      <c r="X75" s="15">
        <f t="shared" si="51"/>
        <v>0</v>
      </c>
      <c r="Y75" s="15">
        <f t="shared" si="51"/>
        <v>0</v>
      </c>
      <c r="Z75" s="15">
        <f t="shared" si="51"/>
        <v>0</v>
      </c>
      <c r="AA75" s="13"/>
      <c r="AB75" s="13"/>
      <c r="AC75" s="13"/>
      <c r="AD75" s="13"/>
      <c r="AE75" s="13"/>
    </row>
    <row r="76" spans="1:40" ht="12.75" customHeight="1" x14ac:dyDescent="0.2">
      <c r="A76" s="10"/>
      <c r="B76" s="25"/>
      <c r="C76" s="25"/>
      <c r="D76" s="25"/>
      <c r="E76" s="25"/>
      <c r="F76" s="25"/>
      <c r="G76" s="25"/>
      <c r="H76" s="25"/>
      <c r="I76" s="25"/>
      <c r="J76" s="25"/>
      <c r="K76" s="25"/>
      <c r="L76" s="25"/>
      <c r="M76" s="13"/>
      <c r="N76" s="10">
        <f t="shared" si="47"/>
        <v>0</v>
      </c>
      <c r="O76" s="14"/>
      <c r="P76" s="15" t="str">
        <f>IF(ISERROR((B76-#REF!)/#REF!), "", (B76-#REF!)/#REF!)</f>
        <v/>
      </c>
      <c r="Q76" s="15" t="str">
        <f t="shared" si="48"/>
        <v/>
      </c>
      <c r="R76" s="15" t="str">
        <f t="shared" si="48"/>
        <v/>
      </c>
      <c r="S76" s="15" t="str">
        <f t="shared" si="48"/>
        <v/>
      </c>
      <c r="T76" s="15" t="str">
        <f t="shared" si="48"/>
        <v/>
      </c>
      <c r="U76" s="15"/>
      <c r="V76" s="15" t="str">
        <f t="shared" si="50"/>
        <v/>
      </c>
      <c r="W76" s="15">
        <f t="shared" si="51"/>
        <v>0</v>
      </c>
      <c r="X76" s="15">
        <f t="shared" si="51"/>
        <v>0</v>
      </c>
      <c r="Y76" s="15">
        <f t="shared" si="51"/>
        <v>0</v>
      </c>
      <c r="Z76" s="15">
        <f t="shared" si="51"/>
        <v>0</v>
      </c>
      <c r="AA76" s="13"/>
      <c r="AB76" s="13"/>
      <c r="AC76" s="13"/>
      <c r="AD76" s="13"/>
      <c r="AE76" s="13"/>
    </row>
    <row r="77" spans="1:40" ht="12.75" customHeight="1" x14ac:dyDescent="0.2">
      <c r="A77" s="26" t="str">
        <f t="shared" si="46"/>
        <v xml:space="preserve">TOTAL </v>
      </c>
      <c r="B77" s="28">
        <f t="shared" ref="B77:L77" si="52">SUM(B68:B74)</f>
        <v>8838038</v>
      </c>
      <c r="C77" s="28">
        <f t="shared" si="52"/>
        <v>8958419</v>
      </c>
      <c r="D77" s="28">
        <f t="shared" si="52"/>
        <v>9172589</v>
      </c>
      <c r="E77" s="28">
        <f t="shared" si="52"/>
        <v>9308209</v>
      </c>
      <c r="F77" s="28">
        <f t="shared" si="52"/>
        <v>9265468</v>
      </c>
      <c r="G77" s="28">
        <f t="shared" si="52"/>
        <v>9533458</v>
      </c>
      <c r="H77" s="28">
        <f t="shared" si="52"/>
        <v>9417350</v>
      </c>
      <c r="I77" s="28">
        <f t="shared" si="52"/>
        <v>9401064</v>
      </c>
      <c r="J77" s="28">
        <f t="shared" si="52"/>
        <v>9498121</v>
      </c>
      <c r="K77" s="28">
        <f t="shared" si="52"/>
        <v>9619563</v>
      </c>
      <c r="L77" s="28">
        <f t="shared" si="52"/>
        <v>9684926</v>
      </c>
      <c r="M77" s="13"/>
      <c r="N77" s="10" t="str">
        <f t="shared" si="47"/>
        <v xml:space="preserve">TOTAL </v>
      </c>
      <c r="O77" s="14"/>
      <c r="P77" s="15" t="str">
        <f>IF(ISERROR((B77-#REF!)/#REF!), "", (B77-#REF!)/#REF!)</f>
        <v/>
      </c>
      <c r="Q77" s="15">
        <f t="shared" si="48"/>
        <v>1.3620783255288108E-2</v>
      </c>
      <c r="R77" s="15">
        <f t="shared" si="48"/>
        <v>2.3907120218422468E-2</v>
      </c>
      <c r="S77" s="15">
        <f t="shared" si="48"/>
        <v>1.4785356675198246E-2</v>
      </c>
      <c r="T77" s="15">
        <f t="shared" si="48"/>
        <v>-4.5917533652284773E-3</v>
      </c>
      <c r="U77" s="15">
        <f t="shared" ref="U77:V77" si="53">IF(ISERROR((G77-E77)/E77), "", (G77-E77)/E77)</f>
        <v>2.419896244272126E-2</v>
      </c>
      <c r="V77" s="15">
        <f t="shared" si="53"/>
        <v>1.6392264265550321E-2</v>
      </c>
      <c r="W77" s="15">
        <f t="shared" si="51"/>
        <v>-1.3887300914316714E-2</v>
      </c>
      <c r="X77" s="15">
        <f t="shared" si="51"/>
        <v>8.5768289380770604E-3</v>
      </c>
      <c r="Y77" s="15">
        <f t="shared" si="51"/>
        <v>2.3241943677864547E-2</v>
      </c>
      <c r="Z77" s="15">
        <f t="shared" si="51"/>
        <v>1.9667574249685807E-2</v>
      </c>
      <c r="AA77" s="13"/>
      <c r="AB77" s="13"/>
      <c r="AC77" s="13"/>
      <c r="AD77" s="13"/>
      <c r="AE77" s="13"/>
    </row>
    <row r="78" spans="1:40" ht="12.75" customHeight="1" x14ac:dyDescent="0.2">
      <c r="I78" s="13"/>
      <c r="J78" s="13"/>
      <c r="K78" s="13"/>
      <c r="L78" s="13"/>
      <c r="M78" s="13"/>
      <c r="W78" s="13"/>
      <c r="X78" s="13"/>
      <c r="Y78" s="13"/>
      <c r="Z78" s="13"/>
      <c r="AA78" s="13"/>
      <c r="AB78" s="13"/>
      <c r="AC78" s="13"/>
      <c r="AD78" s="13"/>
      <c r="AE78" s="13"/>
    </row>
    <row r="79" spans="1:40" ht="12.75" customHeight="1" x14ac:dyDescent="0.2">
      <c r="I79" s="13"/>
      <c r="J79" s="13"/>
      <c r="K79" s="13"/>
      <c r="L79" s="13"/>
      <c r="M79" s="13"/>
      <c r="W79" s="13"/>
      <c r="X79" s="13"/>
      <c r="Y79" s="13"/>
      <c r="Z79" s="13"/>
      <c r="AA79" s="13"/>
      <c r="AB79" s="13"/>
      <c r="AC79" s="13"/>
      <c r="AD79" s="13"/>
      <c r="AE79" s="13"/>
    </row>
    <row r="80" spans="1:40" ht="12.75" customHeight="1" x14ac:dyDescent="0.2">
      <c r="I80" s="13"/>
      <c r="J80" s="13"/>
      <c r="K80" s="13"/>
      <c r="L80" s="13"/>
      <c r="M80" s="13"/>
      <c r="W80" s="13"/>
      <c r="X80" s="13"/>
      <c r="Y80" s="13"/>
      <c r="Z80" s="13"/>
      <c r="AA80" s="13"/>
      <c r="AB80" s="13"/>
      <c r="AC80" s="13"/>
      <c r="AD80" s="13"/>
      <c r="AE80" s="13"/>
      <c r="AI80" s="35"/>
      <c r="AJ80" s="35"/>
      <c r="AK80" s="35"/>
      <c r="AL80" s="35"/>
      <c r="AM80" s="35"/>
      <c r="AN80" s="35"/>
    </row>
    <row r="81" spans="9:31" ht="12.75" customHeight="1" x14ac:dyDescent="0.2"/>
    <row r="82" spans="9:31" ht="12.75" customHeight="1" x14ac:dyDescent="0.2">
      <c r="I82" s="9"/>
      <c r="J82" s="9"/>
      <c r="K82" s="9"/>
      <c r="L82" s="9"/>
      <c r="M82" s="9"/>
      <c r="W82" s="9"/>
      <c r="X82" s="9"/>
      <c r="Y82" s="9"/>
      <c r="Z82" s="9"/>
      <c r="AA82" s="9"/>
      <c r="AB82" s="9"/>
      <c r="AC82" s="9"/>
      <c r="AD82" s="9"/>
      <c r="AE82" s="9"/>
    </row>
    <row r="83" spans="9:31" ht="12.75" customHeight="1" x14ac:dyDescent="0.2"/>
    <row r="84" spans="9:31" ht="12.75" customHeight="1" x14ac:dyDescent="0.2"/>
    <row r="85" spans="9:31" ht="12.75" customHeight="1" x14ac:dyDescent="0.2"/>
    <row r="86" spans="9:31" ht="12.75" customHeight="1" x14ac:dyDescent="0.2"/>
    <row r="87" spans="9:31" ht="12.75" customHeight="1" x14ac:dyDescent="0.2"/>
    <row r="88" spans="9:31" ht="12.75" customHeight="1" x14ac:dyDescent="0.2"/>
    <row r="89" spans="9:31" ht="12.75" customHeight="1" x14ac:dyDescent="0.2"/>
    <row r="90" spans="9:31" ht="12.75" customHeight="1" x14ac:dyDescent="0.2"/>
    <row r="91" spans="9:31" ht="12.75" customHeight="1" x14ac:dyDescent="0.2"/>
    <row r="92" spans="9:31" ht="12.75" customHeight="1" x14ac:dyDescent="0.2"/>
    <row r="93" spans="9:31" ht="12.75" customHeight="1" x14ac:dyDescent="0.2">
      <c r="I93" s="9"/>
      <c r="J93" s="9"/>
      <c r="K93" s="9"/>
      <c r="L93" s="9"/>
      <c r="M93" s="9"/>
      <c r="W93" s="9"/>
      <c r="X93" s="9"/>
      <c r="Y93" s="9"/>
      <c r="Z93" s="9"/>
      <c r="AA93" s="9"/>
      <c r="AB93" s="9"/>
      <c r="AC93" s="9"/>
      <c r="AD93" s="9"/>
      <c r="AE93" s="9"/>
    </row>
    <row r="94" spans="9:31" ht="12.75" customHeight="1" x14ac:dyDescent="0.2">
      <c r="I94" s="13"/>
      <c r="J94" s="13"/>
      <c r="K94" s="13"/>
      <c r="L94" s="13"/>
      <c r="M94" s="13"/>
      <c r="N94" s="13"/>
      <c r="O94" s="13"/>
      <c r="P94" s="13"/>
      <c r="Q94" s="13"/>
      <c r="R94" s="13"/>
      <c r="S94" s="13"/>
      <c r="T94" s="13"/>
      <c r="U94" s="13"/>
      <c r="V94" s="13"/>
      <c r="W94" s="13"/>
      <c r="X94" s="13"/>
      <c r="Y94" s="13"/>
      <c r="Z94" s="13"/>
      <c r="AA94" s="13"/>
      <c r="AB94" s="13"/>
      <c r="AC94" s="13"/>
      <c r="AD94" s="13"/>
      <c r="AE94" s="13"/>
    </row>
    <row r="95" spans="9:31" ht="12.75" customHeight="1" x14ac:dyDescent="0.2">
      <c r="I95" s="13"/>
      <c r="J95" s="13"/>
      <c r="K95" s="13"/>
      <c r="L95" s="13"/>
      <c r="M95" s="13"/>
      <c r="N95" s="13"/>
      <c r="O95" s="13"/>
      <c r="P95" s="13"/>
      <c r="Q95" s="13"/>
      <c r="R95" s="13"/>
      <c r="S95" s="13"/>
      <c r="T95" s="13"/>
      <c r="U95" s="13"/>
      <c r="V95" s="13"/>
      <c r="W95" s="13"/>
      <c r="X95" s="13"/>
      <c r="Y95" s="13"/>
      <c r="Z95" s="13"/>
      <c r="AA95" s="13"/>
      <c r="AB95" s="13"/>
      <c r="AC95" s="13"/>
      <c r="AD95" s="13"/>
      <c r="AE95" s="13"/>
    </row>
    <row r="96" spans="9:31" ht="12.75" customHeight="1" x14ac:dyDescent="0.2">
      <c r="I96" s="13"/>
      <c r="J96" s="13"/>
      <c r="K96" s="13"/>
      <c r="L96" s="13"/>
      <c r="M96" s="13"/>
      <c r="N96" s="13"/>
      <c r="O96" s="13"/>
      <c r="P96" s="13"/>
      <c r="Q96" s="13"/>
      <c r="R96" s="13"/>
      <c r="S96" s="13"/>
      <c r="T96" s="13"/>
      <c r="U96" s="13"/>
      <c r="V96" s="13"/>
      <c r="W96" s="13"/>
      <c r="X96" s="13"/>
      <c r="Y96" s="13"/>
      <c r="Z96" s="13"/>
      <c r="AA96" s="13"/>
      <c r="AB96" s="13"/>
      <c r="AC96" s="13"/>
      <c r="AD96" s="13"/>
      <c r="AE96" s="13"/>
    </row>
    <row r="97" spans="9:31" ht="12.75" customHeight="1" x14ac:dyDescent="0.2">
      <c r="I97" s="13"/>
      <c r="J97" s="13"/>
      <c r="K97" s="13"/>
      <c r="L97" s="13"/>
      <c r="M97" s="13"/>
      <c r="N97" s="13"/>
      <c r="O97" s="13"/>
      <c r="P97" s="13"/>
      <c r="Q97" s="13"/>
      <c r="R97" s="13"/>
      <c r="S97" s="13"/>
      <c r="T97" s="13"/>
      <c r="U97" s="13"/>
      <c r="V97" s="13"/>
      <c r="W97" s="13"/>
      <c r="X97" s="13"/>
      <c r="Y97" s="13"/>
      <c r="Z97" s="13"/>
      <c r="AA97" s="13"/>
      <c r="AB97" s="13"/>
      <c r="AC97" s="13"/>
      <c r="AD97" s="13"/>
      <c r="AE97" s="13"/>
    </row>
    <row r="98" spans="9:31" ht="12.75" customHeight="1" x14ac:dyDescent="0.2">
      <c r="I98" s="13"/>
      <c r="J98" s="13"/>
      <c r="K98" s="13"/>
      <c r="L98" s="13"/>
      <c r="M98" s="13"/>
      <c r="N98" s="13"/>
      <c r="O98" s="13"/>
      <c r="P98" s="13"/>
      <c r="Q98" s="13"/>
      <c r="R98" s="13"/>
      <c r="S98" s="13"/>
      <c r="T98" s="13"/>
      <c r="U98" s="13"/>
      <c r="V98" s="13"/>
      <c r="W98" s="13"/>
      <c r="X98" s="13"/>
      <c r="Y98" s="13"/>
      <c r="Z98" s="13"/>
      <c r="AA98" s="13"/>
      <c r="AB98" s="13"/>
      <c r="AC98" s="13"/>
      <c r="AD98" s="13"/>
      <c r="AE98" s="13"/>
    </row>
    <row r="99" spans="9:31" ht="12.75" customHeight="1" x14ac:dyDescent="0.2">
      <c r="I99" s="13"/>
      <c r="J99" s="13"/>
      <c r="K99" s="13"/>
      <c r="L99" s="13"/>
      <c r="M99" s="13"/>
      <c r="N99" s="13"/>
      <c r="O99" s="13"/>
      <c r="P99" s="13"/>
      <c r="Q99" s="13"/>
      <c r="R99" s="13"/>
      <c r="S99" s="13"/>
      <c r="T99" s="13"/>
      <c r="U99" s="13"/>
      <c r="V99" s="13"/>
      <c r="W99" s="13"/>
      <c r="X99" s="13"/>
      <c r="Y99" s="13"/>
      <c r="Z99" s="13"/>
      <c r="AA99" s="13"/>
      <c r="AB99" s="13"/>
      <c r="AC99" s="13"/>
      <c r="AD99" s="13"/>
      <c r="AE99" s="13"/>
    </row>
    <row r="100" spans="9:31" ht="12.75" customHeight="1" x14ac:dyDescent="0.2">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row>
    <row r="101" spans="9:31" ht="12.75" customHeight="1" x14ac:dyDescent="0.2">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row>
    <row r="102" spans="9:31" ht="12.75" customHeight="1" x14ac:dyDescent="0.2"/>
    <row r="103" spans="9:31" ht="12.75" customHeight="1" x14ac:dyDescent="0.2"/>
    <row r="104" spans="9:31" ht="12.75" customHeight="1" x14ac:dyDescent="0.2"/>
    <row r="105" spans="9:31" ht="12.75" customHeight="1" x14ac:dyDescent="0.2"/>
    <row r="106" spans="9:31" ht="12.75" customHeight="1" x14ac:dyDescent="0.2"/>
    <row r="107" spans="9:31" ht="12.75" customHeight="1" x14ac:dyDescent="0.2"/>
    <row r="108" spans="9:31" ht="12.75" customHeight="1" x14ac:dyDescent="0.2"/>
    <row r="109" spans="9:31" ht="12.75" customHeight="1" x14ac:dyDescent="0.2"/>
    <row r="110" spans="9:31" ht="12.75" customHeight="1" x14ac:dyDescent="0.2"/>
    <row r="111" spans="9:31" ht="12.75" customHeight="1" x14ac:dyDescent="0.2"/>
    <row r="112" spans="9:31"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4">
    <mergeCell ref="A3:R3"/>
    <mergeCell ref="A4:S4"/>
    <mergeCell ref="E6:K7"/>
    <mergeCell ref="A12:V12"/>
  </mergeCells>
  <dataValidations count="1">
    <dataValidation type="list" allowBlank="1" showErrorMessage="1" sqref="Z8" xr:uid="{60C257DB-F830-4938-A2D6-F439635B21AA}">
      <formula1>"Year End,Average"</formula1>
    </dataValidation>
  </dataValidations>
  <pageMargins left="0.7" right="0.7" top="0.75" bottom="0.75" header="0" footer="0"/>
  <pageSetup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App.2-IA_Load_Forecast_Instrct</vt:lpstr>
      <vt:lpstr>App.2-IB_Load_Forecast_Analysis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Dugan, April</dc:creator>
  <cp:lastModifiedBy>Thompson, Shayne</cp:lastModifiedBy>
  <dcterms:created xsi:type="dcterms:W3CDTF">2025-03-27T18:22:40Z</dcterms:created>
  <dcterms:modified xsi:type="dcterms:W3CDTF">2025-08-13T19:28:55Z</dcterms:modified>
</cp:coreProperties>
</file>