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omments1.xml" ContentType="application/vnd.openxmlformats-officedocument.spreadsheetml.comments+xml"/>
  <Override PartName="/xl/drawings/drawing11.xml" ContentType="application/vnd.openxmlformats-officedocument.drawing+xml"/>
  <Override PartName="/xl/comments2.xml" ContentType="application/vnd.openxmlformats-officedocument.spreadsheetml.comments+xml"/>
  <Override PartName="/xl/drawings/drawing1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codeName="ThisWorkbook" defaultThemeVersion="124226"/>
  <mc:AlternateContent xmlns:mc="http://schemas.openxmlformats.org/markup-compatibility/2006">
    <mc:Choice Requires="x15">
      <x15ac:absPath xmlns:x15ac="http://schemas.microsoft.com/office/spreadsheetml/2010/11/ac" url="G:\FIN_Accounting_AcctgDept\Finance Working Schedules\Regulatory Accounting (RA)\Projects\OEB IRs\Regulatory Acccounting\"/>
    </mc:Choice>
  </mc:AlternateContent>
  <xr:revisionPtr revIDLastSave="0" documentId="8_{EFF64B5E-FD71-4FF5-919F-0E8A42D78991}" xr6:coauthVersionLast="47" xr6:coauthVersionMax="47" xr10:uidLastSave="{00000000-0000-0000-0000-000000000000}"/>
  <bookViews>
    <workbookView xWindow="-108" yWindow="-108" windowWidth="23256" windowHeight="12456" tabRatio="823" activeTab="4" xr2:uid="{00000000-000D-0000-FFFF-FFFF00000000}"/>
  </bookViews>
  <sheets>
    <sheet name="Contents" sheetId="62" r:id="rId1"/>
    <sheet name="Instructions" sheetId="87" r:id="rId2"/>
    <sheet name="LRAMVA Checklist Schematic" sheetId="63" r:id="rId3"/>
    <sheet name="DropDownList" sheetId="80" state="hidden" r:id="rId4"/>
    <sheet name="1.  LRAMVA Summary" sheetId="43" r:id="rId5"/>
    <sheet name="2. LRAMVA Threshold" sheetId="44" r:id="rId6"/>
    <sheet name="1-a.  Summary of Changes" sheetId="83" r:id="rId7"/>
    <sheet name="3.  Distribution Rates" sheetId="45" r:id="rId8"/>
    <sheet name="4.  2011-2014 LRAM" sheetId="46" r:id="rId9"/>
    <sheet name="5.  2015-2027 LRAM" sheetId="79" r:id="rId10"/>
    <sheet name="6.  Carrying Charges" sheetId="47" r:id="rId11"/>
    <sheet name="7.  Persistence Report" sheetId="68" r:id="rId12"/>
    <sheet name="8.  Streetlighting" sheetId="85" r:id="rId13"/>
  </sheets>
  <externalReferences>
    <externalReference r:id="rId14"/>
  </externalReferences>
  <definedNames>
    <definedName name="_xlnm._FilterDatabase" localSheetId="11" hidden="1">'7.  Persistence Report'!$C$26:$BT$26</definedName>
    <definedName name="_xlnm._FilterDatabase" localSheetId="3" hidden="1">DropDownList!$A$1:$A$40</definedName>
    <definedName name="_xlnm.Print_Area" localSheetId="4">'1.  LRAMVA Summary'!$A$1:$R$142</definedName>
    <definedName name="_xlnm.Print_Area" localSheetId="5">'2. LRAMVA Threshold'!$A$1:$R$83</definedName>
    <definedName name="_xlnm.Print_Area" localSheetId="7">'3.  Distribution Rates'!$A$1:$P$138</definedName>
    <definedName name="_xlnm.Print_Area" localSheetId="8">'4.  2011-2014 LRAM'!$A$1:$BA$564</definedName>
    <definedName name="_xlnm.Print_Area" localSheetId="9">'5.  2015-2027 LRAM'!$A:$AT</definedName>
    <definedName name="_xlnm.Print_Area" localSheetId="10">'6.  Carrying Charges'!$A$1:$X$164</definedName>
    <definedName name="_xlnm.Print_Area" localSheetId="11">'7.  Persistence Report'!$A$1:$BT$64</definedName>
    <definedName name="_xlnm.Print_Area" localSheetId="0">Contents!$A$1:$D$26</definedName>
    <definedName name="_xlnm.Print_Area" localSheetId="2">'LRAMVA Checklist Schematic'!$A$1:$H$30</definedName>
    <definedName name="_xlnm.Print_Titles" localSheetId="8">'4.  2011-2014 LRAM'!$B:$B</definedName>
    <definedName name="Table_1_b.__Annual_LRAMVA_Breakdown_by_Year_and_Rate_Class">'1.  LRAMVA Summary'!$B$47</definedName>
    <definedName name="Table_3.__Inputs_for_Distribution_Rates_and_Adjustments_by_Rate_Class">'3.  Distribution Rates'!$B$11</definedName>
    <definedName name="Table_3_a.__Distribution_Rates_by_Rate_Class">'3.  Distribution Rates'!$B$119</definedName>
    <definedName name="Table_4_a.__2011_Lost_Revenues_Work_Form">'4.  2011-2014 LRAM'!$B$18</definedName>
    <definedName name="Table_4_b.__2012_Lost_Revenues_Work_Form">'4.  2011-2014 LRAM'!$B$156</definedName>
    <definedName name="Table_4_c.__2013_Lost_Revenues_Work_Form">'4.  2011-2014 LRAM'!$B$292</definedName>
    <definedName name="Table_4_d.__2014_Lost_Revenues_Work_Form">'4.  2011-2014 LRAM'!$B$428</definedName>
    <definedName name="Table_5_a.__2015_Lost_Revenues_Work_Form">'5.  2015-2027 LRAM'!$B$33</definedName>
    <definedName name="Table_5_b.__2016_Lost_Revenues_Work_Form">'5.  2015-2027 LRAM'!$B$223</definedName>
    <definedName name="Table_5_c.__2017_Lost_Revenues_Work_Form">'5.  2015-2027 LRAM'!$B$413</definedName>
    <definedName name="Table_5_d.__2018_Lost_Revenues_Work_Form">'5.  2015-2027 LRAM'!$B$603</definedName>
    <definedName name="Table_5_e.__2019_Lost_Revenues_Work_Form">'5.  2015-2027 LRAM'!$B$793</definedName>
    <definedName name="Table_5_f.__2020_Lost_Revenues_Work_Form">'5.  2015-2027 LRAM'!$B$988</definedName>
    <definedName name="Table_5_g.__2021_Lost_Revenues_Work_Form">'5.  2015-2027 LRAM'!$B$1196</definedName>
    <definedName name="Table_5_h.__2022_Lost_Revenues_Work_Form">'5.  2015-2027 LRAM'!$B$1416</definedName>
    <definedName name="Table_5_i.__2023_Lost_Revenues_Work_Form">'5.  2015-2027 LRAM'!#REF!</definedName>
    <definedName name="Table_5_j.__2024_Lost_Revenues_Work_Form">'5.  2015-2027 LRAM'!#REF!</definedName>
    <definedName name="Table_5_k.__2025_Lost_Revenues_Work_Form">'5.  2015-2027 LRAM'!$B$2026</definedName>
    <definedName name="Table_5_l.__2026_Lost_Revenues_Work_Form">'5.  2015-2027 LRAM'!$B$2053</definedName>
    <definedName name="Table_5_m.__2027_Lost_Revenues_Work_Form">'5.  2015-2027 LRAM'!$B$2080</definedName>
    <definedName name="Targets">'[1]LDC Targets'!$A$3:$D$83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122" i="85" l="1"/>
  <c r="I114" i="85"/>
  <c r="I113" i="85"/>
  <c r="I111" i="85"/>
  <c r="E120" i="85"/>
  <c r="E119" i="85"/>
  <c r="E118" i="85"/>
  <c r="E117" i="85"/>
  <c r="E116" i="85"/>
  <c r="E115" i="85"/>
  <c r="E114" i="85"/>
  <c r="E113" i="85"/>
  <c r="E112" i="85"/>
  <c r="E111" i="85"/>
  <c r="E121" i="85"/>
  <c r="C121" i="85"/>
  <c r="C120" i="85"/>
  <c r="C119" i="85"/>
  <c r="C118" i="85"/>
  <c r="C117" i="85"/>
  <c r="C116" i="85"/>
  <c r="C115" i="85"/>
  <c r="C112" i="85"/>
  <c r="I93" i="85"/>
  <c r="I92" i="85"/>
  <c r="I91" i="85"/>
  <c r="I90" i="85"/>
  <c r="I89" i="85"/>
  <c r="I88" i="85"/>
  <c r="I87" i="85"/>
  <c r="I86" i="85"/>
  <c r="E92" i="85"/>
  <c r="E91" i="85"/>
  <c r="E90" i="85"/>
  <c r="E89" i="85" s="1"/>
  <c r="E88" i="85" s="1"/>
  <c r="E87" i="85" s="1"/>
  <c r="E86" i="85" s="1"/>
  <c r="E85" i="85" s="1"/>
  <c r="E84" i="85" s="1"/>
  <c r="E83" i="85" s="1"/>
  <c r="E93" i="85"/>
  <c r="C85" i="85"/>
  <c r="C84" i="85"/>
  <c r="C83" i="85"/>
  <c r="I66" i="85"/>
  <c r="I65" i="85"/>
  <c r="I64" i="85"/>
  <c r="I63" i="85"/>
  <c r="I62" i="85"/>
  <c r="I61" i="85"/>
  <c r="I60" i="85"/>
  <c r="I59" i="85"/>
  <c r="I58" i="85"/>
  <c r="I57" i="85"/>
  <c r="E64" i="85"/>
  <c r="E63" i="85" s="1"/>
  <c r="E62" i="85" s="1"/>
  <c r="E61" i="85" s="1"/>
  <c r="E60" i="85" s="1"/>
  <c r="E59" i="85" s="1"/>
  <c r="E58" i="85" s="1"/>
  <c r="E57" i="85" s="1"/>
  <c r="E56" i="85" s="1"/>
  <c r="E55" i="85" s="1"/>
  <c r="E65" i="85"/>
  <c r="I38" i="85"/>
  <c r="I37" i="85"/>
  <c r="I36" i="85"/>
  <c r="I35" i="85"/>
  <c r="I34" i="85"/>
  <c r="I33" i="85"/>
  <c r="I32" i="85"/>
  <c r="I31" i="85"/>
  <c r="I30" i="85"/>
  <c r="I29" i="85"/>
  <c r="I28" i="85"/>
  <c r="I27" i="85"/>
  <c r="E36" i="85"/>
  <c r="E35" i="85"/>
  <c r="E34" i="85"/>
  <c r="E33" i="85"/>
  <c r="E32" i="85"/>
  <c r="E31" i="85"/>
  <c r="E30" i="85"/>
  <c r="E29" i="85"/>
  <c r="E28" i="85"/>
  <c r="E27" i="85"/>
  <c r="E37" i="85"/>
  <c r="AA74" i="68"/>
  <c r="AB74" i="68"/>
  <c r="AA68" i="68"/>
  <c r="AB68" i="68"/>
  <c r="BG68" i="68"/>
  <c r="BF68" i="68"/>
  <c r="BE68" i="68"/>
  <c r="BD68" i="68"/>
  <c r="BC68" i="68"/>
  <c r="BB68" i="68"/>
  <c r="BA68" i="68"/>
  <c r="AZ68" i="68"/>
  <c r="BA74" i="68"/>
  <c r="BB74" i="68"/>
  <c r="BC74" i="68"/>
  <c r="BD74" i="68"/>
  <c r="BE74" i="68"/>
  <c r="BF74" i="68"/>
  <c r="BG74" i="68"/>
  <c r="AZ74" i="68"/>
  <c r="AA67" i="68" l="1"/>
  <c r="AB67" i="68"/>
  <c r="BA67" i="68"/>
  <c r="BB67" i="68"/>
  <c r="BC67" i="68"/>
  <c r="BD67" i="68"/>
  <c r="BE67" i="68"/>
  <c r="BF67" i="68"/>
  <c r="BG67" i="68"/>
  <c r="AZ67" i="68"/>
  <c r="BU67" i="85" l="1"/>
  <c r="AU81" i="85"/>
  <c r="AO100" i="85"/>
  <c r="AN100" i="85"/>
  <c r="AM100" i="85"/>
  <c r="AL100" i="85"/>
  <c r="AK100" i="85"/>
  <c r="AJ100" i="85"/>
  <c r="AI100" i="85"/>
  <c r="AH100" i="85"/>
  <c r="AG100" i="85"/>
  <c r="AF100" i="85"/>
  <c r="AE100" i="85"/>
  <c r="AD100" i="85"/>
  <c r="AO99" i="85"/>
  <c r="AN99" i="85"/>
  <c r="AM99" i="85"/>
  <c r="AL99" i="85"/>
  <c r="AK99" i="85"/>
  <c r="AJ99" i="85"/>
  <c r="AI99" i="85"/>
  <c r="AH99" i="85"/>
  <c r="AG99" i="85"/>
  <c r="AF99" i="85"/>
  <c r="AE99" i="85"/>
  <c r="AD99" i="85"/>
  <c r="AC99" i="85"/>
  <c r="Q101" i="85"/>
  <c r="CQ38" i="85"/>
  <c r="CY38" i="85"/>
  <c r="CX38" i="85"/>
  <c r="CW38" i="85"/>
  <c r="CV38" i="85"/>
  <c r="CY37" i="85"/>
  <c r="CX37" i="85"/>
  <c r="CW37" i="85"/>
  <c r="CV37" i="85"/>
  <c r="CY36" i="85"/>
  <c r="CX36" i="85"/>
  <c r="CW36" i="85"/>
  <c r="CV36" i="85"/>
  <c r="CY35" i="85"/>
  <c r="CX35" i="85"/>
  <c r="CW35" i="85"/>
  <c r="CV35" i="85"/>
  <c r="CY34" i="85"/>
  <c r="CX34" i="85"/>
  <c r="CW34" i="85"/>
  <c r="CV34" i="85"/>
  <c r="CY33" i="85"/>
  <c r="CX33" i="85"/>
  <c r="CW33" i="85"/>
  <c r="CV33" i="85"/>
  <c r="CY32" i="85"/>
  <c r="CX32" i="85"/>
  <c r="CW32" i="85"/>
  <c r="CV32" i="85"/>
  <c r="CY31" i="85"/>
  <c r="CX31" i="85"/>
  <c r="CW31" i="85"/>
  <c r="CV31" i="85"/>
  <c r="CY30" i="85"/>
  <c r="CX30" i="85"/>
  <c r="CW30" i="85"/>
  <c r="CV30" i="85"/>
  <c r="CY29" i="85"/>
  <c r="CX29" i="85"/>
  <c r="CW29" i="85"/>
  <c r="CV29" i="85"/>
  <c r="CY28" i="85"/>
  <c r="CX28" i="85"/>
  <c r="CW28" i="85"/>
  <c r="CV28" i="85"/>
  <c r="CY27" i="85"/>
  <c r="CX27" i="85"/>
  <c r="CW27" i="85"/>
  <c r="CV27" i="85"/>
  <c r="CY26" i="85"/>
  <c r="CX26" i="85"/>
  <c r="CW26" i="85"/>
  <c r="CV26" i="85"/>
  <c r="CY25" i="85"/>
  <c r="CX25" i="85"/>
  <c r="CW25" i="85"/>
  <c r="CV25" i="85"/>
  <c r="CY24" i="85"/>
  <c r="CX24" i="85"/>
  <c r="CW24" i="85"/>
  <c r="CV24" i="85"/>
  <c r="AC98" i="85" l="1"/>
  <c r="AC97" i="85"/>
  <c r="AC96" i="85"/>
  <c r="AC95" i="85"/>
  <c r="AC94" i="85"/>
  <c r="AC93" i="85"/>
  <c r="AC92" i="85"/>
  <c r="AC91" i="85"/>
  <c r="AC90" i="85"/>
  <c r="AC89" i="85"/>
  <c r="AC88" i="85"/>
  <c r="AC87" i="85"/>
  <c r="AC86" i="85"/>
  <c r="AC85" i="85"/>
  <c r="AC84" i="85"/>
  <c r="AC83" i="85"/>
  <c r="AC82" i="85"/>
  <c r="AC81" i="85"/>
  <c r="AC80" i="85"/>
  <c r="AC79" i="85"/>
  <c r="AC78" i="85"/>
  <c r="AC77" i="85"/>
  <c r="AC76" i="85"/>
  <c r="AC75" i="85"/>
  <c r="AC74" i="85"/>
  <c r="AC73" i="85"/>
  <c r="AC72" i="85"/>
  <c r="AC71" i="85"/>
  <c r="AC70" i="85"/>
  <c r="AC69" i="85"/>
  <c r="AC68" i="85"/>
  <c r="AC67" i="85"/>
  <c r="AC66" i="85"/>
  <c r="AC65" i="85"/>
  <c r="AC64" i="85"/>
  <c r="AC63" i="85"/>
  <c r="AC62" i="85"/>
  <c r="AC61" i="85"/>
  <c r="AC60" i="85"/>
  <c r="AC59" i="85"/>
  <c r="AC58" i="85"/>
  <c r="AC57" i="85"/>
  <c r="AC56" i="85"/>
  <c r="AC55" i="85"/>
  <c r="AC54" i="85"/>
  <c r="AC53" i="85"/>
  <c r="AC52" i="85"/>
  <c r="AC51" i="85"/>
  <c r="AC50" i="85"/>
  <c r="AC49" i="85"/>
  <c r="AC48" i="85"/>
  <c r="AC47" i="85"/>
  <c r="AC46" i="85"/>
  <c r="AC45" i="85"/>
  <c r="AC44" i="85"/>
  <c r="AC43" i="85"/>
  <c r="AC42" i="85"/>
  <c r="AC41" i="85"/>
  <c r="AC40" i="85"/>
  <c r="AC39" i="85"/>
  <c r="AC38" i="85"/>
  <c r="AC37" i="85"/>
  <c r="AC36" i="85"/>
  <c r="AC35" i="85"/>
  <c r="AC34" i="85"/>
  <c r="AC33" i="85"/>
  <c r="AC32" i="85"/>
  <c r="AC31" i="85"/>
  <c r="AC30" i="85"/>
  <c r="AC29" i="85"/>
  <c r="AC28" i="85"/>
  <c r="AC27" i="85"/>
  <c r="AC26" i="85"/>
  <c r="AC25" i="85"/>
  <c r="AC24" i="85"/>
  <c r="BE80" i="85"/>
  <c r="BM80" i="85" s="1"/>
  <c r="BE79" i="85"/>
  <c r="BM79" i="85" s="1"/>
  <c r="BE78" i="85"/>
  <c r="BO78" i="85" s="1"/>
  <c r="BE77" i="85"/>
  <c r="BN77" i="85" s="1"/>
  <c r="BE76" i="85"/>
  <c r="BM76" i="85" s="1"/>
  <c r="BE75" i="85"/>
  <c r="BF75" i="85" s="1"/>
  <c r="BE74" i="85"/>
  <c r="BM74" i="85" s="1"/>
  <c r="BE73" i="85"/>
  <c r="BN73" i="85" s="1"/>
  <c r="BE72" i="85"/>
  <c r="BG72" i="85" s="1"/>
  <c r="BE71" i="85"/>
  <c r="BO71" i="85" s="1"/>
  <c r="BE70" i="85"/>
  <c r="BF70" i="85" s="1"/>
  <c r="BE69" i="85"/>
  <c r="BO69" i="85" s="1"/>
  <c r="BE68" i="85"/>
  <c r="BH68" i="85" s="1"/>
  <c r="BE67" i="85"/>
  <c r="BJ67" i="85" s="1"/>
  <c r="BE66" i="85"/>
  <c r="BO66" i="85" s="1"/>
  <c r="BE65" i="85"/>
  <c r="BN65" i="85" s="1"/>
  <c r="BE64" i="85"/>
  <c r="BF64" i="85" s="1"/>
  <c r="BE63" i="85"/>
  <c r="BF63" i="85" s="1"/>
  <c r="BE62" i="85"/>
  <c r="BO62" i="85" s="1"/>
  <c r="BE61" i="85"/>
  <c r="BN61" i="85" s="1"/>
  <c r="BE60" i="85"/>
  <c r="BI60" i="85" s="1"/>
  <c r="BE59" i="85"/>
  <c r="BO59" i="85" s="1"/>
  <c r="BE58" i="85"/>
  <c r="BM58" i="85" s="1"/>
  <c r="BE57" i="85"/>
  <c r="BK57" i="85" s="1"/>
  <c r="BE56" i="85"/>
  <c r="BL56" i="85" s="1"/>
  <c r="BE55" i="85"/>
  <c r="BN55" i="85" s="1"/>
  <c r="BE54" i="85"/>
  <c r="BE53" i="85"/>
  <c r="BN53" i="85" s="1"/>
  <c r="BE52" i="85"/>
  <c r="BE51" i="85"/>
  <c r="BM51" i="85" s="1"/>
  <c r="BE50" i="85"/>
  <c r="BM50" i="85" s="1"/>
  <c r="BE49" i="85"/>
  <c r="BN49" i="85" s="1"/>
  <c r="BE48" i="85"/>
  <c r="BF48" i="85" s="1"/>
  <c r="BE47" i="85"/>
  <c r="BO47" i="85" s="1"/>
  <c r="BE46" i="85"/>
  <c r="BK46" i="85" s="1"/>
  <c r="BE45" i="85"/>
  <c r="BF45" i="85" s="1"/>
  <c r="BE44" i="85"/>
  <c r="BF44" i="85" s="1"/>
  <c r="BE43" i="85"/>
  <c r="BM43" i="85" s="1"/>
  <c r="BE42" i="85"/>
  <c r="BG42" i="85" s="1"/>
  <c r="BE41" i="85"/>
  <c r="BN41" i="85" s="1"/>
  <c r="BE40" i="85"/>
  <c r="BG40" i="85" s="1"/>
  <c r="BE39" i="85"/>
  <c r="BK39" i="85" s="1"/>
  <c r="BE38" i="85"/>
  <c r="BE37" i="85"/>
  <c r="BN37" i="85" s="1"/>
  <c r="BE36" i="85"/>
  <c r="BE35" i="85"/>
  <c r="BO35" i="85" s="1"/>
  <c r="BE34" i="85"/>
  <c r="BI34" i="85" s="1"/>
  <c r="BE33" i="85"/>
  <c r="BO33" i="85" s="1"/>
  <c r="BE32" i="85"/>
  <c r="BF32" i="85" s="1"/>
  <c r="BE31" i="85"/>
  <c r="BK31" i="85" s="1"/>
  <c r="BE30" i="85"/>
  <c r="BG30" i="85" s="1"/>
  <c r="BE29" i="85"/>
  <c r="BN29" i="85" s="1"/>
  <c r="BE28" i="85"/>
  <c r="BF28" i="85" s="1"/>
  <c r="BE27" i="85"/>
  <c r="BF27" i="85" s="1"/>
  <c r="BE26" i="85"/>
  <c r="BF26" i="85" s="1"/>
  <c r="BE25" i="85"/>
  <c r="BN25" i="85" s="1"/>
  <c r="BE24" i="85"/>
  <c r="CC66" i="85"/>
  <c r="CH66" i="85" s="1"/>
  <c r="CC65" i="85"/>
  <c r="CJ65" i="85" s="1"/>
  <c r="CC64" i="85"/>
  <c r="CI64" i="85" s="1"/>
  <c r="CC63" i="85"/>
  <c r="CD63" i="85" s="1"/>
  <c r="CC62" i="85"/>
  <c r="CK62" i="85" s="1"/>
  <c r="CC61" i="85"/>
  <c r="CF61" i="85" s="1"/>
  <c r="CC60" i="85"/>
  <c r="CI60" i="85" s="1"/>
  <c r="CC59" i="85"/>
  <c r="CH59" i="85" s="1"/>
  <c r="CC58" i="85"/>
  <c r="CK58" i="85" s="1"/>
  <c r="CC57" i="85"/>
  <c r="CJ57" i="85" s="1"/>
  <c r="CC56" i="85"/>
  <c r="CE56" i="85" s="1"/>
  <c r="CC55" i="85"/>
  <c r="CE55" i="85" s="1"/>
  <c r="CC54" i="85"/>
  <c r="CE54" i="85" s="1"/>
  <c r="CC53" i="85"/>
  <c r="CJ53" i="85" s="1"/>
  <c r="CC52" i="85"/>
  <c r="CI52" i="85" s="1"/>
  <c r="CC51" i="85"/>
  <c r="CD51" i="85" s="1"/>
  <c r="CC50" i="85"/>
  <c r="CK50" i="85" s="1"/>
  <c r="CC49" i="85"/>
  <c r="CF49" i="85" s="1"/>
  <c r="CC48" i="85"/>
  <c r="CI48" i="85" s="1"/>
  <c r="CC47" i="85"/>
  <c r="CH47" i="85" s="1"/>
  <c r="CC46" i="85"/>
  <c r="CK46" i="85" s="1"/>
  <c r="CC45" i="85"/>
  <c r="CJ45" i="85" s="1"/>
  <c r="CC44" i="85"/>
  <c r="CE44" i="85" s="1"/>
  <c r="CC43" i="85"/>
  <c r="CE43" i="85" s="1"/>
  <c r="CC42" i="85"/>
  <c r="CJ42" i="85" s="1"/>
  <c r="CC41" i="85"/>
  <c r="CJ41" i="85" s="1"/>
  <c r="CC40" i="85"/>
  <c r="CI40" i="85" s="1"/>
  <c r="CC39" i="85"/>
  <c r="CD39" i="85" s="1"/>
  <c r="CC38" i="85"/>
  <c r="CK38" i="85" s="1"/>
  <c r="CC37" i="85"/>
  <c r="CF37" i="85" s="1"/>
  <c r="CC36" i="85"/>
  <c r="CI36" i="85" s="1"/>
  <c r="CC35" i="85"/>
  <c r="CH35" i="85" s="1"/>
  <c r="CC34" i="85"/>
  <c r="CK34" i="85" s="1"/>
  <c r="CC33" i="85"/>
  <c r="CJ33" i="85" s="1"/>
  <c r="CC32" i="85"/>
  <c r="CE32" i="85" s="1"/>
  <c r="CC31" i="85"/>
  <c r="CE31" i="85" s="1"/>
  <c r="CC30" i="85"/>
  <c r="CD30" i="85" s="1"/>
  <c r="CC29" i="85"/>
  <c r="CJ29" i="85" s="1"/>
  <c r="CC28" i="85"/>
  <c r="CI28" i="85" s="1"/>
  <c r="CC27" i="85"/>
  <c r="CD27" i="85" s="1"/>
  <c r="CC26" i="85"/>
  <c r="CK26" i="85" s="1"/>
  <c r="CC25" i="85"/>
  <c r="CF25" i="85" s="1"/>
  <c r="CC24" i="85"/>
  <c r="CI24" i="85" s="1"/>
  <c r="CU37" i="85"/>
  <c r="CU36" i="85"/>
  <c r="CU35" i="85"/>
  <c r="CU34" i="85"/>
  <c r="CU33" i="85"/>
  <c r="CU31" i="85"/>
  <c r="CU30" i="85"/>
  <c r="CU29" i="85"/>
  <c r="CU28" i="85"/>
  <c r="CU27" i="85"/>
  <c r="CU26" i="85"/>
  <c r="CU25" i="85"/>
  <c r="CU24" i="85"/>
  <c r="CU32" i="85"/>
  <c r="K122" i="85"/>
  <c r="C122" i="85" s="1"/>
  <c r="F122" i="85" s="1"/>
  <c r="K111" i="85"/>
  <c r="C111" i="85" s="1"/>
  <c r="K113" i="85"/>
  <c r="C113" i="85" s="1"/>
  <c r="F113" i="85" s="1"/>
  <c r="F111" i="85"/>
  <c r="F121" i="85"/>
  <c r="F120" i="85"/>
  <c r="F119" i="85"/>
  <c r="F118" i="85"/>
  <c r="F117" i="85"/>
  <c r="F116" i="85"/>
  <c r="F115" i="85"/>
  <c r="K114" i="85"/>
  <c r="C114" i="85" s="1"/>
  <c r="F114" i="85" s="1"/>
  <c r="F112" i="85"/>
  <c r="F124" i="85" l="1"/>
  <c r="F125" i="85" s="1"/>
  <c r="F126" i="85" s="1"/>
  <c r="F127" i="85" s="1"/>
  <c r="AN29" i="85"/>
  <c r="AJ29" i="85"/>
  <c r="AM29" i="85"/>
  <c r="AI29" i="85"/>
  <c r="AL29" i="85"/>
  <c r="AH29" i="85"/>
  <c r="AO29" i="85"/>
  <c r="AK29" i="85"/>
  <c r="AG29" i="85"/>
  <c r="AF29" i="85"/>
  <c r="AD29" i="85"/>
  <c r="AE29" i="85"/>
  <c r="AN41" i="85"/>
  <c r="AJ41" i="85"/>
  <c r="AM41" i="85"/>
  <c r="AI41" i="85"/>
  <c r="AE41" i="85"/>
  <c r="AL41" i="85"/>
  <c r="AH41" i="85"/>
  <c r="AO41" i="85"/>
  <c r="AK41" i="85"/>
  <c r="AG41" i="85"/>
  <c r="AD41" i="85"/>
  <c r="AF41" i="85"/>
  <c r="AN53" i="85"/>
  <c r="AJ53" i="85"/>
  <c r="AM53" i="85"/>
  <c r="AI53" i="85"/>
  <c r="AE53" i="85"/>
  <c r="AL53" i="85"/>
  <c r="AH53" i="85"/>
  <c r="AO53" i="85"/>
  <c r="AK53" i="85"/>
  <c r="AG53" i="85"/>
  <c r="AD53" i="85"/>
  <c r="AF53" i="85"/>
  <c r="AN65" i="85"/>
  <c r="AJ65" i="85"/>
  <c r="AM65" i="85"/>
  <c r="AI65" i="85"/>
  <c r="AE65" i="85"/>
  <c r="AL65" i="85"/>
  <c r="AH65" i="85"/>
  <c r="AO65" i="85"/>
  <c r="AK65" i="85"/>
  <c r="AG65" i="85"/>
  <c r="AD65" i="85"/>
  <c r="AF65" i="85"/>
  <c r="AN77" i="85"/>
  <c r="AJ77" i="85"/>
  <c r="AM77" i="85"/>
  <c r="AI77" i="85"/>
  <c r="AE77" i="85"/>
  <c r="AL77" i="85"/>
  <c r="AH77" i="85"/>
  <c r="AO77" i="85"/>
  <c r="AK77" i="85"/>
  <c r="AG77" i="85"/>
  <c r="AF77" i="85"/>
  <c r="AD77" i="85"/>
  <c r="AN89" i="85"/>
  <c r="AJ89" i="85"/>
  <c r="AM89" i="85"/>
  <c r="AI89" i="85"/>
  <c r="AE89" i="85"/>
  <c r="AL89" i="85"/>
  <c r="AH89" i="85"/>
  <c r="AO89" i="85"/>
  <c r="AK89" i="85"/>
  <c r="AG89" i="85"/>
  <c r="AD89" i="85"/>
  <c r="AF89" i="85"/>
  <c r="AM30" i="85"/>
  <c r="AI30" i="85"/>
  <c r="AL30" i="85"/>
  <c r="AH30" i="85"/>
  <c r="AD30" i="85"/>
  <c r="AO30" i="85"/>
  <c r="AK30" i="85"/>
  <c r="AJ30" i="85"/>
  <c r="AE30" i="85"/>
  <c r="AG30" i="85"/>
  <c r="AN30" i="85"/>
  <c r="AF30" i="85"/>
  <c r="AM42" i="85"/>
  <c r="AI42" i="85"/>
  <c r="AL42" i="85"/>
  <c r="AH42" i="85"/>
  <c r="AD42" i="85"/>
  <c r="AO42" i="85"/>
  <c r="AK42" i="85"/>
  <c r="AG42" i="85"/>
  <c r="AE42" i="85"/>
  <c r="AF42" i="85"/>
  <c r="AN42" i="85"/>
  <c r="AJ42" i="85"/>
  <c r="AM54" i="85"/>
  <c r="AI54" i="85"/>
  <c r="AL54" i="85"/>
  <c r="AH54" i="85"/>
  <c r="AD54" i="85"/>
  <c r="AO54" i="85"/>
  <c r="AK54" i="85"/>
  <c r="AN54" i="85"/>
  <c r="AF54" i="85"/>
  <c r="AE54" i="85"/>
  <c r="AG54" i="85"/>
  <c r="AJ54" i="85"/>
  <c r="AM66" i="85"/>
  <c r="AI66" i="85"/>
  <c r="AL66" i="85"/>
  <c r="AH66" i="85"/>
  <c r="AD66" i="85"/>
  <c r="AO66" i="85"/>
  <c r="AK66" i="85"/>
  <c r="AG66" i="85"/>
  <c r="AF66" i="85"/>
  <c r="AJ66" i="85"/>
  <c r="AN66" i="85"/>
  <c r="AE66" i="85"/>
  <c r="AM78" i="85"/>
  <c r="AI78" i="85"/>
  <c r="AL78" i="85"/>
  <c r="AH78" i="85"/>
  <c r="AD78" i="85"/>
  <c r="AO78" i="85"/>
  <c r="AK78" i="85"/>
  <c r="AF78" i="85"/>
  <c r="AE78" i="85"/>
  <c r="AN78" i="85"/>
  <c r="AJ78" i="85"/>
  <c r="AG78" i="85"/>
  <c r="AM90" i="85"/>
  <c r="AI90" i="85"/>
  <c r="AL90" i="85"/>
  <c r="AH90" i="85"/>
  <c r="AD90" i="85"/>
  <c r="AO90" i="85"/>
  <c r="AK90" i="85"/>
  <c r="AF90" i="85"/>
  <c r="AE90" i="85"/>
  <c r="AN90" i="85"/>
  <c r="AJ90" i="85"/>
  <c r="AG90" i="85"/>
  <c r="AM31" i="85"/>
  <c r="AI31" i="85"/>
  <c r="AL31" i="85"/>
  <c r="AH31" i="85"/>
  <c r="AD31" i="85"/>
  <c r="AG31" i="85"/>
  <c r="AO31" i="85"/>
  <c r="AK31" i="85"/>
  <c r="AN31" i="85"/>
  <c r="AJ31" i="85"/>
  <c r="AF31" i="85"/>
  <c r="AE31" i="85"/>
  <c r="AM43" i="85"/>
  <c r="AI43" i="85"/>
  <c r="AL43" i="85"/>
  <c r="AH43" i="85"/>
  <c r="AD43" i="85"/>
  <c r="AO43" i="85"/>
  <c r="AK43" i="85"/>
  <c r="AG43" i="85"/>
  <c r="AN43" i="85"/>
  <c r="AJ43" i="85"/>
  <c r="AE43" i="85"/>
  <c r="AF43" i="85"/>
  <c r="AM55" i="85"/>
  <c r="AI55" i="85"/>
  <c r="AL55" i="85"/>
  <c r="AH55" i="85"/>
  <c r="AD55" i="85"/>
  <c r="AG55" i="85"/>
  <c r="AO55" i="85"/>
  <c r="AK55" i="85"/>
  <c r="AN55" i="85"/>
  <c r="AJ55" i="85"/>
  <c r="AF55" i="85"/>
  <c r="AE55" i="85"/>
  <c r="AM67" i="85"/>
  <c r="AI67" i="85"/>
  <c r="AL67" i="85"/>
  <c r="AH67" i="85"/>
  <c r="AD67" i="85"/>
  <c r="AG67" i="85"/>
  <c r="AO67" i="85"/>
  <c r="AK67" i="85"/>
  <c r="AN67" i="85"/>
  <c r="AJ67" i="85"/>
  <c r="AF67" i="85"/>
  <c r="AE67" i="85"/>
  <c r="AM79" i="85"/>
  <c r="AI79" i="85"/>
  <c r="AL79" i="85"/>
  <c r="AH79" i="85"/>
  <c r="AD79" i="85"/>
  <c r="AO79" i="85"/>
  <c r="AK79" i="85"/>
  <c r="AG79" i="85"/>
  <c r="AN79" i="85"/>
  <c r="AJ79" i="85"/>
  <c r="AF79" i="85"/>
  <c r="AE79" i="85"/>
  <c r="AM91" i="85"/>
  <c r="AI91" i="85"/>
  <c r="AL91" i="85"/>
  <c r="AH91" i="85"/>
  <c r="AD91" i="85"/>
  <c r="AG91" i="85"/>
  <c r="AO91" i="85"/>
  <c r="AK91" i="85"/>
  <c r="AN91" i="85"/>
  <c r="AJ91" i="85"/>
  <c r="AF91" i="85"/>
  <c r="AE91" i="85"/>
  <c r="AM32" i="85"/>
  <c r="AI32" i="85"/>
  <c r="AL32" i="85"/>
  <c r="AH32" i="85"/>
  <c r="AD32" i="85"/>
  <c r="AO32" i="85"/>
  <c r="AK32" i="85"/>
  <c r="AG32" i="85"/>
  <c r="AN32" i="85"/>
  <c r="AJ32" i="85"/>
  <c r="AF32" i="85"/>
  <c r="AE32" i="85"/>
  <c r="AM44" i="85"/>
  <c r="AI44" i="85"/>
  <c r="AL44" i="85"/>
  <c r="AH44" i="85"/>
  <c r="AD44" i="85"/>
  <c r="AO44" i="85"/>
  <c r="AK44" i="85"/>
  <c r="AG44" i="85"/>
  <c r="AN44" i="85"/>
  <c r="AJ44" i="85"/>
  <c r="AF44" i="85"/>
  <c r="AE44" i="85"/>
  <c r="AM56" i="85"/>
  <c r="AI56" i="85"/>
  <c r="AL56" i="85"/>
  <c r="AH56" i="85"/>
  <c r="AD56" i="85"/>
  <c r="AO56" i="85"/>
  <c r="AK56" i="85"/>
  <c r="AG56" i="85"/>
  <c r="AN56" i="85"/>
  <c r="AJ56" i="85"/>
  <c r="AF56" i="85"/>
  <c r="AE56" i="85"/>
  <c r="AM68" i="85"/>
  <c r="AI68" i="85"/>
  <c r="AL68" i="85"/>
  <c r="AH68" i="85"/>
  <c r="AD68" i="85"/>
  <c r="AO68" i="85"/>
  <c r="AK68" i="85"/>
  <c r="AG68" i="85"/>
  <c r="AN68" i="85"/>
  <c r="AJ68" i="85"/>
  <c r="AF68" i="85"/>
  <c r="AE68" i="85"/>
  <c r="AM80" i="85"/>
  <c r="AI80" i="85"/>
  <c r="AL80" i="85"/>
  <c r="AH80" i="85"/>
  <c r="AD80" i="85"/>
  <c r="AO80" i="85"/>
  <c r="AK80" i="85"/>
  <c r="AG80" i="85"/>
  <c r="AN80" i="85"/>
  <c r="AJ80" i="85"/>
  <c r="AF80" i="85"/>
  <c r="AE80" i="85"/>
  <c r="AM92" i="85"/>
  <c r="AI92" i="85"/>
  <c r="AL92" i="85"/>
  <c r="AH92" i="85"/>
  <c r="AD92" i="85"/>
  <c r="AO92" i="85"/>
  <c r="AK92" i="85"/>
  <c r="AG92" i="85"/>
  <c r="AN92" i="85"/>
  <c r="AJ92" i="85"/>
  <c r="AF92" i="85"/>
  <c r="AE92" i="85"/>
  <c r="AL33" i="85"/>
  <c r="AH33" i="85"/>
  <c r="AO33" i="85"/>
  <c r="AK33" i="85"/>
  <c r="AG33" i="85"/>
  <c r="AN33" i="85"/>
  <c r="AJ33" i="85"/>
  <c r="AD33" i="85"/>
  <c r="AE33" i="85"/>
  <c r="AM33" i="85"/>
  <c r="AI33" i="85"/>
  <c r="AF33" i="85"/>
  <c r="AL45" i="85"/>
  <c r="AH45" i="85"/>
  <c r="AO45" i="85"/>
  <c r="AK45" i="85"/>
  <c r="AG45" i="85"/>
  <c r="AN45" i="85"/>
  <c r="AJ45" i="85"/>
  <c r="AE45" i="85"/>
  <c r="AF45" i="85"/>
  <c r="AM45" i="85"/>
  <c r="AI45" i="85"/>
  <c r="AD45" i="85"/>
  <c r="AL57" i="85"/>
  <c r="AH57" i="85"/>
  <c r="AO57" i="85"/>
  <c r="AK57" i="85"/>
  <c r="AG57" i="85"/>
  <c r="AN57" i="85"/>
  <c r="AJ57" i="85"/>
  <c r="AM57" i="85"/>
  <c r="AE57" i="85"/>
  <c r="AI57" i="85"/>
  <c r="AF57" i="85"/>
  <c r="AD57" i="85"/>
  <c r="AL69" i="85"/>
  <c r="AH69" i="85"/>
  <c r="AO69" i="85"/>
  <c r="AK69" i="85"/>
  <c r="AG69" i="85"/>
  <c r="AN69" i="85"/>
  <c r="AJ69" i="85"/>
  <c r="AF69" i="85"/>
  <c r="AE69" i="85"/>
  <c r="AM69" i="85"/>
  <c r="AD69" i="85"/>
  <c r="AI69" i="85"/>
  <c r="AL81" i="85"/>
  <c r="AH81" i="85"/>
  <c r="AO81" i="85"/>
  <c r="AK81" i="85"/>
  <c r="AG81" i="85"/>
  <c r="AN81" i="85"/>
  <c r="AJ81" i="85"/>
  <c r="AM81" i="85"/>
  <c r="AE81" i="85"/>
  <c r="AI81" i="85"/>
  <c r="AD81" i="85"/>
  <c r="AF81" i="85"/>
  <c r="AL93" i="85"/>
  <c r="AH93" i="85"/>
  <c r="AO93" i="85"/>
  <c r="AK93" i="85"/>
  <c r="AG93" i="85"/>
  <c r="AN93" i="85"/>
  <c r="AJ93" i="85"/>
  <c r="AM93" i="85"/>
  <c r="AD93" i="85"/>
  <c r="AI93" i="85"/>
  <c r="AF93" i="85"/>
  <c r="AE93" i="85"/>
  <c r="AL34" i="85"/>
  <c r="AH34" i="85"/>
  <c r="AO34" i="85"/>
  <c r="AK34" i="85"/>
  <c r="AG34" i="85"/>
  <c r="AN34" i="85"/>
  <c r="AJ34" i="85"/>
  <c r="AM34" i="85"/>
  <c r="AI34" i="85"/>
  <c r="AD34" i="85"/>
  <c r="AE34" i="85"/>
  <c r="AF34" i="85"/>
  <c r="AL46" i="85"/>
  <c r="AH46" i="85"/>
  <c r="AO46" i="85"/>
  <c r="AK46" i="85"/>
  <c r="AG46" i="85"/>
  <c r="AN46" i="85"/>
  <c r="AJ46" i="85"/>
  <c r="AM46" i="85"/>
  <c r="AI46" i="85"/>
  <c r="AF46" i="85"/>
  <c r="AD46" i="85"/>
  <c r="AE46" i="85"/>
  <c r="AL58" i="85"/>
  <c r="AH58" i="85"/>
  <c r="AO58" i="85"/>
  <c r="AK58" i="85"/>
  <c r="AG58" i="85"/>
  <c r="AF58" i="85"/>
  <c r="AN58" i="85"/>
  <c r="AJ58" i="85"/>
  <c r="AM58" i="85"/>
  <c r="AI58" i="85"/>
  <c r="AD58" i="85"/>
  <c r="AE58" i="85"/>
  <c r="AL70" i="85"/>
  <c r="AH70" i="85"/>
  <c r="AO70" i="85"/>
  <c r="AK70" i="85"/>
  <c r="AG70" i="85"/>
  <c r="AF70" i="85"/>
  <c r="AN70" i="85"/>
  <c r="AJ70" i="85"/>
  <c r="AM70" i="85"/>
  <c r="AI70" i="85"/>
  <c r="AD70" i="85"/>
  <c r="AE70" i="85"/>
  <c r="AL82" i="85"/>
  <c r="AH82" i="85"/>
  <c r="AO82" i="85"/>
  <c r="AK82" i="85"/>
  <c r="AG82" i="85"/>
  <c r="AF82" i="85"/>
  <c r="AN82" i="85"/>
  <c r="AJ82" i="85"/>
  <c r="AM82" i="85"/>
  <c r="AI82" i="85"/>
  <c r="AE82" i="85"/>
  <c r="AD82" i="85"/>
  <c r="AL94" i="85"/>
  <c r="AH94" i="85"/>
  <c r="AO94" i="85"/>
  <c r="AK94" i="85"/>
  <c r="AG94" i="85"/>
  <c r="AF94" i="85"/>
  <c r="AN94" i="85"/>
  <c r="AJ94" i="85"/>
  <c r="AM94" i="85"/>
  <c r="AI94" i="85"/>
  <c r="AE94" i="85"/>
  <c r="AD94" i="85"/>
  <c r="AL35" i="85"/>
  <c r="AH35" i="85"/>
  <c r="AO35" i="85"/>
  <c r="AK35" i="85"/>
  <c r="AG35" i="85"/>
  <c r="AN35" i="85"/>
  <c r="AJ35" i="85"/>
  <c r="AF35" i="85"/>
  <c r="AM35" i="85"/>
  <c r="AI35" i="85"/>
  <c r="AD35" i="85"/>
  <c r="AE35" i="85"/>
  <c r="AL47" i="85"/>
  <c r="AH47" i="85"/>
  <c r="AO47" i="85"/>
  <c r="AK47" i="85"/>
  <c r="AG47" i="85"/>
  <c r="AN47" i="85"/>
  <c r="AJ47" i="85"/>
  <c r="AF47" i="85"/>
  <c r="AM47" i="85"/>
  <c r="AI47" i="85"/>
  <c r="AE47" i="85"/>
  <c r="AD47" i="85"/>
  <c r="AL59" i="85"/>
  <c r="AH59" i="85"/>
  <c r="AO59" i="85"/>
  <c r="AK59" i="85"/>
  <c r="AG59" i="85"/>
  <c r="AN59" i="85"/>
  <c r="AJ59" i="85"/>
  <c r="AF59" i="85"/>
  <c r="AM59" i="85"/>
  <c r="AI59" i="85"/>
  <c r="AE59" i="85"/>
  <c r="AD59" i="85"/>
  <c r="AL71" i="85"/>
  <c r="AH71" i="85"/>
  <c r="AO71" i="85"/>
  <c r="AK71" i="85"/>
  <c r="AG71" i="85"/>
  <c r="AN71" i="85"/>
  <c r="AJ71" i="85"/>
  <c r="AF71" i="85"/>
  <c r="AM71" i="85"/>
  <c r="AI71" i="85"/>
  <c r="AE71" i="85"/>
  <c r="AD71" i="85"/>
  <c r="AL83" i="85"/>
  <c r="AH83" i="85"/>
  <c r="AO83" i="85"/>
  <c r="AK83" i="85"/>
  <c r="AG83" i="85"/>
  <c r="AN83" i="85"/>
  <c r="AJ83" i="85"/>
  <c r="AF83" i="85"/>
  <c r="AM83" i="85"/>
  <c r="AI83" i="85"/>
  <c r="AE83" i="85"/>
  <c r="AD83" i="85"/>
  <c r="AL95" i="85"/>
  <c r="AH95" i="85"/>
  <c r="AO95" i="85"/>
  <c r="AK95" i="85"/>
  <c r="AG95" i="85"/>
  <c r="AN95" i="85"/>
  <c r="AJ95" i="85"/>
  <c r="AF95" i="85"/>
  <c r="AM95" i="85"/>
  <c r="AI95" i="85"/>
  <c r="AE95" i="85"/>
  <c r="AD95" i="85"/>
  <c r="AO24" i="85"/>
  <c r="AK24" i="85"/>
  <c r="AN24" i="85"/>
  <c r="AJ24" i="85"/>
  <c r="AF24" i="85"/>
  <c r="AM24" i="85"/>
  <c r="AI24" i="85"/>
  <c r="AL24" i="85"/>
  <c r="AG24" i="85"/>
  <c r="AE24" i="85"/>
  <c r="AD24" i="85"/>
  <c r="AH24" i="85"/>
  <c r="AO36" i="85"/>
  <c r="AK36" i="85"/>
  <c r="AN36" i="85"/>
  <c r="AJ36" i="85"/>
  <c r="AF36" i="85"/>
  <c r="AM36" i="85"/>
  <c r="AI36" i="85"/>
  <c r="AD36" i="85"/>
  <c r="AH36" i="85"/>
  <c r="AE36" i="85"/>
  <c r="AG36" i="85"/>
  <c r="AL36" i="85"/>
  <c r="AO48" i="85"/>
  <c r="AK48" i="85"/>
  <c r="AN48" i="85"/>
  <c r="AJ48" i="85"/>
  <c r="AF48" i="85"/>
  <c r="AM48" i="85"/>
  <c r="AI48" i="85"/>
  <c r="AH48" i="85"/>
  <c r="AG48" i="85"/>
  <c r="AD48" i="85"/>
  <c r="AE48" i="85"/>
  <c r="AL48" i="85"/>
  <c r="AO60" i="85"/>
  <c r="AK60" i="85"/>
  <c r="AN60" i="85"/>
  <c r="AJ60" i="85"/>
  <c r="AF60" i="85"/>
  <c r="AM60" i="85"/>
  <c r="AI60" i="85"/>
  <c r="AE60" i="85"/>
  <c r="AG60" i="85"/>
  <c r="AL60" i="85"/>
  <c r="AD60" i="85"/>
  <c r="AH60" i="85"/>
  <c r="AO72" i="85"/>
  <c r="AK72" i="85"/>
  <c r="AN72" i="85"/>
  <c r="AJ72" i="85"/>
  <c r="AF72" i="85"/>
  <c r="AM72" i="85"/>
  <c r="AI72" i="85"/>
  <c r="AG72" i="85"/>
  <c r="AD72" i="85"/>
  <c r="AH72" i="85"/>
  <c r="AE72" i="85"/>
  <c r="AL72" i="85"/>
  <c r="AO84" i="85"/>
  <c r="AK84" i="85"/>
  <c r="AG84" i="85"/>
  <c r="AN84" i="85"/>
  <c r="AJ84" i="85"/>
  <c r="AF84" i="85"/>
  <c r="AM84" i="85"/>
  <c r="AI84" i="85"/>
  <c r="AD84" i="85"/>
  <c r="AL84" i="85"/>
  <c r="AH84" i="85"/>
  <c r="AE84" i="85"/>
  <c r="AO96" i="85"/>
  <c r="AK96" i="85"/>
  <c r="AG96" i="85"/>
  <c r="AN96" i="85"/>
  <c r="AJ96" i="85"/>
  <c r="AF96" i="85"/>
  <c r="AM96" i="85"/>
  <c r="AI96" i="85"/>
  <c r="AE96" i="85"/>
  <c r="AD96" i="85"/>
  <c r="AL96" i="85"/>
  <c r="AH96" i="85"/>
  <c r="AO25" i="85"/>
  <c r="AK25" i="85"/>
  <c r="AN25" i="85"/>
  <c r="AJ25" i="85"/>
  <c r="AF25" i="85"/>
  <c r="AM25" i="85"/>
  <c r="AI25" i="85"/>
  <c r="AL25" i="85"/>
  <c r="AE25" i="85"/>
  <c r="AH25" i="85"/>
  <c r="AD25" i="85"/>
  <c r="AG25" i="85"/>
  <c r="AO37" i="85"/>
  <c r="AK37" i="85"/>
  <c r="AN37" i="85"/>
  <c r="AJ37" i="85"/>
  <c r="AF37" i="85"/>
  <c r="AM37" i="85"/>
  <c r="AI37" i="85"/>
  <c r="AL37" i="85"/>
  <c r="AD37" i="85"/>
  <c r="AH37" i="85"/>
  <c r="AE37" i="85"/>
  <c r="AG37" i="85"/>
  <c r="AO49" i="85"/>
  <c r="AK49" i="85"/>
  <c r="AN49" i="85"/>
  <c r="AJ49" i="85"/>
  <c r="AF49" i="85"/>
  <c r="AI49" i="85"/>
  <c r="AM49" i="85"/>
  <c r="AL49" i="85"/>
  <c r="AD49" i="85"/>
  <c r="AE49" i="85"/>
  <c r="AH49" i="85"/>
  <c r="AG49" i="85"/>
  <c r="AO61" i="85"/>
  <c r="AK61" i="85"/>
  <c r="AN61" i="85"/>
  <c r="AJ61" i="85"/>
  <c r="AF61" i="85"/>
  <c r="AM61" i="85"/>
  <c r="AI61" i="85"/>
  <c r="AL61" i="85"/>
  <c r="AH61" i="85"/>
  <c r="AE61" i="85"/>
  <c r="AG61" i="85"/>
  <c r="AD61" i="85"/>
  <c r="AO73" i="85"/>
  <c r="AK73" i="85"/>
  <c r="AG73" i="85"/>
  <c r="AN73" i="85"/>
  <c r="AJ73" i="85"/>
  <c r="AF73" i="85"/>
  <c r="AM73" i="85"/>
  <c r="AI73" i="85"/>
  <c r="AL73" i="85"/>
  <c r="AH73" i="85"/>
  <c r="AE73" i="85"/>
  <c r="AD73" i="85"/>
  <c r="AO85" i="85"/>
  <c r="AK85" i="85"/>
  <c r="AG85" i="85"/>
  <c r="AN85" i="85"/>
  <c r="AJ85" i="85"/>
  <c r="AF85" i="85"/>
  <c r="AM85" i="85"/>
  <c r="AI85" i="85"/>
  <c r="AL85" i="85"/>
  <c r="AH85" i="85"/>
  <c r="AD85" i="85"/>
  <c r="AE85" i="85"/>
  <c r="AO97" i="85"/>
  <c r="AK97" i="85"/>
  <c r="AG97" i="85"/>
  <c r="AN97" i="85"/>
  <c r="AJ97" i="85"/>
  <c r="AF97" i="85"/>
  <c r="AM97" i="85"/>
  <c r="AI97" i="85"/>
  <c r="AL97" i="85"/>
  <c r="AH97" i="85"/>
  <c r="AE97" i="85"/>
  <c r="AD97" i="85"/>
  <c r="AO26" i="85"/>
  <c r="AK26" i="85"/>
  <c r="AN26" i="85"/>
  <c r="AJ26" i="85"/>
  <c r="AF26" i="85"/>
  <c r="AM26" i="85"/>
  <c r="AI26" i="85"/>
  <c r="AE26" i="85"/>
  <c r="AL26" i="85"/>
  <c r="AH26" i="85"/>
  <c r="AD26" i="85"/>
  <c r="AG26" i="85"/>
  <c r="AO38" i="85"/>
  <c r="AK38" i="85"/>
  <c r="AN38" i="85"/>
  <c r="AJ38" i="85"/>
  <c r="AF38" i="85"/>
  <c r="AM38" i="85"/>
  <c r="AI38" i="85"/>
  <c r="AE38" i="85"/>
  <c r="AL38" i="85"/>
  <c r="AH38" i="85"/>
  <c r="AD38" i="85"/>
  <c r="AG38" i="85"/>
  <c r="AO50" i="85"/>
  <c r="AK50" i="85"/>
  <c r="AN50" i="85"/>
  <c r="AJ50" i="85"/>
  <c r="AF50" i="85"/>
  <c r="AM50" i="85"/>
  <c r="AI50" i="85"/>
  <c r="AE50" i="85"/>
  <c r="AL50" i="85"/>
  <c r="AH50" i="85"/>
  <c r="AD50" i="85"/>
  <c r="AG50" i="85"/>
  <c r="AO62" i="85"/>
  <c r="AK62" i="85"/>
  <c r="AG62" i="85"/>
  <c r="AN62" i="85"/>
  <c r="AJ62" i="85"/>
  <c r="AF62" i="85"/>
  <c r="AM62" i="85"/>
  <c r="AI62" i="85"/>
  <c r="AE62" i="85"/>
  <c r="AL62" i="85"/>
  <c r="AH62" i="85"/>
  <c r="AD62" i="85"/>
  <c r="AO74" i="85"/>
  <c r="AK74" i="85"/>
  <c r="AG74" i="85"/>
  <c r="AN74" i="85"/>
  <c r="AJ74" i="85"/>
  <c r="AF74" i="85"/>
  <c r="AM74" i="85"/>
  <c r="AI74" i="85"/>
  <c r="AE74" i="85"/>
  <c r="AL74" i="85"/>
  <c r="AH74" i="85"/>
  <c r="AD74" i="85"/>
  <c r="AO86" i="85"/>
  <c r="AK86" i="85"/>
  <c r="AG86" i="85"/>
  <c r="AN86" i="85"/>
  <c r="AJ86" i="85"/>
  <c r="AF86" i="85"/>
  <c r="AM86" i="85"/>
  <c r="AI86" i="85"/>
  <c r="AE86" i="85"/>
  <c r="AL86" i="85"/>
  <c r="AH86" i="85"/>
  <c r="AD86" i="85"/>
  <c r="AO98" i="85"/>
  <c r="AK98" i="85"/>
  <c r="AG98" i="85"/>
  <c r="AN98" i="85"/>
  <c r="AJ98" i="85"/>
  <c r="AF98" i="85"/>
  <c r="AM98" i="85"/>
  <c r="AI98" i="85"/>
  <c r="AE98" i="85"/>
  <c r="AL98" i="85"/>
  <c r="AH98" i="85"/>
  <c r="AD98" i="85"/>
  <c r="AN27" i="85"/>
  <c r="AJ27" i="85"/>
  <c r="AM27" i="85"/>
  <c r="AI27" i="85"/>
  <c r="AE27" i="85"/>
  <c r="AL27" i="85"/>
  <c r="AF27" i="85"/>
  <c r="AD27" i="85"/>
  <c r="AH27" i="85"/>
  <c r="AO27" i="85"/>
  <c r="AG27" i="85"/>
  <c r="AK27" i="85"/>
  <c r="AN39" i="85"/>
  <c r="AJ39" i="85"/>
  <c r="AM39" i="85"/>
  <c r="AI39" i="85"/>
  <c r="AE39" i="85"/>
  <c r="AL39" i="85"/>
  <c r="AH39" i="85"/>
  <c r="AG39" i="85"/>
  <c r="AO39" i="85"/>
  <c r="AF39" i="85"/>
  <c r="AK39" i="85"/>
  <c r="AD39" i="85"/>
  <c r="AN51" i="85"/>
  <c r="AJ51" i="85"/>
  <c r="AM51" i="85"/>
  <c r="AI51" i="85"/>
  <c r="AE51" i="85"/>
  <c r="AL51" i="85"/>
  <c r="AH51" i="85"/>
  <c r="AF51" i="85"/>
  <c r="AD51" i="85"/>
  <c r="AG51" i="85"/>
  <c r="AO51" i="85"/>
  <c r="AK51" i="85"/>
  <c r="AN63" i="85"/>
  <c r="AJ63" i="85"/>
  <c r="AM63" i="85"/>
  <c r="AI63" i="85"/>
  <c r="AE63" i="85"/>
  <c r="AL63" i="85"/>
  <c r="AH63" i="85"/>
  <c r="AO63" i="85"/>
  <c r="AK63" i="85"/>
  <c r="AG63" i="85"/>
  <c r="AD63" i="85"/>
  <c r="AF63" i="85"/>
  <c r="AN75" i="85"/>
  <c r="AJ75" i="85"/>
  <c r="AM75" i="85"/>
  <c r="AI75" i="85"/>
  <c r="AE75" i="85"/>
  <c r="AL75" i="85"/>
  <c r="AH75" i="85"/>
  <c r="AG75" i="85"/>
  <c r="AF75" i="85"/>
  <c r="AO75" i="85"/>
  <c r="AK75" i="85"/>
  <c r="AD75" i="85"/>
  <c r="AN87" i="85"/>
  <c r="AJ87" i="85"/>
  <c r="AM87" i="85"/>
  <c r="AI87" i="85"/>
  <c r="AE87" i="85"/>
  <c r="AL87" i="85"/>
  <c r="AH87" i="85"/>
  <c r="AO87" i="85"/>
  <c r="AK87" i="85"/>
  <c r="AF87" i="85"/>
  <c r="AG87" i="85"/>
  <c r="AD87" i="85"/>
  <c r="AN28" i="85"/>
  <c r="AJ28" i="85"/>
  <c r="AM28" i="85"/>
  <c r="AI28" i="85"/>
  <c r="AE28" i="85"/>
  <c r="AH28" i="85"/>
  <c r="AL28" i="85"/>
  <c r="AO28" i="85"/>
  <c r="AK28" i="85"/>
  <c r="AF28" i="85"/>
  <c r="AG28" i="85"/>
  <c r="AD28" i="85"/>
  <c r="AN40" i="85"/>
  <c r="AJ40" i="85"/>
  <c r="AM40" i="85"/>
  <c r="AI40" i="85"/>
  <c r="AE40" i="85"/>
  <c r="AL40" i="85"/>
  <c r="AH40" i="85"/>
  <c r="AO40" i="85"/>
  <c r="AK40" i="85"/>
  <c r="AG40" i="85"/>
  <c r="AD40" i="85"/>
  <c r="AF40" i="85"/>
  <c r="AN52" i="85"/>
  <c r="AJ52" i="85"/>
  <c r="AM52" i="85"/>
  <c r="AI52" i="85"/>
  <c r="AE52" i="85"/>
  <c r="AH52" i="85"/>
  <c r="AL52" i="85"/>
  <c r="AO52" i="85"/>
  <c r="AK52" i="85"/>
  <c r="AD52" i="85"/>
  <c r="AG52" i="85"/>
  <c r="AF52" i="85"/>
  <c r="AN64" i="85"/>
  <c r="AJ64" i="85"/>
  <c r="AM64" i="85"/>
  <c r="AI64" i="85"/>
  <c r="AE64" i="85"/>
  <c r="AH64" i="85"/>
  <c r="AL64" i="85"/>
  <c r="AO64" i="85"/>
  <c r="AK64" i="85"/>
  <c r="AG64" i="85"/>
  <c r="AD64" i="85"/>
  <c r="AF64" i="85"/>
  <c r="AN76" i="85"/>
  <c r="AJ76" i="85"/>
  <c r="AM76" i="85"/>
  <c r="AI76" i="85"/>
  <c r="AE76" i="85"/>
  <c r="AL76" i="85"/>
  <c r="AH76" i="85"/>
  <c r="AO76" i="85"/>
  <c r="AK76" i="85"/>
  <c r="AD76" i="85"/>
  <c r="AG76" i="85"/>
  <c r="AF76" i="85"/>
  <c r="AN88" i="85"/>
  <c r="AJ88" i="85"/>
  <c r="AM88" i="85"/>
  <c r="AI88" i="85"/>
  <c r="AE88" i="85"/>
  <c r="AL88" i="85"/>
  <c r="AH88" i="85"/>
  <c r="AO88" i="85"/>
  <c r="AK88" i="85"/>
  <c r="AF88" i="85"/>
  <c r="AG88" i="85"/>
  <c r="AD88" i="85"/>
  <c r="BF58" i="85"/>
  <c r="BI32" i="85"/>
  <c r="BO67" i="85"/>
  <c r="BN70" i="85"/>
  <c r="BI37" i="85"/>
  <c r="BJ37" i="85"/>
  <c r="BL44" i="85"/>
  <c r="BI47" i="85"/>
  <c r="BM47" i="85"/>
  <c r="BJ51" i="85"/>
  <c r="BL58" i="85"/>
  <c r="BI61" i="85"/>
  <c r="BL25" i="85"/>
  <c r="BM25" i="85"/>
  <c r="BI75" i="85"/>
  <c r="BF69" i="85"/>
  <c r="BN34" i="85"/>
  <c r="BN46" i="85"/>
  <c r="BJ58" i="85"/>
  <c r="BG69" i="85"/>
  <c r="BK25" i="85"/>
  <c r="BO34" i="85"/>
  <c r="BO46" i="85"/>
  <c r="BK58" i="85"/>
  <c r="BK70" i="85"/>
  <c r="BO70" i="85"/>
  <c r="BO25" i="85"/>
  <c r="BK37" i="85"/>
  <c r="BG49" i="85"/>
  <c r="BJ61" i="85"/>
  <c r="BI71" i="85"/>
  <c r="BF33" i="85"/>
  <c r="BI29" i="85"/>
  <c r="BL37" i="85"/>
  <c r="BL49" i="85"/>
  <c r="BK61" i="85"/>
  <c r="BK73" i="85"/>
  <c r="BF34" i="85"/>
  <c r="BM31" i="85"/>
  <c r="BM37" i="85"/>
  <c r="BM49" i="85"/>
  <c r="BL61" i="85"/>
  <c r="BL73" i="85"/>
  <c r="BF35" i="85"/>
  <c r="BN31" i="85"/>
  <c r="BJ41" i="85"/>
  <c r="BO49" i="85"/>
  <c r="BM63" i="85"/>
  <c r="BM73" i="85"/>
  <c r="BF39" i="85"/>
  <c r="BH32" i="85"/>
  <c r="BG44" i="85"/>
  <c r="BK50" i="85"/>
  <c r="BI65" i="85"/>
  <c r="BO73" i="85"/>
  <c r="BF59" i="85"/>
  <c r="BJ34" i="85"/>
  <c r="BM44" i="85"/>
  <c r="BL53" i="85"/>
  <c r="BG68" i="85"/>
  <c r="BN75" i="85"/>
  <c r="BF62" i="85"/>
  <c r="BK34" i="85"/>
  <c r="BG45" i="85"/>
  <c r="BG58" i="85"/>
  <c r="BK77" i="85"/>
  <c r="BM53" i="85"/>
  <c r="BL77" i="85"/>
  <c r="BM41" i="85"/>
  <c r="BF31" i="85"/>
  <c r="BF47" i="85"/>
  <c r="BI25" i="85"/>
  <c r="BG29" i="85"/>
  <c r="BJ31" i="85"/>
  <c r="BG34" i="85"/>
  <c r="BG37" i="85"/>
  <c r="BH41" i="85"/>
  <c r="BN43" i="85"/>
  <c r="BL46" i="85"/>
  <c r="BJ49" i="85"/>
  <c r="BJ53" i="85"/>
  <c r="BL57" i="85"/>
  <c r="BG61" i="85"/>
  <c r="BG65" i="85"/>
  <c r="BI67" i="85"/>
  <c r="BG70" i="85"/>
  <c r="BI73" i="85"/>
  <c r="BI77" i="85"/>
  <c r="BF57" i="85"/>
  <c r="BJ25" i="85"/>
  <c r="BH29" i="85"/>
  <c r="BH34" i="85"/>
  <c r="BH37" i="85"/>
  <c r="BI41" i="85"/>
  <c r="BO43" i="85"/>
  <c r="BM46" i="85"/>
  <c r="BK49" i="85"/>
  <c r="BK53" i="85"/>
  <c r="BO57" i="85"/>
  <c r="BH61" i="85"/>
  <c r="BH65" i="85"/>
  <c r="BJ70" i="85"/>
  <c r="BJ73" i="85"/>
  <c r="BJ77" i="85"/>
  <c r="BL65" i="85"/>
  <c r="BF40" i="85"/>
  <c r="BH26" i="85"/>
  <c r="BM29" i="85"/>
  <c r="BH33" i="85"/>
  <c r="BI35" i="85"/>
  <c r="BO41" i="85"/>
  <c r="BK45" i="85"/>
  <c r="BN47" i="85"/>
  <c r="BL50" i="85"/>
  <c r="BH56" i="85"/>
  <c r="BM61" i="85"/>
  <c r="BM65" i="85"/>
  <c r="BH69" i="85"/>
  <c r="BJ71" i="85"/>
  <c r="BN74" i="85"/>
  <c r="BL78" i="85"/>
  <c r="BJ65" i="85"/>
  <c r="BK65" i="85"/>
  <c r="BL29" i="85"/>
  <c r="BF42" i="85"/>
  <c r="BF71" i="85"/>
  <c r="BJ26" i="85"/>
  <c r="BO29" i="85"/>
  <c r="BI33" i="85"/>
  <c r="BJ35" i="85"/>
  <c r="BO37" i="85"/>
  <c r="BH42" i="85"/>
  <c r="BL45" i="85"/>
  <c r="BI56" i="85"/>
  <c r="BI59" i="85"/>
  <c r="BO61" i="85"/>
  <c r="BO65" i="85"/>
  <c r="BI69" i="85"/>
  <c r="BM71" i="85"/>
  <c r="BO74" i="85"/>
  <c r="BM78" i="85"/>
  <c r="BJ29" i="85"/>
  <c r="BL41" i="85"/>
  <c r="BF43" i="85"/>
  <c r="BF79" i="85"/>
  <c r="BK26" i="85"/>
  <c r="BH30" i="85"/>
  <c r="BJ33" i="85"/>
  <c r="BK35" i="85"/>
  <c r="BH40" i="85"/>
  <c r="BL42" i="85"/>
  <c r="BO45" i="85"/>
  <c r="BG48" i="85"/>
  <c r="BJ59" i="85"/>
  <c r="BG66" i="85"/>
  <c r="BJ69" i="85"/>
  <c r="BN71" i="85"/>
  <c r="BN78" i="85"/>
  <c r="BK41" i="85"/>
  <c r="BM77" i="85"/>
  <c r="BF80" i="85"/>
  <c r="BI28" i="85"/>
  <c r="BK30" i="85"/>
  <c r="BK33" i="85"/>
  <c r="BM35" i="85"/>
  <c r="BI40" i="85"/>
  <c r="BM42" i="85"/>
  <c r="BG46" i="85"/>
  <c r="BG53" i="85"/>
  <c r="BI57" i="85"/>
  <c r="BM59" i="85"/>
  <c r="BG64" i="85"/>
  <c r="BJ66" i="85"/>
  <c r="BK69" i="85"/>
  <c r="BK29" i="85"/>
  <c r="BG25" i="85"/>
  <c r="BL28" i="85"/>
  <c r="BL30" i="85"/>
  <c r="BL33" i="85"/>
  <c r="BN35" i="85"/>
  <c r="BL40" i="85"/>
  <c r="BN42" i="85"/>
  <c r="BJ46" i="85"/>
  <c r="BH49" i="85"/>
  <c r="BH53" i="85"/>
  <c r="BJ57" i="85"/>
  <c r="BN59" i="85"/>
  <c r="BH64" i="85"/>
  <c r="BN66" i="85"/>
  <c r="BL69" i="85"/>
  <c r="BG73" i="85"/>
  <c r="BG77" i="85"/>
  <c r="BL80" i="85"/>
  <c r="BO53" i="85"/>
  <c r="BO77" i="85"/>
  <c r="BF30" i="85"/>
  <c r="BF46" i="85"/>
  <c r="BH25" i="85"/>
  <c r="BN28" i="85"/>
  <c r="BM30" i="85"/>
  <c r="BG41" i="85"/>
  <c r="BI49" i="85"/>
  <c r="BI53" i="85"/>
  <c r="BI64" i="85"/>
  <c r="BH73" i="85"/>
  <c r="BH77" i="85"/>
  <c r="BK24" i="85"/>
  <c r="BJ24" i="85"/>
  <c r="BO24" i="85"/>
  <c r="BI24" i="85"/>
  <c r="BH24" i="85"/>
  <c r="BG24" i="85"/>
  <c r="BK52" i="85"/>
  <c r="BJ52" i="85"/>
  <c r="BO52" i="85"/>
  <c r="BN52" i="85"/>
  <c r="BH52" i="85"/>
  <c r="BG52" i="85"/>
  <c r="BF52" i="85"/>
  <c r="BI54" i="85"/>
  <c r="BH54" i="85"/>
  <c r="BG54" i="85"/>
  <c r="BO54" i="85"/>
  <c r="BN54" i="85"/>
  <c r="BM54" i="85"/>
  <c r="BJ27" i="85"/>
  <c r="BL52" i="85"/>
  <c r="BH31" i="85"/>
  <c r="BG31" i="85"/>
  <c r="BL31" i="85"/>
  <c r="BO31" i="85"/>
  <c r="BI31" i="85"/>
  <c r="BH43" i="85"/>
  <c r="BG43" i="85"/>
  <c r="BL43" i="85"/>
  <c r="BK43" i="85"/>
  <c r="BJ43" i="85"/>
  <c r="BI43" i="85"/>
  <c r="BH55" i="85"/>
  <c r="BG55" i="85"/>
  <c r="BL55" i="85"/>
  <c r="BK55" i="85"/>
  <c r="BO55" i="85"/>
  <c r="BH67" i="85"/>
  <c r="BG67" i="85"/>
  <c r="BL67" i="85"/>
  <c r="BK67" i="85"/>
  <c r="BN67" i="85"/>
  <c r="BM67" i="85"/>
  <c r="BF67" i="85"/>
  <c r="BH79" i="85"/>
  <c r="BG79" i="85"/>
  <c r="BL79" i="85"/>
  <c r="BK79" i="85"/>
  <c r="BO79" i="85"/>
  <c r="BN79" i="85"/>
  <c r="BJ79" i="85"/>
  <c r="BI79" i="85"/>
  <c r="BF54" i="85"/>
  <c r="BF74" i="85"/>
  <c r="BO27" i="85"/>
  <c r="BJ39" i="85"/>
  <c r="BM52" i="85"/>
  <c r="BI55" i="85"/>
  <c r="BL60" i="85"/>
  <c r="BK32" i="85"/>
  <c r="BJ32" i="85"/>
  <c r="BO32" i="85"/>
  <c r="BG32" i="85"/>
  <c r="BN32" i="85"/>
  <c r="BM32" i="85"/>
  <c r="BK44" i="85"/>
  <c r="BJ44" i="85"/>
  <c r="BO44" i="85"/>
  <c r="BN44" i="85"/>
  <c r="BI44" i="85"/>
  <c r="BH44" i="85"/>
  <c r="BK56" i="85"/>
  <c r="BJ56" i="85"/>
  <c r="BO56" i="85"/>
  <c r="BN56" i="85"/>
  <c r="BG56" i="85"/>
  <c r="BM56" i="85"/>
  <c r="BK68" i="85"/>
  <c r="BJ68" i="85"/>
  <c r="BO68" i="85"/>
  <c r="BN68" i="85"/>
  <c r="BM68" i="85"/>
  <c r="BF68" i="85"/>
  <c r="BL68" i="85"/>
  <c r="BI68" i="85"/>
  <c r="BK80" i="85"/>
  <c r="BJ80" i="85"/>
  <c r="BO80" i="85"/>
  <c r="BN80" i="85"/>
  <c r="BI80" i="85"/>
  <c r="BH80" i="85"/>
  <c r="BG80" i="85"/>
  <c r="BF55" i="85"/>
  <c r="BG28" i="85"/>
  <c r="BL32" i="85"/>
  <c r="BJ55" i="85"/>
  <c r="BI63" i="85"/>
  <c r="BF56" i="85"/>
  <c r="BF78" i="85"/>
  <c r="BH28" i="85"/>
  <c r="BM55" i="85"/>
  <c r="BJ63" i="85"/>
  <c r="BK48" i="85"/>
  <c r="BJ48" i="85"/>
  <c r="BO48" i="85"/>
  <c r="BN48" i="85"/>
  <c r="BI48" i="85"/>
  <c r="BH48" i="85"/>
  <c r="BL48" i="85"/>
  <c r="BI26" i="85"/>
  <c r="BN26" i="85"/>
  <c r="BG26" i="85"/>
  <c r="BI38" i="85"/>
  <c r="BO38" i="85"/>
  <c r="BN38" i="85"/>
  <c r="BH38" i="85"/>
  <c r="BF38" i="85"/>
  <c r="BG38" i="85"/>
  <c r="BI50" i="85"/>
  <c r="BH50" i="85"/>
  <c r="BJ50" i="85"/>
  <c r="BG50" i="85"/>
  <c r="BO50" i="85"/>
  <c r="BN50" i="85"/>
  <c r="BF50" i="85"/>
  <c r="BI62" i="85"/>
  <c r="BH62" i="85"/>
  <c r="BN62" i="85"/>
  <c r="BM62" i="85"/>
  <c r="BL62" i="85"/>
  <c r="BI74" i="85"/>
  <c r="BH74" i="85"/>
  <c r="BG74" i="85"/>
  <c r="BL74" i="85"/>
  <c r="BK74" i="85"/>
  <c r="BJ74" i="85"/>
  <c r="BN24" i="85"/>
  <c r="BL26" i="85"/>
  <c r="BJ38" i="85"/>
  <c r="BK36" i="85"/>
  <c r="BJ36" i="85"/>
  <c r="BO36" i="85"/>
  <c r="BL36" i="85"/>
  <c r="BI36" i="85"/>
  <c r="BF36" i="85"/>
  <c r="BH36" i="85"/>
  <c r="BH27" i="85"/>
  <c r="BG27" i="85"/>
  <c r="BL27" i="85"/>
  <c r="BN27" i="85"/>
  <c r="BM27" i="85"/>
  <c r="BK27" i="85"/>
  <c r="BH39" i="85"/>
  <c r="BG39" i="85"/>
  <c r="BL39" i="85"/>
  <c r="BO39" i="85"/>
  <c r="BN39" i="85"/>
  <c r="BM39" i="85"/>
  <c r="BH51" i="85"/>
  <c r="BG51" i="85"/>
  <c r="BL51" i="85"/>
  <c r="BK51" i="85"/>
  <c r="BI51" i="85"/>
  <c r="BF51" i="85"/>
  <c r="BH63" i="85"/>
  <c r="BG63" i="85"/>
  <c r="BL63" i="85"/>
  <c r="BK63" i="85"/>
  <c r="BO63" i="85"/>
  <c r="BN63" i="85"/>
  <c r="BH75" i="85"/>
  <c r="BG75" i="85"/>
  <c r="BL75" i="85"/>
  <c r="BK75" i="85"/>
  <c r="BO75" i="85"/>
  <c r="BM75" i="85"/>
  <c r="BJ75" i="85"/>
  <c r="BM26" i="85"/>
  <c r="BG36" i="85"/>
  <c r="BK38" i="85"/>
  <c r="BN51" i="85"/>
  <c r="BL24" i="85"/>
  <c r="BK28" i="85"/>
  <c r="BJ28" i="85"/>
  <c r="BO28" i="85"/>
  <c r="BM28" i="85"/>
  <c r="BK40" i="85"/>
  <c r="BJ40" i="85"/>
  <c r="BO40" i="85"/>
  <c r="BN40" i="85"/>
  <c r="BM40" i="85"/>
  <c r="BK64" i="85"/>
  <c r="BJ64" i="85"/>
  <c r="BO64" i="85"/>
  <c r="BN64" i="85"/>
  <c r="BM64" i="85"/>
  <c r="BL64" i="85"/>
  <c r="BO26" i="85"/>
  <c r="BM36" i="85"/>
  <c r="BL38" i="85"/>
  <c r="BO51" i="85"/>
  <c r="BJ54" i="85"/>
  <c r="BG62" i="85"/>
  <c r="BM24" i="85"/>
  <c r="BM48" i="85"/>
  <c r="BI27" i="85"/>
  <c r="BN36" i="85"/>
  <c r="BM38" i="85"/>
  <c r="BI52" i="85"/>
  <c r="BK54" i="85"/>
  <c r="BH60" i="85"/>
  <c r="BJ62" i="85"/>
  <c r="BK72" i="85"/>
  <c r="BJ72" i="85"/>
  <c r="BF72" i="85"/>
  <c r="BO72" i="85"/>
  <c r="BN72" i="85"/>
  <c r="BM72" i="85"/>
  <c r="BL72" i="85"/>
  <c r="BI72" i="85"/>
  <c r="BH72" i="85"/>
  <c r="BF24" i="85"/>
  <c r="BI42" i="85"/>
  <c r="BK42" i="85"/>
  <c r="BJ42" i="85"/>
  <c r="BO42" i="85"/>
  <c r="BI78" i="85"/>
  <c r="BH78" i="85"/>
  <c r="BK78" i="85"/>
  <c r="BJ78" i="85"/>
  <c r="BG78" i="85"/>
  <c r="BI39" i="85"/>
  <c r="BL54" i="85"/>
  <c r="BK62" i="85"/>
  <c r="BK60" i="85"/>
  <c r="BJ60" i="85"/>
  <c r="BF60" i="85"/>
  <c r="BO60" i="85"/>
  <c r="BN60" i="85"/>
  <c r="BG60" i="85"/>
  <c r="BM60" i="85"/>
  <c r="BK76" i="85"/>
  <c r="BJ76" i="85"/>
  <c r="BO76" i="85"/>
  <c r="BN76" i="85"/>
  <c r="BF76" i="85"/>
  <c r="BL76" i="85"/>
  <c r="BI76" i="85"/>
  <c r="BH76" i="85"/>
  <c r="BG76" i="85"/>
  <c r="BI30" i="85"/>
  <c r="BJ30" i="85"/>
  <c r="BO30" i="85"/>
  <c r="BN30" i="85"/>
  <c r="BI66" i="85"/>
  <c r="BH66" i="85"/>
  <c r="BM66" i="85"/>
  <c r="BL66" i="85"/>
  <c r="BK66" i="85"/>
  <c r="BF66" i="85"/>
  <c r="BN33" i="85"/>
  <c r="BM33" i="85"/>
  <c r="BN45" i="85"/>
  <c r="BM45" i="85"/>
  <c r="BN57" i="85"/>
  <c r="BM57" i="85"/>
  <c r="BN69" i="85"/>
  <c r="BM69" i="85"/>
  <c r="BH45" i="85"/>
  <c r="BI46" i="85"/>
  <c r="BH46" i="85"/>
  <c r="BI58" i="85"/>
  <c r="BH58" i="85"/>
  <c r="BI70" i="85"/>
  <c r="BH70" i="85"/>
  <c r="BL34" i="85"/>
  <c r="BI45" i="85"/>
  <c r="BG57" i="85"/>
  <c r="BN58" i="85"/>
  <c r="BL70" i="85"/>
  <c r="BH35" i="85"/>
  <c r="BG35" i="85"/>
  <c r="BL35" i="85"/>
  <c r="BH47" i="85"/>
  <c r="BG47" i="85"/>
  <c r="BL47" i="85"/>
  <c r="BK47" i="85"/>
  <c r="BH59" i="85"/>
  <c r="BG59" i="85"/>
  <c r="BL59" i="85"/>
  <c r="BK59" i="85"/>
  <c r="BH71" i="85"/>
  <c r="BG71" i="85"/>
  <c r="BL71" i="85"/>
  <c r="BK71" i="85"/>
  <c r="BG33" i="85"/>
  <c r="BM34" i="85"/>
  <c r="BJ45" i="85"/>
  <c r="BJ47" i="85"/>
  <c r="BH57" i="85"/>
  <c r="BO58" i="85"/>
  <c r="BM70" i="85"/>
  <c r="BF29" i="85"/>
  <c r="BF41" i="85"/>
  <c r="BF53" i="85"/>
  <c r="BF65" i="85"/>
  <c r="BF77" i="85"/>
  <c r="BF25" i="85"/>
  <c r="BF37" i="85"/>
  <c r="BF49" i="85"/>
  <c r="BF61" i="85"/>
  <c r="BF73" i="85"/>
  <c r="CI30" i="85"/>
  <c r="CG30" i="85"/>
  <c r="CH39" i="85"/>
  <c r="CH42" i="85"/>
  <c r="CG29" i="85"/>
  <c r="CI41" i="85"/>
  <c r="CK41" i="85"/>
  <c r="CK42" i="85"/>
  <c r="CD42" i="85"/>
  <c r="CD54" i="85"/>
  <c r="CD66" i="85"/>
  <c r="CG24" i="85"/>
  <c r="CK53" i="85"/>
  <c r="CE29" i="85"/>
  <c r="CG41" i="85"/>
  <c r="CI42" i="85"/>
  <c r="CK54" i="85"/>
  <c r="CE30" i="85"/>
  <c r="CG42" i="85"/>
  <c r="CI53" i="85"/>
  <c r="CE65" i="85"/>
  <c r="CG53" i="85"/>
  <c r="CI54" i="85"/>
  <c r="CE66" i="85"/>
  <c r="CG54" i="85"/>
  <c r="CI65" i="85"/>
  <c r="CF28" i="85"/>
  <c r="CH30" i="85"/>
  <c r="CI66" i="85"/>
  <c r="CF29" i="85"/>
  <c r="CH38" i="85"/>
  <c r="CJ30" i="85"/>
  <c r="CF30" i="85"/>
  <c r="CJ66" i="85"/>
  <c r="CF41" i="85"/>
  <c r="CH40" i="85"/>
  <c r="CK29" i="85"/>
  <c r="CF42" i="85"/>
  <c r="CH41" i="85"/>
  <c r="CK30" i="85"/>
  <c r="CG48" i="85"/>
  <c r="CK48" i="85"/>
  <c r="CE59" i="85"/>
  <c r="CF53" i="85"/>
  <c r="CH28" i="85"/>
  <c r="CH54" i="85"/>
  <c r="CJ48" i="85"/>
  <c r="CD36" i="85"/>
  <c r="CE60" i="85"/>
  <c r="CF54" i="85"/>
  <c r="CH29" i="85"/>
  <c r="CI29" i="85"/>
  <c r="CJ54" i="85"/>
  <c r="CE41" i="85"/>
  <c r="CH51" i="85"/>
  <c r="CE42" i="85"/>
  <c r="CF48" i="85"/>
  <c r="CG65" i="85"/>
  <c r="CH52" i="85"/>
  <c r="CK65" i="85"/>
  <c r="CD60" i="85"/>
  <c r="CE24" i="85"/>
  <c r="CH50" i="85"/>
  <c r="CF46" i="85"/>
  <c r="CD24" i="85"/>
  <c r="CF52" i="85"/>
  <c r="CG66" i="85"/>
  <c r="CH53" i="85"/>
  <c r="CJ46" i="85"/>
  <c r="CK66" i="85"/>
  <c r="CD31" i="85"/>
  <c r="CI31" i="85"/>
  <c r="CE35" i="85"/>
  <c r="CF24" i="85"/>
  <c r="CG35" i="85"/>
  <c r="CG59" i="85"/>
  <c r="CH58" i="85"/>
  <c r="CI58" i="85"/>
  <c r="CD43" i="85"/>
  <c r="CE36" i="85"/>
  <c r="CG36" i="85"/>
  <c r="CG60" i="85"/>
  <c r="CH60" i="85"/>
  <c r="CK55" i="85"/>
  <c r="CD44" i="85"/>
  <c r="CF58" i="85"/>
  <c r="CH62" i="85"/>
  <c r="CK24" i="85"/>
  <c r="CK60" i="85"/>
  <c r="CD48" i="85"/>
  <c r="CF60" i="85"/>
  <c r="CH63" i="85"/>
  <c r="CI43" i="85"/>
  <c r="CJ24" i="85"/>
  <c r="CE47" i="85"/>
  <c r="CF34" i="85"/>
  <c r="CF64" i="85"/>
  <c r="CG45" i="85"/>
  <c r="CH24" i="85"/>
  <c r="CH64" i="85"/>
  <c r="CI44" i="85"/>
  <c r="CD55" i="85"/>
  <c r="CE48" i="85"/>
  <c r="CF36" i="85"/>
  <c r="CF65" i="85"/>
  <c r="CG46" i="85"/>
  <c r="CH26" i="85"/>
  <c r="CH46" i="85"/>
  <c r="CH65" i="85"/>
  <c r="CI45" i="85"/>
  <c r="CJ34" i="85"/>
  <c r="CK31" i="85"/>
  <c r="CD56" i="85"/>
  <c r="CE53" i="85"/>
  <c r="CF40" i="85"/>
  <c r="CF66" i="85"/>
  <c r="CG47" i="85"/>
  <c r="CH27" i="85"/>
  <c r="CH48" i="85"/>
  <c r="CI46" i="85"/>
  <c r="CJ36" i="85"/>
  <c r="CK36" i="85"/>
  <c r="CI32" i="85"/>
  <c r="CG34" i="85"/>
  <c r="CG58" i="85"/>
  <c r="CH36" i="85"/>
  <c r="CI33" i="85"/>
  <c r="CI57" i="85"/>
  <c r="CJ58" i="85"/>
  <c r="CI55" i="85"/>
  <c r="CD32" i="85"/>
  <c r="CH34" i="85"/>
  <c r="CI56" i="85"/>
  <c r="CJ60" i="85"/>
  <c r="CG57" i="85"/>
  <c r="CI34" i="85"/>
  <c r="CK43" i="85"/>
  <c r="CG33" i="85"/>
  <c r="CD28" i="85"/>
  <c r="CD40" i="85"/>
  <c r="CD52" i="85"/>
  <c r="CD64" i="85"/>
  <c r="CE33" i="85"/>
  <c r="CE45" i="85"/>
  <c r="CE57" i="85"/>
  <c r="CF26" i="85"/>
  <c r="CF38" i="85"/>
  <c r="CF50" i="85"/>
  <c r="CF62" i="85"/>
  <c r="CG31" i="85"/>
  <c r="CG43" i="85"/>
  <c r="CG55" i="85"/>
  <c r="CK27" i="85"/>
  <c r="CK39" i="85"/>
  <c r="CK51" i="85"/>
  <c r="CK63" i="85"/>
  <c r="CD29" i="85"/>
  <c r="CD41" i="85"/>
  <c r="CD53" i="85"/>
  <c r="CD65" i="85"/>
  <c r="CE34" i="85"/>
  <c r="CE46" i="85"/>
  <c r="CE58" i="85"/>
  <c r="CF27" i="85"/>
  <c r="CF39" i="85"/>
  <c r="CF51" i="85"/>
  <c r="CF63" i="85"/>
  <c r="CG32" i="85"/>
  <c r="CG44" i="85"/>
  <c r="CG56" i="85"/>
  <c r="CH25" i="85"/>
  <c r="CH37" i="85"/>
  <c r="CH49" i="85"/>
  <c r="CH61" i="85"/>
  <c r="CJ35" i="85"/>
  <c r="CJ47" i="85"/>
  <c r="CJ59" i="85"/>
  <c r="CK28" i="85"/>
  <c r="CK40" i="85"/>
  <c r="CK52" i="85"/>
  <c r="CK64" i="85"/>
  <c r="CJ37" i="85"/>
  <c r="CE25" i="85"/>
  <c r="CE37" i="85"/>
  <c r="CE49" i="85"/>
  <c r="CE61" i="85"/>
  <c r="CJ26" i="85"/>
  <c r="CJ38" i="85"/>
  <c r="CJ50" i="85"/>
  <c r="CJ62" i="85"/>
  <c r="CD33" i="85"/>
  <c r="CD45" i="85"/>
  <c r="CD57" i="85"/>
  <c r="CE26" i="85"/>
  <c r="CE38" i="85"/>
  <c r="CE50" i="85"/>
  <c r="CE62" i="85"/>
  <c r="CF31" i="85"/>
  <c r="CF43" i="85"/>
  <c r="CF55" i="85"/>
  <c r="CJ27" i="85"/>
  <c r="CJ39" i="85"/>
  <c r="CJ51" i="85"/>
  <c r="CJ63" i="85"/>
  <c r="CK32" i="85"/>
  <c r="CK44" i="85"/>
  <c r="CK56" i="85"/>
  <c r="CD34" i="85"/>
  <c r="CD46" i="85"/>
  <c r="CD58" i="85"/>
  <c r="CE27" i="85"/>
  <c r="CE39" i="85"/>
  <c r="CE51" i="85"/>
  <c r="CE63" i="85"/>
  <c r="CF32" i="85"/>
  <c r="CF44" i="85"/>
  <c r="CF56" i="85"/>
  <c r="CG25" i="85"/>
  <c r="CG37" i="85"/>
  <c r="CG49" i="85"/>
  <c r="CG61" i="85"/>
  <c r="CI35" i="85"/>
  <c r="CI47" i="85"/>
  <c r="CI59" i="85"/>
  <c r="CJ28" i="85"/>
  <c r="CJ40" i="85"/>
  <c r="CJ52" i="85"/>
  <c r="CJ64" i="85"/>
  <c r="CK33" i="85"/>
  <c r="CK45" i="85"/>
  <c r="CK57" i="85"/>
  <c r="CD35" i="85"/>
  <c r="CD47" i="85"/>
  <c r="CD59" i="85"/>
  <c r="CE28" i="85"/>
  <c r="CE40" i="85"/>
  <c r="CE52" i="85"/>
  <c r="CE64" i="85"/>
  <c r="CF33" i="85"/>
  <c r="CF45" i="85"/>
  <c r="CF57" i="85"/>
  <c r="CG26" i="85"/>
  <c r="CG38" i="85"/>
  <c r="CG50" i="85"/>
  <c r="CG62" i="85"/>
  <c r="CH31" i="85"/>
  <c r="CH43" i="85"/>
  <c r="CH55" i="85"/>
  <c r="CG27" i="85"/>
  <c r="CG39" i="85"/>
  <c r="CG51" i="85"/>
  <c r="CG63" i="85"/>
  <c r="CH32" i="85"/>
  <c r="CH44" i="85"/>
  <c r="CH56" i="85"/>
  <c r="CI25" i="85"/>
  <c r="CI37" i="85"/>
  <c r="CI49" i="85"/>
  <c r="CI61" i="85"/>
  <c r="CK35" i="85"/>
  <c r="CK47" i="85"/>
  <c r="CK59" i="85"/>
  <c r="CJ25" i="85"/>
  <c r="CJ61" i="85"/>
  <c r="CD25" i="85"/>
  <c r="CD37" i="85"/>
  <c r="CD49" i="85"/>
  <c r="CD61" i="85"/>
  <c r="CF35" i="85"/>
  <c r="CF47" i="85"/>
  <c r="CF59" i="85"/>
  <c r="CG28" i="85"/>
  <c r="CG40" i="85"/>
  <c r="CG52" i="85"/>
  <c r="CG64" i="85"/>
  <c r="CH33" i="85"/>
  <c r="CH45" i="85"/>
  <c r="CH57" i="85"/>
  <c r="CI26" i="85"/>
  <c r="CI38" i="85"/>
  <c r="CI50" i="85"/>
  <c r="CI62" i="85"/>
  <c r="CJ31" i="85"/>
  <c r="CJ43" i="85"/>
  <c r="CJ55" i="85"/>
  <c r="CK25" i="85"/>
  <c r="CJ49" i="85"/>
  <c r="CD26" i="85"/>
  <c r="CD38" i="85"/>
  <c r="CD50" i="85"/>
  <c r="CD62" i="85"/>
  <c r="CI27" i="85"/>
  <c r="CI39" i="85"/>
  <c r="CI51" i="85"/>
  <c r="CI63" i="85"/>
  <c r="CJ32" i="85"/>
  <c r="CJ44" i="85"/>
  <c r="CJ56" i="85"/>
  <c r="CK37" i="85"/>
  <c r="CK49" i="85"/>
  <c r="CK61" i="85"/>
  <c r="Y64" i="68"/>
  <c r="Z64" i="68"/>
  <c r="K133" i="85"/>
  <c r="F123" i="85"/>
  <c r="X64" i="68" s="1"/>
  <c r="BK81" i="85" l="1"/>
  <c r="BM81" i="85"/>
  <c r="BF81" i="85"/>
  <c r="BG81" i="85"/>
  <c r="BN81" i="85"/>
  <c r="BH81" i="85"/>
  <c r="BI81" i="85"/>
  <c r="BO81" i="85"/>
  <c r="BL81" i="85"/>
  <c r="BJ81" i="85"/>
  <c r="CK67" i="85"/>
  <c r="CJ67" i="85"/>
  <c r="CH67" i="85"/>
  <c r="CI67" i="85"/>
  <c r="CG67" i="85"/>
  <c r="CE67" i="85"/>
  <c r="CF67" i="85"/>
  <c r="CD67" i="85"/>
  <c r="F94" i="85" l="1"/>
  <c r="K93" i="85"/>
  <c r="C93" i="85" s="1"/>
  <c r="F93" i="85"/>
  <c r="K92" i="85"/>
  <c r="C92" i="85" s="1"/>
  <c r="F92" i="85"/>
  <c r="K91" i="85"/>
  <c r="C91" i="85" s="1"/>
  <c r="F91" i="85"/>
  <c r="K90" i="85"/>
  <c r="C90" i="85" s="1"/>
  <c r="F90" i="85" s="1"/>
  <c r="K89" i="85"/>
  <c r="C89" i="85" s="1"/>
  <c r="F89" i="85"/>
  <c r="K88" i="85"/>
  <c r="C88" i="85" s="1"/>
  <c r="F88" i="85" s="1"/>
  <c r="K87" i="85"/>
  <c r="C87" i="85" s="1"/>
  <c r="F87" i="85" s="1"/>
  <c r="K86" i="85"/>
  <c r="C86" i="85" s="1"/>
  <c r="F86" i="85"/>
  <c r="F85" i="85"/>
  <c r="F84" i="85"/>
  <c r="F83" i="85"/>
  <c r="K58" i="85"/>
  <c r="C58" i="85" s="1"/>
  <c r="F58" i="85" s="1"/>
  <c r="K59" i="85"/>
  <c r="C59" i="85" s="1"/>
  <c r="K60" i="85"/>
  <c r="C60" i="85" s="1"/>
  <c r="F60" i="85" s="1"/>
  <c r="K61" i="85"/>
  <c r="C61" i="85" s="1"/>
  <c r="F61" i="85" s="1"/>
  <c r="K62" i="85"/>
  <c r="C62" i="85" s="1"/>
  <c r="F62" i="85" s="1"/>
  <c r="K63" i="85"/>
  <c r="C63" i="85" s="1"/>
  <c r="F63" i="85" s="1"/>
  <c r="K64" i="85"/>
  <c r="C64" i="85" s="1"/>
  <c r="F64" i="85" s="1"/>
  <c r="K65" i="85"/>
  <c r="C65" i="85" s="1"/>
  <c r="F65" i="85" s="1"/>
  <c r="K66" i="85"/>
  <c r="C66" i="85" s="1"/>
  <c r="F66" i="85" s="1"/>
  <c r="K57" i="85"/>
  <c r="C57" i="85" s="1"/>
  <c r="F57" i="85" s="1"/>
  <c r="F59" i="85"/>
  <c r="F56" i="85"/>
  <c r="F33" i="85"/>
  <c r="K56" i="85"/>
  <c r="C56" i="85" s="1"/>
  <c r="K55" i="85"/>
  <c r="C55" i="85" s="1"/>
  <c r="K38" i="85"/>
  <c r="C38" i="85" s="1"/>
  <c r="F38" i="85" s="1"/>
  <c r="K37" i="85"/>
  <c r="C37" i="85" s="1"/>
  <c r="F37" i="85" s="1"/>
  <c r="K36" i="85"/>
  <c r="C36" i="85" s="1"/>
  <c r="F36" i="85" s="1"/>
  <c r="K35" i="85"/>
  <c r="C35" i="85" s="1"/>
  <c r="F35" i="85" s="1"/>
  <c r="K34" i="85"/>
  <c r="C34" i="85" s="1"/>
  <c r="F34" i="85" s="1"/>
  <c r="K33" i="85"/>
  <c r="C33" i="85" s="1"/>
  <c r="K32" i="85"/>
  <c r="C32" i="85" s="1"/>
  <c r="F32" i="85" s="1"/>
  <c r="K31" i="85"/>
  <c r="C31" i="85" s="1"/>
  <c r="F31" i="85" s="1"/>
  <c r="K30" i="85"/>
  <c r="C30" i="85" s="1"/>
  <c r="F30" i="85" s="1"/>
  <c r="K29" i="85"/>
  <c r="C29" i="85" s="1"/>
  <c r="F29" i="85" s="1"/>
  <c r="K28" i="85"/>
  <c r="C28" i="85" s="1"/>
  <c r="F28" i="85" s="1"/>
  <c r="K27" i="85"/>
  <c r="C27" i="85" s="1"/>
  <c r="F96" i="85" l="1"/>
  <c r="X53" i="68" s="1"/>
  <c r="F68" i="85"/>
  <c r="W46" i="68" s="1"/>
  <c r="F55" i="85"/>
  <c r="F40" i="85"/>
  <c r="V27" i="68" s="1"/>
  <c r="F27" i="85"/>
  <c r="F39" i="85" s="1"/>
  <c r="U27" i="68" s="1"/>
  <c r="U67" i="68" s="1"/>
  <c r="U68" i="68" s="1"/>
  <c r="U74" i="68" s="1"/>
  <c r="K105" i="85"/>
  <c r="F95" i="85"/>
  <c r="W53" i="68" s="1"/>
  <c r="F67" i="85"/>
  <c r="V46" i="68" s="1"/>
  <c r="K77" i="85"/>
  <c r="F97" i="85" l="1"/>
  <c r="F69" i="85"/>
  <c r="F41" i="85"/>
  <c r="W28" i="68" s="1"/>
  <c r="W67" i="68" s="1"/>
  <c r="W68" i="68" s="1"/>
  <c r="W74" i="68" s="1"/>
  <c r="V67" i="68"/>
  <c r="V68" i="68" s="1"/>
  <c r="V74" i="68" s="1"/>
  <c r="AR2061" i="79"/>
  <c r="AQ2061" i="79"/>
  <c r="AP2061" i="79"/>
  <c r="AO2061" i="79"/>
  <c r="AN2061" i="79"/>
  <c r="AM2061" i="79"/>
  <c r="AL2061" i="79"/>
  <c r="AK2061" i="79"/>
  <c r="AJ2061" i="79"/>
  <c r="AI2061" i="79"/>
  <c r="AH2061" i="79"/>
  <c r="AG2061" i="79"/>
  <c r="AF2061" i="79"/>
  <c r="AE2061" i="79"/>
  <c r="AR2034" i="79"/>
  <c r="AQ2034" i="79"/>
  <c r="AP2034" i="79"/>
  <c r="AO2034" i="79"/>
  <c r="AN2034" i="79"/>
  <c r="AM2034" i="79"/>
  <c r="AL2034" i="79"/>
  <c r="AK2034" i="79"/>
  <c r="AJ2034" i="79"/>
  <c r="AI2034" i="79"/>
  <c r="AH2034" i="79"/>
  <c r="AG2034" i="79"/>
  <c r="AF2034" i="79"/>
  <c r="AE2034" i="79"/>
  <c r="H206" i="47"/>
  <c r="H205" i="47"/>
  <c r="H204" i="47"/>
  <c r="H203" i="47"/>
  <c r="H202" i="47"/>
  <c r="H201" i="47"/>
  <c r="H200" i="47"/>
  <c r="H199" i="47"/>
  <c r="H198" i="47"/>
  <c r="H197" i="47"/>
  <c r="H196" i="47"/>
  <c r="H195" i="47"/>
  <c r="Y53" i="68" l="1"/>
  <c r="F98" i="85"/>
  <c r="Z53" i="68" s="1"/>
  <c r="F70" i="85"/>
  <c r="X46" i="68"/>
  <c r="T1358" i="79" s="1"/>
  <c r="F42" i="85"/>
  <c r="X28" i="68" s="1"/>
  <c r="AR1995" i="79"/>
  <c r="AQ1995" i="79"/>
  <c r="AP1995" i="79"/>
  <c r="AO1995" i="79"/>
  <c r="AN1995" i="79"/>
  <c r="AM1995" i="79"/>
  <c r="AL1995" i="79"/>
  <c r="AK1995" i="79"/>
  <c r="AJ1995" i="79"/>
  <c r="AI1995" i="79"/>
  <c r="AH1995" i="79"/>
  <c r="AG1995" i="79"/>
  <c r="AF1995" i="79"/>
  <c r="AO1799" i="79"/>
  <c r="AP1799" i="79"/>
  <c r="AQ1799" i="79"/>
  <c r="AR1799" i="79"/>
  <c r="AN1799" i="79"/>
  <c r="AM1799" i="79"/>
  <c r="AL1799" i="79"/>
  <c r="AE1799" i="79"/>
  <c r="F1717" i="79"/>
  <c r="E1717" i="79"/>
  <c r="D1717" i="79"/>
  <c r="T1791" i="79"/>
  <c r="S1791" i="79"/>
  <c r="R1791" i="79"/>
  <c r="T1787" i="79"/>
  <c r="S1787" i="79"/>
  <c r="R1787" i="79"/>
  <c r="F1783" i="79"/>
  <c r="E1783" i="79"/>
  <c r="D1783" i="79"/>
  <c r="F1787" i="79"/>
  <c r="E1787" i="79"/>
  <c r="D1787" i="79"/>
  <c r="F1791" i="79"/>
  <c r="E1791" i="79"/>
  <c r="D1791" i="79"/>
  <c r="F1795" i="79"/>
  <c r="E1795" i="79"/>
  <c r="D1795" i="79"/>
  <c r="AR1796" i="79"/>
  <c r="AQ1796" i="79"/>
  <c r="AP1796" i="79"/>
  <c r="AO1796" i="79"/>
  <c r="AN1796" i="79"/>
  <c r="AM1796" i="79"/>
  <c r="AL1796" i="79"/>
  <c r="AK1796" i="79"/>
  <c r="AJ1796" i="79"/>
  <c r="AI1796" i="79"/>
  <c r="AH1796" i="79"/>
  <c r="AG1796" i="79"/>
  <c r="AF1796" i="79"/>
  <c r="AE1796" i="79"/>
  <c r="Q1796" i="79"/>
  <c r="AS1795" i="79"/>
  <c r="T1783" i="79"/>
  <c r="S1783" i="79"/>
  <c r="R1783" i="79"/>
  <c r="T1717" i="79"/>
  <c r="S1717" i="79"/>
  <c r="R1717" i="79"/>
  <c r="AR1792" i="79"/>
  <c r="AQ1792" i="79"/>
  <c r="AP1792" i="79"/>
  <c r="AO1792" i="79"/>
  <c r="AN1792" i="79"/>
  <c r="AM1792" i="79"/>
  <c r="AL1792" i="79"/>
  <c r="AK1792" i="79"/>
  <c r="AJ1792" i="79"/>
  <c r="AI1792" i="79"/>
  <c r="AH1792" i="79"/>
  <c r="AG1792" i="79"/>
  <c r="AF1792" i="79"/>
  <c r="AE1792" i="79"/>
  <c r="Q1792" i="79"/>
  <c r="AS1791" i="79"/>
  <c r="AR1788" i="79"/>
  <c r="AQ1788" i="79"/>
  <c r="AP1788" i="79"/>
  <c r="AO1788" i="79"/>
  <c r="AN1788" i="79"/>
  <c r="AM1788" i="79"/>
  <c r="AL1788" i="79"/>
  <c r="AK1788" i="79"/>
  <c r="AJ1788" i="79"/>
  <c r="AI1788" i="79"/>
  <c r="AH1788" i="79"/>
  <c r="AG1788" i="79"/>
  <c r="AF1788" i="79"/>
  <c r="AE1788" i="79"/>
  <c r="Q1788" i="79"/>
  <c r="AS1787" i="79"/>
  <c r="T1778" i="79"/>
  <c r="S1778" i="79"/>
  <c r="R1778" i="79"/>
  <c r="AR1779" i="79"/>
  <c r="AQ1779" i="79"/>
  <c r="AP1779" i="79"/>
  <c r="AO1779" i="79"/>
  <c r="AN1779" i="79"/>
  <c r="AM1779" i="79"/>
  <c r="AL1779" i="79"/>
  <c r="AK1779" i="79"/>
  <c r="AJ1779" i="79"/>
  <c r="AI1779" i="79"/>
  <c r="AH1779" i="79"/>
  <c r="AG1779" i="79"/>
  <c r="AF1779" i="79"/>
  <c r="AE1779" i="79"/>
  <c r="Q1779" i="79"/>
  <c r="AS1778" i="79"/>
  <c r="M42" i="44"/>
  <c r="L42" i="44"/>
  <c r="K42" i="44"/>
  <c r="J42" i="44"/>
  <c r="I42" i="44"/>
  <c r="H42" i="44"/>
  <c r="G42" i="44"/>
  <c r="F42" i="44"/>
  <c r="E42" i="44"/>
  <c r="D42" i="44"/>
  <c r="C42" i="44"/>
  <c r="M43" i="44"/>
  <c r="L43" i="44"/>
  <c r="K43" i="44"/>
  <c r="J43" i="44"/>
  <c r="I43" i="44"/>
  <c r="H43" i="44"/>
  <c r="G43" i="44"/>
  <c r="F43" i="44"/>
  <c r="E43" i="44"/>
  <c r="D43" i="44"/>
  <c r="AR1579" i="79"/>
  <c r="AQ1579" i="79"/>
  <c r="AP1579" i="79"/>
  <c r="AO1579" i="79"/>
  <c r="AN1579" i="79"/>
  <c r="AM1579" i="79"/>
  <c r="AL1579" i="79"/>
  <c r="AK1579" i="79"/>
  <c r="AJ1579" i="79"/>
  <c r="AI1579" i="79"/>
  <c r="AH1579" i="79"/>
  <c r="AG1579" i="79"/>
  <c r="AF1579" i="79"/>
  <c r="AE1579" i="79"/>
  <c r="AS1578" i="79"/>
  <c r="U1578" i="79"/>
  <c r="T1578" i="79"/>
  <c r="S1578" i="79"/>
  <c r="R1578" i="79"/>
  <c r="Q1579" i="79"/>
  <c r="U1587" i="79"/>
  <c r="T1587" i="79"/>
  <c r="S1587" i="79"/>
  <c r="R1587" i="79"/>
  <c r="G1587" i="79"/>
  <c r="F1587" i="79"/>
  <c r="E1587" i="79"/>
  <c r="D1587" i="79"/>
  <c r="U1583" i="79"/>
  <c r="T1583" i="79"/>
  <c r="S1583" i="79"/>
  <c r="R1583" i="79"/>
  <c r="G1583" i="79"/>
  <c r="F1583" i="79"/>
  <c r="E1583" i="79"/>
  <c r="D1583" i="79"/>
  <c r="U1504" i="79"/>
  <c r="T1504" i="79"/>
  <c r="S1504" i="79"/>
  <c r="R1504" i="79"/>
  <c r="G1504" i="79"/>
  <c r="F1504" i="79"/>
  <c r="E1504" i="79"/>
  <c r="D1504" i="79"/>
  <c r="AR1588" i="79"/>
  <c r="AQ1588" i="79"/>
  <c r="AP1588" i="79"/>
  <c r="AO1588" i="79"/>
  <c r="AN1588" i="79"/>
  <c r="AM1588" i="79"/>
  <c r="AL1588" i="79"/>
  <c r="AK1588" i="79"/>
  <c r="AJ1588" i="79"/>
  <c r="AI1588" i="79"/>
  <c r="AH1588" i="79"/>
  <c r="AG1588" i="79"/>
  <c r="AF1588" i="79"/>
  <c r="AE1588" i="79"/>
  <c r="Q1588" i="79"/>
  <c r="AS1587" i="79"/>
  <c r="S1151" i="79"/>
  <c r="S1150" i="79"/>
  <c r="S1358" i="79"/>
  <c r="W1151" i="79"/>
  <c r="V1151" i="79"/>
  <c r="U1151" i="79"/>
  <c r="T1151" i="79"/>
  <c r="W1150" i="79"/>
  <c r="T1150" i="79"/>
  <c r="W1076" i="79"/>
  <c r="V1076" i="79"/>
  <c r="U1076" i="79"/>
  <c r="T1076" i="79"/>
  <c r="S1076" i="79"/>
  <c r="I1164" i="79"/>
  <c r="H1164" i="79"/>
  <c r="G1164" i="79"/>
  <c r="F1164" i="79"/>
  <c r="E1164" i="79"/>
  <c r="D1168" i="79"/>
  <c r="W1156" i="79"/>
  <c r="V1156" i="79"/>
  <c r="U1156" i="79"/>
  <c r="T1156" i="79"/>
  <c r="S1156" i="79"/>
  <c r="I1076" i="79"/>
  <c r="I1160" i="79"/>
  <c r="H1160" i="79"/>
  <c r="G1160" i="79"/>
  <c r="F1160" i="79"/>
  <c r="E1160" i="79"/>
  <c r="I1156" i="79"/>
  <c r="H1156" i="79"/>
  <c r="G1156" i="79"/>
  <c r="F1156" i="79"/>
  <c r="E1156" i="79"/>
  <c r="H1076" i="79"/>
  <c r="G1076" i="79"/>
  <c r="F1076" i="79"/>
  <c r="E1076" i="79"/>
  <c r="AR1165" i="79"/>
  <c r="AQ1165" i="79"/>
  <c r="AP1165" i="79"/>
  <c r="AO1165" i="79"/>
  <c r="AN1165" i="79"/>
  <c r="AM1165" i="79"/>
  <c r="AL1165" i="79"/>
  <c r="AK1165" i="79"/>
  <c r="AJ1165" i="79"/>
  <c r="AI1165" i="79"/>
  <c r="AH1165" i="79"/>
  <c r="AG1165" i="79"/>
  <c r="AF1165" i="79"/>
  <c r="AE1165" i="79"/>
  <c r="Q1165" i="79"/>
  <c r="AS1164" i="79"/>
  <c r="AR1161" i="79"/>
  <c r="AQ1161" i="79"/>
  <c r="AP1161" i="79"/>
  <c r="AO1161" i="79"/>
  <c r="AN1161" i="79"/>
  <c r="AM1161" i="79"/>
  <c r="AL1161" i="79"/>
  <c r="AK1161" i="79"/>
  <c r="AJ1161" i="79"/>
  <c r="AI1161" i="79"/>
  <c r="AH1161" i="79"/>
  <c r="AG1161" i="79"/>
  <c r="AF1161" i="79"/>
  <c r="AE1161" i="79"/>
  <c r="Q1161" i="79"/>
  <c r="AS1160" i="79"/>
  <c r="A1159" i="79"/>
  <c r="A1163" i="79" s="1"/>
  <c r="AR1157" i="79"/>
  <c r="AQ1157" i="79"/>
  <c r="AP1157" i="79"/>
  <c r="AO1157" i="79"/>
  <c r="AN1157" i="79"/>
  <c r="AM1157" i="79"/>
  <c r="AL1157" i="79"/>
  <c r="AK1157" i="79"/>
  <c r="AJ1157" i="79"/>
  <c r="AI1157" i="79"/>
  <c r="AH1157" i="79"/>
  <c r="AG1157" i="79"/>
  <c r="AF1157" i="79"/>
  <c r="AE1157" i="79"/>
  <c r="Q1157" i="79"/>
  <c r="AS1156" i="79"/>
  <c r="AR1151" i="79"/>
  <c r="AQ1151" i="79"/>
  <c r="AP1151" i="79"/>
  <c r="AO1151" i="79"/>
  <c r="AN1151" i="79"/>
  <c r="AM1151" i="79"/>
  <c r="AL1151" i="79"/>
  <c r="AK1151" i="79"/>
  <c r="AJ1151" i="79"/>
  <c r="AI1151" i="79"/>
  <c r="AH1151" i="79"/>
  <c r="AG1151" i="79"/>
  <c r="AF1151" i="79"/>
  <c r="AE1151" i="79"/>
  <c r="Q1151" i="79"/>
  <c r="AS1150" i="79"/>
  <c r="H1385" i="79"/>
  <c r="G1385" i="79"/>
  <c r="F1385" i="79"/>
  <c r="E1385" i="79"/>
  <c r="D1385" i="79"/>
  <c r="H1381" i="79"/>
  <c r="G1381" i="79"/>
  <c r="F1381" i="79"/>
  <c r="E1381" i="79"/>
  <c r="D1381" i="79"/>
  <c r="H1376" i="79"/>
  <c r="G1376" i="79"/>
  <c r="F1376" i="79"/>
  <c r="E1376" i="79"/>
  <c r="D1376" i="79"/>
  <c r="H1372" i="79"/>
  <c r="G1372" i="79"/>
  <c r="F1372" i="79"/>
  <c r="E1372" i="79"/>
  <c r="D1372" i="79"/>
  <c r="H1368" i="79"/>
  <c r="G1368" i="79"/>
  <c r="F1368" i="79"/>
  <c r="E1368" i="79"/>
  <c r="D1368" i="79"/>
  <c r="H1364" i="79"/>
  <c r="G1364" i="79"/>
  <c r="F1364" i="79"/>
  <c r="E1364" i="79"/>
  <c r="D1364" i="79"/>
  <c r="H1290" i="79"/>
  <c r="G1290" i="79"/>
  <c r="F1290" i="79"/>
  <c r="E1290" i="79"/>
  <c r="D1290" i="79"/>
  <c r="H1268" i="79"/>
  <c r="G1268" i="79"/>
  <c r="F1268" i="79"/>
  <c r="E1268" i="79"/>
  <c r="D1268" i="79"/>
  <c r="V1385" i="79"/>
  <c r="U1385" i="79"/>
  <c r="T1385" i="79"/>
  <c r="S1385" i="79"/>
  <c r="R1385" i="79"/>
  <c r="V1381" i="79"/>
  <c r="U1381" i="79"/>
  <c r="T1381" i="79"/>
  <c r="S1381" i="79"/>
  <c r="R1381" i="79"/>
  <c r="V1376" i="79"/>
  <c r="U1376" i="79"/>
  <c r="T1376" i="79"/>
  <c r="S1376" i="79"/>
  <c r="R1376" i="79"/>
  <c r="V1372" i="79"/>
  <c r="U1372" i="79"/>
  <c r="T1372" i="79"/>
  <c r="S1372" i="79"/>
  <c r="R1372" i="79"/>
  <c r="V1368" i="79"/>
  <c r="U1368" i="79"/>
  <c r="T1368" i="79"/>
  <c r="S1368" i="79"/>
  <c r="R1368" i="79"/>
  <c r="V1364" i="79"/>
  <c r="U1364" i="79"/>
  <c r="T1364" i="79"/>
  <c r="S1364" i="79"/>
  <c r="R1364" i="79"/>
  <c r="R1358" i="79"/>
  <c r="V1290" i="79"/>
  <c r="U1290" i="79"/>
  <c r="T1290" i="79"/>
  <c r="S1290" i="79"/>
  <c r="R1290" i="79"/>
  <c r="V1268" i="79"/>
  <c r="U1268" i="79"/>
  <c r="T1268" i="79"/>
  <c r="S1268" i="79"/>
  <c r="R1268" i="79"/>
  <c r="Q1269" i="79"/>
  <c r="C45" i="44"/>
  <c r="C44" i="44"/>
  <c r="AR1386" i="79"/>
  <c r="AQ1386" i="79"/>
  <c r="AP1386" i="79"/>
  <c r="AO1386" i="79"/>
  <c r="AN1386" i="79"/>
  <c r="AM1386" i="79"/>
  <c r="AL1386" i="79"/>
  <c r="AK1386" i="79"/>
  <c r="AJ1386" i="79"/>
  <c r="AI1386" i="79"/>
  <c r="AH1386" i="79"/>
  <c r="AG1386" i="79"/>
  <c r="AF1386" i="79"/>
  <c r="AE1386" i="79"/>
  <c r="Q1386" i="79"/>
  <c r="AS1385" i="79"/>
  <c r="A1367" i="79"/>
  <c r="A1371" i="79" s="1"/>
  <c r="A1375" i="79" s="1"/>
  <c r="A1380" i="79" s="1"/>
  <c r="A1385" i="79" s="1"/>
  <c r="AR1382" i="79"/>
  <c r="AQ1382" i="79"/>
  <c r="AP1382" i="79"/>
  <c r="AO1382" i="79"/>
  <c r="AN1382" i="79"/>
  <c r="AM1382" i="79"/>
  <c r="AL1382" i="79"/>
  <c r="AK1382" i="79"/>
  <c r="AJ1382" i="79"/>
  <c r="AI1382" i="79"/>
  <c r="AH1382" i="79"/>
  <c r="AG1382" i="79"/>
  <c r="AF1382" i="79"/>
  <c r="AE1382" i="79"/>
  <c r="Q1382" i="79"/>
  <c r="AS1381" i="79"/>
  <c r="AR1377" i="79"/>
  <c r="AQ1377" i="79"/>
  <c r="AP1377" i="79"/>
  <c r="AO1377" i="79"/>
  <c r="AN1377" i="79"/>
  <c r="AM1377" i="79"/>
  <c r="AL1377" i="79"/>
  <c r="AK1377" i="79"/>
  <c r="AJ1377" i="79"/>
  <c r="AI1377" i="79"/>
  <c r="AH1377" i="79"/>
  <c r="AG1377" i="79"/>
  <c r="AF1377" i="79"/>
  <c r="AE1377" i="79"/>
  <c r="Q1377" i="79"/>
  <c r="AS1376" i="79"/>
  <c r="AR1373" i="79"/>
  <c r="AQ1373" i="79"/>
  <c r="AP1373" i="79"/>
  <c r="AO1373" i="79"/>
  <c r="AN1373" i="79"/>
  <c r="AM1373" i="79"/>
  <c r="AL1373" i="79"/>
  <c r="AK1373" i="79"/>
  <c r="AJ1373" i="79"/>
  <c r="AI1373" i="79"/>
  <c r="AH1373" i="79"/>
  <c r="AG1373" i="79"/>
  <c r="AF1373" i="79"/>
  <c r="AE1373" i="79"/>
  <c r="Q1373" i="79"/>
  <c r="AS1372" i="79"/>
  <c r="AR1369" i="79"/>
  <c r="AQ1369" i="79"/>
  <c r="AP1369" i="79"/>
  <c r="AO1369" i="79"/>
  <c r="AN1369" i="79"/>
  <c r="AM1369" i="79"/>
  <c r="AL1369" i="79"/>
  <c r="AK1369" i="79"/>
  <c r="AJ1369" i="79"/>
  <c r="AI1369" i="79"/>
  <c r="AH1369" i="79"/>
  <c r="AG1369" i="79"/>
  <c r="AF1369" i="79"/>
  <c r="AE1369" i="79"/>
  <c r="Q1369" i="79"/>
  <c r="AS1368" i="79"/>
  <c r="F71" i="85" l="1"/>
  <c r="Z46" i="68" s="1"/>
  <c r="Y46" i="68"/>
  <c r="U1358" i="79" s="1"/>
  <c r="F43" i="85"/>
  <c r="Y28" i="68" s="1"/>
  <c r="V1150" i="79" s="1"/>
  <c r="V1168" i="79" s="1"/>
  <c r="AK1187" i="79"/>
  <c r="U1150" i="79"/>
  <c r="U1168" i="79" s="1"/>
  <c r="X67" i="68"/>
  <c r="X68" i="68" s="1"/>
  <c r="X74" i="68" s="1"/>
  <c r="F1798" i="79"/>
  <c r="D1798" i="79"/>
  <c r="E1798" i="79"/>
  <c r="T1798" i="79"/>
  <c r="S1798" i="79"/>
  <c r="R1798" i="79"/>
  <c r="T1590" i="79"/>
  <c r="D1590" i="79"/>
  <c r="R1590" i="79"/>
  <c r="E1590" i="79"/>
  <c r="F1590" i="79"/>
  <c r="G1590" i="79"/>
  <c r="S1590" i="79"/>
  <c r="U1590" i="79"/>
  <c r="T1168" i="79"/>
  <c r="W1168" i="79"/>
  <c r="E1168" i="79"/>
  <c r="G1168" i="79"/>
  <c r="H1168" i="79"/>
  <c r="F1168" i="79"/>
  <c r="I1168" i="79"/>
  <c r="S1168" i="79"/>
  <c r="Z67" i="68" l="1"/>
  <c r="Z68" i="68" s="1"/>
  <c r="Z74" i="68" s="1"/>
  <c r="V1358" i="79"/>
  <c r="Y67" i="68"/>
  <c r="Y68" i="68" s="1"/>
  <c r="Y74" i="68" s="1"/>
  <c r="AR1359" i="79"/>
  <c r="AQ1359" i="79"/>
  <c r="AP1359" i="79"/>
  <c r="AO1359" i="79"/>
  <c r="AN1359" i="79"/>
  <c r="AM1359" i="79"/>
  <c r="AL1359" i="79"/>
  <c r="AK1359" i="79"/>
  <c r="AJ1359" i="79"/>
  <c r="AI1359" i="79"/>
  <c r="AH1359" i="79"/>
  <c r="AG1359" i="79"/>
  <c r="AF1359" i="79"/>
  <c r="AE1359" i="79"/>
  <c r="Q1359" i="79"/>
  <c r="AS1358" i="79"/>
  <c r="V1389" i="79"/>
  <c r="H1389" i="79"/>
  <c r="G1389" i="79"/>
  <c r="F1389" i="79"/>
  <c r="E1389" i="79"/>
  <c r="R1992" i="79"/>
  <c r="D1992" i="79"/>
  <c r="AR1990" i="79"/>
  <c r="AQ1990" i="79"/>
  <c r="AP1990" i="79"/>
  <c r="AO1990" i="79"/>
  <c r="AN1990" i="79"/>
  <c r="AM1990" i="79"/>
  <c r="AL1990" i="79"/>
  <c r="AK1990" i="79"/>
  <c r="AJ1990" i="79"/>
  <c r="AI1990" i="79"/>
  <c r="AH1990" i="79"/>
  <c r="AG1990" i="79"/>
  <c r="AF1990" i="79"/>
  <c r="AE1990" i="79"/>
  <c r="Q1990" i="79"/>
  <c r="AS1989" i="79"/>
  <c r="AR1985" i="79"/>
  <c r="AQ1985" i="79"/>
  <c r="AP1985" i="79"/>
  <c r="AO1985" i="79"/>
  <c r="AN1985" i="79"/>
  <c r="AM1985" i="79"/>
  <c r="AL1985" i="79"/>
  <c r="AK1985" i="79"/>
  <c r="AJ1985" i="79"/>
  <c r="AI1985" i="79"/>
  <c r="AH1985" i="79"/>
  <c r="AG1985" i="79"/>
  <c r="AF1985" i="79"/>
  <c r="AE1985" i="79"/>
  <c r="Q1985" i="79"/>
  <c r="AS1984" i="79"/>
  <c r="AR1982" i="79"/>
  <c r="AQ1982" i="79"/>
  <c r="AP1982" i="79"/>
  <c r="AO1982" i="79"/>
  <c r="AN1982" i="79"/>
  <c r="AM1982" i="79"/>
  <c r="AL1982" i="79"/>
  <c r="AK1982" i="79"/>
  <c r="AJ1982" i="79"/>
  <c r="AI1982" i="79"/>
  <c r="AH1982" i="79"/>
  <c r="AG1982" i="79"/>
  <c r="AF1982" i="79"/>
  <c r="AE1982" i="79"/>
  <c r="Q1982" i="79"/>
  <c r="AS1981" i="79"/>
  <c r="AR1979" i="79"/>
  <c r="AQ1979" i="79"/>
  <c r="AP1979" i="79"/>
  <c r="AO1979" i="79"/>
  <c r="AN1979" i="79"/>
  <c r="AM1979" i="79"/>
  <c r="AL1979" i="79"/>
  <c r="AK1979" i="79"/>
  <c r="AJ1979" i="79"/>
  <c r="AI1979" i="79"/>
  <c r="AH1979" i="79"/>
  <c r="AG1979" i="79"/>
  <c r="AF1979" i="79"/>
  <c r="AE1979" i="79"/>
  <c r="Q1979" i="79"/>
  <c r="AS1978" i="79"/>
  <c r="AR1976" i="79"/>
  <c r="AQ1976" i="79"/>
  <c r="AP1976" i="79"/>
  <c r="AO1976" i="79"/>
  <c r="AN1976" i="79"/>
  <c r="AM1976" i="79"/>
  <c r="AL1976" i="79"/>
  <c r="AK1976" i="79"/>
  <c r="AJ1976" i="79"/>
  <c r="AI1976" i="79"/>
  <c r="AH1976" i="79"/>
  <c r="AG1976" i="79"/>
  <c r="AF1976" i="79"/>
  <c r="AE1976" i="79"/>
  <c r="Q1976" i="79"/>
  <c r="AS1975" i="79"/>
  <c r="AR1973" i="79"/>
  <c r="AQ1973" i="79"/>
  <c r="AP1973" i="79"/>
  <c r="AO1973" i="79"/>
  <c r="AN1973" i="79"/>
  <c r="AM1973" i="79"/>
  <c r="AL1973" i="79"/>
  <c r="AK1973" i="79"/>
  <c r="AJ1973" i="79"/>
  <c r="AI1973" i="79"/>
  <c r="AH1973" i="79"/>
  <c r="AG1973" i="79"/>
  <c r="AF1973" i="79"/>
  <c r="AE1973" i="79"/>
  <c r="Q1973" i="79"/>
  <c r="AS1972" i="79"/>
  <c r="AR1970" i="79"/>
  <c r="AQ1970" i="79"/>
  <c r="AP1970" i="79"/>
  <c r="AO1970" i="79"/>
  <c r="AN1970" i="79"/>
  <c r="AM1970" i="79"/>
  <c r="AL1970" i="79"/>
  <c r="AK1970" i="79"/>
  <c r="AJ1970" i="79"/>
  <c r="AI1970" i="79"/>
  <c r="AH1970" i="79"/>
  <c r="AG1970" i="79"/>
  <c r="AF1970" i="79"/>
  <c r="AE1970" i="79"/>
  <c r="Q1970" i="79"/>
  <c r="AS1969" i="79"/>
  <c r="AR1967" i="79"/>
  <c r="AQ1967" i="79"/>
  <c r="AP1967" i="79"/>
  <c r="AO1967" i="79"/>
  <c r="AN1967" i="79"/>
  <c r="AM1967" i="79"/>
  <c r="AL1967" i="79"/>
  <c r="AK1967" i="79"/>
  <c r="AJ1967" i="79"/>
  <c r="AI1967" i="79"/>
  <c r="AH1967" i="79"/>
  <c r="AG1967" i="79"/>
  <c r="AF1967" i="79"/>
  <c r="AE1967" i="79"/>
  <c r="Q1967" i="79"/>
  <c r="AS1966" i="79"/>
  <c r="AR1964" i="79"/>
  <c r="AQ1964" i="79"/>
  <c r="AP1964" i="79"/>
  <c r="AO1964" i="79"/>
  <c r="AN1964" i="79"/>
  <c r="AM1964" i="79"/>
  <c r="AL1964" i="79"/>
  <c r="AK1964" i="79"/>
  <c r="AJ1964" i="79"/>
  <c r="AI1964" i="79"/>
  <c r="AH1964" i="79"/>
  <c r="AG1964" i="79"/>
  <c r="AF1964" i="79"/>
  <c r="AE1964" i="79"/>
  <c r="AS1963" i="79"/>
  <c r="AR1961" i="79"/>
  <c r="AQ1961" i="79"/>
  <c r="AP1961" i="79"/>
  <c r="AO1961" i="79"/>
  <c r="AN1961" i="79"/>
  <c r="AM1961" i="79"/>
  <c r="AL1961" i="79"/>
  <c r="AK1961" i="79"/>
  <c r="AJ1961" i="79"/>
  <c r="AI1961" i="79"/>
  <c r="AH1961" i="79"/>
  <c r="AG1961" i="79"/>
  <c r="AF1961" i="79"/>
  <c r="AE1961" i="79"/>
  <c r="Q1961" i="79"/>
  <c r="AS1960" i="79"/>
  <c r="AR1958" i="79"/>
  <c r="AQ1958" i="79"/>
  <c r="AP1958" i="79"/>
  <c r="AO1958" i="79"/>
  <c r="AN1958" i="79"/>
  <c r="AM1958" i="79"/>
  <c r="AL1958" i="79"/>
  <c r="AK1958" i="79"/>
  <c r="AJ1958" i="79"/>
  <c r="AI1958" i="79"/>
  <c r="AH1958" i="79"/>
  <c r="AG1958" i="79"/>
  <c r="AF1958" i="79"/>
  <c r="AE1958" i="79"/>
  <c r="Q1958" i="79"/>
  <c r="AS1957" i="79"/>
  <c r="AR1955" i="79"/>
  <c r="AQ1955" i="79"/>
  <c r="AP1955" i="79"/>
  <c r="AO1955" i="79"/>
  <c r="AN1955" i="79"/>
  <c r="AM1955" i="79"/>
  <c r="AL1955" i="79"/>
  <c r="AK1955" i="79"/>
  <c r="AJ1955" i="79"/>
  <c r="AI1955" i="79"/>
  <c r="AH1955" i="79"/>
  <c r="AG1955" i="79"/>
  <c r="AF1955" i="79"/>
  <c r="AE1955" i="79"/>
  <c r="Q1955" i="79"/>
  <c r="AS1954" i="79"/>
  <c r="AR1952" i="79"/>
  <c r="AQ1952" i="79"/>
  <c r="AP1952" i="79"/>
  <c r="AO1952" i="79"/>
  <c r="AN1952" i="79"/>
  <c r="AM1952" i="79"/>
  <c r="AL1952" i="79"/>
  <c r="AK1952" i="79"/>
  <c r="AJ1952" i="79"/>
  <c r="AI1952" i="79"/>
  <c r="AH1952" i="79"/>
  <c r="AG1952" i="79"/>
  <c r="AF1952" i="79"/>
  <c r="AE1952" i="79"/>
  <c r="Q1952" i="79"/>
  <c r="AS1951" i="79"/>
  <c r="AR1949" i="79"/>
  <c r="AQ1949" i="79"/>
  <c r="AP1949" i="79"/>
  <c r="AO1949" i="79"/>
  <c r="AN1949" i="79"/>
  <c r="AM1949" i="79"/>
  <c r="AL1949" i="79"/>
  <c r="AK1949" i="79"/>
  <c r="AJ1949" i="79"/>
  <c r="AI1949" i="79"/>
  <c r="AH1949" i="79"/>
  <c r="AG1949" i="79"/>
  <c r="AF1949" i="79"/>
  <c r="AE1949" i="79"/>
  <c r="Q1949" i="79"/>
  <c r="AS1948" i="79"/>
  <c r="AR1946" i="79"/>
  <c r="AQ1946" i="79"/>
  <c r="AP1946" i="79"/>
  <c r="AO1946" i="79"/>
  <c r="AN1946" i="79"/>
  <c r="AM1946" i="79"/>
  <c r="AL1946" i="79"/>
  <c r="AK1946" i="79"/>
  <c r="AJ1946" i="79"/>
  <c r="AI1946" i="79"/>
  <c r="AH1946" i="79"/>
  <c r="AG1946" i="79"/>
  <c r="AF1946" i="79"/>
  <c r="AE1946" i="79"/>
  <c r="Q1946" i="79"/>
  <c r="AS1945" i="79"/>
  <c r="AR1942" i="79"/>
  <c r="AQ1942" i="79"/>
  <c r="AP1942" i="79"/>
  <c r="AO1942" i="79"/>
  <c r="AN1942" i="79"/>
  <c r="AM1942" i="79"/>
  <c r="AL1942" i="79"/>
  <c r="AK1942" i="79"/>
  <c r="AJ1942" i="79"/>
  <c r="AI1942" i="79"/>
  <c r="AH1942" i="79"/>
  <c r="AG1942" i="79"/>
  <c r="AF1942" i="79"/>
  <c r="AE1942" i="79"/>
  <c r="Q1942" i="79"/>
  <c r="AS1941" i="79"/>
  <c r="AR1939" i="79"/>
  <c r="AQ1939" i="79"/>
  <c r="AP1939" i="79"/>
  <c r="AO1939" i="79"/>
  <c r="AN1939" i="79"/>
  <c r="AM1939" i="79"/>
  <c r="AL1939" i="79"/>
  <c r="AK1939" i="79"/>
  <c r="AJ1939" i="79"/>
  <c r="AI1939" i="79"/>
  <c r="AH1939" i="79"/>
  <c r="AG1939" i="79"/>
  <c r="AF1939" i="79"/>
  <c r="AE1939" i="79"/>
  <c r="Q1939" i="79"/>
  <c r="AS1938" i="79"/>
  <c r="AR1936" i="79"/>
  <c r="AQ1936" i="79"/>
  <c r="AP1936" i="79"/>
  <c r="AO1936" i="79"/>
  <c r="AN1936" i="79"/>
  <c r="AM1936" i="79"/>
  <c r="AL1936" i="79"/>
  <c r="AK1936" i="79"/>
  <c r="AJ1936" i="79"/>
  <c r="AI1936" i="79"/>
  <c r="AH1936" i="79"/>
  <c r="AG1936" i="79"/>
  <c r="AF1936" i="79"/>
  <c r="AE1936" i="79"/>
  <c r="Q1936" i="79"/>
  <c r="AS1935" i="79"/>
  <c r="AR1932" i="79"/>
  <c r="AQ1932" i="79"/>
  <c r="AP1932" i="79"/>
  <c r="AO1932" i="79"/>
  <c r="AN1932" i="79"/>
  <c r="AM1932" i="79"/>
  <c r="AL1932" i="79"/>
  <c r="AK1932" i="79"/>
  <c r="AJ1932" i="79"/>
  <c r="AI1932" i="79"/>
  <c r="AH1932" i="79"/>
  <c r="AG1932" i="79"/>
  <c r="AF1932" i="79"/>
  <c r="AE1932" i="79"/>
  <c r="Q1932" i="79"/>
  <c r="AS1931" i="79"/>
  <c r="AR1929" i="79"/>
  <c r="AQ1929" i="79"/>
  <c r="AP1929" i="79"/>
  <c r="AO1929" i="79"/>
  <c r="AN1929" i="79"/>
  <c r="AM1929" i="79"/>
  <c r="AL1929" i="79"/>
  <c r="AK1929" i="79"/>
  <c r="AJ1929" i="79"/>
  <c r="AI1929" i="79"/>
  <c r="AH1929" i="79"/>
  <c r="AG1929" i="79"/>
  <c r="AF1929" i="79"/>
  <c r="AE1929" i="79"/>
  <c r="Q1929" i="79"/>
  <c r="AS1928" i="79"/>
  <c r="AR1926" i="79"/>
  <c r="AQ1926" i="79"/>
  <c r="AP1926" i="79"/>
  <c r="AO1926" i="79"/>
  <c r="AN1926" i="79"/>
  <c r="AM1926" i="79"/>
  <c r="AL1926" i="79"/>
  <c r="AK1926" i="79"/>
  <c r="AJ1926" i="79"/>
  <c r="AI1926" i="79"/>
  <c r="AH1926" i="79"/>
  <c r="AG1926" i="79"/>
  <c r="AF1926" i="79"/>
  <c r="AE1926" i="79"/>
  <c r="Q1926" i="79"/>
  <c r="AS1925" i="79"/>
  <c r="AR1923" i="79"/>
  <c r="AQ1923" i="79"/>
  <c r="AP1923" i="79"/>
  <c r="AO1923" i="79"/>
  <c r="AN1923" i="79"/>
  <c r="AM1923" i="79"/>
  <c r="AL1923" i="79"/>
  <c r="AK1923" i="79"/>
  <c r="AJ1923" i="79"/>
  <c r="AI1923" i="79"/>
  <c r="AH1923" i="79"/>
  <c r="AG1923" i="79"/>
  <c r="AF1923" i="79"/>
  <c r="AE1923" i="79"/>
  <c r="Q1923" i="79"/>
  <c r="AS1922" i="79"/>
  <c r="AR1920" i="79"/>
  <c r="AQ1920" i="79"/>
  <c r="AP1920" i="79"/>
  <c r="AO1920" i="79"/>
  <c r="AN1920" i="79"/>
  <c r="AM1920" i="79"/>
  <c r="AL1920" i="79"/>
  <c r="AK1920" i="79"/>
  <c r="AJ1920" i="79"/>
  <c r="AI1920" i="79"/>
  <c r="AH1920" i="79"/>
  <c r="AG1920" i="79"/>
  <c r="AF1920" i="79"/>
  <c r="AE1920" i="79"/>
  <c r="Q1920" i="79"/>
  <c r="AS1919" i="79"/>
  <c r="AR1917" i="79"/>
  <c r="AQ1917" i="79"/>
  <c r="AP1917" i="79"/>
  <c r="AO1917" i="79"/>
  <c r="AN1917" i="79"/>
  <c r="AM1917" i="79"/>
  <c r="AL1917" i="79"/>
  <c r="AK1917" i="79"/>
  <c r="AJ1917" i="79"/>
  <c r="AI1917" i="79"/>
  <c r="AH1917" i="79"/>
  <c r="AG1917" i="79"/>
  <c r="AF1917" i="79"/>
  <c r="AE1917" i="79"/>
  <c r="Q1917" i="79"/>
  <c r="AS1916" i="79"/>
  <c r="AR1914" i="79"/>
  <c r="AQ1914" i="79"/>
  <c r="AP1914" i="79"/>
  <c r="AO1914" i="79"/>
  <c r="AN1914" i="79"/>
  <c r="AM1914" i="79"/>
  <c r="AL1914" i="79"/>
  <c r="AK1914" i="79"/>
  <c r="AJ1914" i="79"/>
  <c r="AI1914" i="79"/>
  <c r="AH1914" i="79"/>
  <c r="AG1914" i="79"/>
  <c r="AF1914" i="79"/>
  <c r="AE1914" i="79"/>
  <c r="Q1914" i="79"/>
  <c r="AS1913" i="79"/>
  <c r="AR1911" i="79"/>
  <c r="AQ1911" i="79"/>
  <c r="AP1911" i="79"/>
  <c r="AO1911" i="79"/>
  <c r="AN1911" i="79"/>
  <c r="AM1911" i="79"/>
  <c r="AL1911" i="79"/>
  <c r="AK1911" i="79"/>
  <c r="AJ1911" i="79"/>
  <c r="AI1911" i="79"/>
  <c r="AH1911" i="79"/>
  <c r="AG1911" i="79"/>
  <c r="AF1911" i="79"/>
  <c r="AE1911" i="79"/>
  <c r="Q1911" i="79"/>
  <c r="AS1910" i="79"/>
  <c r="AR1907" i="79"/>
  <c r="AQ1907" i="79"/>
  <c r="AP1907" i="79"/>
  <c r="AO1907" i="79"/>
  <c r="AN1907" i="79"/>
  <c r="AM1907" i="79"/>
  <c r="AL1907" i="79"/>
  <c r="AK1907" i="79"/>
  <c r="AJ1907" i="79"/>
  <c r="AI1907" i="79"/>
  <c r="AH1907" i="79"/>
  <c r="AG1907" i="79"/>
  <c r="AF1907" i="79"/>
  <c r="AE1907" i="79"/>
  <c r="AS1906" i="79"/>
  <c r="AR1904" i="79"/>
  <c r="AQ1904" i="79"/>
  <c r="AP1904" i="79"/>
  <c r="AO1904" i="79"/>
  <c r="AN1904" i="79"/>
  <c r="AM1904" i="79"/>
  <c r="AL1904" i="79"/>
  <c r="AK1904" i="79"/>
  <c r="AJ1904" i="79"/>
  <c r="AI1904" i="79"/>
  <c r="AH1904" i="79"/>
  <c r="AG1904" i="79"/>
  <c r="AF1904" i="79"/>
  <c r="AE1904" i="79"/>
  <c r="AS1903" i="79"/>
  <c r="AR1901" i="79"/>
  <c r="AQ1901" i="79"/>
  <c r="AP1901" i="79"/>
  <c r="AO1901" i="79"/>
  <c r="AN1901" i="79"/>
  <c r="AM1901" i="79"/>
  <c r="AL1901" i="79"/>
  <c r="AK1901" i="79"/>
  <c r="AJ1901" i="79"/>
  <c r="AI1901" i="79"/>
  <c r="AH1901" i="79"/>
  <c r="AG1901" i="79"/>
  <c r="AF1901" i="79"/>
  <c r="AE1901" i="79"/>
  <c r="AS1900" i="79"/>
  <c r="AR1898" i="79"/>
  <c r="AQ1898" i="79"/>
  <c r="AP1898" i="79"/>
  <c r="AO1898" i="79"/>
  <c r="AN1898" i="79"/>
  <c r="AM1898" i="79"/>
  <c r="AL1898" i="79"/>
  <c r="AK1898" i="79"/>
  <c r="AJ1898" i="79"/>
  <c r="AI1898" i="79"/>
  <c r="AH1898" i="79"/>
  <c r="AG1898" i="79"/>
  <c r="AF1898" i="79"/>
  <c r="AE1898" i="79"/>
  <c r="AS1897" i="79"/>
  <c r="AR1893" i="79"/>
  <c r="AQ1893" i="79"/>
  <c r="AP1893" i="79"/>
  <c r="AO1893" i="79"/>
  <c r="AN1893" i="79"/>
  <c r="AM1893" i="79"/>
  <c r="AL1893" i="79"/>
  <c r="AK1893" i="79"/>
  <c r="AJ1893" i="79"/>
  <c r="AI1893" i="79"/>
  <c r="AH1893" i="79"/>
  <c r="AG1893" i="79"/>
  <c r="AF1893" i="79"/>
  <c r="AE1893" i="79"/>
  <c r="Q1893" i="79"/>
  <c r="AS1892" i="79"/>
  <c r="AR1890" i="79"/>
  <c r="AQ1890" i="79"/>
  <c r="AP1890" i="79"/>
  <c r="AO1890" i="79"/>
  <c r="AN1890" i="79"/>
  <c r="AM1890" i="79"/>
  <c r="AL1890" i="79"/>
  <c r="AK1890" i="79"/>
  <c r="AJ1890" i="79"/>
  <c r="AI1890" i="79"/>
  <c r="AH1890" i="79"/>
  <c r="AG1890" i="79"/>
  <c r="AF1890" i="79"/>
  <c r="AE1890" i="79"/>
  <c r="Q1890" i="79"/>
  <c r="AS1889" i="79"/>
  <c r="AR1887" i="79"/>
  <c r="AQ1887" i="79"/>
  <c r="AP1887" i="79"/>
  <c r="AO1887" i="79"/>
  <c r="AN1887" i="79"/>
  <c r="AM1887" i="79"/>
  <c r="AL1887" i="79"/>
  <c r="AK1887" i="79"/>
  <c r="AJ1887" i="79"/>
  <c r="AI1887" i="79"/>
  <c r="AH1887" i="79"/>
  <c r="AG1887" i="79"/>
  <c r="AF1887" i="79"/>
  <c r="AE1887" i="79"/>
  <c r="Q1887" i="79"/>
  <c r="AS1886" i="79"/>
  <c r="AR1884" i="79"/>
  <c r="AQ1884" i="79"/>
  <c r="AP1884" i="79"/>
  <c r="AO1884" i="79"/>
  <c r="AN1884" i="79"/>
  <c r="AM1884" i="79"/>
  <c r="AL1884" i="79"/>
  <c r="AK1884" i="79"/>
  <c r="AJ1884" i="79"/>
  <c r="AI1884" i="79"/>
  <c r="AH1884" i="79"/>
  <c r="AG1884" i="79"/>
  <c r="AF1884" i="79"/>
  <c r="AE1884" i="79"/>
  <c r="Q1884" i="79"/>
  <c r="AS1883" i="79"/>
  <c r="AR1880" i="79"/>
  <c r="AQ1880" i="79"/>
  <c r="AP1880" i="79"/>
  <c r="AO1880" i="79"/>
  <c r="AN1880" i="79"/>
  <c r="AM1880" i="79"/>
  <c r="AL1880" i="79"/>
  <c r="AK1880" i="79"/>
  <c r="AJ1880" i="79"/>
  <c r="AI1880" i="79"/>
  <c r="AH1880" i="79"/>
  <c r="AG1880" i="79"/>
  <c r="AF1880" i="79"/>
  <c r="AE1880" i="79"/>
  <c r="Q1880" i="79"/>
  <c r="AS1879" i="79"/>
  <c r="AR1877" i="79"/>
  <c r="AQ1877" i="79"/>
  <c r="AP1877" i="79"/>
  <c r="AO1877" i="79"/>
  <c r="AN1877" i="79"/>
  <c r="AM1877" i="79"/>
  <c r="AL1877" i="79"/>
  <c r="AK1877" i="79"/>
  <c r="AJ1877" i="79"/>
  <c r="AI1877" i="79"/>
  <c r="AH1877" i="79"/>
  <c r="AG1877" i="79"/>
  <c r="AF1877" i="79"/>
  <c r="AE1877" i="79"/>
  <c r="Q1877" i="79"/>
  <c r="AS1876" i="79"/>
  <c r="AR1873" i="79"/>
  <c r="AQ1873" i="79"/>
  <c r="AP1873" i="79"/>
  <c r="AO1873" i="79"/>
  <c r="AN1873" i="79"/>
  <c r="AM1873" i="79"/>
  <c r="AL1873" i="79"/>
  <c r="AK1873" i="79"/>
  <c r="AJ1873" i="79"/>
  <c r="AI1873" i="79"/>
  <c r="AH1873" i="79"/>
  <c r="AG1873" i="79"/>
  <c r="AF1873" i="79"/>
  <c r="AE1873" i="79"/>
  <c r="Q1873" i="79"/>
  <c r="AS1872" i="79"/>
  <c r="AR1869" i="79"/>
  <c r="AQ1869" i="79"/>
  <c r="AP1869" i="79"/>
  <c r="AO1869" i="79"/>
  <c r="AN1869" i="79"/>
  <c r="AM1869" i="79"/>
  <c r="AL1869" i="79"/>
  <c r="AK1869" i="79"/>
  <c r="AJ1869" i="79"/>
  <c r="AI1869" i="79"/>
  <c r="AH1869" i="79"/>
  <c r="AG1869" i="79"/>
  <c r="AF1869" i="79"/>
  <c r="AE1869" i="79"/>
  <c r="Q1869" i="79"/>
  <c r="AS1868" i="79"/>
  <c r="AR1866" i="79"/>
  <c r="AQ1866" i="79"/>
  <c r="AP1866" i="79"/>
  <c r="AO1866" i="79"/>
  <c r="AN1866" i="79"/>
  <c r="AM1866" i="79"/>
  <c r="AL1866" i="79"/>
  <c r="AK1866" i="79"/>
  <c r="AJ1866" i="79"/>
  <c r="AI1866" i="79"/>
  <c r="AH1866" i="79"/>
  <c r="AG1866" i="79"/>
  <c r="AF1866" i="79"/>
  <c r="AE1866" i="79"/>
  <c r="Q1866" i="79"/>
  <c r="AS1865" i="79"/>
  <c r="AR1863" i="79"/>
  <c r="AQ1863" i="79"/>
  <c r="AP1863" i="79"/>
  <c r="AO1863" i="79"/>
  <c r="AN1863" i="79"/>
  <c r="AM1863" i="79"/>
  <c r="AL1863" i="79"/>
  <c r="AK1863" i="79"/>
  <c r="AJ1863" i="79"/>
  <c r="AI1863" i="79"/>
  <c r="AH1863" i="79"/>
  <c r="AG1863" i="79"/>
  <c r="AF1863" i="79"/>
  <c r="AE1863" i="79"/>
  <c r="Q1863" i="79"/>
  <c r="AS1862" i="79"/>
  <c r="AR1859" i="79"/>
  <c r="AQ1859" i="79"/>
  <c r="AP1859" i="79"/>
  <c r="AO1859" i="79"/>
  <c r="AN1859" i="79"/>
  <c r="AM1859" i="79"/>
  <c r="AL1859" i="79"/>
  <c r="AK1859" i="79"/>
  <c r="AJ1859" i="79"/>
  <c r="AI1859" i="79"/>
  <c r="AH1859" i="79"/>
  <c r="AG1859" i="79"/>
  <c r="AF1859" i="79"/>
  <c r="AE1859" i="79"/>
  <c r="Q1859" i="79"/>
  <c r="AS1858" i="79"/>
  <c r="AR1856" i="79"/>
  <c r="AQ1856" i="79"/>
  <c r="AP1856" i="79"/>
  <c r="AO1856" i="79"/>
  <c r="AN1856" i="79"/>
  <c r="AM1856" i="79"/>
  <c r="AL1856" i="79"/>
  <c r="AK1856" i="79"/>
  <c r="AJ1856" i="79"/>
  <c r="AI1856" i="79"/>
  <c r="AH1856" i="79"/>
  <c r="AG1856" i="79"/>
  <c r="AF1856" i="79"/>
  <c r="AE1856" i="79"/>
  <c r="Q1856" i="79"/>
  <c r="AS1855" i="79"/>
  <c r="AR1853" i="79"/>
  <c r="AQ1853" i="79"/>
  <c r="AP1853" i="79"/>
  <c r="AO1853" i="79"/>
  <c r="AN1853" i="79"/>
  <c r="AM1853" i="79"/>
  <c r="AL1853" i="79"/>
  <c r="AK1853" i="79"/>
  <c r="AJ1853" i="79"/>
  <c r="AI1853" i="79"/>
  <c r="AH1853" i="79"/>
  <c r="AG1853" i="79"/>
  <c r="AF1853" i="79"/>
  <c r="AE1853" i="79"/>
  <c r="Q1853" i="79"/>
  <c r="AS1852" i="79"/>
  <c r="AR1850" i="79"/>
  <c r="AQ1850" i="79"/>
  <c r="AP1850" i="79"/>
  <c r="AO1850" i="79"/>
  <c r="AN1850" i="79"/>
  <c r="AM1850" i="79"/>
  <c r="AL1850" i="79"/>
  <c r="AK1850" i="79"/>
  <c r="AJ1850" i="79"/>
  <c r="AI1850" i="79"/>
  <c r="AH1850" i="79"/>
  <c r="AG1850" i="79"/>
  <c r="AF1850" i="79"/>
  <c r="AE1850" i="79"/>
  <c r="Q1850" i="79"/>
  <c r="AS1849" i="79"/>
  <c r="AR1847" i="79"/>
  <c r="AQ1847" i="79"/>
  <c r="AP1847" i="79"/>
  <c r="AO1847" i="79"/>
  <c r="AN1847" i="79"/>
  <c r="AM1847" i="79"/>
  <c r="AL1847" i="79"/>
  <c r="AK1847" i="79"/>
  <c r="AJ1847" i="79"/>
  <c r="AI1847" i="79"/>
  <c r="AH1847" i="79"/>
  <c r="AG1847" i="79"/>
  <c r="AF1847" i="79"/>
  <c r="AE1847" i="79"/>
  <c r="Q1847" i="79"/>
  <c r="AS1846" i="79"/>
  <c r="AR1843" i="79"/>
  <c r="AQ1843" i="79"/>
  <c r="AP1843" i="79"/>
  <c r="AO1843" i="79"/>
  <c r="AN1843" i="79"/>
  <c r="AM1843" i="79"/>
  <c r="AL1843" i="79"/>
  <c r="AK1843" i="79"/>
  <c r="AJ1843" i="79"/>
  <c r="AI1843" i="79"/>
  <c r="AH1843" i="79"/>
  <c r="AG1843" i="79"/>
  <c r="AF1843" i="79"/>
  <c r="AE1843" i="79"/>
  <c r="AS1842" i="79"/>
  <c r="AR1840" i="79"/>
  <c r="AQ1840" i="79"/>
  <c r="AP1840" i="79"/>
  <c r="AO1840" i="79"/>
  <c r="AN1840" i="79"/>
  <c r="AM1840" i="79"/>
  <c r="AL1840" i="79"/>
  <c r="AK1840" i="79"/>
  <c r="AJ1840" i="79"/>
  <c r="AI1840" i="79"/>
  <c r="AH1840" i="79"/>
  <c r="AG1840" i="79"/>
  <c r="AF1840" i="79"/>
  <c r="AE1840" i="79"/>
  <c r="AS1839" i="79"/>
  <c r="AR1837" i="79"/>
  <c r="AQ1837" i="79"/>
  <c r="AP1837" i="79"/>
  <c r="AO1837" i="79"/>
  <c r="AN1837" i="79"/>
  <c r="AM1837" i="79"/>
  <c r="AL1837" i="79"/>
  <c r="AK1837" i="79"/>
  <c r="AJ1837" i="79"/>
  <c r="AI1837" i="79"/>
  <c r="AH1837" i="79"/>
  <c r="AG1837" i="79"/>
  <c r="AF1837" i="79"/>
  <c r="AE1837" i="79"/>
  <c r="AS1836" i="79"/>
  <c r="AR1834" i="79"/>
  <c r="AQ1834" i="79"/>
  <c r="AP1834" i="79"/>
  <c r="AO1834" i="79"/>
  <c r="AN1834" i="79"/>
  <c r="AM1834" i="79"/>
  <c r="AL1834" i="79"/>
  <c r="AK1834" i="79"/>
  <c r="AJ1834" i="79"/>
  <c r="AI1834" i="79"/>
  <c r="AH1834" i="79"/>
  <c r="AG1834" i="79"/>
  <c r="AF1834" i="79"/>
  <c r="AE1834" i="79"/>
  <c r="AS1833" i="79"/>
  <c r="AR1831" i="79"/>
  <c r="AQ1831" i="79"/>
  <c r="AP1831" i="79"/>
  <c r="AO1831" i="79"/>
  <c r="AN1831" i="79"/>
  <c r="AM1831" i="79"/>
  <c r="AL1831" i="79"/>
  <c r="AK1831" i="79"/>
  <c r="AJ1831" i="79"/>
  <c r="AI1831" i="79"/>
  <c r="AH1831" i="79"/>
  <c r="AG1831" i="79"/>
  <c r="AF1831" i="79"/>
  <c r="AE1831" i="79"/>
  <c r="AS1830" i="79"/>
  <c r="AR1828" i="79"/>
  <c r="AQ1828" i="79"/>
  <c r="AP1828" i="79"/>
  <c r="AO1828" i="79"/>
  <c r="AN1828" i="79"/>
  <c r="AM1828" i="79"/>
  <c r="AL1828" i="79"/>
  <c r="AF1828" i="79"/>
  <c r="AE1828" i="79"/>
  <c r="AS1827" i="79"/>
  <c r="AR1827" i="79"/>
  <c r="AQ1827" i="79"/>
  <c r="AP1827" i="79"/>
  <c r="AO1827" i="79"/>
  <c r="AN1827" i="79"/>
  <c r="AM1827" i="79"/>
  <c r="AL1827" i="79"/>
  <c r="AF1827" i="79"/>
  <c r="AE1827" i="79"/>
  <c r="R1389" i="79" l="1"/>
  <c r="S1389" i="79"/>
  <c r="T1389" i="79"/>
  <c r="D1389" i="79"/>
  <c r="U1389" i="79"/>
  <c r="AF2014" i="79"/>
  <c r="AG2014" i="79"/>
  <c r="AR2014" i="79"/>
  <c r="AK2015" i="79"/>
  <c r="AH2014" i="79"/>
  <c r="AL2014" i="79"/>
  <c r="AI2014" i="79"/>
  <c r="AK2014" i="79"/>
  <c r="AP2015" i="79"/>
  <c r="AN2014" i="79"/>
  <c r="AH2015" i="79"/>
  <c r="AO2014" i="79"/>
  <c r="AJ2014" i="79"/>
  <c r="AP2014" i="79"/>
  <c r="AM2014" i="79"/>
  <c r="AE1992" i="79"/>
  <c r="AE2016" i="79" s="1"/>
  <c r="AQ2015" i="79"/>
  <c r="AO2015" i="79"/>
  <c r="AN2015" i="79"/>
  <c r="AM2015" i="79"/>
  <c r="AQ2014" i="79"/>
  <c r="AL2015" i="79"/>
  <c r="AE2014" i="79"/>
  <c r="AE2015" i="79"/>
  <c r="AJ2015" i="79"/>
  <c r="AI2015" i="79"/>
  <c r="AG2015" i="79"/>
  <c r="AR2015" i="79"/>
  <c r="AF2015" i="79"/>
  <c r="AO1992" i="79"/>
  <c r="AM1992" i="79"/>
  <c r="AP1992" i="79"/>
  <c r="AQ1992" i="79"/>
  <c r="AQ2016" i="79" s="1"/>
  <c r="AF1992" i="79"/>
  <c r="AR1992" i="79"/>
  <c r="AR2016" i="79" s="1"/>
  <c r="AN1992" i="79"/>
  <c r="AL1992" i="79"/>
  <c r="AL2016" i="79" s="1"/>
  <c r="R125" i="45"/>
  <c r="R126" i="45"/>
  <c r="R127" i="45"/>
  <c r="R128" i="45"/>
  <c r="R129" i="45"/>
  <c r="R130" i="45"/>
  <c r="R131" i="45"/>
  <c r="R132" i="45"/>
  <c r="R133" i="45"/>
  <c r="R134" i="45"/>
  <c r="R135" i="45"/>
  <c r="R136" i="45"/>
  <c r="R137" i="45"/>
  <c r="R124" i="45"/>
  <c r="Q125" i="45"/>
  <c r="Q126" i="45"/>
  <c r="Q127" i="45"/>
  <c r="Q128" i="45"/>
  <c r="Q129" i="45"/>
  <c r="Q130" i="45"/>
  <c r="Q131" i="45"/>
  <c r="Q132" i="45"/>
  <c r="Q133" i="45"/>
  <c r="Q134" i="45"/>
  <c r="Q135" i="45"/>
  <c r="Q136" i="45"/>
  <c r="Q137" i="45"/>
  <c r="Q124" i="45"/>
  <c r="P125" i="45"/>
  <c r="P126" i="45"/>
  <c r="P127" i="45"/>
  <c r="P128" i="45"/>
  <c r="P129" i="45"/>
  <c r="P130" i="45"/>
  <c r="P131" i="45"/>
  <c r="P132" i="45"/>
  <c r="P133" i="45"/>
  <c r="P134" i="45"/>
  <c r="P135" i="45"/>
  <c r="P136" i="45"/>
  <c r="P137" i="45"/>
  <c r="P124" i="45"/>
  <c r="O125" i="45"/>
  <c r="O126" i="45"/>
  <c r="O127" i="45"/>
  <c r="O128" i="45"/>
  <c r="O129" i="45"/>
  <c r="O130" i="45"/>
  <c r="O131" i="45"/>
  <c r="O132" i="45"/>
  <c r="O133" i="45"/>
  <c r="O134" i="45"/>
  <c r="O135" i="45"/>
  <c r="O136" i="45"/>
  <c r="O137" i="45"/>
  <c r="O124" i="45"/>
  <c r="N125" i="45"/>
  <c r="N126" i="45"/>
  <c r="N127" i="45"/>
  <c r="N128" i="45"/>
  <c r="N129" i="45"/>
  <c r="N130" i="45"/>
  <c r="N131" i="45"/>
  <c r="N132" i="45"/>
  <c r="N133" i="45"/>
  <c r="N134" i="45"/>
  <c r="N135" i="45"/>
  <c r="N136" i="45"/>
  <c r="N137" i="45"/>
  <c r="N124" i="45"/>
  <c r="M125" i="45"/>
  <c r="M126" i="45"/>
  <c r="M127" i="45"/>
  <c r="M128" i="45"/>
  <c r="M129" i="45"/>
  <c r="M130" i="45"/>
  <c r="M131" i="45"/>
  <c r="M132" i="45"/>
  <c r="M133" i="45"/>
  <c r="M134" i="45"/>
  <c r="M135" i="45"/>
  <c r="M136" i="45"/>
  <c r="M137" i="45"/>
  <c r="M124" i="45"/>
  <c r="L125" i="45"/>
  <c r="L126" i="45"/>
  <c r="L127" i="45"/>
  <c r="L128" i="45"/>
  <c r="L129" i="45"/>
  <c r="L130" i="45"/>
  <c r="L131" i="45"/>
  <c r="L132" i="45"/>
  <c r="L133" i="45"/>
  <c r="L134" i="45"/>
  <c r="L135" i="45"/>
  <c r="L136" i="45"/>
  <c r="L137" i="45"/>
  <c r="L124" i="45"/>
  <c r="K125" i="45"/>
  <c r="K126" i="45"/>
  <c r="K127" i="45"/>
  <c r="K128" i="45"/>
  <c r="K129" i="45"/>
  <c r="K130" i="45"/>
  <c r="K131" i="45"/>
  <c r="K132" i="45"/>
  <c r="K133" i="45"/>
  <c r="K134" i="45"/>
  <c r="K135" i="45"/>
  <c r="K136" i="45"/>
  <c r="K137" i="45"/>
  <c r="K124" i="45"/>
  <c r="J125" i="45"/>
  <c r="J126" i="45"/>
  <c r="J127" i="45"/>
  <c r="J128" i="45"/>
  <c r="J129" i="45"/>
  <c r="J130" i="45"/>
  <c r="J131" i="45"/>
  <c r="J132" i="45"/>
  <c r="J133" i="45"/>
  <c r="J134" i="45"/>
  <c r="J135" i="45"/>
  <c r="J136" i="45"/>
  <c r="J137" i="45"/>
  <c r="J124" i="45"/>
  <c r="I125" i="45"/>
  <c r="I126" i="45"/>
  <c r="I127" i="45"/>
  <c r="I128" i="45"/>
  <c r="I129" i="45"/>
  <c r="I130" i="45"/>
  <c r="I131" i="45"/>
  <c r="I132" i="45"/>
  <c r="I124" i="45"/>
  <c r="H125" i="45"/>
  <c r="H126" i="45"/>
  <c r="H127" i="45"/>
  <c r="H128" i="45"/>
  <c r="H129" i="45"/>
  <c r="H130" i="45"/>
  <c r="H131" i="45"/>
  <c r="H132" i="45"/>
  <c r="H124" i="45"/>
  <c r="G125" i="45"/>
  <c r="G126" i="45"/>
  <c r="G127" i="45"/>
  <c r="G128" i="45"/>
  <c r="G129" i="45"/>
  <c r="G130" i="45"/>
  <c r="G131" i="45"/>
  <c r="G132" i="45"/>
  <c r="G124" i="45"/>
  <c r="F125" i="45"/>
  <c r="F126" i="45"/>
  <c r="F127" i="45"/>
  <c r="F128" i="45"/>
  <c r="F129" i="45"/>
  <c r="F130" i="45"/>
  <c r="F131" i="45"/>
  <c r="F132" i="45"/>
  <c r="F124" i="45"/>
  <c r="E125" i="45"/>
  <c r="E126" i="45"/>
  <c r="E127" i="45"/>
  <c r="E128" i="45"/>
  <c r="E129" i="45"/>
  <c r="E130" i="45"/>
  <c r="E131" i="45"/>
  <c r="E132" i="45"/>
  <c r="E124" i="45"/>
  <c r="D125" i="45"/>
  <c r="D126" i="45"/>
  <c r="D127" i="45"/>
  <c r="D128" i="45"/>
  <c r="D129" i="45"/>
  <c r="D130" i="45"/>
  <c r="D131" i="45"/>
  <c r="D132" i="45"/>
  <c r="D124" i="45"/>
  <c r="C125" i="45"/>
  <c r="C126" i="45"/>
  <c r="C127" i="45"/>
  <c r="C128" i="45"/>
  <c r="C129" i="45"/>
  <c r="C130" i="45"/>
  <c r="C131" i="45"/>
  <c r="C132" i="45"/>
  <c r="C133" i="45"/>
  <c r="C134" i="45"/>
  <c r="C135" i="45"/>
  <c r="C136" i="45"/>
  <c r="C137" i="45"/>
  <c r="C124" i="45"/>
  <c r="R122" i="45"/>
  <c r="R123" i="45"/>
  <c r="R113" i="45"/>
  <c r="R114" i="45" s="1"/>
  <c r="R106" i="45"/>
  <c r="R99" i="45"/>
  <c r="R92" i="45"/>
  <c r="R85" i="45"/>
  <c r="R78" i="45"/>
  <c r="R71" i="45"/>
  <c r="R64" i="45"/>
  <c r="R57" i="45"/>
  <c r="R50" i="45"/>
  <c r="R43" i="45"/>
  <c r="R36" i="45"/>
  <c r="R29" i="45"/>
  <c r="R30" i="45" s="1"/>
  <c r="D137" i="45" s="1"/>
  <c r="R22" i="45"/>
  <c r="R17" i="45"/>
  <c r="H190" i="47"/>
  <c r="H191" i="47"/>
  <c r="H189" i="47"/>
  <c r="H187" i="47"/>
  <c r="H188" i="47"/>
  <c r="H186" i="47"/>
  <c r="AR1784" i="79"/>
  <c r="AQ1784" i="79"/>
  <c r="AP1784" i="79"/>
  <c r="AO1784" i="79"/>
  <c r="AN1784" i="79"/>
  <c r="AM1784" i="79"/>
  <c r="AL1784" i="79"/>
  <c r="AK1784" i="79"/>
  <c r="AJ1784" i="79"/>
  <c r="AI1784" i="79"/>
  <c r="AH1784" i="79"/>
  <c r="AG1784" i="79"/>
  <c r="AF1784" i="79"/>
  <c r="AE1784" i="79"/>
  <c r="Q1784" i="79"/>
  <c r="AS1783" i="79"/>
  <c r="AR1777" i="79"/>
  <c r="AQ1777" i="79"/>
  <c r="AP1777" i="79"/>
  <c r="AO1777" i="79"/>
  <c r="AN1777" i="79"/>
  <c r="AM1777" i="79"/>
  <c r="AL1777" i="79"/>
  <c r="AK1777" i="79"/>
  <c r="AJ1777" i="79"/>
  <c r="AI1777" i="79"/>
  <c r="AH1777" i="79"/>
  <c r="AG1777" i="79"/>
  <c r="AF1777" i="79"/>
  <c r="AE1777" i="79"/>
  <c r="Q1777" i="79"/>
  <c r="AS1776" i="79"/>
  <c r="AR1774" i="79"/>
  <c r="AQ1774" i="79"/>
  <c r="AP1774" i="79"/>
  <c r="AO1774" i="79"/>
  <c r="AN1774" i="79"/>
  <c r="AM1774" i="79"/>
  <c r="AL1774" i="79"/>
  <c r="AK1774" i="79"/>
  <c r="AJ1774" i="79"/>
  <c r="AI1774" i="79"/>
  <c r="AH1774" i="79"/>
  <c r="AG1774" i="79"/>
  <c r="AF1774" i="79"/>
  <c r="AE1774" i="79"/>
  <c r="Q1774" i="79"/>
  <c r="AS1773" i="79"/>
  <c r="AR1771" i="79"/>
  <c r="AQ1771" i="79"/>
  <c r="AP1771" i="79"/>
  <c r="AO1771" i="79"/>
  <c r="AN1771" i="79"/>
  <c r="AM1771" i="79"/>
  <c r="AL1771" i="79"/>
  <c r="AK1771" i="79"/>
  <c r="AJ1771" i="79"/>
  <c r="AI1771" i="79"/>
  <c r="AH1771" i="79"/>
  <c r="AG1771" i="79"/>
  <c r="AF1771" i="79"/>
  <c r="AE1771" i="79"/>
  <c r="Q1771" i="79"/>
  <c r="AS1770" i="79"/>
  <c r="AR1768" i="79"/>
  <c r="AQ1768" i="79"/>
  <c r="AP1768" i="79"/>
  <c r="AO1768" i="79"/>
  <c r="AN1768" i="79"/>
  <c r="AM1768" i="79"/>
  <c r="AL1768" i="79"/>
  <c r="AK1768" i="79"/>
  <c r="AJ1768" i="79"/>
  <c r="AI1768" i="79"/>
  <c r="AH1768" i="79"/>
  <c r="AG1768" i="79"/>
  <c r="AF1768" i="79"/>
  <c r="AE1768" i="79"/>
  <c r="Q1768" i="79"/>
  <c r="AS1767" i="79"/>
  <c r="AR1765" i="79"/>
  <c r="AQ1765" i="79"/>
  <c r="AP1765" i="79"/>
  <c r="AO1765" i="79"/>
  <c r="AN1765" i="79"/>
  <c r="AM1765" i="79"/>
  <c r="AL1765" i="79"/>
  <c r="AK1765" i="79"/>
  <c r="AJ1765" i="79"/>
  <c r="AI1765" i="79"/>
  <c r="AH1765" i="79"/>
  <c r="AG1765" i="79"/>
  <c r="AF1765" i="79"/>
  <c r="AE1765" i="79"/>
  <c r="Q1765" i="79"/>
  <c r="AS1764" i="79"/>
  <c r="AR1762" i="79"/>
  <c r="AQ1762" i="79"/>
  <c r="AP1762" i="79"/>
  <c r="AO1762" i="79"/>
  <c r="AN1762" i="79"/>
  <c r="AM1762" i="79"/>
  <c r="AL1762" i="79"/>
  <c r="AK1762" i="79"/>
  <c r="AJ1762" i="79"/>
  <c r="AI1762" i="79"/>
  <c r="AH1762" i="79"/>
  <c r="AG1762" i="79"/>
  <c r="AF1762" i="79"/>
  <c r="AE1762" i="79"/>
  <c r="Q1762" i="79"/>
  <c r="AS1761" i="79"/>
  <c r="AR1759" i="79"/>
  <c r="AQ1759" i="79"/>
  <c r="AP1759" i="79"/>
  <c r="AO1759" i="79"/>
  <c r="AN1759" i="79"/>
  <c r="AM1759" i="79"/>
  <c r="AL1759" i="79"/>
  <c r="AK1759" i="79"/>
  <c r="AJ1759" i="79"/>
  <c r="AI1759" i="79"/>
  <c r="AH1759" i="79"/>
  <c r="AG1759" i="79"/>
  <c r="AF1759" i="79"/>
  <c r="AE1759" i="79"/>
  <c r="Q1759" i="79"/>
  <c r="AS1758" i="79"/>
  <c r="AR1756" i="79"/>
  <c r="AQ1756" i="79"/>
  <c r="AP1756" i="79"/>
  <c r="AO1756" i="79"/>
  <c r="AN1756" i="79"/>
  <c r="AM1756" i="79"/>
  <c r="AL1756" i="79"/>
  <c r="AK1756" i="79"/>
  <c r="AJ1756" i="79"/>
  <c r="AI1756" i="79"/>
  <c r="AH1756" i="79"/>
  <c r="AG1756" i="79"/>
  <c r="AF1756" i="79"/>
  <c r="AE1756" i="79"/>
  <c r="AS1755" i="79"/>
  <c r="AR1753" i="79"/>
  <c r="AQ1753" i="79"/>
  <c r="AP1753" i="79"/>
  <c r="AO1753" i="79"/>
  <c r="AN1753" i="79"/>
  <c r="AM1753" i="79"/>
  <c r="AL1753" i="79"/>
  <c r="AK1753" i="79"/>
  <c r="AJ1753" i="79"/>
  <c r="AI1753" i="79"/>
  <c r="AH1753" i="79"/>
  <c r="AG1753" i="79"/>
  <c r="AF1753" i="79"/>
  <c r="AE1753" i="79"/>
  <c r="Q1753" i="79"/>
  <c r="AS1752" i="79"/>
  <c r="AR1750" i="79"/>
  <c r="AQ1750" i="79"/>
  <c r="AP1750" i="79"/>
  <c r="AO1750" i="79"/>
  <c r="AN1750" i="79"/>
  <c r="AM1750" i="79"/>
  <c r="AL1750" i="79"/>
  <c r="AK1750" i="79"/>
  <c r="AJ1750" i="79"/>
  <c r="AI1750" i="79"/>
  <c r="AH1750" i="79"/>
  <c r="AG1750" i="79"/>
  <c r="AF1750" i="79"/>
  <c r="AE1750" i="79"/>
  <c r="Q1750" i="79"/>
  <c r="AS1749" i="79"/>
  <c r="AR1747" i="79"/>
  <c r="AQ1747" i="79"/>
  <c r="AP1747" i="79"/>
  <c r="AO1747" i="79"/>
  <c r="AN1747" i="79"/>
  <c r="AM1747" i="79"/>
  <c r="AL1747" i="79"/>
  <c r="AK1747" i="79"/>
  <c r="AJ1747" i="79"/>
  <c r="AI1747" i="79"/>
  <c r="AH1747" i="79"/>
  <c r="AG1747" i="79"/>
  <c r="AF1747" i="79"/>
  <c r="AE1747" i="79"/>
  <c r="Q1747" i="79"/>
  <c r="AS1746" i="79"/>
  <c r="AR1744" i="79"/>
  <c r="AQ1744" i="79"/>
  <c r="AP1744" i="79"/>
  <c r="AO1744" i="79"/>
  <c r="AN1744" i="79"/>
  <c r="AM1744" i="79"/>
  <c r="AL1744" i="79"/>
  <c r="AK1744" i="79"/>
  <c r="AJ1744" i="79"/>
  <c r="AI1744" i="79"/>
  <c r="AH1744" i="79"/>
  <c r="AG1744" i="79"/>
  <c r="AF1744" i="79"/>
  <c r="AE1744" i="79"/>
  <c r="Q1744" i="79"/>
  <c r="AS1743" i="79"/>
  <c r="AR1741" i="79"/>
  <c r="AQ1741" i="79"/>
  <c r="AP1741" i="79"/>
  <c r="AO1741" i="79"/>
  <c r="AN1741" i="79"/>
  <c r="AM1741" i="79"/>
  <c r="AL1741" i="79"/>
  <c r="AK1741" i="79"/>
  <c r="AJ1741" i="79"/>
  <c r="AI1741" i="79"/>
  <c r="AH1741" i="79"/>
  <c r="AG1741" i="79"/>
  <c r="AF1741" i="79"/>
  <c r="AE1741" i="79"/>
  <c r="Q1741" i="79"/>
  <c r="AS1740" i="79"/>
  <c r="AR1738" i="79"/>
  <c r="AQ1738" i="79"/>
  <c r="AP1738" i="79"/>
  <c r="AO1738" i="79"/>
  <c r="AN1738" i="79"/>
  <c r="AM1738" i="79"/>
  <c r="AL1738" i="79"/>
  <c r="AK1738" i="79"/>
  <c r="AJ1738" i="79"/>
  <c r="AI1738" i="79"/>
  <c r="AH1738" i="79"/>
  <c r="AG1738" i="79"/>
  <c r="AF1738" i="79"/>
  <c r="AE1738" i="79"/>
  <c r="Q1738" i="79"/>
  <c r="AS1737" i="79"/>
  <c r="AR1734" i="79"/>
  <c r="AQ1734" i="79"/>
  <c r="AP1734" i="79"/>
  <c r="AO1734" i="79"/>
  <c r="AN1734" i="79"/>
  <c r="AM1734" i="79"/>
  <c r="AL1734" i="79"/>
  <c r="AK1734" i="79"/>
  <c r="AJ1734" i="79"/>
  <c r="AI1734" i="79"/>
  <c r="AH1734" i="79"/>
  <c r="AG1734" i="79"/>
  <c r="AF1734" i="79"/>
  <c r="AE1734" i="79"/>
  <c r="Q1734" i="79"/>
  <c r="AS1733" i="79"/>
  <c r="AR1731" i="79"/>
  <c r="AQ1731" i="79"/>
  <c r="AP1731" i="79"/>
  <c r="AO1731" i="79"/>
  <c r="AN1731" i="79"/>
  <c r="AM1731" i="79"/>
  <c r="AL1731" i="79"/>
  <c r="AK1731" i="79"/>
  <c r="AJ1731" i="79"/>
  <c r="AI1731" i="79"/>
  <c r="AH1731" i="79"/>
  <c r="AG1731" i="79"/>
  <c r="AF1731" i="79"/>
  <c r="AE1731" i="79"/>
  <c r="Q1731" i="79"/>
  <c r="AS1730" i="79"/>
  <c r="AR1728" i="79"/>
  <c r="AQ1728" i="79"/>
  <c r="AP1728" i="79"/>
  <c r="AO1728" i="79"/>
  <c r="AN1728" i="79"/>
  <c r="AM1728" i="79"/>
  <c r="AL1728" i="79"/>
  <c r="AK1728" i="79"/>
  <c r="AJ1728" i="79"/>
  <c r="AI1728" i="79"/>
  <c r="AH1728" i="79"/>
  <c r="AG1728" i="79"/>
  <c r="AF1728" i="79"/>
  <c r="AE1728" i="79"/>
  <c r="Q1728" i="79"/>
  <c r="AS1727" i="79"/>
  <c r="AR1724" i="79"/>
  <c r="AQ1724" i="79"/>
  <c r="AP1724" i="79"/>
  <c r="AO1724" i="79"/>
  <c r="AN1724" i="79"/>
  <c r="AM1724" i="79"/>
  <c r="AL1724" i="79"/>
  <c r="AK1724" i="79"/>
  <c r="AJ1724" i="79"/>
  <c r="AI1724" i="79"/>
  <c r="AH1724" i="79"/>
  <c r="AG1724" i="79"/>
  <c r="AF1724" i="79"/>
  <c r="AE1724" i="79"/>
  <c r="Q1724" i="79"/>
  <c r="AS1723" i="79"/>
  <c r="AR1721" i="79"/>
  <c r="AQ1721" i="79"/>
  <c r="AP1721" i="79"/>
  <c r="AO1721" i="79"/>
  <c r="AN1721" i="79"/>
  <c r="AM1721" i="79"/>
  <c r="AL1721" i="79"/>
  <c r="AK1721" i="79"/>
  <c r="AJ1721" i="79"/>
  <c r="AI1721" i="79"/>
  <c r="AH1721" i="79"/>
  <c r="AG1721" i="79"/>
  <c r="AF1721" i="79"/>
  <c r="AE1721" i="79"/>
  <c r="Q1721" i="79"/>
  <c r="AS1720" i="79"/>
  <c r="AR1718" i="79"/>
  <c r="AQ1718" i="79"/>
  <c r="AP1718" i="79"/>
  <c r="AO1718" i="79"/>
  <c r="AN1718" i="79"/>
  <c r="AM1718" i="79"/>
  <c r="AL1718" i="79"/>
  <c r="AK1718" i="79"/>
  <c r="AJ1718" i="79"/>
  <c r="AI1718" i="79"/>
  <c r="AH1718" i="79"/>
  <c r="AG1718" i="79"/>
  <c r="AF1718" i="79"/>
  <c r="AE1718" i="79"/>
  <c r="Q1718" i="79"/>
  <c r="AS1717" i="79"/>
  <c r="AR1715" i="79"/>
  <c r="AQ1715" i="79"/>
  <c r="AP1715" i="79"/>
  <c r="AO1715" i="79"/>
  <c r="AN1715" i="79"/>
  <c r="AM1715" i="79"/>
  <c r="AL1715" i="79"/>
  <c r="AK1715" i="79"/>
  <c r="AJ1715" i="79"/>
  <c r="AI1715" i="79"/>
  <c r="AH1715" i="79"/>
  <c r="AG1715" i="79"/>
  <c r="AF1715" i="79"/>
  <c r="AE1715" i="79"/>
  <c r="Q1715" i="79"/>
  <c r="AS1714" i="79"/>
  <c r="AR1712" i="79"/>
  <c r="AQ1712" i="79"/>
  <c r="AP1712" i="79"/>
  <c r="AO1712" i="79"/>
  <c r="AN1712" i="79"/>
  <c r="AM1712" i="79"/>
  <c r="AL1712" i="79"/>
  <c r="AK1712" i="79"/>
  <c r="AJ1712" i="79"/>
  <c r="AI1712" i="79"/>
  <c r="AH1712" i="79"/>
  <c r="AG1712" i="79"/>
  <c r="AF1712" i="79"/>
  <c r="AE1712" i="79"/>
  <c r="Q1712" i="79"/>
  <c r="AS1711" i="79"/>
  <c r="AR1709" i="79"/>
  <c r="AQ1709" i="79"/>
  <c r="AP1709" i="79"/>
  <c r="AO1709" i="79"/>
  <c r="AN1709" i="79"/>
  <c r="AM1709" i="79"/>
  <c r="AL1709" i="79"/>
  <c r="AK1709" i="79"/>
  <c r="AJ1709" i="79"/>
  <c r="AI1709" i="79"/>
  <c r="AH1709" i="79"/>
  <c r="AG1709" i="79"/>
  <c r="AF1709" i="79"/>
  <c r="AE1709" i="79"/>
  <c r="Q1709" i="79"/>
  <c r="AS1708" i="79"/>
  <c r="AR1706" i="79"/>
  <c r="AQ1706" i="79"/>
  <c r="AP1706" i="79"/>
  <c r="AO1706" i="79"/>
  <c r="AN1706" i="79"/>
  <c r="AM1706" i="79"/>
  <c r="AL1706" i="79"/>
  <c r="AK1706" i="79"/>
  <c r="AJ1706" i="79"/>
  <c r="AI1706" i="79"/>
  <c r="AH1706" i="79"/>
  <c r="AG1706" i="79"/>
  <c r="AF1706" i="79"/>
  <c r="AE1706" i="79"/>
  <c r="Q1706" i="79"/>
  <c r="AS1705" i="79"/>
  <c r="AR1703" i="79"/>
  <c r="AQ1703" i="79"/>
  <c r="AP1703" i="79"/>
  <c r="AO1703" i="79"/>
  <c r="AN1703" i="79"/>
  <c r="AM1703" i="79"/>
  <c r="AL1703" i="79"/>
  <c r="AK1703" i="79"/>
  <c r="AJ1703" i="79"/>
  <c r="AI1703" i="79"/>
  <c r="AH1703" i="79"/>
  <c r="AG1703" i="79"/>
  <c r="AF1703" i="79"/>
  <c r="AE1703" i="79"/>
  <c r="Q1703" i="79"/>
  <c r="AS1702" i="79"/>
  <c r="AR1699" i="79"/>
  <c r="AQ1699" i="79"/>
  <c r="AP1699" i="79"/>
  <c r="AO1699" i="79"/>
  <c r="AN1699" i="79"/>
  <c r="AM1699" i="79"/>
  <c r="AL1699" i="79"/>
  <c r="AK1699" i="79"/>
  <c r="AJ1699" i="79"/>
  <c r="AI1699" i="79"/>
  <c r="AH1699" i="79"/>
  <c r="AG1699" i="79"/>
  <c r="AF1699" i="79"/>
  <c r="AE1699" i="79"/>
  <c r="AS1698" i="79"/>
  <c r="AR1696" i="79"/>
  <c r="AQ1696" i="79"/>
  <c r="AP1696" i="79"/>
  <c r="AO1696" i="79"/>
  <c r="AN1696" i="79"/>
  <c r="AM1696" i="79"/>
  <c r="AL1696" i="79"/>
  <c r="AK1696" i="79"/>
  <c r="AJ1696" i="79"/>
  <c r="AI1696" i="79"/>
  <c r="AH1696" i="79"/>
  <c r="AG1696" i="79"/>
  <c r="AF1696" i="79"/>
  <c r="AE1696" i="79"/>
  <c r="AS1695" i="79"/>
  <c r="AR1693" i="79"/>
  <c r="AQ1693" i="79"/>
  <c r="AP1693" i="79"/>
  <c r="AO1693" i="79"/>
  <c r="AN1693" i="79"/>
  <c r="AM1693" i="79"/>
  <c r="AL1693" i="79"/>
  <c r="AK1693" i="79"/>
  <c r="AJ1693" i="79"/>
  <c r="AI1693" i="79"/>
  <c r="AH1693" i="79"/>
  <c r="AG1693" i="79"/>
  <c r="AF1693" i="79"/>
  <c r="AE1693" i="79"/>
  <c r="AS1692" i="79"/>
  <c r="AR1690" i="79"/>
  <c r="AQ1690" i="79"/>
  <c r="AP1690" i="79"/>
  <c r="AO1690" i="79"/>
  <c r="AN1690" i="79"/>
  <c r="AM1690" i="79"/>
  <c r="AL1690" i="79"/>
  <c r="AK1690" i="79"/>
  <c r="AJ1690" i="79"/>
  <c r="AI1690" i="79"/>
  <c r="AH1690" i="79"/>
  <c r="AG1690" i="79"/>
  <c r="AF1690" i="79"/>
  <c r="AE1690" i="79"/>
  <c r="AS1689" i="79"/>
  <c r="AR1685" i="79"/>
  <c r="AQ1685" i="79"/>
  <c r="AP1685" i="79"/>
  <c r="AO1685" i="79"/>
  <c r="AN1685" i="79"/>
  <c r="AM1685" i="79"/>
  <c r="AL1685" i="79"/>
  <c r="AK1685" i="79"/>
  <c r="AJ1685" i="79"/>
  <c r="AI1685" i="79"/>
  <c r="AH1685" i="79"/>
  <c r="AG1685" i="79"/>
  <c r="AF1685" i="79"/>
  <c r="AE1685" i="79"/>
  <c r="Q1685" i="79"/>
  <c r="AS1684" i="79"/>
  <c r="AR1682" i="79"/>
  <c r="AQ1682" i="79"/>
  <c r="AP1682" i="79"/>
  <c r="AO1682" i="79"/>
  <c r="AN1682" i="79"/>
  <c r="AM1682" i="79"/>
  <c r="AL1682" i="79"/>
  <c r="AK1682" i="79"/>
  <c r="AJ1682" i="79"/>
  <c r="AI1682" i="79"/>
  <c r="AH1682" i="79"/>
  <c r="AG1682" i="79"/>
  <c r="AF1682" i="79"/>
  <c r="AE1682" i="79"/>
  <c r="Q1682" i="79"/>
  <c r="AS1681" i="79"/>
  <c r="AR1679" i="79"/>
  <c r="AQ1679" i="79"/>
  <c r="AP1679" i="79"/>
  <c r="AO1679" i="79"/>
  <c r="AN1679" i="79"/>
  <c r="AM1679" i="79"/>
  <c r="AL1679" i="79"/>
  <c r="AK1679" i="79"/>
  <c r="AJ1679" i="79"/>
  <c r="AI1679" i="79"/>
  <c r="AH1679" i="79"/>
  <c r="AG1679" i="79"/>
  <c r="AF1679" i="79"/>
  <c r="AE1679" i="79"/>
  <c r="Q1679" i="79"/>
  <c r="AS1678" i="79"/>
  <c r="AR1676" i="79"/>
  <c r="AQ1676" i="79"/>
  <c r="AP1676" i="79"/>
  <c r="AO1676" i="79"/>
  <c r="AN1676" i="79"/>
  <c r="AM1676" i="79"/>
  <c r="AL1676" i="79"/>
  <c r="AK1676" i="79"/>
  <c r="AJ1676" i="79"/>
  <c r="AI1676" i="79"/>
  <c r="AH1676" i="79"/>
  <c r="AG1676" i="79"/>
  <c r="AF1676" i="79"/>
  <c r="AE1676" i="79"/>
  <c r="Q1676" i="79"/>
  <c r="AS1675" i="79"/>
  <c r="AR1672" i="79"/>
  <c r="AQ1672" i="79"/>
  <c r="AP1672" i="79"/>
  <c r="AO1672" i="79"/>
  <c r="AN1672" i="79"/>
  <c r="AM1672" i="79"/>
  <c r="AL1672" i="79"/>
  <c r="AK1672" i="79"/>
  <c r="AJ1672" i="79"/>
  <c r="AI1672" i="79"/>
  <c r="AH1672" i="79"/>
  <c r="AG1672" i="79"/>
  <c r="AF1672" i="79"/>
  <c r="AE1672" i="79"/>
  <c r="Q1672" i="79"/>
  <c r="AS1671" i="79"/>
  <c r="AR1669" i="79"/>
  <c r="AQ1669" i="79"/>
  <c r="AP1669" i="79"/>
  <c r="AO1669" i="79"/>
  <c r="AN1669" i="79"/>
  <c r="AM1669" i="79"/>
  <c r="AL1669" i="79"/>
  <c r="AK1669" i="79"/>
  <c r="AJ1669" i="79"/>
  <c r="AI1669" i="79"/>
  <c r="AH1669" i="79"/>
  <c r="AG1669" i="79"/>
  <c r="AF1669" i="79"/>
  <c r="AE1669" i="79"/>
  <c r="Q1669" i="79"/>
  <c r="AS1668" i="79"/>
  <c r="AR1665" i="79"/>
  <c r="AQ1665" i="79"/>
  <c r="AP1665" i="79"/>
  <c r="AO1665" i="79"/>
  <c r="AN1665" i="79"/>
  <c r="AM1665" i="79"/>
  <c r="AL1665" i="79"/>
  <c r="AK1665" i="79"/>
  <c r="AJ1665" i="79"/>
  <c r="AI1665" i="79"/>
  <c r="AH1665" i="79"/>
  <c r="AG1665" i="79"/>
  <c r="AF1665" i="79"/>
  <c r="AE1665" i="79"/>
  <c r="Q1665" i="79"/>
  <c r="AS1664" i="79"/>
  <c r="AR1661" i="79"/>
  <c r="AQ1661" i="79"/>
  <c r="AP1661" i="79"/>
  <c r="AO1661" i="79"/>
  <c r="AN1661" i="79"/>
  <c r="AM1661" i="79"/>
  <c r="AL1661" i="79"/>
  <c r="AK1661" i="79"/>
  <c r="AJ1661" i="79"/>
  <c r="AI1661" i="79"/>
  <c r="AH1661" i="79"/>
  <c r="AG1661" i="79"/>
  <c r="AF1661" i="79"/>
  <c r="AE1661" i="79"/>
  <c r="Q1661" i="79"/>
  <c r="AS1660" i="79"/>
  <c r="AR1658" i="79"/>
  <c r="AQ1658" i="79"/>
  <c r="AP1658" i="79"/>
  <c r="AO1658" i="79"/>
  <c r="AN1658" i="79"/>
  <c r="AM1658" i="79"/>
  <c r="AL1658" i="79"/>
  <c r="AK1658" i="79"/>
  <c r="AJ1658" i="79"/>
  <c r="AI1658" i="79"/>
  <c r="AH1658" i="79"/>
  <c r="AG1658" i="79"/>
  <c r="AF1658" i="79"/>
  <c r="AE1658" i="79"/>
  <c r="Q1658" i="79"/>
  <c r="AS1657" i="79"/>
  <c r="AR1655" i="79"/>
  <c r="AQ1655" i="79"/>
  <c r="AP1655" i="79"/>
  <c r="AO1655" i="79"/>
  <c r="AN1655" i="79"/>
  <c r="AM1655" i="79"/>
  <c r="AL1655" i="79"/>
  <c r="AK1655" i="79"/>
  <c r="AJ1655" i="79"/>
  <c r="AI1655" i="79"/>
  <c r="AH1655" i="79"/>
  <c r="AG1655" i="79"/>
  <c r="AF1655" i="79"/>
  <c r="AE1655" i="79"/>
  <c r="Q1655" i="79"/>
  <c r="AS1654" i="79"/>
  <c r="AR1651" i="79"/>
  <c r="AQ1651" i="79"/>
  <c r="AP1651" i="79"/>
  <c r="AO1651" i="79"/>
  <c r="AN1651" i="79"/>
  <c r="AM1651" i="79"/>
  <c r="AL1651" i="79"/>
  <c r="AK1651" i="79"/>
  <c r="AJ1651" i="79"/>
  <c r="AI1651" i="79"/>
  <c r="AH1651" i="79"/>
  <c r="AG1651" i="79"/>
  <c r="AF1651" i="79"/>
  <c r="AE1651" i="79"/>
  <c r="Q1651" i="79"/>
  <c r="AS1650" i="79"/>
  <c r="AR1648" i="79"/>
  <c r="AQ1648" i="79"/>
  <c r="AP1648" i="79"/>
  <c r="AO1648" i="79"/>
  <c r="AN1648" i="79"/>
  <c r="AM1648" i="79"/>
  <c r="AL1648" i="79"/>
  <c r="AK1648" i="79"/>
  <c r="AJ1648" i="79"/>
  <c r="AI1648" i="79"/>
  <c r="AH1648" i="79"/>
  <c r="AG1648" i="79"/>
  <c r="AF1648" i="79"/>
  <c r="AE1648" i="79"/>
  <c r="Q1648" i="79"/>
  <c r="AS1647" i="79"/>
  <c r="AR1645" i="79"/>
  <c r="AQ1645" i="79"/>
  <c r="AP1645" i="79"/>
  <c r="AO1645" i="79"/>
  <c r="AN1645" i="79"/>
  <c r="AM1645" i="79"/>
  <c r="AL1645" i="79"/>
  <c r="AK1645" i="79"/>
  <c r="AJ1645" i="79"/>
  <c r="AI1645" i="79"/>
  <c r="AH1645" i="79"/>
  <c r="AG1645" i="79"/>
  <c r="AF1645" i="79"/>
  <c r="AE1645" i="79"/>
  <c r="Q1645" i="79"/>
  <c r="AS1644" i="79"/>
  <c r="AR1642" i="79"/>
  <c r="AQ1642" i="79"/>
  <c r="AP1642" i="79"/>
  <c r="AO1642" i="79"/>
  <c r="AN1642" i="79"/>
  <c r="AM1642" i="79"/>
  <c r="AL1642" i="79"/>
  <c r="AK1642" i="79"/>
  <c r="AJ1642" i="79"/>
  <c r="AI1642" i="79"/>
  <c r="AH1642" i="79"/>
  <c r="AG1642" i="79"/>
  <c r="AF1642" i="79"/>
  <c r="AE1642" i="79"/>
  <c r="Q1642" i="79"/>
  <c r="AS1641" i="79"/>
  <c r="AR1639" i="79"/>
  <c r="AQ1639" i="79"/>
  <c r="AP1639" i="79"/>
  <c r="AO1639" i="79"/>
  <c r="AN1639" i="79"/>
  <c r="AM1639" i="79"/>
  <c r="AL1639" i="79"/>
  <c r="AK1639" i="79"/>
  <c r="AJ1639" i="79"/>
  <c r="AI1639" i="79"/>
  <c r="AH1639" i="79"/>
  <c r="AG1639" i="79"/>
  <c r="AF1639" i="79"/>
  <c r="AE1639" i="79"/>
  <c r="Q1639" i="79"/>
  <c r="AS1638" i="79"/>
  <c r="AR1635" i="79"/>
  <c r="AQ1635" i="79"/>
  <c r="AP1635" i="79"/>
  <c r="AO1635" i="79"/>
  <c r="AN1635" i="79"/>
  <c r="AM1635" i="79"/>
  <c r="AL1635" i="79"/>
  <c r="AK1635" i="79"/>
  <c r="AJ1635" i="79"/>
  <c r="AI1635" i="79"/>
  <c r="AH1635" i="79"/>
  <c r="AG1635" i="79"/>
  <c r="AF1635" i="79"/>
  <c r="AE1635" i="79"/>
  <c r="AS1634" i="79"/>
  <c r="AR1632" i="79"/>
  <c r="AQ1632" i="79"/>
  <c r="AP1632" i="79"/>
  <c r="AO1632" i="79"/>
  <c r="AN1632" i="79"/>
  <c r="AM1632" i="79"/>
  <c r="AL1632" i="79"/>
  <c r="AK1632" i="79"/>
  <c r="AJ1632" i="79"/>
  <c r="AI1632" i="79"/>
  <c r="AH1632" i="79"/>
  <c r="AG1632" i="79"/>
  <c r="AF1632" i="79"/>
  <c r="AE1632" i="79"/>
  <c r="AS1631" i="79"/>
  <c r="AR1629" i="79"/>
  <c r="AQ1629" i="79"/>
  <c r="AP1629" i="79"/>
  <c r="AO1629" i="79"/>
  <c r="AN1629" i="79"/>
  <c r="AM1629" i="79"/>
  <c r="AL1629" i="79"/>
  <c r="AK1629" i="79"/>
  <c r="AJ1629" i="79"/>
  <c r="AI1629" i="79"/>
  <c r="AH1629" i="79"/>
  <c r="AG1629" i="79"/>
  <c r="AF1629" i="79"/>
  <c r="AE1629" i="79"/>
  <c r="AS1628" i="79"/>
  <c r="AR1626" i="79"/>
  <c r="AQ1626" i="79"/>
  <c r="AP1626" i="79"/>
  <c r="AO1626" i="79"/>
  <c r="AN1626" i="79"/>
  <c r="AM1626" i="79"/>
  <c r="AL1626" i="79"/>
  <c r="AK1626" i="79"/>
  <c r="AJ1626" i="79"/>
  <c r="AI1626" i="79"/>
  <c r="AH1626" i="79"/>
  <c r="AG1626" i="79"/>
  <c r="AF1626" i="79"/>
  <c r="AE1626" i="79"/>
  <c r="AS1625" i="79"/>
  <c r="AR1623" i="79"/>
  <c r="AQ1623" i="79"/>
  <c r="AP1623" i="79"/>
  <c r="AO1623" i="79"/>
  <c r="AN1623" i="79"/>
  <c r="AM1623" i="79"/>
  <c r="AL1623" i="79"/>
  <c r="AK1623" i="79"/>
  <c r="AJ1623" i="79"/>
  <c r="AI1623" i="79"/>
  <c r="AH1623" i="79"/>
  <c r="AG1623" i="79"/>
  <c r="AF1623" i="79"/>
  <c r="AE1623" i="79"/>
  <c r="AS1622" i="79"/>
  <c r="AS1619" i="79"/>
  <c r="AS2028" i="79"/>
  <c r="AE2029" i="79"/>
  <c r="AF2029" i="79"/>
  <c r="AG2029" i="79"/>
  <c r="AH2029" i="79"/>
  <c r="AI2029" i="79"/>
  <c r="AJ2029" i="79"/>
  <c r="AK2029" i="79"/>
  <c r="AL2029" i="79"/>
  <c r="AM2029" i="79"/>
  <c r="AN2029" i="79"/>
  <c r="AO2029" i="79"/>
  <c r="AP2029" i="79"/>
  <c r="AQ2029" i="79"/>
  <c r="AR2029" i="79"/>
  <c r="AS2055" i="79"/>
  <c r="AE2056" i="79"/>
  <c r="AF2056" i="79"/>
  <c r="AG2056" i="79"/>
  <c r="AH2056" i="79"/>
  <c r="AI2056" i="79"/>
  <c r="AJ2056" i="79"/>
  <c r="AK2056" i="79"/>
  <c r="AL2056" i="79"/>
  <c r="AM2056" i="79"/>
  <c r="AN2056" i="79"/>
  <c r="AO2056" i="79"/>
  <c r="AP2056" i="79"/>
  <c r="AQ2056" i="79"/>
  <c r="AR2056" i="79"/>
  <c r="AS2082" i="79"/>
  <c r="AE2083" i="79"/>
  <c r="AF2083" i="79"/>
  <c r="AG2083" i="79"/>
  <c r="AH2083" i="79"/>
  <c r="AI2083" i="79"/>
  <c r="AJ2083" i="79"/>
  <c r="AK2083" i="79"/>
  <c r="AL2083" i="79"/>
  <c r="AM2083" i="79"/>
  <c r="AN2083" i="79"/>
  <c r="AO2083" i="79"/>
  <c r="AP2083" i="79"/>
  <c r="AQ2083" i="79"/>
  <c r="AR2083" i="79"/>
  <c r="Q123" i="45"/>
  <c r="Q113" i="45"/>
  <c r="Q106" i="45"/>
  <c r="Q99" i="45"/>
  <c r="Q92" i="45"/>
  <c r="Q85" i="45"/>
  <c r="Q78" i="45"/>
  <c r="Q71" i="45"/>
  <c r="Q64" i="45"/>
  <c r="Q57" i="45"/>
  <c r="Q50" i="45"/>
  <c r="Q43" i="45"/>
  <c r="Q36" i="45"/>
  <c r="Q29" i="45"/>
  <c r="Q22" i="45"/>
  <c r="Q17" i="45"/>
  <c r="H184" i="47"/>
  <c r="H185" i="47"/>
  <c r="H183" i="47"/>
  <c r="H181" i="47"/>
  <c r="H182" i="47"/>
  <c r="H180" i="47"/>
  <c r="H175" i="47"/>
  <c r="H176" i="47"/>
  <c r="H174" i="47"/>
  <c r="H172" i="47"/>
  <c r="H173" i="47"/>
  <c r="H171" i="47"/>
  <c r="H169" i="47"/>
  <c r="H170" i="47"/>
  <c r="H168" i="47"/>
  <c r="H166" i="47"/>
  <c r="H167" i="47"/>
  <c r="H165" i="47"/>
  <c r="H161" i="47"/>
  <c r="H160" i="47"/>
  <c r="H159" i="47"/>
  <c r="H157" i="47"/>
  <c r="H158" i="47"/>
  <c r="H156" i="47"/>
  <c r="AJ1798" i="79" l="1"/>
  <c r="AJ1822" i="79"/>
  <c r="AJ1820" i="79"/>
  <c r="AJ1821" i="79"/>
  <c r="AJ1819" i="79"/>
  <c r="AP1819" i="79"/>
  <c r="AP1798" i="79"/>
  <c r="AP1821" i="79" s="1"/>
  <c r="AP1820" i="79"/>
  <c r="AP1822" i="79"/>
  <c r="AE1819" i="79"/>
  <c r="AE1821" i="79"/>
  <c r="AE1822" i="79"/>
  <c r="AE1820" i="79"/>
  <c r="AE1798" i="79"/>
  <c r="AL1798" i="79"/>
  <c r="AL1821" i="79" s="1"/>
  <c r="AL1819" i="79"/>
  <c r="AL1820" i="79"/>
  <c r="AL1822" i="79"/>
  <c r="AM1820" i="79"/>
  <c r="AM1798" i="79"/>
  <c r="AM1821" i="79" s="1"/>
  <c r="AM1819" i="79"/>
  <c r="AN1819" i="79"/>
  <c r="AN1820" i="79"/>
  <c r="AN1798" i="79"/>
  <c r="AN1821" i="79" s="1"/>
  <c r="AN1822" i="79"/>
  <c r="AO1820" i="79"/>
  <c r="AO1798" i="79"/>
  <c r="AO1821" i="79" s="1"/>
  <c r="AO1819" i="79"/>
  <c r="AQ1819" i="79"/>
  <c r="AQ1820" i="79"/>
  <c r="AQ1798" i="79"/>
  <c r="AQ1821" i="79" s="1"/>
  <c r="AQ1822" i="79"/>
  <c r="AR1820" i="79"/>
  <c r="AR1819" i="79"/>
  <c r="AR1798" i="79"/>
  <c r="AR1821" i="79" s="1"/>
  <c r="AR1822" i="79"/>
  <c r="AF1819" i="79"/>
  <c r="AF1798" i="79"/>
  <c r="AF1821" i="79"/>
  <c r="AF1820" i="79"/>
  <c r="AF1822" i="79"/>
  <c r="AK1819" i="79"/>
  <c r="AK1820" i="79"/>
  <c r="AK1822" i="79"/>
  <c r="AK1821" i="79"/>
  <c r="AI1821" i="79"/>
  <c r="AG1820" i="79"/>
  <c r="AH1820" i="79"/>
  <c r="AG1822" i="79"/>
  <c r="AI1819" i="79"/>
  <c r="AG1819" i="79"/>
  <c r="AG1798" i="79"/>
  <c r="AH1819" i="79"/>
  <c r="AG1821" i="79"/>
  <c r="AI1822" i="79"/>
  <c r="AK1798" i="79"/>
  <c r="AH1822" i="79"/>
  <c r="AI1820" i="79"/>
  <c r="AH1821" i="79"/>
  <c r="AI1798" i="79"/>
  <c r="AH1798" i="79"/>
  <c r="AF2016" i="79"/>
  <c r="AM2016" i="79"/>
  <c r="AN2016" i="79"/>
  <c r="AO2016" i="79"/>
  <c r="AP2016" i="79"/>
  <c r="R58" i="45"/>
  <c r="H137" i="45" s="1"/>
  <c r="R65" i="45"/>
  <c r="I137" i="45" s="1"/>
  <c r="R72" i="45"/>
  <c r="R79" i="45"/>
  <c r="R86" i="45"/>
  <c r="R93" i="45"/>
  <c r="R100" i="45"/>
  <c r="R23" i="45"/>
  <c r="R107" i="45"/>
  <c r="R37" i="45"/>
  <c r="E137" i="45" s="1"/>
  <c r="R44" i="45"/>
  <c r="F137" i="45" s="1"/>
  <c r="R51" i="45"/>
  <c r="G137" i="45" s="1"/>
  <c r="AN424" i="46"/>
  <c r="AM424" i="46"/>
  <c r="AN425" i="46"/>
  <c r="AM425" i="46"/>
  <c r="Q1450" i="79"/>
  <c r="Q1447" i="79"/>
  <c r="Q1444" i="79"/>
  <c r="Q1441" i="79"/>
  <c r="Q1438" i="79"/>
  <c r="Q1230" i="79"/>
  <c r="Q1227" i="79"/>
  <c r="Q1224" i="79"/>
  <c r="Q1221" i="79"/>
  <c r="Q1218" i="79"/>
  <c r="Q1022" i="79"/>
  <c r="Q1019" i="79"/>
  <c r="Q1016" i="79"/>
  <c r="Q1013" i="79"/>
  <c r="Q1010" i="79"/>
  <c r="Q827" i="79"/>
  <c r="Q824" i="79"/>
  <c r="Q821" i="79"/>
  <c r="Q818" i="79"/>
  <c r="Q815" i="79"/>
  <c r="Q637" i="79"/>
  <c r="Q634" i="79"/>
  <c r="Q631" i="79"/>
  <c r="Q628" i="79"/>
  <c r="Q625" i="79"/>
  <c r="Q447" i="79"/>
  <c r="Q444" i="79"/>
  <c r="Q441" i="79"/>
  <c r="Q438" i="79"/>
  <c r="Q435" i="79"/>
  <c r="Q257" i="79"/>
  <c r="Q254" i="79"/>
  <c r="Q251" i="79"/>
  <c r="Q248" i="79"/>
  <c r="Q245" i="79"/>
  <c r="U473" i="46"/>
  <c r="U470" i="46"/>
  <c r="U467" i="46"/>
  <c r="U464" i="46"/>
  <c r="U461" i="46"/>
  <c r="U337" i="46"/>
  <c r="U334" i="46"/>
  <c r="U331" i="46"/>
  <c r="U328" i="46"/>
  <c r="U325" i="46"/>
  <c r="U201" i="46"/>
  <c r="U198" i="46"/>
  <c r="U195" i="46"/>
  <c r="U192" i="46"/>
  <c r="U189" i="46"/>
  <c r="AM1822" i="79" l="1"/>
  <c r="AO1822" i="79"/>
  <c r="AS1418" i="79"/>
  <c r="AS1198" i="79"/>
  <c r="AS990" i="79"/>
  <c r="AS795" i="79"/>
  <c r="AS605" i="79"/>
  <c r="AS415" i="79"/>
  <c r="AS225" i="79"/>
  <c r="AS35" i="79"/>
  <c r="Q106" i="43"/>
  <c r="P106" i="43"/>
  <c r="O106" i="43"/>
  <c r="N106" i="43"/>
  <c r="M106" i="43"/>
  <c r="L106" i="43"/>
  <c r="K106" i="43"/>
  <c r="J106" i="43"/>
  <c r="I106" i="43"/>
  <c r="H106" i="43"/>
  <c r="G106" i="43"/>
  <c r="F106" i="43"/>
  <c r="E106" i="43"/>
  <c r="D106" i="43"/>
  <c r="Q53" i="43"/>
  <c r="P53" i="43"/>
  <c r="O53" i="43"/>
  <c r="N53" i="43"/>
  <c r="M53" i="43"/>
  <c r="L53" i="43"/>
  <c r="K53" i="43"/>
  <c r="J53" i="43"/>
  <c r="AK1827" i="79" s="1"/>
  <c r="I53" i="43"/>
  <c r="AJ1827" i="79" s="1"/>
  <c r="H53" i="43"/>
  <c r="AI1827" i="79" s="1"/>
  <c r="G53" i="43"/>
  <c r="AH1827" i="79" s="1"/>
  <c r="F53" i="43"/>
  <c r="AG1827" i="79" s="1"/>
  <c r="E53" i="43"/>
  <c r="D53" i="43"/>
  <c r="E29" i="45"/>
  <c r="F29" i="45"/>
  <c r="G29" i="45"/>
  <c r="H29" i="45"/>
  <c r="I29" i="45"/>
  <c r="J29" i="45"/>
  <c r="K29" i="45"/>
  <c r="L29" i="45"/>
  <c r="M29" i="45"/>
  <c r="N29" i="45"/>
  <c r="O29" i="45"/>
  <c r="P29" i="45"/>
  <c r="Q30" i="45" s="1"/>
  <c r="D136" i="45" s="1"/>
  <c r="D29" i="45"/>
  <c r="E22" i="45"/>
  <c r="F22" i="45"/>
  <c r="G22" i="45"/>
  <c r="H22" i="45"/>
  <c r="I22" i="45"/>
  <c r="J22" i="45"/>
  <c r="K22" i="45"/>
  <c r="L22" i="45"/>
  <c r="M22" i="45"/>
  <c r="N22" i="45"/>
  <c r="O22" i="45"/>
  <c r="P22" i="45"/>
  <c r="Q23" i="45" s="1"/>
  <c r="D22" i="45"/>
  <c r="I74" i="44"/>
  <c r="H73" i="44"/>
  <c r="AM72" i="46"/>
  <c r="AM23" i="46"/>
  <c r="I68" i="44"/>
  <c r="K68" i="44"/>
  <c r="L68" i="44"/>
  <c r="M68" i="44"/>
  <c r="N68" i="44"/>
  <c r="O68" i="44"/>
  <c r="P68" i="44"/>
  <c r="Q68" i="44"/>
  <c r="H71" i="44"/>
  <c r="I71" i="44"/>
  <c r="J71" i="44"/>
  <c r="K71" i="44"/>
  <c r="L71" i="44"/>
  <c r="M71" i="44"/>
  <c r="N71" i="44"/>
  <c r="O71" i="44"/>
  <c r="P71" i="44"/>
  <c r="Q71" i="44"/>
  <c r="H72" i="44"/>
  <c r="I72" i="44"/>
  <c r="J72" i="44"/>
  <c r="K72" i="44"/>
  <c r="L72" i="44"/>
  <c r="M72" i="44"/>
  <c r="N72" i="44"/>
  <c r="O72" i="44"/>
  <c r="P72" i="44"/>
  <c r="Q72" i="44"/>
  <c r="I73" i="44"/>
  <c r="J73" i="44"/>
  <c r="K73" i="44"/>
  <c r="L73" i="44"/>
  <c r="M73" i="44"/>
  <c r="N73" i="44"/>
  <c r="O73" i="44"/>
  <c r="P73" i="44"/>
  <c r="Q73" i="44"/>
  <c r="H74" i="44"/>
  <c r="J74" i="44"/>
  <c r="K74" i="44"/>
  <c r="L74" i="44"/>
  <c r="M74" i="44"/>
  <c r="N74" i="44"/>
  <c r="O74" i="44"/>
  <c r="P74" i="44"/>
  <c r="Q74" i="44"/>
  <c r="AQ1619" i="79" l="1"/>
  <c r="AQ2028" i="79"/>
  <c r="AQ2082" i="79"/>
  <c r="AQ2055" i="79"/>
  <c r="AJ2028" i="79"/>
  <c r="AJ1619" i="79"/>
  <c r="AJ2055" i="79"/>
  <c r="AJ2082" i="79"/>
  <c r="AR2028" i="79"/>
  <c r="AR1619" i="79"/>
  <c r="AR2055" i="79"/>
  <c r="AR2082" i="79"/>
  <c r="AI1619" i="79"/>
  <c r="AI2028" i="79"/>
  <c r="AI2055" i="79"/>
  <c r="AI2082" i="79"/>
  <c r="AK1619" i="79"/>
  <c r="AK2028" i="79"/>
  <c r="AK2055" i="79"/>
  <c r="AK2082" i="79"/>
  <c r="AL1418" i="79"/>
  <c r="AL1591" i="79" s="1"/>
  <c r="AL1619" i="79"/>
  <c r="AL2082" i="79"/>
  <c r="AL2028" i="79"/>
  <c r="AL2055" i="79"/>
  <c r="AE795" i="79"/>
  <c r="AE1619" i="79"/>
  <c r="AE2028" i="79"/>
  <c r="AE2055" i="79"/>
  <c r="AE2082" i="79"/>
  <c r="AM1619" i="79"/>
  <c r="AM2028" i="79"/>
  <c r="AM2082" i="79"/>
  <c r="AM2055" i="79"/>
  <c r="AF2028" i="79"/>
  <c r="AF2055" i="79"/>
  <c r="AF1619" i="79"/>
  <c r="AF2082" i="79"/>
  <c r="AN225" i="79"/>
  <c r="AN1619" i="79"/>
  <c r="AN2028" i="79"/>
  <c r="AN2055" i="79"/>
  <c r="AN2082" i="79"/>
  <c r="AG1619" i="79"/>
  <c r="AG2055" i="79"/>
  <c r="AG2028" i="79"/>
  <c r="AG2082" i="79"/>
  <c r="AO1619" i="79"/>
  <c r="AO2055" i="79"/>
  <c r="AO2028" i="79"/>
  <c r="AO2082" i="79"/>
  <c r="AH1619" i="79"/>
  <c r="AH2028" i="79"/>
  <c r="AH2082" i="79"/>
  <c r="AH2055" i="79"/>
  <c r="AP605" i="79"/>
  <c r="AP1619" i="79"/>
  <c r="AP2055" i="79"/>
  <c r="AP2028" i="79"/>
  <c r="AP2082" i="79"/>
  <c r="AL795" i="79"/>
  <c r="AK605" i="79"/>
  <c r="AP1418" i="79"/>
  <c r="AP1591" i="79" s="1"/>
  <c r="AL605" i="79"/>
  <c r="AO990" i="79"/>
  <c r="AK415" i="79"/>
  <c r="AO415" i="79"/>
  <c r="AO605" i="79"/>
  <c r="AK1198" i="79"/>
  <c r="AK225" i="79"/>
  <c r="AK1418" i="79"/>
  <c r="AP35" i="79"/>
  <c r="AO225" i="79"/>
  <c r="AK990" i="79"/>
  <c r="AO1198" i="79"/>
  <c r="AO1418" i="79"/>
  <c r="AO1591" i="79" s="1"/>
  <c r="AI1198" i="79"/>
  <c r="AI415" i="79"/>
  <c r="AI1418" i="79"/>
  <c r="AI605" i="79"/>
  <c r="AM1198" i="79"/>
  <c r="AM415" i="79"/>
  <c r="AM1418" i="79"/>
  <c r="AM1591" i="79" s="1"/>
  <c r="AM605" i="79"/>
  <c r="AQ1198" i="79"/>
  <c r="AQ415" i="79"/>
  <c r="AQ1418" i="79"/>
  <c r="AQ1591" i="79" s="1"/>
  <c r="AQ605" i="79"/>
  <c r="AM35" i="79"/>
  <c r="AI225" i="79"/>
  <c r="AI795" i="79"/>
  <c r="AQ795" i="79"/>
  <c r="AQ990" i="79"/>
  <c r="AJ1418" i="79"/>
  <c r="AJ605" i="79"/>
  <c r="AJ795" i="79"/>
  <c r="AJ35" i="79"/>
  <c r="AN1418" i="79"/>
  <c r="AN1591" i="79" s="1"/>
  <c r="AN605" i="79"/>
  <c r="AN795" i="79"/>
  <c r="AN35" i="79"/>
  <c r="AR1418" i="79"/>
  <c r="AR1591" i="79" s="1"/>
  <c r="AR605" i="79"/>
  <c r="AR795" i="79"/>
  <c r="AR35" i="79"/>
  <c r="AJ225" i="79"/>
  <c r="AJ415" i="79"/>
  <c r="AR415" i="79"/>
  <c r="AM990" i="79"/>
  <c r="AR990" i="79"/>
  <c r="AN1198" i="79"/>
  <c r="AI35" i="79"/>
  <c r="AQ35" i="79"/>
  <c r="AQ225" i="79"/>
  <c r="AM795" i="79"/>
  <c r="AI990" i="79"/>
  <c r="AN990" i="79"/>
  <c r="AL990" i="79"/>
  <c r="AL225" i="79"/>
  <c r="AL1198" i="79"/>
  <c r="AL415" i="79"/>
  <c r="AP990" i="79"/>
  <c r="AP225" i="79"/>
  <c r="AP1198" i="79"/>
  <c r="AP415" i="79"/>
  <c r="AL35" i="79"/>
  <c r="AM225" i="79"/>
  <c r="AR225" i="79"/>
  <c r="AN415" i="79"/>
  <c r="AP795" i="79"/>
  <c r="AJ990" i="79"/>
  <c r="AJ1198" i="79"/>
  <c r="AR1198" i="79"/>
  <c r="AK35" i="79"/>
  <c r="AO35" i="79"/>
  <c r="AK795" i="79"/>
  <c r="AO795" i="79"/>
  <c r="AF795" i="79"/>
  <c r="AF990" i="79"/>
  <c r="AF415" i="79"/>
  <c r="AF35" i="79"/>
  <c r="AE35" i="79"/>
  <c r="AE1995" i="79" s="1"/>
  <c r="AE605" i="79"/>
  <c r="AE990" i="79"/>
  <c r="AE1198" i="79"/>
  <c r="AG1418" i="79"/>
  <c r="AH415" i="79"/>
  <c r="AH35" i="79"/>
  <c r="AE225" i="79"/>
  <c r="AF605" i="79"/>
  <c r="AF1198" i="79"/>
  <c r="AE1418" i="79"/>
  <c r="AE1591" i="79" s="1"/>
  <c r="AH1418" i="79"/>
  <c r="AF225" i="79"/>
  <c r="AE415" i="79"/>
  <c r="AG605" i="79"/>
  <c r="AF1418" i="79"/>
  <c r="AH795" i="79"/>
  <c r="AH1198" i="79"/>
  <c r="AH225" i="79"/>
  <c r="AH605" i="79"/>
  <c r="AH990" i="79"/>
  <c r="AG415" i="79"/>
  <c r="AG1198" i="79"/>
  <c r="AG225" i="79"/>
  <c r="AG990" i="79"/>
  <c r="AG35" i="79"/>
  <c r="AG795" i="79"/>
  <c r="AR1584" i="79"/>
  <c r="AQ1584" i="79"/>
  <c r="AP1584" i="79"/>
  <c r="AO1584" i="79"/>
  <c r="AN1584" i="79"/>
  <c r="AM1584" i="79"/>
  <c r="AL1584" i="79"/>
  <c r="AK1584" i="79"/>
  <c r="AJ1584" i="79"/>
  <c r="AI1584" i="79"/>
  <c r="AH1584" i="79"/>
  <c r="AG1584" i="79"/>
  <c r="AF1584" i="79"/>
  <c r="AE1584" i="79"/>
  <c r="Q1584" i="79"/>
  <c r="AS1583" i="79"/>
  <c r="AR1365" i="79"/>
  <c r="AQ1365" i="79"/>
  <c r="AP1365" i="79"/>
  <c r="AO1365" i="79"/>
  <c r="AN1365" i="79"/>
  <c r="AM1365" i="79"/>
  <c r="AL1365" i="79"/>
  <c r="AK1365" i="79"/>
  <c r="AJ1365" i="79"/>
  <c r="AI1365" i="79"/>
  <c r="AH1365" i="79"/>
  <c r="AG1365" i="79"/>
  <c r="AF1365" i="79"/>
  <c r="AE1365" i="79"/>
  <c r="Q1365" i="79"/>
  <c r="AS1364" i="79"/>
  <c r="AR958" i="79"/>
  <c r="AQ958" i="79"/>
  <c r="AP958" i="79"/>
  <c r="AO958" i="79"/>
  <c r="AN958" i="79"/>
  <c r="AM958" i="79"/>
  <c r="AL958" i="79"/>
  <c r="AK958" i="79"/>
  <c r="AJ958" i="79"/>
  <c r="AI958" i="79"/>
  <c r="AH958" i="79"/>
  <c r="AG958" i="79"/>
  <c r="AF958" i="79"/>
  <c r="AE958" i="79"/>
  <c r="Q958" i="79"/>
  <c r="AS957" i="79"/>
  <c r="AS418" i="79"/>
  <c r="AE419" i="79"/>
  <c r="AF419" i="79"/>
  <c r="AG419" i="79"/>
  <c r="AH419" i="79"/>
  <c r="AI419" i="79"/>
  <c r="AJ419" i="79"/>
  <c r="AK419" i="79"/>
  <c r="AL419" i="79"/>
  <c r="AM419" i="79"/>
  <c r="AN419" i="79"/>
  <c r="AO419" i="79"/>
  <c r="AP419" i="79"/>
  <c r="AQ419" i="79"/>
  <c r="AR419" i="79"/>
  <c r="AS421" i="79"/>
  <c r="AE422" i="79"/>
  <c r="AF422" i="79"/>
  <c r="AG422" i="79"/>
  <c r="AH422" i="79"/>
  <c r="AI422" i="79"/>
  <c r="AJ422" i="79"/>
  <c r="AK422" i="79"/>
  <c r="AL422" i="79"/>
  <c r="AM422" i="79"/>
  <c r="AN422" i="79"/>
  <c r="AO422" i="79"/>
  <c r="AP422" i="79"/>
  <c r="AQ422" i="79"/>
  <c r="AR422" i="79"/>
  <c r="AR1576" i="79"/>
  <c r="AQ1576" i="79"/>
  <c r="AP1576" i="79"/>
  <c r="AO1576" i="79"/>
  <c r="AN1576" i="79"/>
  <c r="AM1576" i="79"/>
  <c r="AL1576" i="79"/>
  <c r="AK1576" i="79"/>
  <c r="AJ1576" i="79"/>
  <c r="AI1576" i="79"/>
  <c r="AH1576" i="79"/>
  <c r="AG1576" i="79"/>
  <c r="AF1576" i="79"/>
  <c r="AE1576" i="79"/>
  <c r="Q1576" i="79"/>
  <c r="AS1575" i="79"/>
  <c r="AR1573" i="79"/>
  <c r="AQ1573" i="79"/>
  <c r="AP1573" i="79"/>
  <c r="AO1573" i="79"/>
  <c r="AN1573" i="79"/>
  <c r="AM1573" i="79"/>
  <c r="AL1573" i="79"/>
  <c r="AK1573" i="79"/>
  <c r="AJ1573" i="79"/>
  <c r="AI1573" i="79"/>
  <c r="AH1573" i="79"/>
  <c r="AG1573" i="79"/>
  <c r="AF1573" i="79"/>
  <c r="AE1573" i="79"/>
  <c r="Q1573" i="79"/>
  <c r="AS1572" i="79"/>
  <c r="AR1570" i="79"/>
  <c r="AQ1570" i="79"/>
  <c r="AP1570" i="79"/>
  <c r="AO1570" i="79"/>
  <c r="AN1570" i="79"/>
  <c r="AM1570" i="79"/>
  <c r="AL1570" i="79"/>
  <c r="AK1570" i="79"/>
  <c r="AJ1570" i="79"/>
  <c r="AI1570" i="79"/>
  <c r="AH1570" i="79"/>
  <c r="AG1570" i="79"/>
  <c r="AF1570" i="79"/>
  <c r="AE1570" i="79"/>
  <c r="Q1570" i="79"/>
  <c r="AS1569" i="79"/>
  <c r="AR1567" i="79"/>
  <c r="AQ1567" i="79"/>
  <c r="AP1567" i="79"/>
  <c r="AO1567" i="79"/>
  <c r="AN1567" i="79"/>
  <c r="AM1567" i="79"/>
  <c r="AL1567" i="79"/>
  <c r="AK1567" i="79"/>
  <c r="AJ1567" i="79"/>
  <c r="AI1567" i="79"/>
  <c r="AH1567" i="79"/>
  <c r="AG1567" i="79"/>
  <c r="AF1567" i="79"/>
  <c r="AE1567" i="79"/>
  <c r="Q1567" i="79"/>
  <c r="AS1566" i="79"/>
  <c r="AR1564" i="79"/>
  <c r="AQ1564" i="79"/>
  <c r="AP1564" i="79"/>
  <c r="AO1564" i="79"/>
  <c r="AN1564" i="79"/>
  <c r="AM1564" i="79"/>
  <c r="AL1564" i="79"/>
  <c r="AK1564" i="79"/>
  <c r="AJ1564" i="79"/>
  <c r="AI1564" i="79"/>
  <c r="AH1564" i="79"/>
  <c r="AG1564" i="79"/>
  <c r="AF1564" i="79"/>
  <c r="AE1564" i="79"/>
  <c r="Q1564" i="79"/>
  <c r="AS1563" i="79"/>
  <c r="AR1561" i="79"/>
  <c r="AQ1561" i="79"/>
  <c r="AP1561" i="79"/>
  <c r="AO1561" i="79"/>
  <c r="AN1561" i="79"/>
  <c r="AM1561" i="79"/>
  <c r="AL1561" i="79"/>
  <c r="AK1561" i="79"/>
  <c r="AJ1561" i="79"/>
  <c r="AI1561" i="79"/>
  <c r="AH1561" i="79"/>
  <c r="AG1561" i="79"/>
  <c r="AF1561" i="79"/>
  <c r="AE1561" i="79"/>
  <c r="Q1561" i="79"/>
  <c r="AS1560" i="79"/>
  <c r="AR1558" i="79"/>
  <c r="AQ1558" i="79"/>
  <c r="AP1558" i="79"/>
  <c r="AO1558" i="79"/>
  <c r="AN1558" i="79"/>
  <c r="AM1558" i="79"/>
  <c r="AL1558" i="79"/>
  <c r="AK1558" i="79"/>
  <c r="AJ1558" i="79"/>
  <c r="AI1558" i="79"/>
  <c r="AH1558" i="79"/>
  <c r="AG1558" i="79"/>
  <c r="AF1558" i="79"/>
  <c r="AE1558" i="79"/>
  <c r="Q1558" i="79"/>
  <c r="AS1557" i="79"/>
  <c r="AR1555" i="79"/>
  <c r="AQ1555" i="79"/>
  <c r="AP1555" i="79"/>
  <c r="AO1555" i="79"/>
  <c r="AN1555" i="79"/>
  <c r="AM1555" i="79"/>
  <c r="AL1555" i="79"/>
  <c r="AK1555" i="79"/>
  <c r="AJ1555" i="79"/>
  <c r="AI1555" i="79"/>
  <c r="AH1555" i="79"/>
  <c r="AG1555" i="79"/>
  <c r="AF1555" i="79"/>
  <c r="AE1555" i="79"/>
  <c r="AS1554" i="79"/>
  <c r="AR1552" i="79"/>
  <c r="AQ1552" i="79"/>
  <c r="AP1552" i="79"/>
  <c r="AO1552" i="79"/>
  <c r="AN1552" i="79"/>
  <c r="AM1552" i="79"/>
  <c r="AL1552" i="79"/>
  <c r="AK1552" i="79"/>
  <c r="AJ1552" i="79"/>
  <c r="AI1552" i="79"/>
  <c r="AH1552" i="79"/>
  <c r="AG1552" i="79"/>
  <c r="AF1552" i="79"/>
  <c r="AE1552" i="79"/>
  <c r="Q1552" i="79"/>
  <c r="AS1551" i="79"/>
  <c r="AR1549" i="79"/>
  <c r="AQ1549" i="79"/>
  <c r="AP1549" i="79"/>
  <c r="AO1549" i="79"/>
  <c r="AN1549" i="79"/>
  <c r="AM1549" i="79"/>
  <c r="AL1549" i="79"/>
  <c r="AK1549" i="79"/>
  <c r="AJ1549" i="79"/>
  <c r="AI1549" i="79"/>
  <c r="AH1549" i="79"/>
  <c r="AG1549" i="79"/>
  <c r="AF1549" i="79"/>
  <c r="AE1549" i="79"/>
  <c r="Q1549" i="79"/>
  <c r="AS1548" i="79"/>
  <c r="AR1546" i="79"/>
  <c r="AQ1546" i="79"/>
  <c r="AP1546" i="79"/>
  <c r="AO1546" i="79"/>
  <c r="AN1546" i="79"/>
  <c r="AM1546" i="79"/>
  <c r="AL1546" i="79"/>
  <c r="AK1546" i="79"/>
  <c r="AJ1546" i="79"/>
  <c r="AI1546" i="79"/>
  <c r="AH1546" i="79"/>
  <c r="AG1546" i="79"/>
  <c r="AF1546" i="79"/>
  <c r="AE1546" i="79"/>
  <c r="Q1546" i="79"/>
  <c r="AS1545" i="79"/>
  <c r="AR1543" i="79"/>
  <c r="AQ1543" i="79"/>
  <c r="AP1543" i="79"/>
  <c r="AO1543" i="79"/>
  <c r="AN1543" i="79"/>
  <c r="AM1543" i="79"/>
  <c r="AL1543" i="79"/>
  <c r="AK1543" i="79"/>
  <c r="AJ1543" i="79"/>
  <c r="AI1543" i="79"/>
  <c r="AH1543" i="79"/>
  <c r="AG1543" i="79"/>
  <c r="AF1543" i="79"/>
  <c r="AE1543" i="79"/>
  <c r="Q1543" i="79"/>
  <c r="AS1542" i="79"/>
  <c r="AR1540" i="79"/>
  <c r="AQ1540" i="79"/>
  <c r="AP1540" i="79"/>
  <c r="AO1540" i="79"/>
  <c r="AN1540" i="79"/>
  <c r="AM1540" i="79"/>
  <c r="AL1540" i="79"/>
  <c r="AK1540" i="79"/>
  <c r="AJ1540" i="79"/>
  <c r="AI1540" i="79"/>
  <c r="AH1540" i="79"/>
  <c r="AG1540" i="79"/>
  <c r="AF1540" i="79"/>
  <c r="AE1540" i="79"/>
  <c r="Q1540" i="79"/>
  <c r="AS1539" i="79"/>
  <c r="AR1537" i="79"/>
  <c r="AQ1537" i="79"/>
  <c r="AP1537" i="79"/>
  <c r="AO1537" i="79"/>
  <c r="AN1537" i="79"/>
  <c r="AM1537" i="79"/>
  <c r="AL1537" i="79"/>
  <c r="AK1537" i="79"/>
  <c r="AJ1537" i="79"/>
  <c r="AI1537" i="79"/>
  <c r="AH1537" i="79"/>
  <c r="AG1537" i="79"/>
  <c r="AF1537" i="79"/>
  <c r="AE1537" i="79"/>
  <c r="Q1537" i="79"/>
  <c r="AS1536" i="79"/>
  <c r="AR1533" i="79"/>
  <c r="AQ1533" i="79"/>
  <c r="AP1533" i="79"/>
  <c r="AO1533" i="79"/>
  <c r="AN1533" i="79"/>
  <c r="AM1533" i="79"/>
  <c r="AL1533" i="79"/>
  <c r="AK1533" i="79"/>
  <c r="AJ1533" i="79"/>
  <c r="AI1533" i="79"/>
  <c r="AH1533" i="79"/>
  <c r="AG1533" i="79"/>
  <c r="AF1533" i="79"/>
  <c r="AE1533" i="79"/>
  <c r="Q1533" i="79"/>
  <c r="AS1532" i="79"/>
  <c r="AR1530" i="79"/>
  <c r="AQ1530" i="79"/>
  <c r="AP1530" i="79"/>
  <c r="AO1530" i="79"/>
  <c r="AN1530" i="79"/>
  <c r="AM1530" i="79"/>
  <c r="AL1530" i="79"/>
  <c r="AK1530" i="79"/>
  <c r="AJ1530" i="79"/>
  <c r="AI1530" i="79"/>
  <c r="AH1530" i="79"/>
  <c r="AG1530" i="79"/>
  <c r="AF1530" i="79"/>
  <c r="AE1530" i="79"/>
  <c r="Q1530" i="79"/>
  <c r="AS1529" i="79"/>
  <c r="AR1527" i="79"/>
  <c r="AQ1527" i="79"/>
  <c r="AP1527" i="79"/>
  <c r="AO1527" i="79"/>
  <c r="AN1527" i="79"/>
  <c r="AM1527" i="79"/>
  <c r="AL1527" i="79"/>
  <c r="AK1527" i="79"/>
  <c r="AJ1527" i="79"/>
  <c r="AI1527" i="79"/>
  <c r="AH1527" i="79"/>
  <c r="AG1527" i="79"/>
  <c r="AF1527" i="79"/>
  <c r="AE1527" i="79"/>
  <c r="Q1527" i="79"/>
  <c r="AS1526" i="79"/>
  <c r="AR1523" i="79"/>
  <c r="AQ1523" i="79"/>
  <c r="AP1523" i="79"/>
  <c r="AO1523" i="79"/>
  <c r="AN1523" i="79"/>
  <c r="AM1523" i="79"/>
  <c r="AL1523" i="79"/>
  <c r="AK1523" i="79"/>
  <c r="AJ1523" i="79"/>
  <c r="AI1523" i="79"/>
  <c r="AH1523" i="79"/>
  <c r="AG1523" i="79"/>
  <c r="AF1523" i="79"/>
  <c r="AE1523" i="79"/>
  <c r="Q1523" i="79"/>
  <c r="AS1522" i="79"/>
  <c r="AR1520" i="79"/>
  <c r="AQ1520" i="79"/>
  <c r="AP1520" i="79"/>
  <c r="AO1520" i="79"/>
  <c r="AN1520" i="79"/>
  <c r="AM1520" i="79"/>
  <c r="AL1520" i="79"/>
  <c r="AK1520" i="79"/>
  <c r="AJ1520" i="79"/>
  <c r="AI1520" i="79"/>
  <c r="AH1520" i="79"/>
  <c r="AG1520" i="79"/>
  <c r="AF1520" i="79"/>
  <c r="AE1520" i="79"/>
  <c r="Q1520" i="79"/>
  <c r="AS1519" i="79"/>
  <c r="AR1517" i="79"/>
  <c r="AQ1517" i="79"/>
  <c r="AP1517" i="79"/>
  <c r="AO1517" i="79"/>
  <c r="AN1517" i="79"/>
  <c r="AM1517" i="79"/>
  <c r="AL1517" i="79"/>
  <c r="AK1517" i="79"/>
  <c r="AJ1517" i="79"/>
  <c r="AI1517" i="79"/>
  <c r="AH1517" i="79"/>
  <c r="AG1517" i="79"/>
  <c r="AF1517" i="79"/>
  <c r="AE1517" i="79"/>
  <c r="Q1517" i="79"/>
  <c r="AS1516" i="79"/>
  <c r="AR1514" i="79"/>
  <c r="AQ1514" i="79"/>
  <c r="AP1514" i="79"/>
  <c r="AO1514" i="79"/>
  <c r="AN1514" i="79"/>
  <c r="AM1514" i="79"/>
  <c r="AL1514" i="79"/>
  <c r="AK1514" i="79"/>
  <c r="AJ1514" i="79"/>
  <c r="AI1514" i="79"/>
  <c r="AH1514" i="79"/>
  <c r="AG1514" i="79"/>
  <c r="AF1514" i="79"/>
  <c r="AE1514" i="79"/>
  <c r="Q1514" i="79"/>
  <c r="AS1513" i="79"/>
  <c r="AR1511" i="79"/>
  <c r="AQ1511" i="79"/>
  <c r="AP1511" i="79"/>
  <c r="AO1511" i="79"/>
  <c r="AN1511" i="79"/>
  <c r="AM1511" i="79"/>
  <c r="AL1511" i="79"/>
  <c r="AK1511" i="79"/>
  <c r="AJ1511" i="79"/>
  <c r="AI1511" i="79"/>
  <c r="AH1511" i="79"/>
  <c r="AG1511" i="79"/>
  <c r="AF1511" i="79"/>
  <c r="AE1511" i="79"/>
  <c r="Q1511" i="79"/>
  <c r="AS1510" i="79"/>
  <c r="AR1508" i="79"/>
  <c r="AQ1508" i="79"/>
  <c r="AP1508" i="79"/>
  <c r="AO1508" i="79"/>
  <c r="AN1508" i="79"/>
  <c r="AM1508" i="79"/>
  <c r="AL1508" i="79"/>
  <c r="AK1508" i="79"/>
  <c r="AJ1508" i="79"/>
  <c r="AI1508" i="79"/>
  <c r="AH1508" i="79"/>
  <c r="AG1508" i="79"/>
  <c r="AF1508" i="79"/>
  <c r="AE1508" i="79"/>
  <c r="Q1508" i="79"/>
  <c r="AS1507" i="79"/>
  <c r="AR1505" i="79"/>
  <c r="AQ1505" i="79"/>
  <c r="AP1505" i="79"/>
  <c r="AO1505" i="79"/>
  <c r="AN1505" i="79"/>
  <c r="AM1505" i="79"/>
  <c r="AL1505" i="79"/>
  <c r="AK1505" i="79"/>
  <c r="AJ1505" i="79"/>
  <c r="AI1505" i="79"/>
  <c r="AH1505" i="79"/>
  <c r="AG1505" i="79"/>
  <c r="AF1505" i="79"/>
  <c r="AE1505" i="79"/>
  <c r="Q1505" i="79"/>
  <c r="AS1504" i="79"/>
  <c r="AR1502" i="79"/>
  <c r="AQ1502" i="79"/>
  <c r="AP1502" i="79"/>
  <c r="AO1502" i="79"/>
  <c r="AN1502" i="79"/>
  <c r="AM1502" i="79"/>
  <c r="AL1502" i="79"/>
  <c r="AK1502" i="79"/>
  <c r="AJ1502" i="79"/>
  <c r="AI1502" i="79"/>
  <c r="AH1502" i="79"/>
  <c r="AG1502" i="79"/>
  <c r="AF1502" i="79"/>
  <c r="AE1502" i="79"/>
  <c r="Q1502" i="79"/>
  <c r="AS1501" i="79"/>
  <c r="AR1498" i="79"/>
  <c r="AQ1498" i="79"/>
  <c r="AP1498" i="79"/>
  <c r="AO1498" i="79"/>
  <c r="AN1498" i="79"/>
  <c r="AM1498" i="79"/>
  <c r="AL1498" i="79"/>
  <c r="AK1498" i="79"/>
  <c r="AJ1498" i="79"/>
  <c r="AI1498" i="79"/>
  <c r="AH1498" i="79"/>
  <c r="AG1498" i="79"/>
  <c r="AF1498" i="79"/>
  <c r="AE1498" i="79"/>
  <c r="AS1497" i="79"/>
  <c r="AR1495" i="79"/>
  <c r="AQ1495" i="79"/>
  <c r="AP1495" i="79"/>
  <c r="AO1495" i="79"/>
  <c r="AN1495" i="79"/>
  <c r="AM1495" i="79"/>
  <c r="AL1495" i="79"/>
  <c r="AK1495" i="79"/>
  <c r="AJ1495" i="79"/>
  <c r="AI1495" i="79"/>
  <c r="AH1495" i="79"/>
  <c r="AG1495" i="79"/>
  <c r="AF1495" i="79"/>
  <c r="AE1495" i="79"/>
  <c r="AS1494" i="79"/>
  <c r="AR1492" i="79"/>
  <c r="AQ1492" i="79"/>
  <c r="AP1492" i="79"/>
  <c r="AO1492" i="79"/>
  <c r="AN1492" i="79"/>
  <c r="AM1492" i="79"/>
  <c r="AL1492" i="79"/>
  <c r="AK1492" i="79"/>
  <c r="AJ1492" i="79"/>
  <c r="AI1492" i="79"/>
  <c r="AH1492" i="79"/>
  <c r="AG1492" i="79"/>
  <c r="AF1492" i="79"/>
  <c r="AE1492" i="79"/>
  <c r="AS1491" i="79"/>
  <c r="AR1489" i="79"/>
  <c r="AQ1489" i="79"/>
  <c r="AP1489" i="79"/>
  <c r="AO1489" i="79"/>
  <c r="AN1489" i="79"/>
  <c r="AM1489" i="79"/>
  <c r="AL1489" i="79"/>
  <c r="AK1489" i="79"/>
  <c r="AJ1489" i="79"/>
  <c r="AI1489" i="79"/>
  <c r="AH1489" i="79"/>
  <c r="AG1489" i="79"/>
  <c r="AF1489" i="79"/>
  <c r="AE1489" i="79"/>
  <c r="AS1488" i="79"/>
  <c r="AR1484" i="79"/>
  <c r="AQ1484" i="79"/>
  <c r="AP1484" i="79"/>
  <c r="AO1484" i="79"/>
  <c r="AN1484" i="79"/>
  <c r="AM1484" i="79"/>
  <c r="AL1484" i="79"/>
  <c r="AK1484" i="79"/>
  <c r="AJ1484" i="79"/>
  <c r="AI1484" i="79"/>
  <c r="AH1484" i="79"/>
  <c r="AG1484" i="79"/>
  <c r="AF1484" i="79"/>
  <c r="AE1484" i="79"/>
  <c r="Q1484" i="79"/>
  <c r="AS1483" i="79"/>
  <c r="AR1481" i="79"/>
  <c r="AQ1481" i="79"/>
  <c r="AP1481" i="79"/>
  <c r="AO1481" i="79"/>
  <c r="AN1481" i="79"/>
  <c r="AM1481" i="79"/>
  <c r="AL1481" i="79"/>
  <c r="AK1481" i="79"/>
  <c r="AJ1481" i="79"/>
  <c r="AI1481" i="79"/>
  <c r="AH1481" i="79"/>
  <c r="AG1481" i="79"/>
  <c r="AF1481" i="79"/>
  <c r="AE1481" i="79"/>
  <c r="Q1481" i="79"/>
  <c r="AS1480" i="79"/>
  <c r="AR1478" i="79"/>
  <c r="AQ1478" i="79"/>
  <c r="AP1478" i="79"/>
  <c r="AO1478" i="79"/>
  <c r="AN1478" i="79"/>
  <c r="AM1478" i="79"/>
  <c r="AL1478" i="79"/>
  <c r="AK1478" i="79"/>
  <c r="AJ1478" i="79"/>
  <c r="AI1478" i="79"/>
  <c r="AH1478" i="79"/>
  <c r="AG1478" i="79"/>
  <c r="AF1478" i="79"/>
  <c r="AE1478" i="79"/>
  <c r="Q1478" i="79"/>
  <c r="AS1477" i="79"/>
  <c r="AR1475" i="79"/>
  <c r="AQ1475" i="79"/>
  <c r="AP1475" i="79"/>
  <c r="AO1475" i="79"/>
  <c r="AN1475" i="79"/>
  <c r="AM1475" i="79"/>
  <c r="AL1475" i="79"/>
  <c r="AK1475" i="79"/>
  <c r="AJ1475" i="79"/>
  <c r="AI1475" i="79"/>
  <c r="AH1475" i="79"/>
  <c r="AG1475" i="79"/>
  <c r="AF1475" i="79"/>
  <c r="AE1475" i="79"/>
  <c r="Q1475" i="79"/>
  <c r="AS1474" i="79"/>
  <c r="AR1471" i="79"/>
  <c r="AQ1471" i="79"/>
  <c r="AP1471" i="79"/>
  <c r="AO1471" i="79"/>
  <c r="AN1471" i="79"/>
  <c r="AM1471" i="79"/>
  <c r="AL1471" i="79"/>
  <c r="AK1471" i="79"/>
  <c r="AJ1471" i="79"/>
  <c r="AI1471" i="79"/>
  <c r="AH1471" i="79"/>
  <c r="AG1471" i="79"/>
  <c r="AF1471" i="79"/>
  <c r="AE1471" i="79"/>
  <c r="Q1471" i="79"/>
  <c r="AS1470" i="79"/>
  <c r="AR1468" i="79"/>
  <c r="AQ1468" i="79"/>
  <c r="AP1468" i="79"/>
  <c r="AO1468" i="79"/>
  <c r="AN1468" i="79"/>
  <c r="AM1468" i="79"/>
  <c r="AL1468" i="79"/>
  <c r="AK1468" i="79"/>
  <c r="AJ1468" i="79"/>
  <c r="AI1468" i="79"/>
  <c r="AH1468" i="79"/>
  <c r="AG1468" i="79"/>
  <c r="AF1468" i="79"/>
  <c r="AE1468" i="79"/>
  <c r="Q1468" i="79"/>
  <c r="AS1467" i="79"/>
  <c r="AR1464" i="79"/>
  <c r="AQ1464" i="79"/>
  <c r="AP1464" i="79"/>
  <c r="AO1464" i="79"/>
  <c r="AN1464" i="79"/>
  <c r="AM1464" i="79"/>
  <c r="AL1464" i="79"/>
  <c r="AK1464" i="79"/>
  <c r="AJ1464" i="79"/>
  <c r="AI1464" i="79"/>
  <c r="AH1464" i="79"/>
  <c r="AG1464" i="79"/>
  <c r="AF1464" i="79"/>
  <c r="AE1464" i="79"/>
  <c r="Q1464" i="79"/>
  <c r="AS1463" i="79"/>
  <c r="AR1460" i="79"/>
  <c r="AQ1460" i="79"/>
  <c r="AP1460" i="79"/>
  <c r="AO1460" i="79"/>
  <c r="AN1460" i="79"/>
  <c r="AM1460" i="79"/>
  <c r="AL1460" i="79"/>
  <c r="AK1460" i="79"/>
  <c r="AJ1460" i="79"/>
  <c r="AI1460" i="79"/>
  <c r="AH1460" i="79"/>
  <c r="AG1460" i="79"/>
  <c r="AF1460" i="79"/>
  <c r="AE1460" i="79"/>
  <c r="Q1460" i="79"/>
  <c r="AS1459" i="79"/>
  <c r="AR1457" i="79"/>
  <c r="AQ1457" i="79"/>
  <c r="AP1457" i="79"/>
  <c r="AO1457" i="79"/>
  <c r="AN1457" i="79"/>
  <c r="AM1457" i="79"/>
  <c r="AL1457" i="79"/>
  <c r="AK1457" i="79"/>
  <c r="AJ1457" i="79"/>
  <c r="AI1457" i="79"/>
  <c r="AH1457" i="79"/>
  <c r="AG1457" i="79"/>
  <c r="AF1457" i="79"/>
  <c r="AE1457" i="79"/>
  <c r="Q1457" i="79"/>
  <c r="AS1456" i="79"/>
  <c r="AR1454" i="79"/>
  <c r="AQ1454" i="79"/>
  <c r="AP1454" i="79"/>
  <c r="AO1454" i="79"/>
  <c r="AN1454" i="79"/>
  <c r="AM1454" i="79"/>
  <c r="AL1454" i="79"/>
  <c r="AK1454" i="79"/>
  <c r="AJ1454" i="79"/>
  <c r="AI1454" i="79"/>
  <c r="AH1454" i="79"/>
  <c r="AG1454" i="79"/>
  <c r="AF1454" i="79"/>
  <c r="AE1454" i="79"/>
  <c r="Q1454" i="79"/>
  <c r="AS1453" i="79"/>
  <c r="AR1450" i="79"/>
  <c r="AQ1450" i="79"/>
  <c r="AP1450" i="79"/>
  <c r="AO1450" i="79"/>
  <c r="AN1450" i="79"/>
  <c r="AM1450" i="79"/>
  <c r="AL1450" i="79"/>
  <c r="AK1450" i="79"/>
  <c r="AJ1450" i="79"/>
  <c r="AI1450" i="79"/>
  <c r="AH1450" i="79"/>
  <c r="AG1450" i="79"/>
  <c r="AF1450" i="79"/>
  <c r="AE1450" i="79"/>
  <c r="AS1449" i="79"/>
  <c r="AR1447" i="79"/>
  <c r="AQ1447" i="79"/>
  <c r="AP1447" i="79"/>
  <c r="AO1447" i="79"/>
  <c r="AN1447" i="79"/>
  <c r="AM1447" i="79"/>
  <c r="AL1447" i="79"/>
  <c r="AK1447" i="79"/>
  <c r="AJ1447" i="79"/>
  <c r="AI1447" i="79"/>
  <c r="AH1447" i="79"/>
  <c r="AG1447" i="79"/>
  <c r="AF1447" i="79"/>
  <c r="AE1447" i="79"/>
  <c r="AS1446" i="79"/>
  <c r="AR1444" i="79"/>
  <c r="AQ1444" i="79"/>
  <c r="AP1444" i="79"/>
  <c r="AO1444" i="79"/>
  <c r="AN1444" i="79"/>
  <c r="AM1444" i="79"/>
  <c r="AL1444" i="79"/>
  <c r="AK1444" i="79"/>
  <c r="AJ1444" i="79"/>
  <c r="AI1444" i="79"/>
  <c r="AH1444" i="79"/>
  <c r="AG1444" i="79"/>
  <c r="AF1444" i="79"/>
  <c r="AE1444" i="79"/>
  <c r="AS1443" i="79"/>
  <c r="AR1441" i="79"/>
  <c r="AQ1441" i="79"/>
  <c r="AP1441" i="79"/>
  <c r="AO1441" i="79"/>
  <c r="AN1441" i="79"/>
  <c r="AM1441" i="79"/>
  <c r="AL1441" i="79"/>
  <c r="AK1441" i="79"/>
  <c r="AJ1441" i="79"/>
  <c r="AI1441" i="79"/>
  <c r="AH1441" i="79"/>
  <c r="AG1441" i="79"/>
  <c r="AF1441" i="79"/>
  <c r="AE1441" i="79"/>
  <c r="AS1440" i="79"/>
  <c r="AR1438" i="79"/>
  <c r="AQ1438" i="79"/>
  <c r="AP1438" i="79"/>
  <c r="AO1438" i="79"/>
  <c r="AN1438" i="79"/>
  <c r="AM1438" i="79"/>
  <c r="AL1438" i="79"/>
  <c r="AK1438" i="79"/>
  <c r="AJ1438" i="79"/>
  <c r="AI1438" i="79"/>
  <c r="AH1438" i="79"/>
  <c r="AG1438" i="79"/>
  <c r="AF1438" i="79"/>
  <c r="AE1438" i="79"/>
  <c r="AS1437" i="79"/>
  <c r="AR1434" i="79"/>
  <c r="AQ1434" i="79"/>
  <c r="AP1434" i="79"/>
  <c r="AO1434" i="79"/>
  <c r="AN1434" i="79"/>
  <c r="AM1434" i="79"/>
  <c r="AL1434" i="79"/>
  <c r="AK1434" i="79"/>
  <c r="AJ1434" i="79"/>
  <c r="AI1434" i="79"/>
  <c r="AH1434" i="79"/>
  <c r="AG1434" i="79"/>
  <c r="AF1434" i="79"/>
  <c r="AE1434" i="79"/>
  <c r="AS1433" i="79"/>
  <c r="AR1431" i="79"/>
  <c r="AQ1431" i="79"/>
  <c r="AP1431" i="79"/>
  <c r="AO1431" i="79"/>
  <c r="AN1431" i="79"/>
  <c r="AM1431" i="79"/>
  <c r="AL1431" i="79"/>
  <c r="AK1431" i="79"/>
  <c r="AJ1431" i="79"/>
  <c r="AI1431" i="79"/>
  <c r="AH1431" i="79"/>
  <c r="AG1431" i="79"/>
  <c r="AF1431" i="79"/>
  <c r="AE1431" i="79"/>
  <c r="AS1430" i="79"/>
  <c r="AR1428" i="79"/>
  <c r="AQ1428" i="79"/>
  <c r="AP1428" i="79"/>
  <c r="AO1428" i="79"/>
  <c r="AN1428" i="79"/>
  <c r="AM1428" i="79"/>
  <c r="AL1428" i="79"/>
  <c r="AK1428" i="79"/>
  <c r="AJ1428" i="79"/>
  <c r="AI1428" i="79"/>
  <c r="AH1428" i="79"/>
  <c r="AG1428" i="79"/>
  <c r="AF1428" i="79"/>
  <c r="AE1428" i="79"/>
  <c r="AS1427" i="79"/>
  <c r="AR1425" i="79"/>
  <c r="AQ1425" i="79"/>
  <c r="AP1425" i="79"/>
  <c r="AO1425" i="79"/>
  <c r="AN1425" i="79"/>
  <c r="AM1425" i="79"/>
  <c r="AL1425" i="79"/>
  <c r="AK1425" i="79"/>
  <c r="AJ1425" i="79"/>
  <c r="AI1425" i="79"/>
  <c r="AH1425" i="79"/>
  <c r="AG1425" i="79"/>
  <c r="AF1425" i="79"/>
  <c r="AE1425" i="79"/>
  <c r="AS1424" i="79"/>
  <c r="AR1422" i="79"/>
  <c r="AQ1422" i="79"/>
  <c r="AP1422" i="79"/>
  <c r="AO1422" i="79"/>
  <c r="AN1422" i="79"/>
  <c r="AM1422" i="79"/>
  <c r="AL1422" i="79"/>
  <c r="AK1422" i="79"/>
  <c r="AJ1422" i="79"/>
  <c r="AI1422" i="79"/>
  <c r="AH1422" i="79"/>
  <c r="AG1422" i="79"/>
  <c r="AF1422" i="79"/>
  <c r="AE1422" i="79"/>
  <c r="AS1421" i="79"/>
  <c r="AR1356" i="79"/>
  <c r="AQ1356" i="79"/>
  <c r="AP1356" i="79"/>
  <c r="AO1356" i="79"/>
  <c r="AN1356" i="79"/>
  <c r="AM1356" i="79"/>
  <c r="AL1356" i="79"/>
  <c r="AK1356" i="79"/>
  <c r="AJ1356" i="79"/>
  <c r="AI1356" i="79"/>
  <c r="AH1356" i="79"/>
  <c r="AG1356" i="79"/>
  <c r="AF1356" i="79"/>
  <c r="AE1356" i="79"/>
  <c r="Q1356" i="79"/>
  <c r="AS1355" i="79"/>
  <c r="AR1353" i="79"/>
  <c r="AQ1353" i="79"/>
  <c r="AP1353" i="79"/>
  <c r="AO1353" i="79"/>
  <c r="AN1353" i="79"/>
  <c r="AM1353" i="79"/>
  <c r="AL1353" i="79"/>
  <c r="AK1353" i="79"/>
  <c r="AJ1353" i="79"/>
  <c r="AI1353" i="79"/>
  <c r="AH1353" i="79"/>
  <c r="AG1353" i="79"/>
  <c r="AF1353" i="79"/>
  <c r="AE1353" i="79"/>
  <c r="Q1353" i="79"/>
  <c r="AS1352" i="79"/>
  <c r="AR1350" i="79"/>
  <c r="AQ1350" i="79"/>
  <c r="AP1350" i="79"/>
  <c r="AO1350" i="79"/>
  <c r="AN1350" i="79"/>
  <c r="AM1350" i="79"/>
  <c r="AL1350" i="79"/>
  <c r="AK1350" i="79"/>
  <c r="AJ1350" i="79"/>
  <c r="AI1350" i="79"/>
  <c r="AH1350" i="79"/>
  <c r="AG1350" i="79"/>
  <c r="AF1350" i="79"/>
  <c r="AE1350" i="79"/>
  <c r="Q1350" i="79"/>
  <c r="AS1349" i="79"/>
  <c r="AR1347" i="79"/>
  <c r="AQ1347" i="79"/>
  <c r="AP1347" i="79"/>
  <c r="AO1347" i="79"/>
  <c r="AN1347" i="79"/>
  <c r="AM1347" i="79"/>
  <c r="AL1347" i="79"/>
  <c r="AK1347" i="79"/>
  <c r="AJ1347" i="79"/>
  <c r="AI1347" i="79"/>
  <c r="AH1347" i="79"/>
  <c r="AG1347" i="79"/>
  <c r="AF1347" i="79"/>
  <c r="AE1347" i="79"/>
  <c r="Q1347" i="79"/>
  <c r="AS1346" i="79"/>
  <c r="AR1344" i="79"/>
  <c r="AQ1344" i="79"/>
  <c r="AP1344" i="79"/>
  <c r="AO1344" i="79"/>
  <c r="AN1344" i="79"/>
  <c r="AM1344" i="79"/>
  <c r="AL1344" i="79"/>
  <c r="AK1344" i="79"/>
  <c r="AJ1344" i="79"/>
  <c r="AI1344" i="79"/>
  <c r="AH1344" i="79"/>
  <c r="AG1344" i="79"/>
  <c r="AF1344" i="79"/>
  <c r="AE1344" i="79"/>
  <c r="Q1344" i="79"/>
  <c r="AS1343" i="79"/>
  <c r="AR1341" i="79"/>
  <c r="AQ1341" i="79"/>
  <c r="AP1341" i="79"/>
  <c r="AO1341" i="79"/>
  <c r="AN1341" i="79"/>
  <c r="AM1341" i="79"/>
  <c r="AL1341" i="79"/>
  <c r="AK1341" i="79"/>
  <c r="AJ1341" i="79"/>
  <c r="AI1341" i="79"/>
  <c r="AH1341" i="79"/>
  <c r="AG1341" i="79"/>
  <c r="AF1341" i="79"/>
  <c r="AE1341" i="79"/>
  <c r="Q1341" i="79"/>
  <c r="AS1340" i="79"/>
  <c r="AR1338" i="79"/>
  <c r="AQ1338" i="79"/>
  <c r="AP1338" i="79"/>
  <c r="AO1338" i="79"/>
  <c r="AN1338" i="79"/>
  <c r="AM1338" i="79"/>
  <c r="AL1338" i="79"/>
  <c r="AK1338" i="79"/>
  <c r="AJ1338" i="79"/>
  <c r="AI1338" i="79"/>
  <c r="AH1338" i="79"/>
  <c r="AG1338" i="79"/>
  <c r="AF1338" i="79"/>
  <c r="AE1338" i="79"/>
  <c r="Q1338" i="79"/>
  <c r="AS1337" i="79"/>
  <c r="AR1335" i="79"/>
  <c r="AQ1335" i="79"/>
  <c r="AP1335" i="79"/>
  <c r="AO1335" i="79"/>
  <c r="AN1335" i="79"/>
  <c r="AM1335" i="79"/>
  <c r="AL1335" i="79"/>
  <c r="AK1335" i="79"/>
  <c r="AJ1335" i="79"/>
  <c r="AI1335" i="79"/>
  <c r="AH1335" i="79"/>
  <c r="AG1335" i="79"/>
  <c r="AF1335" i="79"/>
  <c r="AE1335" i="79"/>
  <c r="AS1334" i="79"/>
  <c r="AR1332" i="79"/>
  <c r="AQ1332" i="79"/>
  <c r="AP1332" i="79"/>
  <c r="AO1332" i="79"/>
  <c r="AN1332" i="79"/>
  <c r="AM1332" i="79"/>
  <c r="AL1332" i="79"/>
  <c r="AK1332" i="79"/>
  <c r="AJ1332" i="79"/>
  <c r="AI1332" i="79"/>
  <c r="AH1332" i="79"/>
  <c r="AG1332" i="79"/>
  <c r="AF1332" i="79"/>
  <c r="AE1332" i="79"/>
  <c r="Q1332" i="79"/>
  <c r="AS1331" i="79"/>
  <c r="AR1329" i="79"/>
  <c r="AQ1329" i="79"/>
  <c r="AP1329" i="79"/>
  <c r="AO1329" i="79"/>
  <c r="AN1329" i="79"/>
  <c r="AM1329" i="79"/>
  <c r="AL1329" i="79"/>
  <c r="AK1329" i="79"/>
  <c r="AJ1329" i="79"/>
  <c r="AI1329" i="79"/>
  <c r="AH1329" i="79"/>
  <c r="AG1329" i="79"/>
  <c r="AF1329" i="79"/>
  <c r="AE1329" i="79"/>
  <c r="Q1329" i="79"/>
  <c r="AS1328" i="79"/>
  <c r="AR1326" i="79"/>
  <c r="AQ1326" i="79"/>
  <c r="AP1326" i="79"/>
  <c r="AO1326" i="79"/>
  <c r="AN1326" i="79"/>
  <c r="AM1326" i="79"/>
  <c r="AL1326" i="79"/>
  <c r="AK1326" i="79"/>
  <c r="AJ1326" i="79"/>
  <c r="AI1326" i="79"/>
  <c r="AH1326" i="79"/>
  <c r="AG1326" i="79"/>
  <c r="AF1326" i="79"/>
  <c r="AE1326" i="79"/>
  <c r="Q1326" i="79"/>
  <c r="AS1325" i="79"/>
  <c r="AR1323" i="79"/>
  <c r="AQ1323" i="79"/>
  <c r="AP1323" i="79"/>
  <c r="AO1323" i="79"/>
  <c r="AN1323" i="79"/>
  <c r="AM1323" i="79"/>
  <c r="AL1323" i="79"/>
  <c r="AK1323" i="79"/>
  <c r="AJ1323" i="79"/>
  <c r="AI1323" i="79"/>
  <c r="AH1323" i="79"/>
  <c r="AG1323" i="79"/>
  <c r="AF1323" i="79"/>
  <c r="AE1323" i="79"/>
  <c r="Q1323" i="79"/>
  <c r="AS1322" i="79"/>
  <c r="AR1320" i="79"/>
  <c r="AQ1320" i="79"/>
  <c r="AP1320" i="79"/>
  <c r="AO1320" i="79"/>
  <c r="AN1320" i="79"/>
  <c r="AM1320" i="79"/>
  <c r="AL1320" i="79"/>
  <c r="AK1320" i="79"/>
  <c r="AJ1320" i="79"/>
  <c r="AI1320" i="79"/>
  <c r="AH1320" i="79"/>
  <c r="AG1320" i="79"/>
  <c r="AF1320" i="79"/>
  <c r="AE1320" i="79"/>
  <c r="Q1320" i="79"/>
  <c r="AS1319" i="79"/>
  <c r="AR1317" i="79"/>
  <c r="AQ1317" i="79"/>
  <c r="AP1317" i="79"/>
  <c r="AO1317" i="79"/>
  <c r="AN1317" i="79"/>
  <c r="AM1317" i="79"/>
  <c r="AL1317" i="79"/>
  <c r="AK1317" i="79"/>
  <c r="AJ1317" i="79"/>
  <c r="AI1317" i="79"/>
  <c r="AH1317" i="79"/>
  <c r="AG1317" i="79"/>
  <c r="AF1317" i="79"/>
  <c r="AE1317" i="79"/>
  <c r="Q1317" i="79"/>
  <c r="AS1316" i="79"/>
  <c r="AR1313" i="79"/>
  <c r="AQ1313" i="79"/>
  <c r="AP1313" i="79"/>
  <c r="AO1313" i="79"/>
  <c r="AN1313" i="79"/>
  <c r="AM1313" i="79"/>
  <c r="AL1313" i="79"/>
  <c r="AK1313" i="79"/>
  <c r="AJ1313" i="79"/>
  <c r="AI1313" i="79"/>
  <c r="AH1313" i="79"/>
  <c r="AG1313" i="79"/>
  <c r="AF1313" i="79"/>
  <c r="AE1313" i="79"/>
  <c r="Q1313" i="79"/>
  <c r="AS1312" i="79"/>
  <c r="AR1310" i="79"/>
  <c r="AQ1310" i="79"/>
  <c r="AP1310" i="79"/>
  <c r="AO1310" i="79"/>
  <c r="AN1310" i="79"/>
  <c r="AM1310" i="79"/>
  <c r="AL1310" i="79"/>
  <c r="AK1310" i="79"/>
  <c r="AJ1310" i="79"/>
  <c r="AI1310" i="79"/>
  <c r="AH1310" i="79"/>
  <c r="AG1310" i="79"/>
  <c r="AF1310" i="79"/>
  <c r="AE1310" i="79"/>
  <c r="Q1310" i="79"/>
  <c r="AS1309" i="79"/>
  <c r="AR1307" i="79"/>
  <c r="AQ1307" i="79"/>
  <c r="AP1307" i="79"/>
  <c r="AO1307" i="79"/>
  <c r="AN1307" i="79"/>
  <c r="AM1307" i="79"/>
  <c r="AL1307" i="79"/>
  <c r="AK1307" i="79"/>
  <c r="AJ1307" i="79"/>
  <c r="AI1307" i="79"/>
  <c r="AH1307" i="79"/>
  <c r="AG1307" i="79"/>
  <c r="AF1307" i="79"/>
  <c r="AE1307" i="79"/>
  <c r="Q1307" i="79"/>
  <c r="AS1306" i="79"/>
  <c r="AR1303" i="79"/>
  <c r="AQ1303" i="79"/>
  <c r="AP1303" i="79"/>
  <c r="AO1303" i="79"/>
  <c r="AN1303" i="79"/>
  <c r="AM1303" i="79"/>
  <c r="AL1303" i="79"/>
  <c r="AK1303" i="79"/>
  <c r="AJ1303" i="79"/>
  <c r="AI1303" i="79"/>
  <c r="AH1303" i="79"/>
  <c r="AG1303" i="79"/>
  <c r="AF1303" i="79"/>
  <c r="AE1303" i="79"/>
  <c r="Q1303" i="79"/>
  <c r="AS1302" i="79"/>
  <c r="AR1300" i="79"/>
  <c r="AQ1300" i="79"/>
  <c r="AP1300" i="79"/>
  <c r="AO1300" i="79"/>
  <c r="AN1300" i="79"/>
  <c r="AM1300" i="79"/>
  <c r="AL1300" i="79"/>
  <c r="AK1300" i="79"/>
  <c r="AJ1300" i="79"/>
  <c r="AI1300" i="79"/>
  <c r="AH1300" i="79"/>
  <c r="AG1300" i="79"/>
  <c r="AF1300" i="79"/>
  <c r="AE1300" i="79"/>
  <c r="Q1300" i="79"/>
  <c r="AS1299" i="79"/>
  <c r="AR1297" i="79"/>
  <c r="AQ1297" i="79"/>
  <c r="AP1297" i="79"/>
  <c r="AO1297" i="79"/>
  <c r="AN1297" i="79"/>
  <c r="AM1297" i="79"/>
  <c r="AL1297" i="79"/>
  <c r="AK1297" i="79"/>
  <c r="AJ1297" i="79"/>
  <c r="AI1297" i="79"/>
  <c r="AH1297" i="79"/>
  <c r="AG1297" i="79"/>
  <c r="AF1297" i="79"/>
  <c r="AE1297" i="79"/>
  <c r="Q1297" i="79"/>
  <c r="AS1296" i="79"/>
  <c r="AR1294" i="79"/>
  <c r="AQ1294" i="79"/>
  <c r="AP1294" i="79"/>
  <c r="AO1294" i="79"/>
  <c r="AN1294" i="79"/>
  <c r="AM1294" i="79"/>
  <c r="AL1294" i="79"/>
  <c r="AK1294" i="79"/>
  <c r="AJ1294" i="79"/>
  <c r="AI1294" i="79"/>
  <c r="AH1294" i="79"/>
  <c r="AG1294" i="79"/>
  <c r="AF1294" i="79"/>
  <c r="AE1294" i="79"/>
  <c r="Q1294" i="79"/>
  <c r="AS1293" i="79"/>
  <c r="AR1291" i="79"/>
  <c r="AQ1291" i="79"/>
  <c r="AP1291" i="79"/>
  <c r="AO1291" i="79"/>
  <c r="AN1291" i="79"/>
  <c r="AM1291" i="79"/>
  <c r="AL1291" i="79"/>
  <c r="AK1291" i="79"/>
  <c r="AJ1291" i="79"/>
  <c r="AI1291" i="79"/>
  <c r="AH1291" i="79"/>
  <c r="AG1291" i="79"/>
  <c r="AF1291" i="79"/>
  <c r="AE1291" i="79"/>
  <c r="Q1291" i="79"/>
  <c r="AS1290" i="79"/>
  <c r="AR1288" i="79"/>
  <c r="AQ1288" i="79"/>
  <c r="AP1288" i="79"/>
  <c r="AO1288" i="79"/>
  <c r="AN1288" i="79"/>
  <c r="AM1288" i="79"/>
  <c r="AL1288" i="79"/>
  <c r="AK1288" i="79"/>
  <c r="AJ1288" i="79"/>
  <c r="AI1288" i="79"/>
  <c r="AH1288" i="79"/>
  <c r="AG1288" i="79"/>
  <c r="AF1288" i="79"/>
  <c r="AE1288" i="79"/>
  <c r="Q1288" i="79"/>
  <c r="AS1287" i="79"/>
  <c r="AR1285" i="79"/>
  <c r="AQ1285" i="79"/>
  <c r="AP1285" i="79"/>
  <c r="AO1285" i="79"/>
  <c r="AN1285" i="79"/>
  <c r="AM1285" i="79"/>
  <c r="AL1285" i="79"/>
  <c r="AK1285" i="79"/>
  <c r="AJ1285" i="79"/>
  <c r="AI1285" i="79"/>
  <c r="AH1285" i="79"/>
  <c r="AG1285" i="79"/>
  <c r="AF1285" i="79"/>
  <c r="AE1285" i="79"/>
  <c r="Q1285" i="79"/>
  <c r="AS1284" i="79"/>
  <c r="AR1282" i="79"/>
  <c r="AQ1282" i="79"/>
  <c r="AP1282" i="79"/>
  <c r="AO1282" i="79"/>
  <c r="AN1282" i="79"/>
  <c r="AM1282" i="79"/>
  <c r="AL1282" i="79"/>
  <c r="AK1282" i="79"/>
  <c r="AJ1282" i="79"/>
  <c r="AI1282" i="79"/>
  <c r="AH1282" i="79"/>
  <c r="AG1282" i="79"/>
  <c r="AF1282" i="79"/>
  <c r="AE1282" i="79"/>
  <c r="Q1282" i="79"/>
  <c r="AS1281" i="79"/>
  <c r="AR1278" i="79"/>
  <c r="AQ1278" i="79"/>
  <c r="AP1278" i="79"/>
  <c r="AO1278" i="79"/>
  <c r="AN1278" i="79"/>
  <c r="AM1278" i="79"/>
  <c r="AL1278" i="79"/>
  <c r="AK1278" i="79"/>
  <c r="AJ1278" i="79"/>
  <c r="AI1278" i="79"/>
  <c r="AH1278" i="79"/>
  <c r="AG1278" i="79"/>
  <c r="AF1278" i="79"/>
  <c r="AE1278" i="79"/>
  <c r="AS1277" i="79"/>
  <c r="AR1275" i="79"/>
  <c r="AQ1275" i="79"/>
  <c r="AP1275" i="79"/>
  <c r="AO1275" i="79"/>
  <c r="AN1275" i="79"/>
  <c r="AM1275" i="79"/>
  <c r="AL1275" i="79"/>
  <c r="AK1275" i="79"/>
  <c r="AJ1275" i="79"/>
  <c r="AI1275" i="79"/>
  <c r="AH1275" i="79"/>
  <c r="AG1275" i="79"/>
  <c r="AF1275" i="79"/>
  <c r="AE1275" i="79"/>
  <c r="AS1274" i="79"/>
  <c r="AR1272" i="79"/>
  <c r="AQ1272" i="79"/>
  <c r="AP1272" i="79"/>
  <c r="AO1272" i="79"/>
  <c r="AN1272" i="79"/>
  <c r="AM1272" i="79"/>
  <c r="AL1272" i="79"/>
  <c r="AK1272" i="79"/>
  <c r="AJ1272" i="79"/>
  <c r="AI1272" i="79"/>
  <c r="AH1272" i="79"/>
  <c r="AG1272" i="79"/>
  <c r="AF1272" i="79"/>
  <c r="AE1272" i="79"/>
  <c r="AS1271" i="79"/>
  <c r="AR1269" i="79"/>
  <c r="AQ1269" i="79"/>
  <c r="AP1269" i="79"/>
  <c r="AO1269" i="79"/>
  <c r="AN1269" i="79"/>
  <c r="AM1269" i="79"/>
  <c r="AL1269" i="79"/>
  <c r="AK1269" i="79"/>
  <c r="AJ1269" i="79"/>
  <c r="AI1269" i="79"/>
  <c r="AH1269" i="79"/>
  <c r="AG1269" i="79"/>
  <c r="AF1269" i="79"/>
  <c r="AE1269" i="79"/>
  <c r="AS1268" i="79"/>
  <c r="AR1264" i="79"/>
  <c r="AQ1264" i="79"/>
  <c r="AP1264" i="79"/>
  <c r="AO1264" i="79"/>
  <c r="AN1264" i="79"/>
  <c r="AM1264" i="79"/>
  <c r="AL1264" i="79"/>
  <c r="AK1264" i="79"/>
  <c r="AJ1264" i="79"/>
  <c r="AI1264" i="79"/>
  <c r="AH1264" i="79"/>
  <c r="AG1264" i="79"/>
  <c r="AF1264" i="79"/>
  <c r="AE1264" i="79"/>
  <c r="Q1264" i="79"/>
  <c r="AS1263" i="79"/>
  <c r="AR1261" i="79"/>
  <c r="AQ1261" i="79"/>
  <c r="AP1261" i="79"/>
  <c r="AO1261" i="79"/>
  <c r="AN1261" i="79"/>
  <c r="AM1261" i="79"/>
  <c r="AL1261" i="79"/>
  <c r="AK1261" i="79"/>
  <c r="AJ1261" i="79"/>
  <c r="AI1261" i="79"/>
  <c r="AH1261" i="79"/>
  <c r="AG1261" i="79"/>
  <c r="AF1261" i="79"/>
  <c r="AE1261" i="79"/>
  <c r="Q1261" i="79"/>
  <c r="AS1260" i="79"/>
  <c r="AR1258" i="79"/>
  <c r="AQ1258" i="79"/>
  <c r="AP1258" i="79"/>
  <c r="AO1258" i="79"/>
  <c r="AN1258" i="79"/>
  <c r="AM1258" i="79"/>
  <c r="AL1258" i="79"/>
  <c r="AK1258" i="79"/>
  <c r="AJ1258" i="79"/>
  <c r="AI1258" i="79"/>
  <c r="AH1258" i="79"/>
  <c r="AG1258" i="79"/>
  <c r="AF1258" i="79"/>
  <c r="AE1258" i="79"/>
  <c r="Q1258" i="79"/>
  <c r="AS1257" i="79"/>
  <c r="AR1255" i="79"/>
  <c r="AQ1255" i="79"/>
  <c r="AP1255" i="79"/>
  <c r="AO1255" i="79"/>
  <c r="AN1255" i="79"/>
  <c r="AM1255" i="79"/>
  <c r="AL1255" i="79"/>
  <c r="AK1255" i="79"/>
  <c r="AJ1255" i="79"/>
  <c r="AI1255" i="79"/>
  <c r="AH1255" i="79"/>
  <c r="AG1255" i="79"/>
  <c r="AF1255" i="79"/>
  <c r="AE1255" i="79"/>
  <c r="Q1255" i="79"/>
  <c r="AS1254" i="79"/>
  <c r="AR1251" i="79"/>
  <c r="AQ1251" i="79"/>
  <c r="AP1251" i="79"/>
  <c r="AO1251" i="79"/>
  <c r="AN1251" i="79"/>
  <c r="AM1251" i="79"/>
  <c r="AL1251" i="79"/>
  <c r="AK1251" i="79"/>
  <c r="AJ1251" i="79"/>
  <c r="AI1251" i="79"/>
  <c r="AH1251" i="79"/>
  <c r="AG1251" i="79"/>
  <c r="AF1251" i="79"/>
  <c r="AE1251" i="79"/>
  <c r="Q1251" i="79"/>
  <c r="AS1250" i="79"/>
  <c r="AR1248" i="79"/>
  <c r="AQ1248" i="79"/>
  <c r="AP1248" i="79"/>
  <c r="AO1248" i="79"/>
  <c r="AN1248" i="79"/>
  <c r="AM1248" i="79"/>
  <c r="AL1248" i="79"/>
  <c r="AK1248" i="79"/>
  <c r="AJ1248" i="79"/>
  <c r="AI1248" i="79"/>
  <c r="AH1248" i="79"/>
  <c r="AG1248" i="79"/>
  <c r="AF1248" i="79"/>
  <c r="AE1248" i="79"/>
  <c r="Q1248" i="79"/>
  <c r="AS1247" i="79"/>
  <c r="AR1244" i="79"/>
  <c r="AQ1244" i="79"/>
  <c r="AP1244" i="79"/>
  <c r="AO1244" i="79"/>
  <c r="AN1244" i="79"/>
  <c r="AM1244" i="79"/>
  <c r="AL1244" i="79"/>
  <c r="AK1244" i="79"/>
  <c r="AJ1244" i="79"/>
  <c r="AI1244" i="79"/>
  <c r="AH1244" i="79"/>
  <c r="AG1244" i="79"/>
  <c r="AF1244" i="79"/>
  <c r="AE1244" i="79"/>
  <c r="Q1244" i="79"/>
  <c r="AS1243" i="79"/>
  <c r="AR1240" i="79"/>
  <c r="AQ1240" i="79"/>
  <c r="AP1240" i="79"/>
  <c r="AO1240" i="79"/>
  <c r="AN1240" i="79"/>
  <c r="AM1240" i="79"/>
  <c r="AL1240" i="79"/>
  <c r="AK1240" i="79"/>
  <c r="AJ1240" i="79"/>
  <c r="AI1240" i="79"/>
  <c r="AH1240" i="79"/>
  <c r="AG1240" i="79"/>
  <c r="AF1240" i="79"/>
  <c r="AE1240" i="79"/>
  <c r="Q1240" i="79"/>
  <c r="AS1239" i="79"/>
  <c r="AR1237" i="79"/>
  <c r="AQ1237" i="79"/>
  <c r="AP1237" i="79"/>
  <c r="AO1237" i="79"/>
  <c r="AN1237" i="79"/>
  <c r="AM1237" i="79"/>
  <c r="AL1237" i="79"/>
  <c r="AK1237" i="79"/>
  <c r="AJ1237" i="79"/>
  <c r="AI1237" i="79"/>
  <c r="AH1237" i="79"/>
  <c r="AG1237" i="79"/>
  <c r="AF1237" i="79"/>
  <c r="AE1237" i="79"/>
  <c r="Q1237" i="79"/>
  <c r="AS1236" i="79"/>
  <c r="AR1234" i="79"/>
  <c r="AQ1234" i="79"/>
  <c r="AP1234" i="79"/>
  <c r="AO1234" i="79"/>
  <c r="AN1234" i="79"/>
  <c r="AM1234" i="79"/>
  <c r="AL1234" i="79"/>
  <c r="AK1234" i="79"/>
  <c r="AJ1234" i="79"/>
  <c r="AI1234" i="79"/>
  <c r="AH1234" i="79"/>
  <c r="AG1234" i="79"/>
  <c r="AF1234" i="79"/>
  <c r="AE1234" i="79"/>
  <c r="Q1234" i="79"/>
  <c r="AS1233" i="79"/>
  <c r="AR1230" i="79"/>
  <c r="AQ1230" i="79"/>
  <c r="AP1230" i="79"/>
  <c r="AO1230" i="79"/>
  <c r="AN1230" i="79"/>
  <c r="AM1230" i="79"/>
  <c r="AL1230" i="79"/>
  <c r="AK1230" i="79"/>
  <c r="AJ1230" i="79"/>
  <c r="AI1230" i="79"/>
  <c r="AH1230" i="79"/>
  <c r="AG1230" i="79"/>
  <c r="AF1230" i="79"/>
  <c r="AE1230" i="79"/>
  <c r="AS1229" i="79"/>
  <c r="AR1227" i="79"/>
  <c r="AQ1227" i="79"/>
  <c r="AP1227" i="79"/>
  <c r="AO1227" i="79"/>
  <c r="AN1227" i="79"/>
  <c r="AM1227" i="79"/>
  <c r="AL1227" i="79"/>
  <c r="AK1227" i="79"/>
  <c r="AJ1227" i="79"/>
  <c r="AI1227" i="79"/>
  <c r="AH1227" i="79"/>
  <c r="AG1227" i="79"/>
  <c r="AF1227" i="79"/>
  <c r="AE1227" i="79"/>
  <c r="AS1226" i="79"/>
  <c r="AR1224" i="79"/>
  <c r="AQ1224" i="79"/>
  <c r="AP1224" i="79"/>
  <c r="AO1224" i="79"/>
  <c r="AN1224" i="79"/>
  <c r="AM1224" i="79"/>
  <c r="AL1224" i="79"/>
  <c r="AK1224" i="79"/>
  <c r="AJ1224" i="79"/>
  <c r="AI1224" i="79"/>
  <c r="AH1224" i="79"/>
  <c r="AG1224" i="79"/>
  <c r="AF1224" i="79"/>
  <c r="AE1224" i="79"/>
  <c r="AS1223" i="79"/>
  <c r="AR1221" i="79"/>
  <c r="AQ1221" i="79"/>
  <c r="AP1221" i="79"/>
  <c r="AO1221" i="79"/>
  <c r="AN1221" i="79"/>
  <c r="AM1221" i="79"/>
  <c r="AL1221" i="79"/>
  <c r="AK1221" i="79"/>
  <c r="AJ1221" i="79"/>
  <c r="AI1221" i="79"/>
  <c r="AH1221" i="79"/>
  <c r="AG1221" i="79"/>
  <c r="AF1221" i="79"/>
  <c r="AE1221" i="79"/>
  <c r="AS1220" i="79"/>
  <c r="AR1218" i="79"/>
  <c r="AQ1218" i="79"/>
  <c r="AP1218" i="79"/>
  <c r="AO1218" i="79"/>
  <c r="AN1218" i="79"/>
  <c r="AM1218" i="79"/>
  <c r="AL1218" i="79"/>
  <c r="AK1218" i="79"/>
  <c r="AJ1218" i="79"/>
  <c r="AI1218" i="79"/>
  <c r="AH1218" i="79"/>
  <c r="AG1218" i="79"/>
  <c r="AF1218" i="79"/>
  <c r="AE1218" i="79"/>
  <c r="AS1217" i="79"/>
  <c r="AR1214" i="79"/>
  <c r="AQ1214" i="79"/>
  <c r="AP1214" i="79"/>
  <c r="AO1214" i="79"/>
  <c r="AN1214" i="79"/>
  <c r="AM1214" i="79"/>
  <c r="AL1214" i="79"/>
  <c r="AK1214" i="79"/>
  <c r="AJ1214" i="79"/>
  <c r="AI1214" i="79"/>
  <c r="AH1214" i="79"/>
  <c r="AG1214" i="79"/>
  <c r="AF1214" i="79"/>
  <c r="AE1214" i="79"/>
  <c r="AS1213" i="79"/>
  <c r="AR1211" i="79"/>
  <c r="AQ1211" i="79"/>
  <c r="AP1211" i="79"/>
  <c r="AO1211" i="79"/>
  <c r="AN1211" i="79"/>
  <c r="AM1211" i="79"/>
  <c r="AL1211" i="79"/>
  <c r="AK1211" i="79"/>
  <c r="AJ1211" i="79"/>
  <c r="AI1211" i="79"/>
  <c r="AH1211" i="79"/>
  <c r="AG1211" i="79"/>
  <c r="AF1211" i="79"/>
  <c r="AE1211" i="79"/>
  <c r="AS1210" i="79"/>
  <c r="AR1208" i="79"/>
  <c r="AQ1208" i="79"/>
  <c r="AP1208" i="79"/>
  <c r="AO1208" i="79"/>
  <c r="AN1208" i="79"/>
  <c r="AM1208" i="79"/>
  <c r="AL1208" i="79"/>
  <c r="AK1208" i="79"/>
  <c r="AJ1208" i="79"/>
  <c r="AI1208" i="79"/>
  <c r="AH1208" i="79"/>
  <c r="AG1208" i="79"/>
  <c r="AF1208" i="79"/>
  <c r="AE1208" i="79"/>
  <c r="AS1207" i="79"/>
  <c r="AR1205" i="79"/>
  <c r="AQ1205" i="79"/>
  <c r="AP1205" i="79"/>
  <c r="AO1205" i="79"/>
  <c r="AN1205" i="79"/>
  <c r="AM1205" i="79"/>
  <c r="AL1205" i="79"/>
  <c r="AK1205" i="79"/>
  <c r="AJ1205" i="79"/>
  <c r="AI1205" i="79"/>
  <c r="AH1205" i="79"/>
  <c r="AG1205" i="79"/>
  <c r="AF1205" i="79"/>
  <c r="AE1205" i="79"/>
  <c r="AS1204" i="79"/>
  <c r="AR1202" i="79"/>
  <c r="AQ1202" i="79"/>
  <c r="AP1202" i="79"/>
  <c r="AO1202" i="79"/>
  <c r="AN1202" i="79"/>
  <c r="AM1202" i="79"/>
  <c r="AL1202" i="79"/>
  <c r="AK1202" i="79"/>
  <c r="AJ1202" i="79"/>
  <c r="AI1202" i="79"/>
  <c r="AH1202" i="79"/>
  <c r="AG1202" i="79"/>
  <c r="AF1202" i="79"/>
  <c r="AE1202" i="79"/>
  <c r="AS1201" i="79"/>
  <c r="O36" i="45"/>
  <c r="P36" i="45"/>
  <c r="Q37" i="45" s="1"/>
  <c r="E136" i="45" s="1"/>
  <c r="O43" i="45"/>
  <c r="P43" i="45"/>
  <c r="Q44" i="45" s="1"/>
  <c r="F136" i="45" s="1"/>
  <c r="O50" i="45"/>
  <c r="P50" i="45"/>
  <c r="Q51" i="45" s="1"/>
  <c r="G136" i="45" s="1"/>
  <c r="O57" i="45"/>
  <c r="P57" i="45"/>
  <c r="Q58" i="45" s="1"/>
  <c r="H136" i="45" s="1"/>
  <c r="O64" i="45"/>
  <c r="P64" i="45"/>
  <c r="Q65" i="45" s="1"/>
  <c r="I136" i="45" s="1"/>
  <c r="O71" i="45"/>
  <c r="P71" i="45"/>
  <c r="Q72" i="45" s="1"/>
  <c r="O78" i="45"/>
  <c r="P78" i="45"/>
  <c r="Q79" i="45" s="1"/>
  <c r="O85" i="45"/>
  <c r="P85" i="45"/>
  <c r="Q86" i="45" s="1"/>
  <c r="O92" i="45"/>
  <c r="P92" i="45"/>
  <c r="Q93" i="45" s="1"/>
  <c r="O99" i="45"/>
  <c r="P99" i="45"/>
  <c r="Q100" i="45" s="1"/>
  <c r="O106" i="45"/>
  <c r="P106" i="45"/>
  <c r="Q107" i="45" s="1"/>
  <c r="O113" i="45"/>
  <c r="P114" i="45" s="1"/>
  <c r="P113" i="45"/>
  <c r="Q114" i="45" s="1"/>
  <c r="P17" i="45"/>
  <c r="P23" i="45" s="1"/>
  <c r="AE1613" i="79" l="1"/>
  <c r="AE1614" i="79"/>
  <c r="AE1610" i="79"/>
  <c r="AE1611" i="79"/>
  <c r="AE1612" i="79"/>
  <c r="AF1614" i="79"/>
  <c r="AF1613" i="79"/>
  <c r="AF1610" i="79"/>
  <c r="AF1611" i="79"/>
  <c r="AF1612" i="79"/>
  <c r="AF1412" i="79"/>
  <c r="AF1413" i="79"/>
  <c r="AF1409" i="79"/>
  <c r="AF1408" i="79"/>
  <c r="AF1410" i="79"/>
  <c r="AF1411" i="79"/>
  <c r="P86" i="45"/>
  <c r="P30" i="45"/>
  <c r="D135" i="45" s="1"/>
  <c r="P93" i="45"/>
  <c r="P65" i="45"/>
  <c r="I135" i="45" s="1"/>
  <c r="AE1412" i="79"/>
  <c r="AE1409" i="79"/>
  <c r="AE1411" i="79"/>
  <c r="AE1410" i="79"/>
  <c r="AE1413" i="79"/>
  <c r="AE1408" i="79"/>
  <c r="P107" i="45"/>
  <c r="P79" i="45"/>
  <c r="P100" i="45"/>
  <c r="P72" i="45"/>
  <c r="P51" i="45"/>
  <c r="G135" i="45" s="1"/>
  <c r="P44" i="45"/>
  <c r="F135" i="45" s="1"/>
  <c r="P58" i="45"/>
  <c r="H135" i="45" s="1"/>
  <c r="P37" i="45"/>
  <c r="E135" i="45" s="1"/>
  <c r="AS993" i="79" l="1"/>
  <c r="AS996" i="79"/>
  <c r="AS999" i="79"/>
  <c r="AS1002" i="79"/>
  <c r="AS1005" i="79"/>
  <c r="AS1009" i="79"/>
  <c r="AS1012" i="79"/>
  <c r="AS1015" i="79"/>
  <c r="AS1018" i="79"/>
  <c r="AS1021" i="79"/>
  <c r="AS1025" i="79"/>
  <c r="AS1028" i="79"/>
  <c r="AS1031" i="79"/>
  <c r="AS1035" i="79"/>
  <c r="AS1039" i="79"/>
  <c r="AS1042" i="79"/>
  <c r="AS1046" i="79"/>
  <c r="AS1049" i="79"/>
  <c r="AS1052" i="79"/>
  <c r="AS1055" i="79"/>
  <c r="AS1060" i="79"/>
  <c r="AS1063" i="79"/>
  <c r="AS1066" i="79"/>
  <c r="AS1069" i="79"/>
  <c r="AS1073" i="79"/>
  <c r="AS1076" i="79"/>
  <c r="AS1079" i="79"/>
  <c r="AS1082" i="79"/>
  <c r="AS1085" i="79"/>
  <c r="AS1088" i="79"/>
  <c r="AS1091" i="79"/>
  <c r="AS1094" i="79"/>
  <c r="AS1098" i="79"/>
  <c r="AS1101" i="79"/>
  <c r="AS1104" i="79"/>
  <c r="AS1108" i="79"/>
  <c r="AS1111" i="79"/>
  <c r="AS1114" i="79"/>
  <c r="AS1117" i="79"/>
  <c r="AS1120" i="79"/>
  <c r="AS1123" i="79"/>
  <c r="AS1126" i="79"/>
  <c r="AS1129" i="79"/>
  <c r="AS1132" i="79"/>
  <c r="AS1135" i="79"/>
  <c r="AS1138" i="79"/>
  <c r="AS1141" i="79"/>
  <c r="AS1144" i="79"/>
  <c r="AS1147" i="79"/>
  <c r="H155" i="47" l="1"/>
  <c r="H154" i="47"/>
  <c r="H153" i="47"/>
  <c r="K49" i="85" l="1"/>
  <c r="I64" i="44" l="1"/>
  <c r="H64" i="44"/>
  <c r="Q184" i="79" l="1"/>
  <c r="R960" i="79" l="1"/>
  <c r="E58" i="44" l="1"/>
  <c r="AS139" i="79" l="1"/>
  <c r="Q60" i="44"/>
  <c r="P60" i="44"/>
  <c r="O60" i="44"/>
  <c r="N60" i="44"/>
  <c r="M60" i="44"/>
  <c r="L60" i="44"/>
  <c r="K60" i="44"/>
  <c r="J60" i="44"/>
  <c r="I60" i="44"/>
  <c r="H60" i="44"/>
  <c r="R1168" i="79" l="1"/>
  <c r="R765" i="79"/>
  <c r="R575" i="79"/>
  <c r="R385" i="79"/>
  <c r="R195" i="79"/>
  <c r="V537" i="46"/>
  <c r="V127" i="46"/>
  <c r="D195" i="79"/>
  <c r="Q641" i="79" l="1"/>
  <c r="Q451" i="79"/>
  <c r="Q261" i="79"/>
  <c r="Q71" i="79"/>
  <c r="U535" i="46" l="1"/>
  <c r="U532" i="46"/>
  <c r="U529" i="46"/>
  <c r="U525" i="46"/>
  <c r="U522" i="46"/>
  <c r="U519" i="46"/>
  <c r="U516" i="46"/>
  <c r="U513" i="46"/>
  <c r="U509" i="46"/>
  <c r="U495" i="46"/>
  <c r="U492" i="46"/>
  <c r="U489" i="46"/>
  <c r="U486" i="46"/>
  <c r="U399" i="46"/>
  <c r="U396" i="46"/>
  <c r="U393" i="46"/>
  <c r="U389" i="46"/>
  <c r="U386" i="46"/>
  <c r="U383" i="46"/>
  <c r="U380" i="46"/>
  <c r="U377" i="46"/>
  <c r="U373" i="46"/>
  <c r="U359" i="46"/>
  <c r="U356" i="46"/>
  <c r="U353" i="46"/>
  <c r="U350" i="46"/>
  <c r="U263" i="46"/>
  <c r="U260" i="46"/>
  <c r="U257" i="46"/>
  <c r="U253" i="46"/>
  <c r="U250" i="46"/>
  <c r="U247" i="46"/>
  <c r="U244" i="46"/>
  <c r="U241" i="46"/>
  <c r="U237" i="46"/>
  <c r="U223" i="46"/>
  <c r="U220" i="46"/>
  <c r="U217" i="46"/>
  <c r="U214" i="46"/>
  <c r="U125" i="46"/>
  <c r="U122" i="46"/>
  <c r="U119" i="46"/>
  <c r="U115" i="46"/>
  <c r="U112" i="46"/>
  <c r="U106" i="46"/>
  <c r="U85" i="46"/>
  <c r="U63" i="46"/>
  <c r="U54" i="46"/>
  <c r="Q1148" i="79"/>
  <c r="Q1145" i="79"/>
  <c r="Q1142" i="79"/>
  <c r="Q1139" i="79"/>
  <c r="Q1136" i="79"/>
  <c r="Q1133" i="79"/>
  <c r="Q1130" i="79"/>
  <c r="Q1124" i="79"/>
  <c r="Q1121" i="79"/>
  <c r="Q1118" i="79"/>
  <c r="Q1115" i="79"/>
  <c r="Q1112" i="79"/>
  <c r="Q1109" i="79"/>
  <c r="Q1105" i="79"/>
  <c r="Q1102" i="79"/>
  <c r="Q1099" i="79"/>
  <c r="Q1095" i="79"/>
  <c r="Q1092" i="79"/>
  <c r="Q1089" i="79"/>
  <c r="Q1086" i="79"/>
  <c r="Q1083" i="79"/>
  <c r="Q1080" i="79"/>
  <c r="Q1077" i="79"/>
  <c r="Q1074" i="79"/>
  <c r="Q1056" i="79"/>
  <c r="Q1053" i="79"/>
  <c r="Q1050" i="79"/>
  <c r="Q1047" i="79"/>
  <c r="Q1043" i="79"/>
  <c r="Q1040" i="79"/>
  <c r="Q1036" i="79"/>
  <c r="Q1032" i="79"/>
  <c r="Q1029" i="79"/>
  <c r="Q1026" i="79"/>
  <c r="Q953" i="79"/>
  <c r="Q950" i="79"/>
  <c r="Q947" i="79"/>
  <c r="Q944" i="79"/>
  <c r="Q941" i="79"/>
  <c r="Q938" i="79"/>
  <c r="Q935" i="79"/>
  <c r="Q929" i="79"/>
  <c r="Q926" i="79"/>
  <c r="Q923" i="79"/>
  <c r="Q920" i="79"/>
  <c r="Q917" i="79"/>
  <c r="Q914" i="79"/>
  <c r="Q910" i="79"/>
  <c r="Q907" i="79"/>
  <c r="Q904" i="79"/>
  <c r="Q900" i="79"/>
  <c r="Q897" i="79"/>
  <c r="Q894" i="79"/>
  <c r="Q891" i="79"/>
  <c r="Q888" i="79"/>
  <c r="Q885" i="79"/>
  <c r="Q882" i="79"/>
  <c r="Q879" i="79"/>
  <c r="Q861" i="79"/>
  <c r="Q858" i="79"/>
  <c r="Q855" i="79"/>
  <c r="Q852" i="79"/>
  <c r="Q848" i="79"/>
  <c r="Q845" i="79"/>
  <c r="Q841" i="79"/>
  <c r="Q837" i="79"/>
  <c r="Q834" i="79"/>
  <c r="Q831" i="79"/>
  <c r="Q763" i="79"/>
  <c r="Q760" i="79"/>
  <c r="Q757" i="79"/>
  <c r="Q754" i="79"/>
  <c r="Q751" i="79"/>
  <c r="Q748" i="79"/>
  <c r="Q745" i="79"/>
  <c r="Q739" i="79"/>
  <c r="Q736" i="79"/>
  <c r="Q733" i="79"/>
  <c r="Q730" i="79"/>
  <c r="Q727" i="79"/>
  <c r="Q724" i="79"/>
  <c r="Q720" i="79"/>
  <c r="Q717" i="79"/>
  <c r="Q714" i="79"/>
  <c r="Q710" i="79"/>
  <c r="Q707" i="79"/>
  <c r="Q704" i="79"/>
  <c r="Q701" i="79"/>
  <c r="Q698" i="79"/>
  <c r="Q695" i="79"/>
  <c r="Q692" i="79"/>
  <c r="Q689" i="79"/>
  <c r="Q671" i="79"/>
  <c r="Q668" i="79"/>
  <c r="Q665" i="79"/>
  <c r="Q662" i="79"/>
  <c r="Q658" i="79"/>
  <c r="Q655" i="79"/>
  <c r="Q651" i="79"/>
  <c r="Q647" i="79"/>
  <c r="Q644" i="79"/>
  <c r="Q573" i="79"/>
  <c r="Q570" i="79"/>
  <c r="Q567" i="79"/>
  <c r="Q564" i="79"/>
  <c r="Q561" i="79"/>
  <c r="Q558" i="79"/>
  <c r="Q555" i="79"/>
  <c r="Q549" i="79"/>
  <c r="Q546" i="79"/>
  <c r="Q543" i="79"/>
  <c r="Q540" i="79"/>
  <c r="Q537" i="79"/>
  <c r="Q534" i="79"/>
  <c r="Q530" i="79"/>
  <c r="Q527" i="79"/>
  <c r="Q524" i="79"/>
  <c r="Q520" i="79"/>
  <c r="Q517" i="79"/>
  <c r="Q514" i="79"/>
  <c r="Q511" i="79"/>
  <c r="Q508" i="79"/>
  <c r="Q505" i="79"/>
  <c r="Q502" i="79"/>
  <c r="Q499" i="79"/>
  <c r="Q481" i="79"/>
  <c r="Q478" i="79"/>
  <c r="Q475" i="79"/>
  <c r="Q472" i="79"/>
  <c r="Q468" i="79"/>
  <c r="Q465" i="79"/>
  <c r="Q461" i="79"/>
  <c r="Q457" i="79"/>
  <c r="Q454" i="79"/>
  <c r="Q383" i="79"/>
  <c r="Q380" i="79"/>
  <c r="Q377" i="79"/>
  <c r="Q374" i="79"/>
  <c r="Q371" i="79"/>
  <c r="Q368" i="79"/>
  <c r="Q365" i="79"/>
  <c r="Q359" i="79"/>
  <c r="Q356" i="79"/>
  <c r="Q353" i="79"/>
  <c r="Q350" i="79"/>
  <c r="Q347" i="79"/>
  <c r="Q344" i="79"/>
  <c r="Q340" i="79"/>
  <c r="Q337" i="79"/>
  <c r="Q334" i="79"/>
  <c r="Q330" i="79"/>
  <c r="Q327" i="79"/>
  <c r="Q324" i="79"/>
  <c r="Q321" i="79"/>
  <c r="Q318" i="79"/>
  <c r="Q315" i="79"/>
  <c r="Q312" i="79"/>
  <c r="Q309" i="79"/>
  <c r="Q291" i="79"/>
  <c r="Q288" i="79"/>
  <c r="Q285" i="79"/>
  <c r="Q282" i="79"/>
  <c r="Q278" i="79"/>
  <c r="Q275" i="79"/>
  <c r="Q271" i="79"/>
  <c r="Q267" i="79"/>
  <c r="Q264" i="79"/>
  <c r="Q193" i="79"/>
  <c r="Q190" i="79"/>
  <c r="Q187" i="79"/>
  <c r="Q181" i="79"/>
  <c r="Q178" i="79"/>
  <c r="Q175" i="79"/>
  <c r="Q169" i="79"/>
  <c r="Q166" i="79"/>
  <c r="Q163" i="79"/>
  <c r="Q160" i="79"/>
  <c r="Q157" i="79"/>
  <c r="Q154" i="79"/>
  <c r="Q150" i="79"/>
  <c r="Q147" i="79"/>
  <c r="Q140" i="79"/>
  <c r="Q137" i="79"/>
  <c r="Q128" i="79"/>
  <c r="Q125" i="79"/>
  <c r="Q122" i="79"/>
  <c r="Q101" i="79"/>
  <c r="Q98" i="79"/>
  <c r="Q95" i="79"/>
  <c r="Q92" i="79"/>
  <c r="Q88" i="79"/>
  <c r="Q74" i="79"/>
  <c r="Q64" i="79"/>
  <c r="Q61" i="79"/>
  <c r="Q55" i="79"/>
  <c r="Q58" i="79"/>
  <c r="AK1083" i="79" l="1"/>
  <c r="AF1083" i="79"/>
  <c r="AE1070" i="79"/>
  <c r="AE1067" i="79"/>
  <c r="AJ1040" i="79"/>
  <c r="AF1040" i="79"/>
  <c r="AE1040" i="79"/>
  <c r="AE1047" i="79"/>
  <c r="AR1043" i="79"/>
  <c r="AQ1043" i="79"/>
  <c r="AP1043" i="79"/>
  <c r="AO1043" i="79"/>
  <c r="AN1043" i="79"/>
  <c r="AM1043" i="79"/>
  <c r="AL1043" i="79"/>
  <c r="AK1043" i="79"/>
  <c r="AJ1043" i="79"/>
  <c r="AI1043" i="79"/>
  <c r="AH1043" i="79"/>
  <c r="AG1043" i="79"/>
  <c r="AF1043" i="79"/>
  <c r="AE1043" i="79"/>
  <c r="AR1040" i="79"/>
  <c r="AQ1040" i="79"/>
  <c r="AP1040" i="79"/>
  <c r="AO1040" i="79"/>
  <c r="AN1040" i="79"/>
  <c r="AM1040" i="79"/>
  <c r="AL1040" i="79"/>
  <c r="AK1040" i="79"/>
  <c r="AI1040" i="79"/>
  <c r="AH1040" i="79"/>
  <c r="AG1040" i="79"/>
  <c r="AE1036" i="79"/>
  <c r="AE1029" i="79"/>
  <c r="AE1026" i="79"/>
  <c r="AE1022" i="79"/>
  <c r="AE1013" i="79"/>
  <c r="AE1010" i="79"/>
  <c r="AE1006" i="79"/>
  <c r="AE904" i="79"/>
  <c r="AR900" i="79"/>
  <c r="AE879" i="79"/>
  <c r="AE861" i="79"/>
  <c r="AE848" i="79"/>
  <c r="AR848" i="79"/>
  <c r="AQ848" i="79"/>
  <c r="AP848" i="79"/>
  <c r="AO848" i="79"/>
  <c r="AN848" i="79"/>
  <c r="AM848" i="79"/>
  <c r="AL848" i="79"/>
  <c r="AK848" i="79"/>
  <c r="AJ848" i="79"/>
  <c r="AI848" i="79"/>
  <c r="AH848" i="79"/>
  <c r="AG848" i="79"/>
  <c r="AF848" i="79"/>
  <c r="AS847" i="79"/>
  <c r="AR845" i="79"/>
  <c r="AQ845" i="79"/>
  <c r="AP845" i="79"/>
  <c r="AO845" i="79"/>
  <c r="AN845" i="79"/>
  <c r="AM845" i="79"/>
  <c r="AL845" i="79"/>
  <c r="AK845" i="79"/>
  <c r="AJ845" i="79"/>
  <c r="AI845" i="79"/>
  <c r="AH845" i="79"/>
  <c r="AG845" i="79"/>
  <c r="AF845" i="79"/>
  <c r="AE845" i="79"/>
  <c r="AS844" i="79"/>
  <c r="AE841" i="79"/>
  <c r="AE720" i="79"/>
  <c r="AE714" i="79"/>
  <c r="AE698" i="79"/>
  <c r="AS681" i="79"/>
  <c r="AS678" i="79"/>
  <c r="AS675" i="79"/>
  <c r="AE671" i="79"/>
  <c r="AE668" i="79"/>
  <c r="AE658" i="79"/>
  <c r="AE655" i="79"/>
  <c r="AE651" i="79"/>
  <c r="AR658" i="79"/>
  <c r="AQ658" i="79"/>
  <c r="AP658" i="79"/>
  <c r="AO658" i="79"/>
  <c r="AN658" i="79"/>
  <c r="AM658" i="79"/>
  <c r="AL658" i="79"/>
  <c r="AK658" i="79"/>
  <c r="AJ658" i="79"/>
  <c r="AI658" i="79"/>
  <c r="AH658" i="79"/>
  <c r="AG658" i="79"/>
  <c r="AF658" i="79"/>
  <c r="AS657" i="79"/>
  <c r="AR655" i="79"/>
  <c r="AQ655" i="79"/>
  <c r="AP655" i="79"/>
  <c r="AO655" i="79"/>
  <c r="AN655" i="79"/>
  <c r="AM655" i="79"/>
  <c r="AL655" i="79"/>
  <c r="AK655" i="79"/>
  <c r="AJ655" i="79"/>
  <c r="AI655" i="79"/>
  <c r="AH655" i="79"/>
  <c r="AG655" i="79"/>
  <c r="AF655" i="79"/>
  <c r="AS654" i="79"/>
  <c r="AE637" i="79"/>
  <c r="AE628" i="79"/>
  <c r="AS533" i="79"/>
  <c r="AS529" i="79"/>
  <c r="AE534" i="79"/>
  <c r="AE465" i="79"/>
  <c r="AE468" i="79"/>
  <c r="AR468" i="79"/>
  <c r="AQ468" i="79"/>
  <c r="AP468" i="79"/>
  <c r="AO468" i="79"/>
  <c r="AN468" i="79"/>
  <c r="AM468" i="79"/>
  <c r="AL468" i="79"/>
  <c r="AK468" i="79"/>
  <c r="AJ468" i="79"/>
  <c r="AI468" i="79"/>
  <c r="AH468" i="79"/>
  <c r="AG468" i="79"/>
  <c r="AF468" i="79"/>
  <c r="AS467" i="79"/>
  <c r="AR465" i="79"/>
  <c r="AQ465" i="79"/>
  <c r="AP465" i="79"/>
  <c r="AO465" i="79"/>
  <c r="AN465" i="79"/>
  <c r="AM465" i="79"/>
  <c r="AL465" i="79"/>
  <c r="AK465" i="79"/>
  <c r="AJ465" i="79"/>
  <c r="AI465" i="79"/>
  <c r="AH465" i="79"/>
  <c r="AG465" i="79"/>
  <c r="AF465" i="79"/>
  <c r="AS464" i="79"/>
  <c r="AE461" i="79"/>
  <c r="AE377" i="79"/>
  <c r="AE383" i="79"/>
  <c r="AR278" i="79"/>
  <c r="AQ278" i="79"/>
  <c r="AP278" i="79"/>
  <c r="AO278" i="79"/>
  <c r="AN278" i="79"/>
  <c r="AM278" i="79"/>
  <c r="AL278" i="79"/>
  <c r="AK278" i="79"/>
  <c r="AJ278" i="79"/>
  <c r="AI278" i="79"/>
  <c r="AH278" i="79"/>
  <c r="AG278" i="79"/>
  <c r="AF278" i="79"/>
  <c r="AE278" i="79"/>
  <c r="AS277" i="79"/>
  <c r="AR275" i="79"/>
  <c r="AQ275" i="79"/>
  <c r="AP275" i="79"/>
  <c r="AO275" i="79"/>
  <c r="AN275" i="79"/>
  <c r="AM275" i="79"/>
  <c r="AL275" i="79"/>
  <c r="AK275" i="79"/>
  <c r="AJ275" i="79"/>
  <c r="AI275" i="79"/>
  <c r="AH275" i="79"/>
  <c r="AG275" i="79"/>
  <c r="AF275" i="79"/>
  <c r="AE275" i="79"/>
  <c r="AS274" i="79"/>
  <c r="AE271" i="79"/>
  <c r="AE241" i="79"/>
  <c r="AE232" i="79"/>
  <c r="AE229" i="79"/>
  <c r="AE154" i="79"/>
  <c r="AS87" i="79"/>
  <c r="AR88" i="79"/>
  <c r="AQ88" i="79"/>
  <c r="AP88" i="79"/>
  <c r="AO88" i="79"/>
  <c r="AN88" i="79"/>
  <c r="AM88" i="79"/>
  <c r="AL88" i="79"/>
  <c r="AK88" i="79"/>
  <c r="AJ88" i="79"/>
  <c r="AI88" i="79"/>
  <c r="AH88" i="79"/>
  <c r="AG88" i="79"/>
  <c r="AF88" i="79"/>
  <c r="AE88" i="79"/>
  <c r="AS80" i="79"/>
  <c r="AR85" i="79"/>
  <c r="AQ85" i="79"/>
  <c r="AP85" i="79"/>
  <c r="AO85" i="79"/>
  <c r="AN85" i="79"/>
  <c r="AM85" i="79"/>
  <c r="AL85" i="79"/>
  <c r="AK85" i="79"/>
  <c r="AJ85" i="79"/>
  <c r="AI85" i="79"/>
  <c r="AH85" i="79"/>
  <c r="AG85" i="79"/>
  <c r="AF85" i="79"/>
  <c r="AE85" i="79"/>
  <c r="AS84" i="79"/>
  <c r="AE81" i="79"/>
  <c r="AJ81" i="79"/>
  <c r="AS952" i="79"/>
  <c r="AS949" i="79"/>
  <c r="AS946" i="79"/>
  <c r="AS943" i="79"/>
  <c r="AS940" i="79"/>
  <c r="AS937" i="79"/>
  <c r="AS934" i="79"/>
  <c r="AS931" i="79"/>
  <c r="AS928" i="79"/>
  <c r="AS925" i="79"/>
  <c r="AS922" i="79"/>
  <c r="AS919" i="79"/>
  <c r="AS916" i="79"/>
  <c r="AS913" i="79"/>
  <c r="AS909" i="79"/>
  <c r="AS906" i="79"/>
  <c r="AS903" i="79"/>
  <c r="AS899" i="79"/>
  <c r="AS896" i="79"/>
  <c r="AS893" i="79"/>
  <c r="AS890" i="79"/>
  <c r="AS887" i="79"/>
  <c r="AS884" i="79"/>
  <c r="AS881" i="79"/>
  <c r="AS878" i="79"/>
  <c r="AS874" i="79"/>
  <c r="AS871" i="79"/>
  <c r="AS868" i="79"/>
  <c r="AS865" i="79"/>
  <c r="AS860" i="79"/>
  <c r="AS857" i="79"/>
  <c r="AS854" i="79"/>
  <c r="AS851" i="79"/>
  <c r="AS840" i="79"/>
  <c r="AS836" i="79"/>
  <c r="AS833" i="79"/>
  <c r="AS830" i="79"/>
  <c r="AS826" i="79"/>
  <c r="AS823" i="79"/>
  <c r="AS820" i="79"/>
  <c r="AS817" i="79"/>
  <c r="AS814" i="79"/>
  <c r="AS810" i="79"/>
  <c r="AS807" i="79"/>
  <c r="AS804" i="79"/>
  <c r="AS801" i="79"/>
  <c r="AS798" i="79"/>
  <c r="AS762" i="79"/>
  <c r="AS759" i="79"/>
  <c r="AS756" i="79"/>
  <c r="AS753" i="79"/>
  <c r="AS750" i="79"/>
  <c r="AS747" i="79"/>
  <c r="AS744" i="79"/>
  <c r="AS741" i="79"/>
  <c r="AS738" i="79"/>
  <c r="AS735" i="79"/>
  <c r="AS732" i="79"/>
  <c r="AS729" i="79"/>
  <c r="AS726" i="79"/>
  <c r="AS723" i="79"/>
  <c r="AS719" i="79"/>
  <c r="AS716" i="79"/>
  <c r="AS713" i="79"/>
  <c r="AS709" i="79"/>
  <c r="AS706" i="79"/>
  <c r="AS703" i="79"/>
  <c r="AS700" i="79"/>
  <c r="AS697" i="79"/>
  <c r="AS694" i="79"/>
  <c r="AS691" i="79"/>
  <c r="AS688" i="79"/>
  <c r="AS684" i="79"/>
  <c r="AS670" i="79"/>
  <c r="AS667" i="79"/>
  <c r="AS664" i="79"/>
  <c r="AS661" i="79"/>
  <c r="AS650" i="79"/>
  <c r="AS646" i="79"/>
  <c r="AS643" i="79"/>
  <c r="AS640" i="79"/>
  <c r="AS636" i="79"/>
  <c r="AS633" i="79"/>
  <c r="AS630" i="79"/>
  <c r="AS627" i="79"/>
  <c r="AS624" i="79"/>
  <c r="AS620" i="79"/>
  <c r="AS617" i="79"/>
  <c r="AS614" i="79"/>
  <c r="AS611" i="79"/>
  <c r="AS608" i="79"/>
  <c r="AS572" i="79"/>
  <c r="AS569" i="79"/>
  <c r="AS566" i="79"/>
  <c r="AS563" i="79"/>
  <c r="AS560" i="79"/>
  <c r="AS557" i="79"/>
  <c r="AS554" i="79"/>
  <c r="AS551" i="79"/>
  <c r="AS548" i="79"/>
  <c r="AS545" i="79"/>
  <c r="AS542" i="79"/>
  <c r="AS539" i="79"/>
  <c r="AS536" i="79"/>
  <c r="AS526" i="79"/>
  <c r="AS523" i="79"/>
  <c r="AS519" i="79"/>
  <c r="AS516" i="79"/>
  <c r="AS513" i="79"/>
  <c r="AS510" i="79"/>
  <c r="AS507" i="79"/>
  <c r="AS504" i="79"/>
  <c r="AS501" i="79"/>
  <c r="AS498" i="79"/>
  <c r="AS494" i="79"/>
  <c r="AS491" i="79"/>
  <c r="AS488" i="79"/>
  <c r="AS485" i="79"/>
  <c r="AS480" i="79"/>
  <c r="AS477" i="79"/>
  <c r="AS474" i="79"/>
  <c r="AS471" i="79"/>
  <c r="AS460" i="79"/>
  <c r="AS456" i="79"/>
  <c r="AS453" i="79"/>
  <c r="AS450" i="79"/>
  <c r="AS446" i="79"/>
  <c r="AS443" i="79"/>
  <c r="AS440" i="79"/>
  <c r="AS437" i="79"/>
  <c r="AS434" i="79"/>
  <c r="AS430" i="79"/>
  <c r="AS427" i="79"/>
  <c r="AS424" i="79"/>
  <c r="AS382" i="79"/>
  <c r="AS376" i="79"/>
  <c r="AS379" i="79"/>
  <c r="AS373" i="79"/>
  <c r="AS370" i="79"/>
  <c r="AS367" i="79"/>
  <c r="AS364" i="79"/>
  <c r="AS361" i="79"/>
  <c r="AS358" i="79"/>
  <c r="AS355" i="79"/>
  <c r="AS352" i="79"/>
  <c r="AS349" i="79"/>
  <c r="AS346" i="79"/>
  <c r="AS343" i="79"/>
  <c r="AS339" i="79"/>
  <c r="AS336" i="79"/>
  <c r="AS333" i="79"/>
  <c r="AS329" i="79"/>
  <c r="AS326" i="79"/>
  <c r="AS323" i="79"/>
  <c r="AS320" i="79"/>
  <c r="AS317" i="79"/>
  <c r="AS314" i="79"/>
  <c r="AS311" i="79"/>
  <c r="AS308" i="79"/>
  <c r="AS304" i="79"/>
  <c r="AS301" i="79"/>
  <c r="AS298" i="79"/>
  <c r="AS295" i="79"/>
  <c r="AS290" i="79"/>
  <c r="AS287" i="79"/>
  <c r="AS284" i="79"/>
  <c r="AS281" i="79"/>
  <c r="AS270" i="79"/>
  <c r="AS266" i="79"/>
  <c r="AS263" i="79"/>
  <c r="AS260" i="79"/>
  <c r="AS256" i="79"/>
  <c r="AS253" i="79"/>
  <c r="AS250" i="79"/>
  <c r="AS247" i="79"/>
  <c r="AS244" i="79"/>
  <c r="AS240" i="79"/>
  <c r="AS237" i="79"/>
  <c r="AS234" i="79"/>
  <c r="AS231" i="79"/>
  <c r="AS228" i="79"/>
  <c r="AS192" i="79"/>
  <c r="AS186" i="79"/>
  <c r="AS189" i="79"/>
  <c r="AS183" i="79"/>
  <c r="AS180" i="79"/>
  <c r="AS177" i="79"/>
  <c r="AS174" i="79"/>
  <c r="AS171" i="79"/>
  <c r="AS168" i="79"/>
  <c r="AS165" i="79"/>
  <c r="AS162" i="79"/>
  <c r="AS159" i="79"/>
  <c r="AS156" i="79"/>
  <c r="AS153" i="79"/>
  <c r="AS149" i="79"/>
  <c r="AS146" i="79"/>
  <c r="AS143" i="79"/>
  <c r="AS136" i="79"/>
  <c r="AS133" i="79"/>
  <c r="AS130" i="79"/>
  <c r="AS127" i="79"/>
  <c r="AS124" i="79"/>
  <c r="AS121" i="79"/>
  <c r="AS118" i="79"/>
  <c r="AS114" i="79"/>
  <c r="AS111" i="79"/>
  <c r="AS108" i="79"/>
  <c r="AS105" i="79"/>
  <c r="AS100" i="79"/>
  <c r="AS76" i="79"/>
  <c r="AS94" i="79"/>
  <c r="AS97" i="79"/>
  <c r="AS91" i="79"/>
  <c r="AS73" i="79"/>
  <c r="AS70" i="79"/>
  <c r="AS66" i="79"/>
  <c r="AS63" i="79"/>
  <c r="AS60" i="79"/>
  <c r="AS57" i="79"/>
  <c r="AS54" i="79"/>
  <c r="AS50" i="79"/>
  <c r="AS47" i="79"/>
  <c r="AS44" i="79"/>
  <c r="AS41" i="79"/>
  <c r="AS38" i="79"/>
  <c r="AR1056" i="79"/>
  <c r="AQ1056" i="79"/>
  <c r="AP1056" i="79"/>
  <c r="AO1056" i="79"/>
  <c r="AN1056" i="79"/>
  <c r="AM1056" i="79"/>
  <c r="AL1056" i="79"/>
  <c r="AK1056" i="79"/>
  <c r="AJ1056" i="79"/>
  <c r="AI1056" i="79"/>
  <c r="AH1056" i="79"/>
  <c r="AG1056" i="79"/>
  <c r="AF1056" i="79"/>
  <c r="AE1056" i="79"/>
  <c r="AR1053" i="79"/>
  <c r="AQ1053" i="79"/>
  <c r="AP1053" i="79"/>
  <c r="AO1053" i="79"/>
  <c r="AN1053" i="79"/>
  <c r="AM1053" i="79"/>
  <c r="AL1053" i="79"/>
  <c r="AK1053" i="79"/>
  <c r="AJ1053" i="79"/>
  <c r="AI1053" i="79"/>
  <c r="AH1053" i="79"/>
  <c r="AG1053" i="79"/>
  <c r="AF1053" i="79"/>
  <c r="AE1053" i="79"/>
  <c r="AR1050" i="79"/>
  <c r="AQ1050" i="79"/>
  <c r="AP1050" i="79"/>
  <c r="AO1050" i="79"/>
  <c r="AN1050" i="79"/>
  <c r="AM1050" i="79"/>
  <c r="AL1050" i="79"/>
  <c r="AK1050" i="79"/>
  <c r="AJ1050" i="79"/>
  <c r="AI1050" i="79"/>
  <c r="AH1050" i="79"/>
  <c r="AG1050" i="79"/>
  <c r="AF1050" i="79"/>
  <c r="AE1050" i="79"/>
  <c r="AR1047" i="79"/>
  <c r="AQ1047" i="79"/>
  <c r="AP1047" i="79"/>
  <c r="AO1047" i="79"/>
  <c r="AN1047" i="79"/>
  <c r="AM1047" i="79"/>
  <c r="AL1047" i="79"/>
  <c r="AK1047" i="79"/>
  <c r="AJ1047" i="79"/>
  <c r="AI1047" i="79"/>
  <c r="AH1047" i="79"/>
  <c r="AG1047" i="79"/>
  <c r="AF1047" i="79"/>
  <c r="AR861" i="79"/>
  <c r="AQ861" i="79"/>
  <c r="AP861" i="79"/>
  <c r="AO861" i="79"/>
  <c r="AN861" i="79"/>
  <c r="AM861" i="79"/>
  <c r="AL861" i="79"/>
  <c r="AK861" i="79"/>
  <c r="AJ861" i="79"/>
  <c r="AI861" i="79"/>
  <c r="AH861" i="79"/>
  <c r="AG861" i="79"/>
  <c r="AF861" i="79"/>
  <c r="AR858" i="79"/>
  <c r="AQ858" i="79"/>
  <c r="AP858" i="79"/>
  <c r="AO858" i="79"/>
  <c r="AN858" i="79"/>
  <c r="AM858" i="79"/>
  <c r="AL858" i="79"/>
  <c r="AK858" i="79"/>
  <c r="AJ858" i="79"/>
  <c r="AI858" i="79"/>
  <c r="AH858" i="79"/>
  <c r="AG858" i="79"/>
  <c r="AF858" i="79"/>
  <c r="AE858" i="79"/>
  <c r="AR855" i="79"/>
  <c r="AQ855" i="79"/>
  <c r="AP855" i="79"/>
  <c r="AO855" i="79"/>
  <c r="AN855" i="79"/>
  <c r="AM855" i="79"/>
  <c r="AL855" i="79"/>
  <c r="AK855" i="79"/>
  <c r="AJ855" i="79"/>
  <c r="AI855" i="79"/>
  <c r="AH855" i="79"/>
  <c r="AG855" i="79"/>
  <c r="AF855" i="79"/>
  <c r="AE855" i="79"/>
  <c r="AR852" i="79"/>
  <c r="AQ852" i="79"/>
  <c r="AP852" i="79"/>
  <c r="AO852" i="79"/>
  <c r="AN852" i="79"/>
  <c r="AM852" i="79"/>
  <c r="AL852" i="79"/>
  <c r="AK852" i="79"/>
  <c r="AJ852" i="79"/>
  <c r="AI852" i="79"/>
  <c r="AH852" i="79"/>
  <c r="AG852" i="79"/>
  <c r="AF852" i="79"/>
  <c r="AE852" i="79"/>
  <c r="AE1999" i="79" l="1"/>
  <c r="AE1997" i="79"/>
  <c r="AE2007" i="79"/>
  <c r="AE1998" i="79"/>
  <c r="AE1996" i="79"/>
  <c r="AE2008" i="79"/>
  <c r="AE2006" i="79"/>
  <c r="AE2005" i="79"/>
  <c r="U109" i="46"/>
  <c r="U103" i="46"/>
  <c r="U99" i="46"/>
  <c r="U82" i="46"/>
  <c r="U79" i="46"/>
  <c r="U76" i="46"/>
  <c r="Q85" i="79"/>
  <c r="AR671" i="79"/>
  <c r="AQ671" i="79"/>
  <c r="AP671" i="79"/>
  <c r="AO671" i="79"/>
  <c r="AN671" i="79"/>
  <c r="AM671" i="79"/>
  <c r="AL671" i="79"/>
  <c r="AK671" i="79"/>
  <c r="AJ671" i="79"/>
  <c r="AI671" i="79"/>
  <c r="AH671" i="79"/>
  <c r="AG671" i="79"/>
  <c r="AF671" i="79"/>
  <c r="AR668" i="79"/>
  <c r="AQ668" i="79"/>
  <c r="AP668" i="79"/>
  <c r="AO668" i="79"/>
  <c r="AN668" i="79"/>
  <c r="AM668" i="79"/>
  <c r="AL668" i="79"/>
  <c r="AK668" i="79"/>
  <c r="AJ668" i="79"/>
  <c r="AI668" i="79"/>
  <c r="AH668" i="79"/>
  <c r="AG668" i="79"/>
  <c r="AF668" i="79"/>
  <c r="AR665" i="79"/>
  <c r="AQ665" i="79"/>
  <c r="AP665" i="79"/>
  <c r="AO665" i="79"/>
  <c r="AN665" i="79"/>
  <c r="AM665" i="79"/>
  <c r="AL665" i="79"/>
  <c r="AK665" i="79"/>
  <c r="AJ665" i="79"/>
  <c r="AI665" i="79"/>
  <c r="AH665" i="79"/>
  <c r="AG665" i="79"/>
  <c r="AF665" i="79"/>
  <c r="AE665" i="79"/>
  <c r="AR662" i="79"/>
  <c r="AQ662" i="79"/>
  <c r="AP662" i="79"/>
  <c r="AO662" i="79"/>
  <c r="AN662" i="79"/>
  <c r="AM662" i="79"/>
  <c r="AL662" i="79"/>
  <c r="AK662" i="79"/>
  <c r="AJ662" i="79"/>
  <c r="AI662" i="79"/>
  <c r="AH662" i="79"/>
  <c r="AG662" i="79"/>
  <c r="AF662" i="79"/>
  <c r="AE662" i="79"/>
  <c r="AR481" i="79"/>
  <c r="AQ481" i="79"/>
  <c r="AP481" i="79"/>
  <c r="AO481" i="79"/>
  <c r="AN481" i="79"/>
  <c r="AM481" i="79"/>
  <c r="AL481" i="79"/>
  <c r="AK481" i="79"/>
  <c r="AJ481" i="79"/>
  <c r="AI481" i="79"/>
  <c r="AH481" i="79"/>
  <c r="AG481" i="79"/>
  <c r="AF481" i="79"/>
  <c r="AE481" i="79"/>
  <c r="AR478" i="79"/>
  <c r="AQ478" i="79"/>
  <c r="AP478" i="79"/>
  <c r="AO478" i="79"/>
  <c r="AN478" i="79"/>
  <c r="AM478" i="79"/>
  <c r="AL478" i="79"/>
  <c r="AK478" i="79"/>
  <c r="AJ478" i="79"/>
  <c r="AI478" i="79"/>
  <c r="AH478" i="79"/>
  <c r="AG478" i="79"/>
  <c r="AF478" i="79"/>
  <c r="AE478" i="79"/>
  <c r="AR475" i="79"/>
  <c r="AQ475" i="79"/>
  <c r="AP475" i="79"/>
  <c r="AO475" i="79"/>
  <c r="AN475" i="79"/>
  <c r="AM475" i="79"/>
  <c r="AL475" i="79"/>
  <c r="AK475" i="79"/>
  <c r="AJ475" i="79"/>
  <c r="AI475" i="79"/>
  <c r="AH475" i="79"/>
  <c r="AG475" i="79"/>
  <c r="AF475" i="79"/>
  <c r="AE475" i="79"/>
  <c r="AR472" i="79"/>
  <c r="AQ472" i="79"/>
  <c r="AP472" i="79"/>
  <c r="AO472" i="79"/>
  <c r="AN472" i="79"/>
  <c r="AM472" i="79"/>
  <c r="AL472" i="79"/>
  <c r="AK472" i="79"/>
  <c r="AJ472" i="79"/>
  <c r="AI472" i="79"/>
  <c r="AH472" i="79"/>
  <c r="AG472" i="79"/>
  <c r="AF472" i="79"/>
  <c r="AE472" i="79"/>
  <c r="AR291" i="79"/>
  <c r="AQ291" i="79"/>
  <c r="AP291" i="79"/>
  <c r="AO291" i="79"/>
  <c r="AN291" i="79"/>
  <c r="AM291" i="79"/>
  <c r="AL291" i="79"/>
  <c r="AK291" i="79"/>
  <c r="AJ291" i="79"/>
  <c r="AI291" i="79"/>
  <c r="AH291" i="79"/>
  <c r="AG291" i="79"/>
  <c r="AF291" i="79"/>
  <c r="AE291" i="79"/>
  <c r="AR288" i="79"/>
  <c r="AQ288" i="79"/>
  <c r="AP288" i="79"/>
  <c r="AO288" i="79"/>
  <c r="AN288" i="79"/>
  <c r="AM288" i="79"/>
  <c r="AL288" i="79"/>
  <c r="AK288" i="79"/>
  <c r="AJ288" i="79"/>
  <c r="AI288" i="79"/>
  <c r="AH288" i="79"/>
  <c r="AG288" i="79"/>
  <c r="AF288" i="79"/>
  <c r="AE288" i="79"/>
  <c r="AR285" i="79"/>
  <c r="AQ285" i="79"/>
  <c r="AP285" i="79"/>
  <c r="AO285" i="79"/>
  <c r="AN285" i="79"/>
  <c r="AM285" i="79"/>
  <c r="AL285" i="79"/>
  <c r="AK285" i="79"/>
  <c r="AJ285" i="79"/>
  <c r="AI285" i="79"/>
  <c r="AH285" i="79"/>
  <c r="AG285" i="79"/>
  <c r="AF285" i="79"/>
  <c r="AE285" i="79"/>
  <c r="AR282" i="79"/>
  <c r="AQ282" i="79"/>
  <c r="AP282" i="79"/>
  <c r="AO282" i="79"/>
  <c r="AN282" i="79"/>
  <c r="AM282" i="79"/>
  <c r="AL282" i="79"/>
  <c r="AK282" i="79"/>
  <c r="AJ282" i="79"/>
  <c r="AI282" i="79"/>
  <c r="AH282" i="79"/>
  <c r="AG282" i="79"/>
  <c r="AF282" i="79"/>
  <c r="AE282" i="79"/>
  <c r="BA534" i="46" l="1"/>
  <c r="AZ535" i="46"/>
  <c r="BA531" i="46"/>
  <c r="BA528" i="46"/>
  <c r="BA524" i="46"/>
  <c r="BA521" i="46"/>
  <c r="BA518" i="46"/>
  <c r="BA515" i="46"/>
  <c r="BA512" i="46"/>
  <c r="BA508" i="46"/>
  <c r="BA505" i="46"/>
  <c r="BA501" i="46"/>
  <c r="BA497" i="46"/>
  <c r="BA494" i="46"/>
  <c r="BA491" i="46"/>
  <c r="BA488" i="46"/>
  <c r="BA485" i="46"/>
  <c r="BA481" i="46"/>
  <c r="BA478" i="46"/>
  <c r="BA475" i="46"/>
  <c r="BA472" i="46"/>
  <c r="BA469" i="46"/>
  <c r="BA466" i="46"/>
  <c r="BA463" i="46"/>
  <c r="BA460" i="46"/>
  <c r="BA456" i="46"/>
  <c r="BA453" i="46"/>
  <c r="BA450" i="46"/>
  <c r="BA447" i="46"/>
  <c r="BA444" i="46"/>
  <c r="BA441" i="46"/>
  <c r="BA438" i="46"/>
  <c r="BA435" i="46"/>
  <c r="BA432" i="46"/>
  <c r="BA398" i="46"/>
  <c r="AN522" i="46"/>
  <c r="AO522" i="46"/>
  <c r="AP522" i="46"/>
  <c r="AQ522" i="46"/>
  <c r="AR522" i="46"/>
  <c r="AS522" i="46"/>
  <c r="AT522" i="46"/>
  <c r="AU522" i="46"/>
  <c r="AV522" i="46"/>
  <c r="AW522" i="46"/>
  <c r="AX522" i="46"/>
  <c r="AY522" i="46"/>
  <c r="AZ522" i="46"/>
  <c r="AN525" i="46"/>
  <c r="AO525" i="46"/>
  <c r="AP525" i="46"/>
  <c r="AQ525" i="46"/>
  <c r="AR525" i="46"/>
  <c r="AS525" i="46"/>
  <c r="AT525" i="46"/>
  <c r="AU525" i="46"/>
  <c r="AV525" i="46"/>
  <c r="AW525" i="46"/>
  <c r="AX525" i="46"/>
  <c r="AY525" i="46"/>
  <c r="AZ525" i="46"/>
  <c r="AN529" i="46"/>
  <c r="AO529" i="46"/>
  <c r="AP529" i="46"/>
  <c r="AQ529" i="46"/>
  <c r="AR529" i="46"/>
  <c r="AS529" i="46"/>
  <c r="AT529" i="46"/>
  <c r="AU529" i="46"/>
  <c r="AV529" i="46"/>
  <c r="AW529" i="46"/>
  <c r="AX529" i="46"/>
  <c r="AY529" i="46"/>
  <c r="AZ529" i="46"/>
  <c r="AN532" i="46"/>
  <c r="AO532" i="46"/>
  <c r="AP532" i="46"/>
  <c r="AQ532" i="46"/>
  <c r="AR532" i="46"/>
  <c r="AS532" i="46"/>
  <c r="AT532" i="46"/>
  <c r="AU532" i="46"/>
  <c r="AV532" i="46"/>
  <c r="AW532" i="46"/>
  <c r="AX532" i="46"/>
  <c r="AY532" i="46"/>
  <c r="AZ532" i="46"/>
  <c r="AN535" i="46"/>
  <c r="AO535" i="46"/>
  <c r="AP535" i="46"/>
  <c r="AQ535" i="46"/>
  <c r="AR535" i="46"/>
  <c r="AS535" i="46"/>
  <c r="AT535" i="46"/>
  <c r="AU535" i="46"/>
  <c r="AV535" i="46"/>
  <c r="AW535" i="46"/>
  <c r="AX535" i="46"/>
  <c r="AY535" i="46"/>
  <c r="AM529" i="46"/>
  <c r="AM532" i="46"/>
  <c r="AM535" i="46"/>
  <c r="AM525" i="46"/>
  <c r="AM522" i="46"/>
  <c r="AZ399" i="46"/>
  <c r="BA395" i="46"/>
  <c r="BA392" i="46"/>
  <c r="BA388" i="46"/>
  <c r="BA385" i="46"/>
  <c r="BA382" i="46"/>
  <c r="BA379" i="46"/>
  <c r="BA376" i="46"/>
  <c r="BA372" i="46"/>
  <c r="BA369" i="46"/>
  <c r="BA365" i="46"/>
  <c r="BA361" i="46"/>
  <c r="BA358" i="46"/>
  <c r="BA355" i="46"/>
  <c r="BA352" i="46"/>
  <c r="BA349" i="46"/>
  <c r="BA345" i="46"/>
  <c r="BA342" i="46"/>
  <c r="BA339" i="46"/>
  <c r="BA336" i="46"/>
  <c r="BA333" i="46"/>
  <c r="BA330" i="46"/>
  <c r="BA327" i="46"/>
  <c r="BA324" i="46"/>
  <c r="BA320" i="46"/>
  <c r="BA317" i="46"/>
  <c r="BA314" i="46"/>
  <c r="BA311" i="46"/>
  <c r="BA308" i="46"/>
  <c r="BA305" i="46"/>
  <c r="BA302" i="46"/>
  <c r="BA299" i="46"/>
  <c r="BA296" i="46"/>
  <c r="BA262" i="46"/>
  <c r="AN386" i="46"/>
  <c r="AO386" i="46"/>
  <c r="AP386" i="46"/>
  <c r="AQ386" i="46"/>
  <c r="AR386" i="46"/>
  <c r="AS386" i="46"/>
  <c r="AT386" i="46"/>
  <c r="AU386" i="46"/>
  <c r="AV386" i="46"/>
  <c r="AW386" i="46"/>
  <c r="AX386" i="46"/>
  <c r="AY386" i="46"/>
  <c r="AZ386" i="46"/>
  <c r="AN389" i="46"/>
  <c r="AO389" i="46"/>
  <c r="AP389" i="46"/>
  <c r="AQ389" i="46"/>
  <c r="AR389" i="46"/>
  <c r="AS389" i="46"/>
  <c r="AT389" i="46"/>
  <c r="AU389" i="46"/>
  <c r="AV389" i="46"/>
  <c r="AW389" i="46"/>
  <c r="AX389" i="46"/>
  <c r="AY389" i="46"/>
  <c r="AZ389" i="46"/>
  <c r="AN393" i="46"/>
  <c r="AO393" i="46"/>
  <c r="AP393" i="46"/>
  <c r="AQ393" i="46"/>
  <c r="AR393" i="46"/>
  <c r="AS393" i="46"/>
  <c r="AT393" i="46"/>
  <c r="AU393" i="46"/>
  <c r="AV393" i="46"/>
  <c r="AW393" i="46"/>
  <c r="AX393" i="46"/>
  <c r="AY393" i="46"/>
  <c r="AZ393" i="46"/>
  <c r="AN396" i="46"/>
  <c r="AO396" i="46"/>
  <c r="AP396" i="46"/>
  <c r="AQ396" i="46"/>
  <c r="AR396" i="46"/>
  <c r="AS396" i="46"/>
  <c r="AT396" i="46"/>
  <c r="AU396" i="46"/>
  <c r="AV396" i="46"/>
  <c r="AW396" i="46"/>
  <c r="AX396" i="46"/>
  <c r="AY396" i="46"/>
  <c r="AZ396" i="46"/>
  <c r="AN399" i="46"/>
  <c r="AO399" i="46"/>
  <c r="AP399" i="46"/>
  <c r="AQ399" i="46"/>
  <c r="AR399" i="46"/>
  <c r="AS399" i="46"/>
  <c r="AT399" i="46"/>
  <c r="AU399" i="46"/>
  <c r="AV399" i="46"/>
  <c r="AW399" i="46"/>
  <c r="AX399" i="46"/>
  <c r="AY399" i="46"/>
  <c r="AM399" i="46"/>
  <c r="AM396" i="46"/>
  <c r="AM393" i="46"/>
  <c r="AM389" i="46"/>
  <c r="AM386" i="46"/>
  <c r="AM380" i="46"/>
  <c r="AM383" i="46"/>
  <c r="BA259" i="46"/>
  <c r="BA256" i="46"/>
  <c r="BA252" i="46"/>
  <c r="AN250" i="46"/>
  <c r="AO250" i="46"/>
  <c r="AP250" i="46"/>
  <c r="AQ250" i="46"/>
  <c r="AR250" i="46"/>
  <c r="AS250" i="46"/>
  <c r="AT250" i="46"/>
  <c r="AU250" i="46"/>
  <c r="AV250" i="46"/>
  <c r="AW250" i="46"/>
  <c r="AX250" i="46"/>
  <c r="AY250" i="46"/>
  <c r="AZ250" i="46"/>
  <c r="AN253" i="46"/>
  <c r="AO253" i="46"/>
  <c r="AP253" i="46"/>
  <c r="AQ253" i="46"/>
  <c r="AR253" i="46"/>
  <c r="AS253" i="46"/>
  <c r="AT253" i="46"/>
  <c r="AU253" i="46"/>
  <c r="AV253" i="46"/>
  <c r="AW253" i="46"/>
  <c r="AX253" i="46"/>
  <c r="AY253" i="46"/>
  <c r="AZ253" i="46"/>
  <c r="AN257" i="46"/>
  <c r="AO257" i="46"/>
  <c r="AP257" i="46"/>
  <c r="AQ257" i="46"/>
  <c r="AR257" i="46"/>
  <c r="AS257" i="46"/>
  <c r="AT257" i="46"/>
  <c r="AU257" i="46"/>
  <c r="AV257" i="46"/>
  <c r="AW257" i="46"/>
  <c r="AX257" i="46"/>
  <c r="AY257" i="46"/>
  <c r="AZ257" i="46"/>
  <c r="AN260" i="46"/>
  <c r="AO260" i="46"/>
  <c r="AP260" i="46"/>
  <c r="AQ260" i="46"/>
  <c r="AR260" i="46"/>
  <c r="AS260" i="46"/>
  <c r="AT260" i="46"/>
  <c r="AU260" i="46"/>
  <c r="AV260" i="46"/>
  <c r="AW260" i="46"/>
  <c r="AX260" i="46"/>
  <c r="AY260" i="46"/>
  <c r="AZ260" i="46"/>
  <c r="AN263" i="46"/>
  <c r="AO263" i="46"/>
  <c r="AP263" i="46"/>
  <c r="AQ263" i="46"/>
  <c r="AR263" i="46"/>
  <c r="AS263" i="46"/>
  <c r="AT263" i="46"/>
  <c r="AU263" i="46"/>
  <c r="AV263" i="46"/>
  <c r="AW263" i="46"/>
  <c r="AX263" i="46"/>
  <c r="AY263" i="46"/>
  <c r="AZ263" i="46"/>
  <c r="AM263" i="46"/>
  <c r="AM260" i="46"/>
  <c r="AM257" i="46"/>
  <c r="AM253" i="46"/>
  <c r="AM250" i="46"/>
  <c r="AM247" i="46"/>
  <c r="BA181" i="46"/>
  <c r="BA178" i="46"/>
  <c r="BA124" i="46"/>
  <c r="BA249" i="46" l="1"/>
  <c r="BA246" i="46"/>
  <c r="BA243" i="46"/>
  <c r="BA240" i="46"/>
  <c r="BA236" i="46"/>
  <c r="BA233" i="46"/>
  <c r="BA229" i="46"/>
  <c r="BA225" i="46"/>
  <c r="BA222" i="46"/>
  <c r="BA219" i="46"/>
  <c r="BA216" i="46"/>
  <c r="BA213" i="46"/>
  <c r="BA209" i="46"/>
  <c r="BA206" i="46"/>
  <c r="BA203" i="46"/>
  <c r="BA200" i="46"/>
  <c r="BA197" i="46"/>
  <c r="BA194" i="46"/>
  <c r="BA191" i="46"/>
  <c r="BA188" i="46"/>
  <c r="BA184" i="46"/>
  <c r="BA175" i="46"/>
  <c r="BA172" i="46"/>
  <c r="BA169" i="46"/>
  <c r="BA166" i="46"/>
  <c r="BA163" i="46"/>
  <c r="BA160" i="46"/>
  <c r="AN125" i="46"/>
  <c r="AO125" i="46"/>
  <c r="AP125" i="46"/>
  <c r="AQ125" i="46"/>
  <c r="AR125" i="46"/>
  <c r="AS125" i="46"/>
  <c r="AT125" i="46"/>
  <c r="AU125" i="46"/>
  <c r="AV125" i="46"/>
  <c r="AW125" i="46"/>
  <c r="AX125" i="46"/>
  <c r="AY125" i="46"/>
  <c r="AZ125" i="46"/>
  <c r="AM125" i="46"/>
  <c r="BA121" i="46"/>
  <c r="AN122" i="46"/>
  <c r="AO122" i="46"/>
  <c r="AP122" i="46"/>
  <c r="AQ122" i="46"/>
  <c r="AR122" i="46"/>
  <c r="AS122" i="46"/>
  <c r="AT122" i="46"/>
  <c r="AU122" i="46"/>
  <c r="AV122" i="46"/>
  <c r="AW122" i="46"/>
  <c r="AX122" i="46"/>
  <c r="AY122" i="46"/>
  <c r="AZ122" i="46"/>
  <c r="AM122" i="46"/>
  <c r="AM119" i="46"/>
  <c r="BA118" i="46"/>
  <c r="AN119" i="46"/>
  <c r="AO119" i="46"/>
  <c r="AP119" i="46"/>
  <c r="AQ119" i="46"/>
  <c r="AR119" i="46"/>
  <c r="AS119" i="46"/>
  <c r="AT119" i="46"/>
  <c r="AU119" i="46"/>
  <c r="AV119" i="46"/>
  <c r="AW119" i="46"/>
  <c r="AX119" i="46"/>
  <c r="AY119" i="46"/>
  <c r="AZ119" i="46"/>
  <c r="AM115" i="46"/>
  <c r="BA108" i="46"/>
  <c r="BA111" i="46"/>
  <c r="BA114" i="46"/>
  <c r="BA105" i="46"/>
  <c r="BA102" i="46"/>
  <c r="BA98" i="46"/>
  <c r="BA95" i="46"/>
  <c r="BA91" i="46"/>
  <c r="BA87" i="46"/>
  <c r="BA84" i="46"/>
  <c r="BA81" i="46"/>
  <c r="BA78" i="46"/>
  <c r="BA75" i="46"/>
  <c r="BA71" i="46"/>
  <c r="BA68" i="46"/>
  <c r="BA65" i="46"/>
  <c r="BA62" i="46"/>
  <c r="BA59" i="46"/>
  <c r="BA56" i="46"/>
  <c r="BA53" i="46"/>
  <c r="BA50" i="46"/>
  <c r="BA46" i="46"/>
  <c r="BA43" i="46"/>
  <c r="BA40" i="46"/>
  <c r="BA37" i="46"/>
  <c r="BA34" i="46"/>
  <c r="BA31" i="46"/>
  <c r="BA28" i="46"/>
  <c r="BA25" i="46"/>
  <c r="BA22" i="46"/>
  <c r="AN115" i="46" l="1"/>
  <c r="AO115" i="46"/>
  <c r="AP115" i="46"/>
  <c r="AQ115" i="46"/>
  <c r="AR115" i="46"/>
  <c r="AS115" i="46"/>
  <c r="AT115" i="46"/>
  <c r="AU115" i="46"/>
  <c r="AV115" i="46"/>
  <c r="AW115" i="46"/>
  <c r="AX115" i="46"/>
  <c r="AY115" i="46"/>
  <c r="AZ115" i="46"/>
  <c r="AM112" i="46"/>
  <c r="AZ109" i="46"/>
  <c r="AZ112" i="46"/>
  <c r="AN112" i="46"/>
  <c r="AO112" i="46"/>
  <c r="AP112" i="46"/>
  <c r="AQ112" i="46"/>
  <c r="AR112" i="46"/>
  <c r="AS112" i="46"/>
  <c r="AT112" i="46"/>
  <c r="AU112" i="46"/>
  <c r="AV112" i="46"/>
  <c r="AW112" i="46"/>
  <c r="AX112" i="46"/>
  <c r="AY112" i="46"/>
  <c r="AM109" i="46"/>
  <c r="AM106" i="46"/>
  <c r="AR77" i="79" l="1"/>
  <c r="AQ77" i="79"/>
  <c r="AP77" i="79"/>
  <c r="AO77" i="79"/>
  <c r="AN77" i="79"/>
  <c r="AM77" i="79"/>
  <c r="AL77" i="79"/>
  <c r="AK77" i="79"/>
  <c r="AJ77" i="79"/>
  <c r="AI77" i="79"/>
  <c r="AH77" i="79"/>
  <c r="AG77" i="79"/>
  <c r="AF77" i="79"/>
  <c r="AE77" i="79"/>
  <c r="Q77" i="79"/>
  <c r="AR98" i="79"/>
  <c r="AQ98" i="79"/>
  <c r="AP98" i="79"/>
  <c r="AO98" i="79"/>
  <c r="AN98" i="79"/>
  <c r="AM98" i="79"/>
  <c r="AL98" i="79"/>
  <c r="AK98" i="79"/>
  <c r="AJ98" i="79"/>
  <c r="AI98" i="79"/>
  <c r="AH98" i="79"/>
  <c r="AG98" i="79"/>
  <c r="AF98" i="79"/>
  <c r="AE98" i="79"/>
  <c r="AR92" i="79"/>
  <c r="AQ92" i="79"/>
  <c r="AP92" i="79"/>
  <c r="AO92" i="79"/>
  <c r="AN92" i="79"/>
  <c r="AM92" i="79"/>
  <c r="AL92" i="79"/>
  <c r="AK92" i="79"/>
  <c r="AJ92" i="79"/>
  <c r="AI92" i="79"/>
  <c r="AH92" i="79"/>
  <c r="AG92" i="79"/>
  <c r="AF92" i="79"/>
  <c r="AE92" i="79"/>
  <c r="AZ509" i="46"/>
  <c r="AY509" i="46"/>
  <c r="AX509" i="46"/>
  <c r="AW509" i="46"/>
  <c r="AV509" i="46"/>
  <c r="AU509" i="46"/>
  <c r="AT509" i="46"/>
  <c r="AS509" i="46"/>
  <c r="AR509" i="46"/>
  <c r="AQ509" i="46"/>
  <c r="AP509" i="46"/>
  <c r="AO509" i="46"/>
  <c r="AN509" i="46"/>
  <c r="AM509" i="46"/>
  <c r="AZ506" i="46"/>
  <c r="AY506" i="46"/>
  <c r="AX506" i="46"/>
  <c r="AW506" i="46"/>
  <c r="AV506" i="46"/>
  <c r="AU506" i="46"/>
  <c r="AT506" i="46"/>
  <c r="AS506" i="46"/>
  <c r="AR506" i="46"/>
  <c r="AQ506" i="46"/>
  <c r="AP506" i="46"/>
  <c r="AO506" i="46"/>
  <c r="AN506" i="46"/>
  <c r="AM506" i="46"/>
  <c r="AZ479" i="46"/>
  <c r="AY479" i="46"/>
  <c r="AX479" i="46"/>
  <c r="AW479" i="46"/>
  <c r="AV479" i="46"/>
  <c r="AU479" i="46"/>
  <c r="AT479" i="46"/>
  <c r="AS479" i="46"/>
  <c r="AR479" i="46"/>
  <c r="AQ479" i="46"/>
  <c r="AP479" i="46"/>
  <c r="AO479" i="46"/>
  <c r="AN479" i="46"/>
  <c r="AM479" i="46"/>
  <c r="AZ476" i="46"/>
  <c r="AY476" i="46"/>
  <c r="AX476" i="46"/>
  <c r="AW476" i="46"/>
  <c r="AV476" i="46"/>
  <c r="AU476" i="46"/>
  <c r="AT476" i="46"/>
  <c r="AS476" i="46"/>
  <c r="AR476" i="46"/>
  <c r="AQ476" i="46"/>
  <c r="AP476" i="46"/>
  <c r="AO476" i="46"/>
  <c r="AN476" i="46"/>
  <c r="AM476" i="46"/>
  <c r="AZ454" i="46"/>
  <c r="AY454" i="46"/>
  <c r="AX454" i="46"/>
  <c r="AW454" i="46"/>
  <c r="AV454" i="46"/>
  <c r="AU454" i="46"/>
  <c r="AT454" i="46"/>
  <c r="AS454" i="46"/>
  <c r="AR454" i="46"/>
  <c r="AQ454" i="46"/>
  <c r="AP454" i="46"/>
  <c r="AO454" i="46"/>
  <c r="AN454" i="46"/>
  <c r="AM454" i="46"/>
  <c r="AZ373" i="46"/>
  <c r="AY373" i="46"/>
  <c r="AX373" i="46"/>
  <c r="AW373" i="46"/>
  <c r="AV373" i="46"/>
  <c r="AU373" i="46"/>
  <c r="AT373" i="46"/>
  <c r="AS373" i="46"/>
  <c r="AR373" i="46"/>
  <c r="AQ373" i="46"/>
  <c r="AP373" i="46"/>
  <c r="AO373" i="46"/>
  <c r="AN373" i="46"/>
  <c r="AM373" i="46"/>
  <c r="AZ370" i="46"/>
  <c r="AY370" i="46"/>
  <c r="AX370" i="46"/>
  <c r="AW370" i="46"/>
  <c r="AV370" i="46"/>
  <c r="AU370" i="46"/>
  <c r="AT370" i="46"/>
  <c r="AS370" i="46"/>
  <c r="AR370" i="46"/>
  <c r="AQ370" i="46"/>
  <c r="AP370" i="46"/>
  <c r="AO370" i="46"/>
  <c r="AN370" i="46"/>
  <c r="AM370" i="46"/>
  <c r="AZ343" i="46"/>
  <c r="AY343" i="46"/>
  <c r="AX343" i="46"/>
  <c r="AW343" i="46"/>
  <c r="AV343" i="46"/>
  <c r="AU343" i="46"/>
  <c r="AT343" i="46"/>
  <c r="AS343" i="46"/>
  <c r="AR343" i="46"/>
  <c r="AQ343" i="46"/>
  <c r="AP343" i="46"/>
  <c r="AO343" i="46"/>
  <c r="AN343" i="46"/>
  <c r="AM343" i="46"/>
  <c r="AZ340" i="46"/>
  <c r="AY340" i="46"/>
  <c r="AX340" i="46"/>
  <c r="AW340" i="46"/>
  <c r="AV340" i="46"/>
  <c r="AU340" i="46"/>
  <c r="AT340" i="46"/>
  <c r="AS340" i="46"/>
  <c r="AR340" i="46"/>
  <c r="AQ340" i="46"/>
  <c r="AP340" i="46"/>
  <c r="AO340" i="46"/>
  <c r="AN340" i="46"/>
  <c r="AM340" i="46"/>
  <c r="AZ318" i="46"/>
  <c r="AY318" i="46"/>
  <c r="AX318" i="46"/>
  <c r="AW318" i="46"/>
  <c r="AV318" i="46"/>
  <c r="AU318" i="46"/>
  <c r="AT318" i="46"/>
  <c r="AS318" i="46"/>
  <c r="AR318" i="46"/>
  <c r="AQ318" i="46"/>
  <c r="AP318" i="46"/>
  <c r="AO318" i="46"/>
  <c r="AN318" i="46"/>
  <c r="AM318" i="46"/>
  <c r="C31" i="44"/>
  <c r="C30" i="44"/>
  <c r="C16" i="44"/>
  <c r="C15" i="44"/>
  <c r="AZ237" i="46"/>
  <c r="AY237" i="46"/>
  <c r="AX237" i="46"/>
  <c r="AW237" i="46"/>
  <c r="AV237" i="46"/>
  <c r="AU237" i="46"/>
  <c r="AT237" i="46"/>
  <c r="AS237" i="46"/>
  <c r="AR237" i="46"/>
  <c r="AQ237" i="46"/>
  <c r="AP237" i="46"/>
  <c r="AO237" i="46"/>
  <c r="AN237" i="46"/>
  <c r="AM237" i="46"/>
  <c r="AZ234" i="46"/>
  <c r="AY234" i="46"/>
  <c r="AX234" i="46"/>
  <c r="AW234" i="46"/>
  <c r="AV234" i="46"/>
  <c r="AU234" i="46"/>
  <c r="AT234" i="46"/>
  <c r="AS234" i="46"/>
  <c r="AR234" i="46"/>
  <c r="AQ234" i="46"/>
  <c r="AP234" i="46"/>
  <c r="AO234" i="46"/>
  <c r="AN234" i="46"/>
  <c r="AM234" i="46"/>
  <c r="AZ207" i="46"/>
  <c r="AY207" i="46"/>
  <c r="AX207" i="46"/>
  <c r="AW207" i="46"/>
  <c r="AV207" i="46"/>
  <c r="AU207" i="46"/>
  <c r="AT207" i="46"/>
  <c r="AS207" i="46"/>
  <c r="AR207" i="46"/>
  <c r="AQ207" i="46"/>
  <c r="AP207" i="46"/>
  <c r="AO207" i="46"/>
  <c r="AN207" i="46"/>
  <c r="AM207" i="46"/>
  <c r="AZ204" i="46"/>
  <c r="AY204" i="46"/>
  <c r="AX204" i="46"/>
  <c r="AW204" i="46"/>
  <c r="AV204" i="46"/>
  <c r="AU204" i="46"/>
  <c r="AT204" i="46"/>
  <c r="AS204" i="46"/>
  <c r="AR204" i="46"/>
  <c r="AQ204" i="46"/>
  <c r="AP204" i="46"/>
  <c r="AO204" i="46"/>
  <c r="AN204" i="46"/>
  <c r="AM204" i="46"/>
  <c r="AZ182" i="46"/>
  <c r="AY182" i="46"/>
  <c r="AX182" i="46"/>
  <c r="AW182" i="46"/>
  <c r="AV182" i="46"/>
  <c r="AU182" i="46"/>
  <c r="AT182" i="46"/>
  <c r="AS182" i="46"/>
  <c r="AR182" i="46"/>
  <c r="AQ182" i="46"/>
  <c r="AP182" i="46"/>
  <c r="AO182" i="46"/>
  <c r="AN182" i="46"/>
  <c r="AM182" i="46"/>
  <c r="AZ99" i="46"/>
  <c r="AY99" i="46"/>
  <c r="AX99" i="46"/>
  <c r="AW99" i="46"/>
  <c r="AV99" i="46"/>
  <c r="AU99" i="46"/>
  <c r="AT99" i="46"/>
  <c r="AS99" i="46"/>
  <c r="AR99" i="46"/>
  <c r="AQ99" i="46"/>
  <c r="AP99" i="46"/>
  <c r="AO99" i="46"/>
  <c r="AN99" i="46"/>
  <c r="AM99" i="46"/>
  <c r="AZ96" i="46"/>
  <c r="AY96" i="46"/>
  <c r="AX96" i="46"/>
  <c r="AW96" i="46"/>
  <c r="AV96" i="46"/>
  <c r="AU96" i="46"/>
  <c r="AT96" i="46"/>
  <c r="AS96" i="46"/>
  <c r="AR96" i="46"/>
  <c r="AQ96" i="46"/>
  <c r="AP96" i="46"/>
  <c r="AO96" i="46"/>
  <c r="AN96" i="46"/>
  <c r="AM96" i="46"/>
  <c r="AZ69" i="46"/>
  <c r="AY69" i="46"/>
  <c r="AX69" i="46"/>
  <c r="AW69" i="46"/>
  <c r="AV69" i="46"/>
  <c r="AU69" i="46"/>
  <c r="AT69" i="46"/>
  <c r="AS69" i="46"/>
  <c r="AR69" i="46"/>
  <c r="AQ69" i="46"/>
  <c r="AP69" i="46"/>
  <c r="AO69" i="46"/>
  <c r="AN69" i="46"/>
  <c r="AM69" i="46"/>
  <c r="AZ44" i="46"/>
  <c r="AY44" i="46"/>
  <c r="AX44" i="46"/>
  <c r="AW44" i="46"/>
  <c r="AV44" i="46"/>
  <c r="AU44" i="46"/>
  <c r="AT44" i="46"/>
  <c r="AS44" i="46"/>
  <c r="AR44" i="46"/>
  <c r="AQ44" i="46"/>
  <c r="AP44" i="46"/>
  <c r="AO44" i="46"/>
  <c r="AN44" i="46"/>
  <c r="AM44" i="46"/>
  <c r="Q144" i="79" l="1"/>
  <c r="Q81" i="79"/>
  <c r="AP106" i="46" l="1"/>
  <c r="AO106" i="46"/>
  <c r="AR1148" i="79" l="1"/>
  <c r="AQ1148" i="79"/>
  <c r="AP1148" i="79"/>
  <c r="AO1148" i="79"/>
  <c r="AN1148" i="79"/>
  <c r="AM1148" i="79"/>
  <c r="AL1148" i="79"/>
  <c r="AK1148" i="79"/>
  <c r="AJ1148" i="79"/>
  <c r="AI1148" i="79"/>
  <c r="AH1148" i="79"/>
  <c r="AG1148" i="79"/>
  <c r="AF1148" i="79"/>
  <c r="AE1148" i="79"/>
  <c r="AR1145" i="79"/>
  <c r="AQ1145" i="79"/>
  <c r="AP1145" i="79"/>
  <c r="AO1145" i="79"/>
  <c r="AN1145" i="79"/>
  <c r="AM1145" i="79"/>
  <c r="AL1145" i="79"/>
  <c r="AK1145" i="79"/>
  <c r="AJ1145" i="79"/>
  <c r="AI1145" i="79"/>
  <c r="AH1145" i="79"/>
  <c r="AG1145" i="79"/>
  <c r="AF1145" i="79"/>
  <c r="AE1145" i="79"/>
  <c r="AR1142" i="79"/>
  <c r="AQ1142" i="79"/>
  <c r="AP1142" i="79"/>
  <c r="AO1142" i="79"/>
  <c r="AN1142" i="79"/>
  <c r="AM1142" i="79"/>
  <c r="AL1142" i="79"/>
  <c r="AK1142" i="79"/>
  <c r="AJ1142" i="79"/>
  <c r="AI1142" i="79"/>
  <c r="AH1142" i="79"/>
  <c r="AG1142" i="79"/>
  <c r="AF1142" i="79"/>
  <c r="AE1142" i="79"/>
  <c r="AR1139" i="79"/>
  <c r="AQ1139" i="79"/>
  <c r="AP1139" i="79"/>
  <c r="AO1139" i="79"/>
  <c r="AN1139" i="79"/>
  <c r="AM1139" i="79"/>
  <c r="AL1139" i="79"/>
  <c r="AK1139" i="79"/>
  <c r="AJ1139" i="79"/>
  <c r="AI1139" i="79"/>
  <c r="AH1139" i="79"/>
  <c r="AG1139" i="79"/>
  <c r="AF1139" i="79"/>
  <c r="AE1139" i="79"/>
  <c r="AR1136" i="79"/>
  <c r="AQ1136" i="79"/>
  <c r="AP1136" i="79"/>
  <c r="AO1136" i="79"/>
  <c r="AN1136" i="79"/>
  <c r="AM1136" i="79"/>
  <c r="AL1136" i="79"/>
  <c r="AK1136" i="79"/>
  <c r="AJ1136" i="79"/>
  <c r="AI1136" i="79"/>
  <c r="AH1136" i="79"/>
  <c r="AG1136" i="79"/>
  <c r="AF1136" i="79"/>
  <c r="AE1136" i="79"/>
  <c r="AR1133" i="79"/>
  <c r="AQ1133" i="79"/>
  <c r="AP1133" i="79"/>
  <c r="AO1133" i="79"/>
  <c r="AN1133" i="79"/>
  <c r="AM1133" i="79"/>
  <c r="AL1133" i="79"/>
  <c r="AK1133" i="79"/>
  <c r="AJ1133" i="79"/>
  <c r="AI1133" i="79"/>
  <c r="AH1133" i="79"/>
  <c r="AG1133" i="79"/>
  <c r="AF1133" i="79"/>
  <c r="AE1133" i="79"/>
  <c r="AR1130" i="79"/>
  <c r="AQ1130" i="79"/>
  <c r="AP1130" i="79"/>
  <c r="AO1130" i="79"/>
  <c r="AN1130" i="79"/>
  <c r="AM1130" i="79"/>
  <c r="AL1130" i="79"/>
  <c r="AK1130" i="79"/>
  <c r="AJ1130" i="79"/>
  <c r="AI1130" i="79"/>
  <c r="AH1130" i="79"/>
  <c r="AG1130" i="79"/>
  <c r="AF1130" i="79"/>
  <c r="AE1130" i="79"/>
  <c r="AR1127" i="79"/>
  <c r="AQ1127" i="79"/>
  <c r="AP1127" i="79"/>
  <c r="AO1127" i="79"/>
  <c r="AN1127" i="79"/>
  <c r="AM1127" i="79"/>
  <c r="AL1127" i="79"/>
  <c r="AK1127" i="79"/>
  <c r="AJ1127" i="79"/>
  <c r="AI1127" i="79"/>
  <c r="AH1127" i="79"/>
  <c r="AG1127" i="79"/>
  <c r="AF1127" i="79"/>
  <c r="AE1127" i="79"/>
  <c r="AR1124" i="79"/>
  <c r="AQ1124" i="79"/>
  <c r="AP1124" i="79"/>
  <c r="AO1124" i="79"/>
  <c r="AN1124" i="79"/>
  <c r="AM1124" i="79"/>
  <c r="AL1124" i="79"/>
  <c r="AK1124" i="79"/>
  <c r="AJ1124" i="79"/>
  <c r="AI1124" i="79"/>
  <c r="AH1124" i="79"/>
  <c r="AG1124" i="79"/>
  <c r="AF1124" i="79"/>
  <c r="AE1124" i="79"/>
  <c r="AR1121" i="79"/>
  <c r="AQ1121" i="79"/>
  <c r="AP1121" i="79"/>
  <c r="AO1121" i="79"/>
  <c r="AN1121" i="79"/>
  <c r="AM1121" i="79"/>
  <c r="AL1121" i="79"/>
  <c r="AK1121" i="79"/>
  <c r="AJ1121" i="79"/>
  <c r="AI1121" i="79"/>
  <c r="AH1121" i="79"/>
  <c r="AG1121" i="79"/>
  <c r="AF1121" i="79"/>
  <c r="AE1121" i="79"/>
  <c r="AR1118" i="79"/>
  <c r="AQ1118" i="79"/>
  <c r="AP1118" i="79"/>
  <c r="AO1118" i="79"/>
  <c r="AN1118" i="79"/>
  <c r="AM1118" i="79"/>
  <c r="AL1118" i="79"/>
  <c r="AK1118" i="79"/>
  <c r="AJ1118" i="79"/>
  <c r="AI1118" i="79"/>
  <c r="AH1118" i="79"/>
  <c r="AG1118" i="79"/>
  <c r="AF1118" i="79"/>
  <c r="AE1118" i="79"/>
  <c r="AR1115" i="79"/>
  <c r="AQ1115" i="79"/>
  <c r="AP1115" i="79"/>
  <c r="AO1115" i="79"/>
  <c r="AN1115" i="79"/>
  <c r="AM1115" i="79"/>
  <c r="AL1115" i="79"/>
  <c r="AK1115" i="79"/>
  <c r="AJ1115" i="79"/>
  <c r="AI1115" i="79"/>
  <c r="AH1115" i="79"/>
  <c r="AG1115" i="79"/>
  <c r="AF1115" i="79"/>
  <c r="AE1115" i="79"/>
  <c r="AR1112" i="79"/>
  <c r="AQ1112" i="79"/>
  <c r="AP1112" i="79"/>
  <c r="AO1112" i="79"/>
  <c r="AN1112" i="79"/>
  <c r="AM1112" i="79"/>
  <c r="AL1112" i="79"/>
  <c r="AK1112" i="79"/>
  <c r="AJ1112" i="79"/>
  <c r="AI1112" i="79"/>
  <c r="AH1112" i="79"/>
  <c r="AG1112" i="79"/>
  <c r="AF1112" i="79"/>
  <c r="AE1112" i="79"/>
  <c r="AR1109" i="79"/>
  <c r="AQ1109" i="79"/>
  <c r="AP1109" i="79"/>
  <c r="AO1109" i="79"/>
  <c r="AN1109" i="79"/>
  <c r="AM1109" i="79"/>
  <c r="AL1109" i="79"/>
  <c r="AK1109" i="79"/>
  <c r="AJ1109" i="79"/>
  <c r="AI1109" i="79"/>
  <c r="AH1109" i="79"/>
  <c r="AG1109" i="79"/>
  <c r="AF1109" i="79"/>
  <c r="AE1109" i="79"/>
  <c r="AR1105" i="79"/>
  <c r="AQ1105" i="79"/>
  <c r="AP1105" i="79"/>
  <c r="AO1105" i="79"/>
  <c r="AN1105" i="79"/>
  <c r="AM1105" i="79"/>
  <c r="AL1105" i="79"/>
  <c r="AK1105" i="79"/>
  <c r="AJ1105" i="79"/>
  <c r="AI1105" i="79"/>
  <c r="AH1105" i="79"/>
  <c r="AG1105" i="79"/>
  <c r="AF1105" i="79"/>
  <c r="AE1105" i="79"/>
  <c r="AR1102" i="79"/>
  <c r="AQ1102" i="79"/>
  <c r="AP1102" i="79"/>
  <c r="AO1102" i="79"/>
  <c r="AN1102" i="79"/>
  <c r="AM1102" i="79"/>
  <c r="AL1102" i="79"/>
  <c r="AK1102" i="79"/>
  <c r="AJ1102" i="79"/>
  <c r="AI1102" i="79"/>
  <c r="AH1102" i="79"/>
  <c r="AG1102" i="79"/>
  <c r="AF1102" i="79"/>
  <c r="AE1102" i="79"/>
  <c r="AR1099" i="79"/>
  <c r="AQ1099" i="79"/>
  <c r="AP1099" i="79"/>
  <c r="AO1099" i="79"/>
  <c r="AN1099" i="79"/>
  <c r="AM1099" i="79"/>
  <c r="AL1099" i="79"/>
  <c r="AK1099" i="79"/>
  <c r="AJ1099" i="79"/>
  <c r="AI1099" i="79"/>
  <c r="AH1099" i="79"/>
  <c r="AG1099" i="79"/>
  <c r="AF1099" i="79"/>
  <c r="AE1099" i="79"/>
  <c r="AR1095" i="79"/>
  <c r="AQ1095" i="79"/>
  <c r="AP1095" i="79"/>
  <c r="AO1095" i="79"/>
  <c r="AN1095" i="79"/>
  <c r="AM1095" i="79"/>
  <c r="AL1095" i="79"/>
  <c r="AK1095" i="79"/>
  <c r="AJ1095" i="79"/>
  <c r="AI1095" i="79"/>
  <c r="AH1095" i="79"/>
  <c r="AG1095" i="79"/>
  <c r="AF1095" i="79"/>
  <c r="AE1095" i="79"/>
  <c r="AR1092" i="79"/>
  <c r="AQ1092" i="79"/>
  <c r="AP1092" i="79"/>
  <c r="AO1092" i="79"/>
  <c r="AN1092" i="79"/>
  <c r="AM1092" i="79"/>
  <c r="AL1092" i="79"/>
  <c r="AK1092" i="79"/>
  <c r="AJ1092" i="79"/>
  <c r="AI1092" i="79"/>
  <c r="AH1092" i="79"/>
  <c r="AG1092" i="79"/>
  <c r="AF1092" i="79"/>
  <c r="AE1092" i="79"/>
  <c r="AR1089" i="79"/>
  <c r="AQ1089" i="79"/>
  <c r="AP1089" i="79"/>
  <c r="AO1089" i="79"/>
  <c r="AN1089" i="79"/>
  <c r="AM1089" i="79"/>
  <c r="AL1089" i="79"/>
  <c r="AK1089" i="79"/>
  <c r="AJ1089" i="79"/>
  <c r="AI1089" i="79"/>
  <c r="AH1089" i="79"/>
  <c r="AG1089" i="79"/>
  <c r="AF1089" i="79"/>
  <c r="AE1089" i="79"/>
  <c r="AR1086" i="79"/>
  <c r="AQ1086" i="79"/>
  <c r="AP1086" i="79"/>
  <c r="AO1086" i="79"/>
  <c r="AN1086" i="79"/>
  <c r="AM1086" i="79"/>
  <c r="AL1086" i="79"/>
  <c r="AK1086" i="79"/>
  <c r="AJ1086" i="79"/>
  <c r="AI1086" i="79"/>
  <c r="AH1086" i="79"/>
  <c r="AG1086" i="79"/>
  <c r="AF1086" i="79"/>
  <c r="AE1086" i="79"/>
  <c r="AR1083" i="79"/>
  <c r="AQ1083" i="79"/>
  <c r="AP1083" i="79"/>
  <c r="AO1083" i="79"/>
  <c r="AN1083" i="79"/>
  <c r="AM1083" i="79"/>
  <c r="AL1083" i="79"/>
  <c r="AJ1083" i="79"/>
  <c r="AI1083" i="79"/>
  <c r="AH1083" i="79"/>
  <c r="AG1083" i="79"/>
  <c r="AE1083" i="79"/>
  <c r="AR1080" i="79"/>
  <c r="AQ1080" i="79"/>
  <c r="AP1080" i="79"/>
  <c r="AO1080" i="79"/>
  <c r="AN1080" i="79"/>
  <c r="AM1080" i="79"/>
  <c r="AL1080" i="79"/>
  <c r="AK1080" i="79"/>
  <c r="AJ1080" i="79"/>
  <c r="AI1080" i="79"/>
  <c r="AH1080" i="79"/>
  <c r="AG1080" i="79"/>
  <c r="AF1080" i="79"/>
  <c r="AE1080" i="79"/>
  <c r="AR1077" i="79"/>
  <c r="AQ1077" i="79"/>
  <c r="AP1077" i="79"/>
  <c r="AO1077" i="79"/>
  <c r="AN1077" i="79"/>
  <c r="AM1077" i="79"/>
  <c r="AL1077" i="79"/>
  <c r="AK1077" i="79"/>
  <c r="AJ1077" i="79"/>
  <c r="AI1077" i="79"/>
  <c r="AH1077" i="79"/>
  <c r="AG1077" i="79"/>
  <c r="AF1077" i="79"/>
  <c r="AE1077" i="79"/>
  <c r="AR1074" i="79"/>
  <c r="AQ1074" i="79"/>
  <c r="AP1074" i="79"/>
  <c r="AO1074" i="79"/>
  <c r="AN1074" i="79"/>
  <c r="AM1074" i="79"/>
  <c r="AL1074" i="79"/>
  <c r="AK1074" i="79"/>
  <c r="AJ1074" i="79"/>
  <c r="AI1074" i="79"/>
  <c r="AH1074" i="79"/>
  <c r="AG1074" i="79"/>
  <c r="AF1074" i="79"/>
  <c r="AE1074" i="79"/>
  <c r="AR1070" i="79"/>
  <c r="AQ1070" i="79"/>
  <c r="AP1070" i="79"/>
  <c r="AO1070" i="79"/>
  <c r="AN1070" i="79"/>
  <c r="AM1070" i="79"/>
  <c r="AL1070" i="79"/>
  <c r="AK1070" i="79"/>
  <c r="AJ1070" i="79"/>
  <c r="AI1070" i="79"/>
  <c r="AH1070" i="79"/>
  <c r="AG1070" i="79"/>
  <c r="AF1070" i="79"/>
  <c r="AR1067" i="79"/>
  <c r="AQ1067" i="79"/>
  <c r="AP1067" i="79"/>
  <c r="AO1067" i="79"/>
  <c r="AN1067" i="79"/>
  <c r="AM1067" i="79"/>
  <c r="AL1067" i="79"/>
  <c r="AK1067" i="79"/>
  <c r="AJ1067" i="79"/>
  <c r="AI1067" i="79"/>
  <c r="AH1067" i="79"/>
  <c r="AG1067" i="79"/>
  <c r="AF1067" i="79"/>
  <c r="AR1064" i="79"/>
  <c r="AQ1064" i="79"/>
  <c r="AP1064" i="79"/>
  <c r="AO1064" i="79"/>
  <c r="AN1064" i="79"/>
  <c r="AM1064" i="79"/>
  <c r="AL1064" i="79"/>
  <c r="AK1064" i="79"/>
  <c r="AJ1064" i="79"/>
  <c r="AI1064" i="79"/>
  <c r="AH1064" i="79"/>
  <c r="AG1064" i="79"/>
  <c r="AF1064" i="79"/>
  <c r="AE1064" i="79"/>
  <c r="AR1061" i="79"/>
  <c r="AQ1061" i="79"/>
  <c r="AP1061" i="79"/>
  <c r="AO1061" i="79"/>
  <c r="AN1061" i="79"/>
  <c r="AM1061" i="79"/>
  <c r="AL1061" i="79"/>
  <c r="AK1061" i="79"/>
  <c r="AJ1061" i="79"/>
  <c r="AI1061" i="79"/>
  <c r="AH1061" i="79"/>
  <c r="AG1061" i="79"/>
  <c r="AF1061" i="79"/>
  <c r="AE1061" i="79"/>
  <c r="AR1036" i="79"/>
  <c r="AQ1036" i="79"/>
  <c r="AP1036" i="79"/>
  <c r="AO1036" i="79"/>
  <c r="AN1036" i="79"/>
  <c r="AM1036" i="79"/>
  <c r="AL1036" i="79"/>
  <c r="AK1036" i="79"/>
  <c r="AJ1036" i="79"/>
  <c r="AI1036" i="79"/>
  <c r="AH1036" i="79"/>
  <c r="AG1036" i="79"/>
  <c r="AF1036" i="79"/>
  <c r="AR1032" i="79"/>
  <c r="AQ1032" i="79"/>
  <c r="AP1032" i="79"/>
  <c r="AO1032" i="79"/>
  <c r="AN1032" i="79"/>
  <c r="AM1032" i="79"/>
  <c r="AL1032" i="79"/>
  <c r="AK1032" i="79"/>
  <c r="AJ1032" i="79"/>
  <c r="AI1032" i="79"/>
  <c r="AH1032" i="79"/>
  <c r="AG1032" i="79"/>
  <c r="AF1032" i="79"/>
  <c r="AE1032" i="79"/>
  <c r="AR1029" i="79"/>
  <c r="AQ1029" i="79"/>
  <c r="AP1029" i="79"/>
  <c r="AO1029" i="79"/>
  <c r="AN1029" i="79"/>
  <c r="AM1029" i="79"/>
  <c r="AL1029" i="79"/>
  <c r="AK1029" i="79"/>
  <c r="AJ1029" i="79"/>
  <c r="AI1029" i="79"/>
  <c r="AH1029" i="79"/>
  <c r="AG1029" i="79"/>
  <c r="AF1029" i="79"/>
  <c r="AR1026" i="79"/>
  <c r="AQ1026" i="79"/>
  <c r="AP1026" i="79"/>
  <c r="AO1026" i="79"/>
  <c r="AN1026" i="79"/>
  <c r="AM1026" i="79"/>
  <c r="AL1026" i="79"/>
  <c r="AK1026" i="79"/>
  <c r="AJ1026" i="79"/>
  <c r="AI1026" i="79"/>
  <c r="AH1026" i="79"/>
  <c r="AG1026" i="79"/>
  <c r="AF1026" i="79"/>
  <c r="AR1022" i="79"/>
  <c r="AQ1022" i="79"/>
  <c r="AP1022" i="79"/>
  <c r="AO1022" i="79"/>
  <c r="AN1022" i="79"/>
  <c r="AM1022" i="79"/>
  <c r="AL1022" i="79"/>
  <c r="AK1022" i="79"/>
  <c r="AJ1022" i="79"/>
  <c r="AI1022" i="79"/>
  <c r="AH1022" i="79"/>
  <c r="AG1022" i="79"/>
  <c r="AF1022" i="79"/>
  <c r="AR1019" i="79"/>
  <c r="AQ1019" i="79"/>
  <c r="AP1019" i="79"/>
  <c r="AO1019" i="79"/>
  <c r="AN1019" i="79"/>
  <c r="AM1019" i="79"/>
  <c r="AL1019" i="79"/>
  <c r="AK1019" i="79"/>
  <c r="AJ1019" i="79"/>
  <c r="AI1019" i="79"/>
  <c r="AH1019" i="79"/>
  <c r="AG1019" i="79"/>
  <c r="AF1019" i="79"/>
  <c r="AE1019" i="79"/>
  <c r="AR1016" i="79"/>
  <c r="AQ1016" i="79"/>
  <c r="AP1016" i="79"/>
  <c r="AO1016" i="79"/>
  <c r="AN1016" i="79"/>
  <c r="AM1016" i="79"/>
  <c r="AL1016" i="79"/>
  <c r="AK1016" i="79"/>
  <c r="AJ1016" i="79"/>
  <c r="AI1016" i="79"/>
  <c r="AH1016" i="79"/>
  <c r="AG1016" i="79"/>
  <c r="AF1016" i="79"/>
  <c r="AE1016" i="79"/>
  <c r="AR1013" i="79"/>
  <c r="AQ1013" i="79"/>
  <c r="AP1013" i="79"/>
  <c r="AO1013" i="79"/>
  <c r="AN1013" i="79"/>
  <c r="AM1013" i="79"/>
  <c r="AL1013" i="79"/>
  <c r="AK1013" i="79"/>
  <c r="AJ1013" i="79"/>
  <c r="AI1013" i="79"/>
  <c r="AH1013" i="79"/>
  <c r="AG1013" i="79"/>
  <c r="AF1013" i="79"/>
  <c r="AR1010" i="79"/>
  <c r="AQ1010" i="79"/>
  <c r="AP1010" i="79"/>
  <c r="AO1010" i="79"/>
  <c r="AN1010" i="79"/>
  <c r="AM1010" i="79"/>
  <c r="AL1010" i="79"/>
  <c r="AK1010" i="79"/>
  <c r="AJ1010" i="79"/>
  <c r="AI1010" i="79"/>
  <c r="AH1010" i="79"/>
  <c r="AG1010" i="79"/>
  <c r="AF1010" i="79"/>
  <c r="AR1006" i="79"/>
  <c r="AQ1006" i="79"/>
  <c r="AP1006" i="79"/>
  <c r="AO1006" i="79"/>
  <c r="AN1006" i="79"/>
  <c r="AM1006" i="79"/>
  <c r="AL1006" i="79"/>
  <c r="AK1006" i="79"/>
  <c r="AJ1006" i="79"/>
  <c r="AI1006" i="79"/>
  <c r="AH1006" i="79"/>
  <c r="AG1006" i="79"/>
  <c r="AF1006" i="79"/>
  <c r="AR1003" i="79"/>
  <c r="AQ1003" i="79"/>
  <c r="AP1003" i="79"/>
  <c r="AO1003" i="79"/>
  <c r="AN1003" i="79"/>
  <c r="AM1003" i="79"/>
  <c r="AL1003" i="79"/>
  <c r="AK1003" i="79"/>
  <c r="AJ1003" i="79"/>
  <c r="AI1003" i="79"/>
  <c r="AH1003" i="79"/>
  <c r="AG1003" i="79"/>
  <c r="AF1003" i="79"/>
  <c r="AE1003" i="79"/>
  <c r="AR1000" i="79"/>
  <c r="AQ1000" i="79"/>
  <c r="AP1000" i="79"/>
  <c r="AO1000" i="79"/>
  <c r="AN1000" i="79"/>
  <c r="AM1000" i="79"/>
  <c r="AL1000" i="79"/>
  <c r="AK1000" i="79"/>
  <c r="AJ1000" i="79"/>
  <c r="AI1000" i="79"/>
  <c r="AH1000" i="79"/>
  <c r="AG1000" i="79"/>
  <c r="AF1000" i="79"/>
  <c r="AE1000" i="79"/>
  <c r="AR997" i="79"/>
  <c r="AQ997" i="79"/>
  <c r="AP997" i="79"/>
  <c r="AO997" i="79"/>
  <c r="AN997" i="79"/>
  <c r="AM997" i="79"/>
  <c r="AL997" i="79"/>
  <c r="AK997" i="79"/>
  <c r="AJ997" i="79"/>
  <c r="AI997" i="79"/>
  <c r="AH997" i="79"/>
  <c r="AG997" i="79"/>
  <c r="AF997" i="79"/>
  <c r="AE997" i="79"/>
  <c r="AR994" i="79"/>
  <c r="AQ994" i="79"/>
  <c r="AP994" i="79"/>
  <c r="AO994" i="79"/>
  <c r="AN994" i="79"/>
  <c r="AM994" i="79"/>
  <c r="AL994" i="79"/>
  <c r="AK994" i="79"/>
  <c r="AJ994" i="79"/>
  <c r="AI994" i="79"/>
  <c r="AH994" i="79"/>
  <c r="AG994" i="79"/>
  <c r="AF994" i="79"/>
  <c r="AE994" i="79"/>
  <c r="AR953" i="79"/>
  <c r="AQ953" i="79"/>
  <c r="AP953" i="79"/>
  <c r="AO953" i="79"/>
  <c r="AN953" i="79"/>
  <c r="AM953" i="79"/>
  <c r="AL953" i="79"/>
  <c r="AK953" i="79"/>
  <c r="AJ953" i="79"/>
  <c r="AI953" i="79"/>
  <c r="AH953" i="79"/>
  <c r="AG953" i="79"/>
  <c r="AF953" i="79"/>
  <c r="AE953" i="79"/>
  <c r="AR950" i="79"/>
  <c r="AQ950" i="79"/>
  <c r="AP950" i="79"/>
  <c r="AO950" i="79"/>
  <c r="AN950" i="79"/>
  <c r="AM950" i="79"/>
  <c r="AL950" i="79"/>
  <c r="AK950" i="79"/>
  <c r="AJ950" i="79"/>
  <c r="AI950" i="79"/>
  <c r="AH950" i="79"/>
  <c r="AG950" i="79"/>
  <c r="AF950" i="79"/>
  <c r="AE950" i="79"/>
  <c r="AR947" i="79"/>
  <c r="AQ947" i="79"/>
  <c r="AP947" i="79"/>
  <c r="AO947" i="79"/>
  <c r="AN947" i="79"/>
  <c r="AM947" i="79"/>
  <c r="AL947" i="79"/>
  <c r="AK947" i="79"/>
  <c r="AJ947" i="79"/>
  <c r="AI947" i="79"/>
  <c r="AH947" i="79"/>
  <c r="AG947" i="79"/>
  <c r="AF947" i="79"/>
  <c r="AE947" i="79"/>
  <c r="AR944" i="79"/>
  <c r="AQ944" i="79"/>
  <c r="AP944" i="79"/>
  <c r="AO944" i="79"/>
  <c r="AN944" i="79"/>
  <c r="AM944" i="79"/>
  <c r="AL944" i="79"/>
  <c r="AK944" i="79"/>
  <c r="AJ944" i="79"/>
  <c r="AI944" i="79"/>
  <c r="AH944" i="79"/>
  <c r="AG944" i="79"/>
  <c r="AF944" i="79"/>
  <c r="AE944" i="79"/>
  <c r="AR941" i="79"/>
  <c r="AQ941" i="79"/>
  <c r="AP941" i="79"/>
  <c r="AO941" i="79"/>
  <c r="AN941" i="79"/>
  <c r="AM941" i="79"/>
  <c r="AL941" i="79"/>
  <c r="AK941" i="79"/>
  <c r="AJ941" i="79"/>
  <c r="AI941" i="79"/>
  <c r="AH941" i="79"/>
  <c r="AG941" i="79"/>
  <c r="AF941" i="79"/>
  <c r="AE941" i="79"/>
  <c r="AR938" i="79"/>
  <c r="AQ938" i="79"/>
  <c r="AP938" i="79"/>
  <c r="AO938" i="79"/>
  <c r="AN938" i="79"/>
  <c r="AM938" i="79"/>
  <c r="AL938" i="79"/>
  <c r="AK938" i="79"/>
  <c r="AJ938" i="79"/>
  <c r="AI938" i="79"/>
  <c r="AH938" i="79"/>
  <c r="AG938" i="79"/>
  <c r="AF938" i="79"/>
  <c r="AE938" i="79"/>
  <c r="AR935" i="79"/>
  <c r="AQ935" i="79"/>
  <c r="AP935" i="79"/>
  <c r="AO935" i="79"/>
  <c r="AN935" i="79"/>
  <c r="AM935" i="79"/>
  <c r="AL935" i="79"/>
  <c r="AK935" i="79"/>
  <c r="AJ935" i="79"/>
  <c r="AI935" i="79"/>
  <c r="AH935" i="79"/>
  <c r="AG935" i="79"/>
  <c r="AF935" i="79"/>
  <c r="AE935" i="79"/>
  <c r="AR932" i="79"/>
  <c r="AQ932" i="79"/>
  <c r="AP932" i="79"/>
  <c r="AO932" i="79"/>
  <c r="AN932" i="79"/>
  <c r="AM932" i="79"/>
  <c r="AL932" i="79"/>
  <c r="AK932" i="79"/>
  <c r="AJ932" i="79"/>
  <c r="AI932" i="79"/>
  <c r="AH932" i="79"/>
  <c r="AG932" i="79"/>
  <c r="AF932" i="79"/>
  <c r="AE932" i="79"/>
  <c r="AR929" i="79"/>
  <c r="AQ929" i="79"/>
  <c r="AP929" i="79"/>
  <c r="AO929" i="79"/>
  <c r="AN929" i="79"/>
  <c r="AM929" i="79"/>
  <c r="AL929" i="79"/>
  <c r="AK929" i="79"/>
  <c r="AJ929" i="79"/>
  <c r="AI929" i="79"/>
  <c r="AH929" i="79"/>
  <c r="AG929" i="79"/>
  <c r="AF929" i="79"/>
  <c r="AE929" i="79"/>
  <c r="AR926" i="79"/>
  <c r="AQ926" i="79"/>
  <c r="AP926" i="79"/>
  <c r="AO926" i="79"/>
  <c r="AN926" i="79"/>
  <c r="AM926" i="79"/>
  <c r="AL926" i="79"/>
  <c r="AK926" i="79"/>
  <c r="AJ926" i="79"/>
  <c r="AI926" i="79"/>
  <c r="AH926" i="79"/>
  <c r="AG926" i="79"/>
  <c r="AF926" i="79"/>
  <c r="AE926" i="79"/>
  <c r="AR923" i="79"/>
  <c r="AQ923" i="79"/>
  <c r="AP923" i="79"/>
  <c r="AO923" i="79"/>
  <c r="AN923" i="79"/>
  <c r="AM923" i="79"/>
  <c r="AL923" i="79"/>
  <c r="AK923" i="79"/>
  <c r="AJ923" i="79"/>
  <c r="AI923" i="79"/>
  <c r="AH923" i="79"/>
  <c r="AG923" i="79"/>
  <c r="AF923" i="79"/>
  <c r="AE923" i="79"/>
  <c r="AR920" i="79"/>
  <c r="AQ920" i="79"/>
  <c r="AP920" i="79"/>
  <c r="AO920" i="79"/>
  <c r="AN920" i="79"/>
  <c r="AM920" i="79"/>
  <c r="AL920" i="79"/>
  <c r="AK920" i="79"/>
  <c r="AJ920" i="79"/>
  <c r="AI920" i="79"/>
  <c r="AH920" i="79"/>
  <c r="AG920" i="79"/>
  <c r="AF920" i="79"/>
  <c r="AE920" i="79"/>
  <c r="AR917" i="79"/>
  <c r="AQ917" i="79"/>
  <c r="AP917" i="79"/>
  <c r="AO917" i="79"/>
  <c r="AN917" i="79"/>
  <c r="AM917" i="79"/>
  <c r="AL917" i="79"/>
  <c r="AK917" i="79"/>
  <c r="AJ917" i="79"/>
  <c r="AI917" i="79"/>
  <c r="AH917" i="79"/>
  <c r="AG917" i="79"/>
  <c r="AF917" i="79"/>
  <c r="AE917" i="79"/>
  <c r="AR914" i="79"/>
  <c r="AQ914" i="79"/>
  <c r="AP914" i="79"/>
  <c r="AO914" i="79"/>
  <c r="AN914" i="79"/>
  <c r="AM914" i="79"/>
  <c r="AL914" i="79"/>
  <c r="AK914" i="79"/>
  <c r="AJ914" i="79"/>
  <c r="AI914" i="79"/>
  <c r="AH914" i="79"/>
  <c r="AG914" i="79"/>
  <c r="AF914" i="79"/>
  <c r="AE914" i="79"/>
  <c r="AR910" i="79"/>
  <c r="AQ910" i="79"/>
  <c r="AP910" i="79"/>
  <c r="AO910" i="79"/>
  <c r="AN910" i="79"/>
  <c r="AM910" i="79"/>
  <c r="AL910" i="79"/>
  <c r="AK910" i="79"/>
  <c r="AJ910" i="79"/>
  <c r="AI910" i="79"/>
  <c r="AH910" i="79"/>
  <c r="AG910" i="79"/>
  <c r="AF910" i="79"/>
  <c r="AE910" i="79"/>
  <c r="AR907" i="79"/>
  <c r="AQ907" i="79"/>
  <c r="AP907" i="79"/>
  <c r="AO907" i="79"/>
  <c r="AN907" i="79"/>
  <c r="AM907" i="79"/>
  <c r="AL907" i="79"/>
  <c r="AK907" i="79"/>
  <c r="AJ907" i="79"/>
  <c r="AI907" i="79"/>
  <c r="AH907" i="79"/>
  <c r="AG907" i="79"/>
  <c r="AF907" i="79"/>
  <c r="AE907" i="79"/>
  <c r="AR904" i="79"/>
  <c r="AQ904" i="79"/>
  <c r="AP904" i="79"/>
  <c r="AO904" i="79"/>
  <c r="AN904" i="79"/>
  <c r="AM904" i="79"/>
  <c r="AL904" i="79"/>
  <c r="AK904" i="79"/>
  <c r="AJ904" i="79"/>
  <c r="AI904" i="79"/>
  <c r="AH904" i="79"/>
  <c r="AG904" i="79"/>
  <c r="AF904" i="79"/>
  <c r="AQ900" i="79"/>
  <c r="AP900" i="79"/>
  <c r="AO900" i="79"/>
  <c r="AN900" i="79"/>
  <c r="AM900" i="79"/>
  <c r="AL900" i="79"/>
  <c r="AK900" i="79"/>
  <c r="AJ900" i="79"/>
  <c r="AI900" i="79"/>
  <c r="AH900" i="79"/>
  <c r="AG900" i="79"/>
  <c r="AF900" i="79"/>
  <c r="AE900" i="79"/>
  <c r="AR897" i="79"/>
  <c r="AQ897" i="79"/>
  <c r="AP897" i="79"/>
  <c r="AO897" i="79"/>
  <c r="AN897" i="79"/>
  <c r="AM897" i="79"/>
  <c r="AL897" i="79"/>
  <c r="AK897" i="79"/>
  <c r="AJ897" i="79"/>
  <c r="AI897" i="79"/>
  <c r="AH897" i="79"/>
  <c r="AG897" i="79"/>
  <c r="AF897" i="79"/>
  <c r="AE897" i="79"/>
  <c r="AR894" i="79"/>
  <c r="AQ894" i="79"/>
  <c r="AP894" i="79"/>
  <c r="AO894" i="79"/>
  <c r="AN894" i="79"/>
  <c r="AM894" i="79"/>
  <c r="AL894" i="79"/>
  <c r="AK894" i="79"/>
  <c r="AJ894" i="79"/>
  <c r="AI894" i="79"/>
  <c r="AH894" i="79"/>
  <c r="AG894" i="79"/>
  <c r="AF894" i="79"/>
  <c r="AE894" i="79"/>
  <c r="AR891" i="79"/>
  <c r="AQ891" i="79"/>
  <c r="AP891" i="79"/>
  <c r="AO891" i="79"/>
  <c r="AN891" i="79"/>
  <c r="AM891" i="79"/>
  <c r="AL891" i="79"/>
  <c r="AK891" i="79"/>
  <c r="AJ891" i="79"/>
  <c r="AI891" i="79"/>
  <c r="AH891" i="79"/>
  <c r="AG891" i="79"/>
  <c r="AF891" i="79"/>
  <c r="AE891" i="79"/>
  <c r="AR888" i="79"/>
  <c r="AQ888" i="79"/>
  <c r="AP888" i="79"/>
  <c r="AO888" i="79"/>
  <c r="AN888" i="79"/>
  <c r="AM888" i="79"/>
  <c r="AL888" i="79"/>
  <c r="AK888" i="79"/>
  <c r="AJ888" i="79"/>
  <c r="AI888" i="79"/>
  <c r="AH888" i="79"/>
  <c r="AG888" i="79"/>
  <c r="AF888" i="79"/>
  <c r="AE888" i="79"/>
  <c r="AR885" i="79"/>
  <c r="AQ885" i="79"/>
  <c r="AP885" i="79"/>
  <c r="AO885" i="79"/>
  <c r="AN885" i="79"/>
  <c r="AM885" i="79"/>
  <c r="AL885" i="79"/>
  <c r="AK885" i="79"/>
  <c r="AJ885" i="79"/>
  <c r="AI885" i="79"/>
  <c r="AH885" i="79"/>
  <c r="AG885" i="79"/>
  <c r="AF885" i="79"/>
  <c r="AE885" i="79"/>
  <c r="AR882" i="79"/>
  <c r="AQ882" i="79"/>
  <c r="AP882" i="79"/>
  <c r="AO882" i="79"/>
  <c r="AN882" i="79"/>
  <c r="AM882" i="79"/>
  <c r="AL882" i="79"/>
  <c r="AK882" i="79"/>
  <c r="AJ882" i="79"/>
  <c r="AI882" i="79"/>
  <c r="AH882" i="79"/>
  <c r="AG882" i="79"/>
  <c r="AF882" i="79"/>
  <c r="AE882" i="79"/>
  <c r="AR879" i="79"/>
  <c r="AQ879" i="79"/>
  <c r="AP879" i="79"/>
  <c r="AO879" i="79"/>
  <c r="AN879" i="79"/>
  <c r="AM879" i="79"/>
  <c r="AL879" i="79"/>
  <c r="AK879" i="79"/>
  <c r="AJ879" i="79"/>
  <c r="AI879" i="79"/>
  <c r="AH879" i="79"/>
  <c r="AG879" i="79"/>
  <c r="AF879" i="79"/>
  <c r="AR875" i="79"/>
  <c r="AQ875" i="79"/>
  <c r="AP875" i="79"/>
  <c r="AO875" i="79"/>
  <c r="AN875" i="79"/>
  <c r="AM875" i="79"/>
  <c r="AL875" i="79"/>
  <c r="AK875" i="79"/>
  <c r="AJ875" i="79"/>
  <c r="AI875" i="79"/>
  <c r="AH875" i="79"/>
  <c r="AG875" i="79"/>
  <c r="AF875" i="79"/>
  <c r="AE875" i="79"/>
  <c r="AR872" i="79"/>
  <c r="AQ872" i="79"/>
  <c r="AP872" i="79"/>
  <c r="AO872" i="79"/>
  <c r="AN872" i="79"/>
  <c r="AM872" i="79"/>
  <c r="AL872" i="79"/>
  <c r="AK872" i="79"/>
  <c r="AJ872" i="79"/>
  <c r="AI872" i="79"/>
  <c r="AH872" i="79"/>
  <c r="AG872" i="79"/>
  <c r="AF872" i="79"/>
  <c r="AE872" i="79"/>
  <c r="AR869" i="79"/>
  <c r="AQ869" i="79"/>
  <c r="AP869" i="79"/>
  <c r="AO869" i="79"/>
  <c r="AN869" i="79"/>
  <c r="AM869" i="79"/>
  <c r="AL869" i="79"/>
  <c r="AK869" i="79"/>
  <c r="AJ869" i="79"/>
  <c r="AI869" i="79"/>
  <c r="AH869" i="79"/>
  <c r="AG869" i="79"/>
  <c r="AF869" i="79"/>
  <c r="AE869" i="79"/>
  <c r="AR866" i="79"/>
  <c r="AQ866" i="79"/>
  <c r="AP866" i="79"/>
  <c r="AO866" i="79"/>
  <c r="AN866" i="79"/>
  <c r="AM866" i="79"/>
  <c r="AL866" i="79"/>
  <c r="AK866" i="79"/>
  <c r="AJ866" i="79"/>
  <c r="AI866" i="79"/>
  <c r="AH866" i="79"/>
  <c r="AG866" i="79"/>
  <c r="AF866" i="79"/>
  <c r="AE866" i="79"/>
  <c r="AR841" i="79"/>
  <c r="AQ841" i="79"/>
  <c r="AP841" i="79"/>
  <c r="AO841" i="79"/>
  <c r="AN841" i="79"/>
  <c r="AM841" i="79"/>
  <c r="AL841" i="79"/>
  <c r="AK841" i="79"/>
  <c r="AJ841" i="79"/>
  <c r="AI841" i="79"/>
  <c r="AH841" i="79"/>
  <c r="AG841" i="79"/>
  <c r="AF841" i="79"/>
  <c r="AR837" i="79"/>
  <c r="AQ837" i="79"/>
  <c r="AP837" i="79"/>
  <c r="AO837" i="79"/>
  <c r="AN837" i="79"/>
  <c r="AM837" i="79"/>
  <c r="AL837" i="79"/>
  <c r="AK837" i="79"/>
  <c r="AJ837" i="79"/>
  <c r="AI837" i="79"/>
  <c r="AH837" i="79"/>
  <c r="AG837" i="79"/>
  <c r="AF837" i="79"/>
  <c r="AE837" i="79"/>
  <c r="AR834" i="79"/>
  <c r="AQ834" i="79"/>
  <c r="AP834" i="79"/>
  <c r="AO834" i="79"/>
  <c r="AN834" i="79"/>
  <c r="AM834" i="79"/>
  <c r="AL834" i="79"/>
  <c r="AK834" i="79"/>
  <c r="AJ834" i="79"/>
  <c r="AI834" i="79"/>
  <c r="AH834" i="79"/>
  <c r="AG834" i="79"/>
  <c r="AF834" i="79"/>
  <c r="AE834" i="79"/>
  <c r="AR831" i="79"/>
  <c r="AQ831" i="79"/>
  <c r="AP831" i="79"/>
  <c r="AO831" i="79"/>
  <c r="AN831" i="79"/>
  <c r="AM831" i="79"/>
  <c r="AL831" i="79"/>
  <c r="AK831" i="79"/>
  <c r="AJ831" i="79"/>
  <c r="AI831" i="79"/>
  <c r="AH831" i="79"/>
  <c r="AG831" i="79"/>
  <c r="AF831" i="79"/>
  <c r="AE831" i="79"/>
  <c r="AR827" i="79"/>
  <c r="AQ827" i="79"/>
  <c r="AP827" i="79"/>
  <c r="AO827" i="79"/>
  <c r="AN827" i="79"/>
  <c r="AM827" i="79"/>
  <c r="AL827" i="79"/>
  <c r="AK827" i="79"/>
  <c r="AJ827" i="79"/>
  <c r="AI827" i="79"/>
  <c r="AH827" i="79"/>
  <c r="AG827" i="79"/>
  <c r="AF827" i="79"/>
  <c r="AE827" i="79"/>
  <c r="AR824" i="79"/>
  <c r="AQ824" i="79"/>
  <c r="AP824" i="79"/>
  <c r="AO824" i="79"/>
  <c r="AN824" i="79"/>
  <c r="AM824" i="79"/>
  <c r="AL824" i="79"/>
  <c r="AK824" i="79"/>
  <c r="AJ824" i="79"/>
  <c r="AI824" i="79"/>
  <c r="AH824" i="79"/>
  <c r="AG824" i="79"/>
  <c r="AF824" i="79"/>
  <c r="AE824" i="79"/>
  <c r="AR821" i="79"/>
  <c r="AQ821" i="79"/>
  <c r="AP821" i="79"/>
  <c r="AO821" i="79"/>
  <c r="AN821" i="79"/>
  <c r="AM821" i="79"/>
  <c r="AL821" i="79"/>
  <c r="AK821" i="79"/>
  <c r="AJ821" i="79"/>
  <c r="AI821" i="79"/>
  <c r="AH821" i="79"/>
  <c r="AG821" i="79"/>
  <c r="AF821" i="79"/>
  <c r="AE821" i="79"/>
  <c r="AR818" i="79"/>
  <c r="AQ818" i="79"/>
  <c r="AP818" i="79"/>
  <c r="AO818" i="79"/>
  <c r="AN818" i="79"/>
  <c r="AM818" i="79"/>
  <c r="AL818" i="79"/>
  <c r="AK818" i="79"/>
  <c r="AJ818" i="79"/>
  <c r="AI818" i="79"/>
  <c r="AH818" i="79"/>
  <c r="AG818" i="79"/>
  <c r="AF818" i="79"/>
  <c r="AE818" i="79"/>
  <c r="AR815" i="79"/>
  <c r="AQ815" i="79"/>
  <c r="AP815" i="79"/>
  <c r="AO815" i="79"/>
  <c r="AN815" i="79"/>
  <c r="AM815" i="79"/>
  <c r="AL815" i="79"/>
  <c r="AK815" i="79"/>
  <c r="AJ815" i="79"/>
  <c r="AI815" i="79"/>
  <c r="AH815" i="79"/>
  <c r="AG815" i="79"/>
  <c r="AF815" i="79"/>
  <c r="AE815" i="79"/>
  <c r="AR811" i="79"/>
  <c r="AQ811" i="79"/>
  <c r="AP811" i="79"/>
  <c r="AO811" i="79"/>
  <c r="AN811" i="79"/>
  <c r="AM811" i="79"/>
  <c r="AL811" i="79"/>
  <c r="AK811" i="79"/>
  <c r="AJ811" i="79"/>
  <c r="AI811" i="79"/>
  <c r="AH811" i="79"/>
  <c r="AG811" i="79"/>
  <c r="AF811" i="79"/>
  <c r="AE811" i="79"/>
  <c r="AR808" i="79"/>
  <c r="AQ808" i="79"/>
  <c r="AP808" i="79"/>
  <c r="AO808" i="79"/>
  <c r="AN808" i="79"/>
  <c r="AM808" i="79"/>
  <c r="AL808" i="79"/>
  <c r="AK808" i="79"/>
  <c r="AJ808" i="79"/>
  <c r="AI808" i="79"/>
  <c r="AH808" i="79"/>
  <c r="AG808" i="79"/>
  <c r="AF808" i="79"/>
  <c r="AE808" i="79"/>
  <c r="AR805" i="79"/>
  <c r="AQ805" i="79"/>
  <c r="AP805" i="79"/>
  <c r="AO805" i="79"/>
  <c r="AN805" i="79"/>
  <c r="AM805" i="79"/>
  <c r="AL805" i="79"/>
  <c r="AK805" i="79"/>
  <c r="AJ805" i="79"/>
  <c r="AI805" i="79"/>
  <c r="AH805" i="79"/>
  <c r="AG805" i="79"/>
  <c r="AF805" i="79"/>
  <c r="AE805" i="79"/>
  <c r="AR802" i="79"/>
  <c r="AQ802" i="79"/>
  <c r="AP802" i="79"/>
  <c r="AO802" i="79"/>
  <c r="AN802" i="79"/>
  <c r="AM802" i="79"/>
  <c r="AL802" i="79"/>
  <c r="AK802" i="79"/>
  <c r="AJ802" i="79"/>
  <c r="AI802" i="79"/>
  <c r="AH802" i="79"/>
  <c r="AG802" i="79"/>
  <c r="AF802" i="79"/>
  <c r="AE802" i="79"/>
  <c r="AR799" i="79"/>
  <c r="AQ799" i="79"/>
  <c r="AP799" i="79"/>
  <c r="AO799" i="79"/>
  <c r="AN799" i="79"/>
  <c r="AM799" i="79"/>
  <c r="AL799" i="79"/>
  <c r="AK799" i="79"/>
  <c r="AJ799" i="79"/>
  <c r="AI799" i="79"/>
  <c r="AH799" i="79"/>
  <c r="AG799" i="79"/>
  <c r="AF799" i="79"/>
  <c r="AE799" i="79"/>
  <c r="AR763" i="79"/>
  <c r="AQ763" i="79"/>
  <c r="AP763" i="79"/>
  <c r="AO763" i="79"/>
  <c r="AN763" i="79"/>
  <c r="AM763" i="79"/>
  <c r="AL763" i="79"/>
  <c r="AK763" i="79"/>
  <c r="AJ763" i="79"/>
  <c r="AI763" i="79"/>
  <c r="AH763" i="79"/>
  <c r="AG763" i="79"/>
  <c r="AF763" i="79"/>
  <c r="AE763" i="79"/>
  <c r="AR760" i="79"/>
  <c r="AQ760" i="79"/>
  <c r="AP760" i="79"/>
  <c r="AO760" i="79"/>
  <c r="AN760" i="79"/>
  <c r="AM760" i="79"/>
  <c r="AL760" i="79"/>
  <c r="AK760" i="79"/>
  <c r="AJ760" i="79"/>
  <c r="AI760" i="79"/>
  <c r="AH760" i="79"/>
  <c r="AG760" i="79"/>
  <c r="AF760" i="79"/>
  <c r="AE760" i="79"/>
  <c r="AR757" i="79"/>
  <c r="AQ757" i="79"/>
  <c r="AP757" i="79"/>
  <c r="AO757" i="79"/>
  <c r="AN757" i="79"/>
  <c r="AM757" i="79"/>
  <c r="AL757" i="79"/>
  <c r="AK757" i="79"/>
  <c r="AJ757" i="79"/>
  <c r="AI757" i="79"/>
  <c r="AH757" i="79"/>
  <c r="AG757" i="79"/>
  <c r="AF757" i="79"/>
  <c r="AE757" i="79"/>
  <c r="AR754" i="79"/>
  <c r="AQ754" i="79"/>
  <c r="AP754" i="79"/>
  <c r="AO754" i="79"/>
  <c r="AN754" i="79"/>
  <c r="AM754" i="79"/>
  <c r="AL754" i="79"/>
  <c r="AK754" i="79"/>
  <c r="AJ754" i="79"/>
  <c r="AI754" i="79"/>
  <c r="AH754" i="79"/>
  <c r="AG754" i="79"/>
  <c r="AF754" i="79"/>
  <c r="AE754" i="79"/>
  <c r="AR751" i="79"/>
  <c r="AQ751" i="79"/>
  <c r="AP751" i="79"/>
  <c r="AO751" i="79"/>
  <c r="AN751" i="79"/>
  <c r="AM751" i="79"/>
  <c r="AL751" i="79"/>
  <c r="AK751" i="79"/>
  <c r="AJ751" i="79"/>
  <c r="AI751" i="79"/>
  <c r="AH751" i="79"/>
  <c r="AG751" i="79"/>
  <c r="AF751" i="79"/>
  <c r="AE751" i="79"/>
  <c r="AR748" i="79"/>
  <c r="AQ748" i="79"/>
  <c r="AP748" i="79"/>
  <c r="AO748" i="79"/>
  <c r="AN748" i="79"/>
  <c r="AM748" i="79"/>
  <c r="AL748" i="79"/>
  <c r="AK748" i="79"/>
  <c r="AJ748" i="79"/>
  <c r="AI748" i="79"/>
  <c r="AH748" i="79"/>
  <c r="AG748" i="79"/>
  <c r="AF748" i="79"/>
  <c r="AE748" i="79"/>
  <c r="AR745" i="79"/>
  <c r="AQ745" i="79"/>
  <c r="AP745" i="79"/>
  <c r="AO745" i="79"/>
  <c r="AN745" i="79"/>
  <c r="AM745" i="79"/>
  <c r="AL745" i="79"/>
  <c r="AK745" i="79"/>
  <c r="AJ745" i="79"/>
  <c r="AI745" i="79"/>
  <c r="AH745" i="79"/>
  <c r="AG745" i="79"/>
  <c r="AF745" i="79"/>
  <c r="AE745" i="79"/>
  <c r="AR742" i="79"/>
  <c r="AQ742" i="79"/>
  <c r="AP742" i="79"/>
  <c r="AO742" i="79"/>
  <c r="AN742" i="79"/>
  <c r="AM742" i="79"/>
  <c r="AL742" i="79"/>
  <c r="AK742" i="79"/>
  <c r="AJ742" i="79"/>
  <c r="AI742" i="79"/>
  <c r="AH742" i="79"/>
  <c r="AG742" i="79"/>
  <c r="AF742" i="79"/>
  <c r="AE742" i="79"/>
  <c r="AR739" i="79"/>
  <c r="AQ739" i="79"/>
  <c r="AP739" i="79"/>
  <c r="AO739" i="79"/>
  <c r="AN739" i="79"/>
  <c r="AM739" i="79"/>
  <c r="AL739" i="79"/>
  <c r="AK739" i="79"/>
  <c r="AJ739" i="79"/>
  <c r="AI739" i="79"/>
  <c r="AH739" i="79"/>
  <c r="AG739" i="79"/>
  <c r="AF739" i="79"/>
  <c r="AE739" i="79"/>
  <c r="AR736" i="79"/>
  <c r="AQ736" i="79"/>
  <c r="AP736" i="79"/>
  <c r="AO736" i="79"/>
  <c r="AN736" i="79"/>
  <c r="AM736" i="79"/>
  <c r="AL736" i="79"/>
  <c r="AK736" i="79"/>
  <c r="AJ736" i="79"/>
  <c r="AI736" i="79"/>
  <c r="AH736" i="79"/>
  <c r="AG736" i="79"/>
  <c r="AF736" i="79"/>
  <c r="AE736" i="79"/>
  <c r="AR733" i="79"/>
  <c r="AQ733" i="79"/>
  <c r="AP733" i="79"/>
  <c r="AO733" i="79"/>
  <c r="AN733" i="79"/>
  <c r="AM733" i="79"/>
  <c r="AL733" i="79"/>
  <c r="AK733" i="79"/>
  <c r="AJ733" i="79"/>
  <c r="AI733" i="79"/>
  <c r="AH733" i="79"/>
  <c r="AG733" i="79"/>
  <c r="AF733" i="79"/>
  <c r="AE733" i="79"/>
  <c r="AR730" i="79"/>
  <c r="AQ730" i="79"/>
  <c r="AP730" i="79"/>
  <c r="AO730" i="79"/>
  <c r="AN730" i="79"/>
  <c r="AM730" i="79"/>
  <c r="AL730" i="79"/>
  <c r="AK730" i="79"/>
  <c r="AJ730" i="79"/>
  <c r="AI730" i="79"/>
  <c r="AH730" i="79"/>
  <c r="AG730" i="79"/>
  <c r="AF730" i="79"/>
  <c r="AE730" i="79"/>
  <c r="AR727" i="79"/>
  <c r="AQ727" i="79"/>
  <c r="AP727" i="79"/>
  <c r="AO727" i="79"/>
  <c r="AN727" i="79"/>
  <c r="AM727" i="79"/>
  <c r="AL727" i="79"/>
  <c r="AK727" i="79"/>
  <c r="AJ727" i="79"/>
  <c r="AI727" i="79"/>
  <c r="AH727" i="79"/>
  <c r="AG727" i="79"/>
  <c r="AF727" i="79"/>
  <c r="AE727" i="79"/>
  <c r="AR724" i="79"/>
  <c r="AQ724" i="79"/>
  <c r="AP724" i="79"/>
  <c r="AO724" i="79"/>
  <c r="AN724" i="79"/>
  <c r="AM724" i="79"/>
  <c r="AL724" i="79"/>
  <c r="AK724" i="79"/>
  <c r="AJ724" i="79"/>
  <c r="AI724" i="79"/>
  <c r="AH724" i="79"/>
  <c r="AG724" i="79"/>
  <c r="AF724" i="79"/>
  <c r="AE724" i="79"/>
  <c r="AR720" i="79"/>
  <c r="AQ720" i="79"/>
  <c r="AP720" i="79"/>
  <c r="AO720" i="79"/>
  <c r="AN720" i="79"/>
  <c r="AM720" i="79"/>
  <c r="AL720" i="79"/>
  <c r="AK720" i="79"/>
  <c r="AJ720" i="79"/>
  <c r="AI720" i="79"/>
  <c r="AH720" i="79"/>
  <c r="AG720" i="79"/>
  <c r="AF720" i="79"/>
  <c r="AR717" i="79"/>
  <c r="AQ717" i="79"/>
  <c r="AP717" i="79"/>
  <c r="AO717" i="79"/>
  <c r="AN717" i="79"/>
  <c r="AM717" i="79"/>
  <c r="AL717" i="79"/>
  <c r="AK717" i="79"/>
  <c r="AJ717" i="79"/>
  <c r="AI717" i="79"/>
  <c r="AH717" i="79"/>
  <c r="AG717" i="79"/>
  <c r="AF717" i="79"/>
  <c r="AE717" i="79"/>
  <c r="AR714" i="79"/>
  <c r="AQ714" i="79"/>
  <c r="AP714" i="79"/>
  <c r="AO714" i="79"/>
  <c r="AN714" i="79"/>
  <c r="AM714" i="79"/>
  <c r="AL714" i="79"/>
  <c r="AK714" i="79"/>
  <c r="AJ714" i="79"/>
  <c r="AI714" i="79"/>
  <c r="AH714" i="79"/>
  <c r="AG714" i="79"/>
  <c r="AF714" i="79"/>
  <c r="AR710" i="79"/>
  <c r="AQ710" i="79"/>
  <c r="AP710" i="79"/>
  <c r="AO710" i="79"/>
  <c r="AN710" i="79"/>
  <c r="AM710" i="79"/>
  <c r="AL710" i="79"/>
  <c r="AK710" i="79"/>
  <c r="AJ710" i="79"/>
  <c r="AI710" i="79"/>
  <c r="AH710" i="79"/>
  <c r="AG710" i="79"/>
  <c r="AF710" i="79"/>
  <c r="AE710" i="79"/>
  <c r="AR707" i="79"/>
  <c r="AQ707" i="79"/>
  <c r="AP707" i="79"/>
  <c r="AO707" i="79"/>
  <c r="AN707" i="79"/>
  <c r="AM707" i="79"/>
  <c r="AL707" i="79"/>
  <c r="AK707" i="79"/>
  <c r="AJ707" i="79"/>
  <c r="AI707" i="79"/>
  <c r="AH707" i="79"/>
  <c r="AG707" i="79"/>
  <c r="AF707" i="79"/>
  <c r="AE707" i="79"/>
  <c r="AR704" i="79"/>
  <c r="AQ704" i="79"/>
  <c r="AP704" i="79"/>
  <c r="AO704" i="79"/>
  <c r="AN704" i="79"/>
  <c r="AM704" i="79"/>
  <c r="AL704" i="79"/>
  <c r="AK704" i="79"/>
  <c r="AJ704" i="79"/>
  <c r="AI704" i="79"/>
  <c r="AH704" i="79"/>
  <c r="AG704" i="79"/>
  <c r="AF704" i="79"/>
  <c r="AE704" i="79"/>
  <c r="AR701" i="79"/>
  <c r="AQ701" i="79"/>
  <c r="AP701" i="79"/>
  <c r="AO701" i="79"/>
  <c r="AN701" i="79"/>
  <c r="AM701" i="79"/>
  <c r="AL701" i="79"/>
  <c r="AK701" i="79"/>
  <c r="AJ701" i="79"/>
  <c r="AI701" i="79"/>
  <c r="AH701" i="79"/>
  <c r="AG701" i="79"/>
  <c r="AF701" i="79"/>
  <c r="AE701" i="79"/>
  <c r="AR698" i="79"/>
  <c r="AQ698" i="79"/>
  <c r="AP698" i="79"/>
  <c r="AO698" i="79"/>
  <c r="AN698" i="79"/>
  <c r="AM698" i="79"/>
  <c r="AL698" i="79"/>
  <c r="AK698" i="79"/>
  <c r="AJ698" i="79"/>
  <c r="AI698" i="79"/>
  <c r="AH698" i="79"/>
  <c r="AG698" i="79"/>
  <c r="AF698" i="79"/>
  <c r="AR695" i="79"/>
  <c r="AQ695" i="79"/>
  <c r="AP695" i="79"/>
  <c r="AO695" i="79"/>
  <c r="AN695" i="79"/>
  <c r="AM695" i="79"/>
  <c r="AL695" i="79"/>
  <c r="AK695" i="79"/>
  <c r="AJ695" i="79"/>
  <c r="AI695" i="79"/>
  <c r="AH695" i="79"/>
  <c r="AG695" i="79"/>
  <c r="AF695" i="79"/>
  <c r="AE695" i="79"/>
  <c r="AR692" i="79"/>
  <c r="AQ692" i="79"/>
  <c r="AP692" i="79"/>
  <c r="AO692" i="79"/>
  <c r="AN692" i="79"/>
  <c r="AM692" i="79"/>
  <c r="AL692" i="79"/>
  <c r="AK692" i="79"/>
  <c r="AJ692" i="79"/>
  <c r="AI692" i="79"/>
  <c r="AH692" i="79"/>
  <c r="AG692" i="79"/>
  <c r="AF692" i="79"/>
  <c r="AE692" i="79"/>
  <c r="AR689" i="79"/>
  <c r="AQ689" i="79"/>
  <c r="AP689" i="79"/>
  <c r="AO689" i="79"/>
  <c r="AN689" i="79"/>
  <c r="AM689" i="79"/>
  <c r="AL689" i="79"/>
  <c r="AK689" i="79"/>
  <c r="AJ689" i="79"/>
  <c r="AI689" i="79"/>
  <c r="AH689" i="79"/>
  <c r="AG689" i="79"/>
  <c r="AF689" i="79"/>
  <c r="AE689" i="79"/>
  <c r="AR685" i="79"/>
  <c r="AQ685" i="79"/>
  <c r="AP685" i="79"/>
  <c r="AO685" i="79"/>
  <c r="AN685" i="79"/>
  <c r="AM685" i="79"/>
  <c r="AL685" i="79"/>
  <c r="AK685" i="79"/>
  <c r="AJ685" i="79"/>
  <c r="AI685" i="79"/>
  <c r="AH685" i="79"/>
  <c r="AG685" i="79"/>
  <c r="AF685" i="79"/>
  <c r="AE685" i="79"/>
  <c r="AR682" i="79"/>
  <c r="AQ682" i="79"/>
  <c r="AP682" i="79"/>
  <c r="AO682" i="79"/>
  <c r="AN682" i="79"/>
  <c r="AM682" i="79"/>
  <c r="AL682" i="79"/>
  <c r="AK682" i="79"/>
  <c r="AJ682" i="79"/>
  <c r="AI682" i="79"/>
  <c r="AH682" i="79"/>
  <c r="AG682" i="79"/>
  <c r="AF682" i="79"/>
  <c r="AE682" i="79"/>
  <c r="AR679" i="79"/>
  <c r="AQ679" i="79"/>
  <c r="AP679" i="79"/>
  <c r="AO679" i="79"/>
  <c r="AN679" i="79"/>
  <c r="AM679" i="79"/>
  <c r="AL679" i="79"/>
  <c r="AK679" i="79"/>
  <c r="AJ679" i="79"/>
  <c r="AI679" i="79"/>
  <c r="AH679" i="79"/>
  <c r="AG679" i="79"/>
  <c r="AF679" i="79"/>
  <c r="AE679" i="79"/>
  <c r="AR676" i="79"/>
  <c r="AQ676" i="79"/>
  <c r="AP676" i="79"/>
  <c r="AO676" i="79"/>
  <c r="AN676" i="79"/>
  <c r="AM676" i="79"/>
  <c r="AL676" i="79"/>
  <c r="AK676" i="79"/>
  <c r="AJ676" i="79"/>
  <c r="AI676" i="79"/>
  <c r="AH676" i="79"/>
  <c r="AG676" i="79"/>
  <c r="AF676" i="79"/>
  <c r="AE676" i="79"/>
  <c r="AR651" i="79"/>
  <c r="AQ651" i="79"/>
  <c r="AP651" i="79"/>
  <c r="AO651" i="79"/>
  <c r="AN651" i="79"/>
  <c r="AM651" i="79"/>
  <c r="AL651" i="79"/>
  <c r="AK651" i="79"/>
  <c r="AJ651" i="79"/>
  <c r="AI651" i="79"/>
  <c r="AH651" i="79"/>
  <c r="AG651" i="79"/>
  <c r="AF651" i="79"/>
  <c r="AR647" i="79"/>
  <c r="AQ647" i="79"/>
  <c r="AP647" i="79"/>
  <c r="AO647" i="79"/>
  <c r="AN647" i="79"/>
  <c r="AM647" i="79"/>
  <c r="AL647" i="79"/>
  <c r="AK647" i="79"/>
  <c r="AJ647" i="79"/>
  <c r="AI647" i="79"/>
  <c r="AH647" i="79"/>
  <c r="AG647" i="79"/>
  <c r="AF647" i="79"/>
  <c r="AE647" i="79"/>
  <c r="AR644" i="79"/>
  <c r="AQ644" i="79"/>
  <c r="AP644" i="79"/>
  <c r="AO644" i="79"/>
  <c r="AN644" i="79"/>
  <c r="AM644" i="79"/>
  <c r="AL644" i="79"/>
  <c r="AK644" i="79"/>
  <c r="AJ644" i="79"/>
  <c r="AI644" i="79"/>
  <c r="AH644" i="79"/>
  <c r="AG644" i="79"/>
  <c r="AF644" i="79"/>
  <c r="AE644" i="79"/>
  <c r="AR641" i="79"/>
  <c r="AQ641" i="79"/>
  <c r="AP641" i="79"/>
  <c r="AO641" i="79"/>
  <c r="AN641" i="79"/>
  <c r="AM641" i="79"/>
  <c r="AL641" i="79"/>
  <c r="AK641" i="79"/>
  <c r="AJ641" i="79"/>
  <c r="AI641" i="79"/>
  <c r="AH641" i="79"/>
  <c r="AG641" i="79"/>
  <c r="AF641" i="79"/>
  <c r="AE641" i="79"/>
  <c r="AR637" i="79"/>
  <c r="AQ637" i="79"/>
  <c r="AP637" i="79"/>
  <c r="AO637" i="79"/>
  <c r="AN637" i="79"/>
  <c r="AM637" i="79"/>
  <c r="AL637" i="79"/>
  <c r="AK637" i="79"/>
  <c r="AJ637" i="79"/>
  <c r="AI637" i="79"/>
  <c r="AH637" i="79"/>
  <c r="AG637" i="79"/>
  <c r="AF637" i="79"/>
  <c r="AR634" i="79"/>
  <c r="AQ634" i="79"/>
  <c r="AP634" i="79"/>
  <c r="AO634" i="79"/>
  <c r="AN634" i="79"/>
  <c r="AM634" i="79"/>
  <c r="AL634" i="79"/>
  <c r="AK634" i="79"/>
  <c r="AJ634" i="79"/>
  <c r="AI634" i="79"/>
  <c r="AH634" i="79"/>
  <c r="AG634" i="79"/>
  <c r="AF634" i="79"/>
  <c r="AE634" i="79"/>
  <c r="AR631" i="79"/>
  <c r="AQ631" i="79"/>
  <c r="AP631" i="79"/>
  <c r="AO631" i="79"/>
  <c r="AN631" i="79"/>
  <c r="AM631" i="79"/>
  <c r="AL631" i="79"/>
  <c r="AK631" i="79"/>
  <c r="AJ631" i="79"/>
  <c r="AI631" i="79"/>
  <c r="AH631" i="79"/>
  <c r="AG631" i="79"/>
  <c r="AF631" i="79"/>
  <c r="AE631" i="79"/>
  <c r="AR628" i="79"/>
  <c r="AQ628" i="79"/>
  <c r="AP628" i="79"/>
  <c r="AO628" i="79"/>
  <c r="AN628" i="79"/>
  <c r="AM628" i="79"/>
  <c r="AL628" i="79"/>
  <c r="AK628" i="79"/>
  <c r="AJ628" i="79"/>
  <c r="AI628" i="79"/>
  <c r="AH628" i="79"/>
  <c r="AG628" i="79"/>
  <c r="AF628" i="79"/>
  <c r="AR625" i="79"/>
  <c r="AQ625" i="79"/>
  <c r="AP625" i="79"/>
  <c r="AO625" i="79"/>
  <c r="AN625" i="79"/>
  <c r="AM625" i="79"/>
  <c r="AL625" i="79"/>
  <c r="AK625" i="79"/>
  <c r="AJ625" i="79"/>
  <c r="AI625" i="79"/>
  <c r="AH625" i="79"/>
  <c r="AG625" i="79"/>
  <c r="AF625" i="79"/>
  <c r="AE625" i="79"/>
  <c r="AR621" i="79"/>
  <c r="AQ621" i="79"/>
  <c r="AP621" i="79"/>
  <c r="AO621" i="79"/>
  <c r="AN621" i="79"/>
  <c r="AM621" i="79"/>
  <c r="AL621" i="79"/>
  <c r="AK621" i="79"/>
  <c r="AJ621" i="79"/>
  <c r="AI621" i="79"/>
  <c r="AH621" i="79"/>
  <c r="AG621" i="79"/>
  <c r="AF621" i="79"/>
  <c r="AE621" i="79"/>
  <c r="AR618" i="79"/>
  <c r="AQ618" i="79"/>
  <c r="AP618" i="79"/>
  <c r="AO618" i="79"/>
  <c r="AN618" i="79"/>
  <c r="AM618" i="79"/>
  <c r="AL618" i="79"/>
  <c r="AK618" i="79"/>
  <c r="AJ618" i="79"/>
  <c r="AI618" i="79"/>
  <c r="AH618" i="79"/>
  <c r="AG618" i="79"/>
  <c r="AF618" i="79"/>
  <c r="AE618" i="79"/>
  <c r="AR615" i="79"/>
  <c r="AQ615" i="79"/>
  <c r="AP615" i="79"/>
  <c r="AO615" i="79"/>
  <c r="AN615" i="79"/>
  <c r="AM615" i="79"/>
  <c r="AL615" i="79"/>
  <c r="AK615" i="79"/>
  <c r="AJ615" i="79"/>
  <c r="AI615" i="79"/>
  <c r="AH615" i="79"/>
  <c r="AG615" i="79"/>
  <c r="AF615" i="79"/>
  <c r="AE615" i="79"/>
  <c r="AR612" i="79"/>
  <c r="AQ612" i="79"/>
  <c r="AP612" i="79"/>
  <c r="AO612" i="79"/>
  <c r="AN612" i="79"/>
  <c r="AM612" i="79"/>
  <c r="AL612" i="79"/>
  <c r="AK612" i="79"/>
  <c r="AJ612" i="79"/>
  <c r="AI612" i="79"/>
  <c r="AH612" i="79"/>
  <c r="AG612" i="79"/>
  <c r="AF612" i="79"/>
  <c r="AE612" i="79"/>
  <c r="AR609" i="79"/>
  <c r="AQ609" i="79"/>
  <c r="AP609" i="79"/>
  <c r="AO609" i="79"/>
  <c r="AN609" i="79"/>
  <c r="AM609" i="79"/>
  <c r="AL609" i="79"/>
  <c r="AK609" i="79"/>
  <c r="AJ609" i="79"/>
  <c r="AI609" i="79"/>
  <c r="AH609" i="79"/>
  <c r="AG609" i="79"/>
  <c r="AF609" i="79"/>
  <c r="AE609" i="79"/>
  <c r="AR573" i="79"/>
  <c r="AQ573" i="79"/>
  <c r="AP573" i="79"/>
  <c r="AO573" i="79"/>
  <c r="AN573" i="79"/>
  <c r="AM573" i="79"/>
  <c r="AL573" i="79"/>
  <c r="AK573" i="79"/>
  <c r="AJ573" i="79"/>
  <c r="AI573" i="79"/>
  <c r="AH573" i="79"/>
  <c r="AG573" i="79"/>
  <c r="AF573" i="79"/>
  <c r="AE573" i="79"/>
  <c r="AR570" i="79"/>
  <c r="AQ570" i="79"/>
  <c r="AP570" i="79"/>
  <c r="AO570" i="79"/>
  <c r="AN570" i="79"/>
  <c r="AM570" i="79"/>
  <c r="AL570" i="79"/>
  <c r="AK570" i="79"/>
  <c r="AJ570" i="79"/>
  <c r="AI570" i="79"/>
  <c r="AH570" i="79"/>
  <c r="AG570" i="79"/>
  <c r="AF570" i="79"/>
  <c r="AE570" i="79"/>
  <c r="AR567" i="79"/>
  <c r="AQ567" i="79"/>
  <c r="AP567" i="79"/>
  <c r="AO567" i="79"/>
  <c r="AN567" i="79"/>
  <c r="AM567" i="79"/>
  <c r="AL567" i="79"/>
  <c r="AK567" i="79"/>
  <c r="AJ567" i="79"/>
  <c r="AI567" i="79"/>
  <c r="AH567" i="79"/>
  <c r="AG567" i="79"/>
  <c r="AF567" i="79"/>
  <c r="AE567" i="79"/>
  <c r="AR564" i="79"/>
  <c r="AQ564" i="79"/>
  <c r="AP564" i="79"/>
  <c r="AO564" i="79"/>
  <c r="AN564" i="79"/>
  <c r="AM564" i="79"/>
  <c r="AL564" i="79"/>
  <c r="AK564" i="79"/>
  <c r="AJ564" i="79"/>
  <c r="AI564" i="79"/>
  <c r="AH564" i="79"/>
  <c r="AG564" i="79"/>
  <c r="AF564" i="79"/>
  <c r="AE564" i="79"/>
  <c r="AR561" i="79"/>
  <c r="AQ561" i="79"/>
  <c r="AP561" i="79"/>
  <c r="AO561" i="79"/>
  <c r="AN561" i="79"/>
  <c r="AM561" i="79"/>
  <c r="AL561" i="79"/>
  <c r="AK561" i="79"/>
  <c r="AJ561" i="79"/>
  <c r="AI561" i="79"/>
  <c r="AH561" i="79"/>
  <c r="AG561" i="79"/>
  <c r="AF561" i="79"/>
  <c r="AE561" i="79"/>
  <c r="AR558" i="79"/>
  <c r="AQ558" i="79"/>
  <c r="AP558" i="79"/>
  <c r="AO558" i="79"/>
  <c r="AN558" i="79"/>
  <c r="AM558" i="79"/>
  <c r="AL558" i="79"/>
  <c r="AK558" i="79"/>
  <c r="AJ558" i="79"/>
  <c r="AI558" i="79"/>
  <c r="AH558" i="79"/>
  <c r="AG558" i="79"/>
  <c r="AF558" i="79"/>
  <c r="AE558" i="79"/>
  <c r="AR555" i="79"/>
  <c r="AQ555" i="79"/>
  <c r="AP555" i="79"/>
  <c r="AO555" i="79"/>
  <c r="AN555" i="79"/>
  <c r="AM555" i="79"/>
  <c r="AL555" i="79"/>
  <c r="AK555" i="79"/>
  <c r="AJ555" i="79"/>
  <c r="AI555" i="79"/>
  <c r="AH555" i="79"/>
  <c r="AG555" i="79"/>
  <c r="AF555" i="79"/>
  <c r="AE555" i="79"/>
  <c r="AR552" i="79"/>
  <c r="AQ552" i="79"/>
  <c r="AP552" i="79"/>
  <c r="AO552" i="79"/>
  <c r="AN552" i="79"/>
  <c r="AM552" i="79"/>
  <c r="AL552" i="79"/>
  <c r="AK552" i="79"/>
  <c r="AJ552" i="79"/>
  <c r="AI552" i="79"/>
  <c r="AH552" i="79"/>
  <c r="AG552" i="79"/>
  <c r="AF552" i="79"/>
  <c r="AE552" i="79"/>
  <c r="AR549" i="79"/>
  <c r="AQ549" i="79"/>
  <c r="AP549" i="79"/>
  <c r="AO549" i="79"/>
  <c r="AN549" i="79"/>
  <c r="AM549" i="79"/>
  <c r="AL549" i="79"/>
  <c r="AK549" i="79"/>
  <c r="AJ549" i="79"/>
  <c r="AI549" i="79"/>
  <c r="AH549" i="79"/>
  <c r="AG549" i="79"/>
  <c r="AF549" i="79"/>
  <c r="AE549" i="79"/>
  <c r="AR546" i="79"/>
  <c r="AQ546" i="79"/>
  <c r="AP546" i="79"/>
  <c r="AO546" i="79"/>
  <c r="AN546" i="79"/>
  <c r="AM546" i="79"/>
  <c r="AL546" i="79"/>
  <c r="AK546" i="79"/>
  <c r="AJ546" i="79"/>
  <c r="AI546" i="79"/>
  <c r="AH546" i="79"/>
  <c r="AG546" i="79"/>
  <c r="AF546" i="79"/>
  <c r="AE546" i="79"/>
  <c r="AR543" i="79"/>
  <c r="AQ543" i="79"/>
  <c r="AP543" i="79"/>
  <c r="AO543" i="79"/>
  <c r="AN543" i="79"/>
  <c r="AM543" i="79"/>
  <c r="AL543" i="79"/>
  <c r="AK543" i="79"/>
  <c r="AJ543" i="79"/>
  <c r="AI543" i="79"/>
  <c r="AH543" i="79"/>
  <c r="AG543" i="79"/>
  <c r="AF543" i="79"/>
  <c r="AE543" i="79"/>
  <c r="AR540" i="79"/>
  <c r="AQ540" i="79"/>
  <c r="AP540" i="79"/>
  <c r="AO540" i="79"/>
  <c r="AN540" i="79"/>
  <c r="AM540" i="79"/>
  <c r="AL540" i="79"/>
  <c r="AK540" i="79"/>
  <c r="AJ540" i="79"/>
  <c r="AI540" i="79"/>
  <c r="AH540" i="79"/>
  <c r="AG540" i="79"/>
  <c r="AF540" i="79"/>
  <c r="AE540" i="79"/>
  <c r="AR537" i="79"/>
  <c r="AQ537" i="79"/>
  <c r="AP537" i="79"/>
  <c r="AO537" i="79"/>
  <c r="AN537" i="79"/>
  <c r="AM537" i="79"/>
  <c r="AL537" i="79"/>
  <c r="AK537" i="79"/>
  <c r="AJ537" i="79"/>
  <c r="AI537" i="79"/>
  <c r="AH537" i="79"/>
  <c r="AG537" i="79"/>
  <c r="AF537" i="79"/>
  <c r="AE537" i="79"/>
  <c r="AR534" i="79"/>
  <c r="AQ534" i="79"/>
  <c r="AP534" i="79"/>
  <c r="AO534" i="79"/>
  <c r="AN534" i="79"/>
  <c r="AM534" i="79"/>
  <c r="AL534" i="79"/>
  <c r="AK534" i="79"/>
  <c r="AJ534" i="79"/>
  <c r="AI534" i="79"/>
  <c r="AH534" i="79"/>
  <c r="AG534" i="79"/>
  <c r="AF534" i="79"/>
  <c r="AR530" i="79"/>
  <c r="AQ530" i="79"/>
  <c r="AP530" i="79"/>
  <c r="AO530" i="79"/>
  <c r="AN530" i="79"/>
  <c r="AM530" i="79"/>
  <c r="AL530" i="79"/>
  <c r="AK530" i="79"/>
  <c r="AJ530" i="79"/>
  <c r="AI530" i="79"/>
  <c r="AH530" i="79"/>
  <c r="AG530" i="79"/>
  <c r="AF530" i="79"/>
  <c r="AE530" i="79"/>
  <c r="AR527" i="79"/>
  <c r="AQ527" i="79"/>
  <c r="AP527" i="79"/>
  <c r="AO527" i="79"/>
  <c r="AN527" i="79"/>
  <c r="AM527" i="79"/>
  <c r="AL527" i="79"/>
  <c r="AK527" i="79"/>
  <c r="AJ527" i="79"/>
  <c r="AI527" i="79"/>
  <c r="AH527" i="79"/>
  <c r="AG527" i="79"/>
  <c r="AF527" i="79"/>
  <c r="AE527" i="79"/>
  <c r="AR524" i="79"/>
  <c r="AQ524" i="79"/>
  <c r="AP524" i="79"/>
  <c r="AO524" i="79"/>
  <c r="AN524" i="79"/>
  <c r="AM524" i="79"/>
  <c r="AL524" i="79"/>
  <c r="AK524" i="79"/>
  <c r="AJ524" i="79"/>
  <c r="AI524" i="79"/>
  <c r="AH524" i="79"/>
  <c r="AG524" i="79"/>
  <c r="AF524" i="79"/>
  <c r="AE524" i="79"/>
  <c r="AR520" i="79"/>
  <c r="AQ520" i="79"/>
  <c r="AP520" i="79"/>
  <c r="AO520" i="79"/>
  <c r="AN520" i="79"/>
  <c r="AM520" i="79"/>
  <c r="AL520" i="79"/>
  <c r="AK520" i="79"/>
  <c r="AJ520" i="79"/>
  <c r="AI520" i="79"/>
  <c r="AH520" i="79"/>
  <c r="AG520" i="79"/>
  <c r="AF520" i="79"/>
  <c r="AE520" i="79"/>
  <c r="AR517" i="79"/>
  <c r="AQ517" i="79"/>
  <c r="AP517" i="79"/>
  <c r="AO517" i="79"/>
  <c r="AN517" i="79"/>
  <c r="AM517" i="79"/>
  <c r="AL517" i="79"/>
  <c r="AK517" i="79"/>
  <c r="AJ517" i="79"/>
  <c r="AI517" i="79"/>
  <c r="AH517" i="79"/>
  <c r="AG517" i="79"/>
  <c r="AF517" i="79"/>
  <c r="AE517" i="79"/>
  <c r="AR514" i="79"/>
  <c r="AQ514" i="79"/>
  <c r="AP514" i="79"/>
  <c r="AO514" i="79"/>
  <c r="AN514" i="79"/>
  <c r="AM514" i="79"/>
  <c r="AL514" i="79"/>
  <c r="AK514" i="79"/>
  <c r="AJ514" i="79"/>
  <c r="AI514" i="79"/>
  <c r="AH514" i="79"/>
  <c r="AG514" i="79"/>
  <c r="AF514" i="79"/>
  <c r="AE514" i="79"/>
  <c r="AR511" i="79"/>
  <c r="AQ511" i="79"/>
  <c r="AP511" i="79"/>
  <c r="AO511" i="79"/>
  <c r="AN511" i="79"/>
  <c r="AM511" i="79"/>
  <c r="AL511" i="79"/>
  <c r="AK511" i="79"/>
  <c r="AJ511" i="79"/>
  <c r="AI511" i="79"/>
  <c r="AH511" i="79"/>
  <c r="AG511" i="79"/>
  <c r="AF511" i="79"/>
  <c r="AE511" i="79"/>
  <c r="AR508" i="79"/>
  <c r="AQ508" i="79"/>
  <c r="AP508" i="79"/>
  <c r="AO508" i="79"/>
  <c r="AN508" i="79"/>
  <c r="AM508" i="79"/>
  <c r="AL508" i="79"/>
  <c r="AK508" i="79"/>
  <c r="AJ508" i="79"/>
  <c r="AI508" i="79"/>
  <c r="AH508" i="79"/>
  <c r="AG508" i="79"/>
  <c r="AF508" i="79"/>
  <c r="AE508" i="79"/>
  <c r="AR505" i="79"/>
  <c r="AQ505" i="79"/>
  <c r="AP505" i="79"/>
  <c r="AO505" i="79"/>
  <c r="AN505" i="79"/>
  <c r="AM505" i="79"/>
  <c r="AL505" i="79"/>
  <c r="AK505" i="79"/>
  <c r="AJ505" i="79"/>
  <c r="AI505" i="79"/>
  <c r="AH505" i="79"/>
  <c r="AG505" i="79"/>
  <c r="AF505" i="79"/>
  <c r="AE505" i="79"/>
  <c r="AR502" i="79"/>
  <c r="AQ502" i="79"/>
  <c r="AP502" i="79"/>
  <c r="AO502" i="79"/>
  <c r="AN502" i="79"/>
  <c r="AM502" i="79"/>
  <c r="AL502" i="79"/>
  <c r="AK502" i="79"/>
  <c r="AJ502" i="79"/>
  <c r="AI502" i="79"/>
  <c r="AH502" i="79"/>
  <c r="AG502" i="79"/>
  <c r="AF502" i="79"/>
  <c r="AE502" i="79"/>
  <c r="AR499" i="79"/>
  <c r="AQ499" i="79"/>
  <c r="AP499" i="79"/>
  <c r="AO499" i="79"/>
  <c r="AN499" i="79"/>
  <c r="AM499" i="79"/>
  <c r="AL499" i="79"/>
  <c r="AK499" i="79"/>
  <c r="AJ499" i="79"/>
  <c r="AI499" i="79"/>
  <c r="AH499" i="79"/>
  <c r="AG499" i="79"/>
  <c r="AF499" i="79"/>
  <c r="AE499" i="79"/>
  <c r="AR495" i="79"/>
  <c r="AQ495" i="79"/>
  <c r="AP495" i="79"/>
  <c r="AO495" i="79"/>
  <c r="AN495" i="79"/>
  <c r="AM495" i="79"/>
  <c r="AL495" i="79"/>
  <c r="AK495" i="79"/>
  <c r="AJ495" i="79"/>
  <c r="AI495" i="79"/>
  <c r="AH495" i="79"/>
  <c r="AG495" i="79"/>
  <c r="AF495" i="79"/>
  <c r="AE495" i="79"/>
  <c r="AR492" i="79"/>
  <c r="AQ492" i="79"/>
  <c r="AP492" i="79"/>
  <c r="AO492" i="79"/>
  <c r="AN492" i="79"/>
  <c r="AM492" i="79"/>
  <c r="AL492" i="79"/>
  <c r="AK492" i="79"/>
  <c r="AJ492" i="79"/>
  <c r="AI492" i="79"/>
  <c r="AH492" i="79"/>
  <c r="AG492" i="79"/>
  <c r="AF492" i="79"/>
  <c r="AE492" i="79"/>
  <c r="AR489" i="79"/>
  <c r="AQ489" i="79"/>
  <c r="AP489" i="79"/>
  <c r="AO489" i="79"/>
  <c r="AN489" i="79"/>
  <c r="AM489" i="79"/>
  <c r="AL489" i="79"/>
  <c r="AK489" i="79"/>
  <c r="AJ489" i="79"/>
  <c r="AI489" i="79"/>
  <c r="AH489" i="79"/>
  <c r="AG489" i="79"/>
  <c r="AF489" i="79"/>
  <c r="AE489" i="79"/>
  <c r="AR486" i="79"/>
  <c r="AQ486" i="79"/>
  <c r="AP486" i="79"/>
  <c r="AO486" i="79"/>
  <c r="AN486" i="79"/>
  <c r="AM486" i="79"/>
  <c r="AL486" i="79"/>
  <c r="AK486" i="79"/>
  <c r="AJ486" i="79"/>
  <c r="AI486" i="79"/>
  <c r="AH486" i="79"/>
  <c r="AG486" i="79"/>
  <c r="AF486" i="79"/>
  <c r="AE486" i="79"/>
  <c r="AR461" i="79"/>
  <c r="AQ461" i="79"/>
  <c r="AP461" i="79"/>
  <c r="AO461" i="79"/>
  <c r="AN461" i="79"/>
  <c r="AM461" i="79"/>
  <c r="AL461" i="79"/>
  <c r="AK461" i="79"/>
  <c r="AJ461" i="79"/>
  <c r="AI461" i="79"/>
  <c r="AH461" i="79"/>
  <c r="AG461" i="79"/>
  <c r="AF461" i="79"/>
  <c r="AR457" i="79"/>
  <c r="AQ457" i="79"/>
  <c r="AP457" i="79"/>
  <c r="AO457" i="79"/>
  <c r="AN457" i="79"/>
  <c r="AM457" i="79"/>
  <c r="AL457" i="79"/>
  <c r="AK457" i="79"/>
  <c r="AJ457" i="79"/>
  <c r="AI457" i="79"/>
  <c r="AH457" i="79"/>
  <c r="AG457" i="79"/>
  <c r="AF457" i="79"/>
  <c r="AE457" i="79"/>
  <c r="AR454" i="79"/>
  <c r="AQ454" i="79"/>
  <c r="AP454" i="79"/>
  <c r="AO454" i="79"/>
  <c r="AN454" i="79"/>
  <c r="AM454" i="79"/>
  <c r="AL454" i="79"/>
  <c r="AK454" i="79"/>
  <c r="AJ454" i="79"/>
  <c r="AI454" i="79"/>
  <c r="AH454" i="79"/>
  <c r="AG454" i="79"/>
  <c r="AF454" i="79"/>
  <c r="AE454" i="79"/>
  <c r="AR451" i="79"/>
  <c r="AQ451" i="79"/>
  <c r="AP451" i="79"/>
  <c r="AO451" i="79"/>
  <c r="AN451" i="79"/>
  <c r="AM451" i="79"/>
  <c r="AL451" i="79"/>
  <c r="AK451" i="79"/>
  <c r="AJ451" i="79"/>
  <c r="AI451" i="79"/>
  <c r="AH451" i="79"/>
  <c r="AG451" i="79"/>
  <c r="AF451" i="79"/>
  <c r="AE451" i="79"/>
  <c r="AR447" i="79"/>
  <c r="AQ447" i="79"/>
  <c r="AP447" i="79"/>
  <c r="AO447" i="79"/>
  <c r="AN447" i="79"/>
  <c r="AM447" i="79"/>
  <c r="AL447" i="79"/>
  <c r="AK447" i="79"/>
  <c r="AJ447" i="79"/>
  <c r="AI447" i="79"/>
  <c r="AH447" i="79"/>
  <c r="AG447" i="79"/>
  <c r="AF447" i="79"/>
  <c r="AE447" i="79"/>
  <c r="AR444" i="79"/>
  <c r="AQ444" i="79"/>
  <c r="AP444" i="79"/>
  <c r="AO444" i="79"/>
  <c r="AN444" i="79"/>
  <c r="AM444" i="79"/>
  <c r="AL444" i="79"/>
  <c r="AK444" i="79"/>
  <c r="AJ444" i="79"/>
  <c r="AI444" i="79"/>
  <c r="AH444" i="79"/>
  <c r="AG444" i="79"/>
  <c r="AF444" i="79"/>
  <c r="AE444" i="79"/>
  <c r="AR441" i="79"/>
  <c r="AQ441" i="79"/>
  <c r="AP441" i="79"/>
  <c r="AO441" i="79"/>
  <c r="AN441" i="79"/>
  <c r="AM441" i="79"/>
  <c r="AL441" i="79"/>
  <c r="AK441" i="79"/>
  <c r="AJ441" i="79"/>
  <c r="AI441" i="79"/>
  <c r="AH441" i="79"/>
  <c r="AG441" i="79"/>
  <c r="AF441" i="79"/>
  <c r="AE441" i="79"/>
  <c r="AR438" i="79"/>
  <c r="AQ438" i="79"/>
  <c r="AP438" i="79"/>
  <c r="AO438" i="79"/>
  <c r="AN438" i="79"/>
  <c r="AM438" i="79"/>
  <c r="AL438" i="79"/>
  <c r="AK438" i="79"/>
  <c r="AJ438" i="79"/>
  <c r="AI438" i="79"/>
  <c r="AH438" i="79"/>
  <c r="AG438" i="79"/>
  <c r="AF438" i="79"/>
  <c r="AE438" i="79"/>
  <c r="AR435" i="79"/>
  <c r="AQ435" i="79"/>
  <c r="AP435" i="79"/>
  <c r="AO435" i="79"/>
  <c r="AN435" i="79"/>
  <c r="AM435" i="79"/>
  <c r="AL435" i="79"/>
  <c r="AK435" i="79"/>
  <c r="AJ435" i="79"/>
  <c r="AI435" i="79"/>
  <c r="AH435" i="79"/>
  <c r="AG435" i="79"/>
  <c r="AF435" i="79"/>
  <c r="AE435" i="79"/>
  <c r="AR431" i="79"/>
  <c r="AQ431" i="79"/>
  <c r="AP431" i="79"/>
  <c r="AO431" i="79"/>
  <c r="AN431" i="79"/>
  <c r="AM431" i="79"/>
  <c r="AL431" i="79"/>
  <c r="AK431" i="79"/>
  <c r="AJ431" i="79"/>
  <c r="AI431" i="79"/>
  <c r="AH431" i="79"/>
  <c r="AG431" i="79"/>
  <c r="AF431" i="79"/>
  <c r="AE431" i="79"/>
  <c r="AR428" i="79"/>
  <c r="AQ428" i="79"/>
  <c r="AP428" i="79"/>
  <c r="AO428" i="79"/>
  <c r="AN428" i="79"/>
  <c r="AM428" i="79"/>
  <c r="AL428" i="79"/>
  <c r="AK428" i="79"/>
  <c r="AJ428" i="79"/>
  <c r="AI428" i="79"/>
  <c r="AH428" i="79"/>
  <c r="AG428" i="79"/>
  <c r="AF428" i="79"/>
  <c r="AE428" i="79"/>
  <c r="AR425" i="79"/>
  <c r="AQ425" i="79"/>
  <c r="AP425" i="79"/>
  <c r="AO425" i="79"/>
  <c r="AN425" i="79"/>
  <c r="AM425" i="79"/>
  <c r="AL425" i="79"/>
  <c r="AK425" i="79"/>
  <c r="AJ425" i="79"/>
  <c r="AI425" i="79"/>
  <c r="AH425" i="79"/>
  <c r="AG425" i="79"/>
  <c r="AF425" i="79"/>
  <c r="AE425" i="79"/>
  <c r="AR383" i="79"/>
  <c r="AQ383" i="79"/>
  <c r="AP383" i="79"/>
  <c r="AO383" i="79"/>
  <c r="AN383" i="79"/>
  <c r="AM383" i="79"/>
  <c r="AL383" i="79"/>
  <c r="AK383" i="79"/>
  <c r="AJ383" i="79"/>
  <c r="AI383" i="79"/>
  <c r="AH383" i="79"/>
  <c r="AG383" i="79"/>
  <c r="AF383" i="79"/>
  <c r="AR380" i="79"/>
  <c r="AQ380" i="79"/>
  <c r="AP380" i="79"/>
  <c r="AO380" i="79"/>
  <c r="AN380" i="79"/>
  <c r="AM380" i="79"/>
  <c r="AL380" i="79"/>
  <c r="AK380" i="79"/>
  <c r="AJ380" i="79"/>
  <c r="AI380" i="79"/>
  <c r="AH380" i="79"/>
  <c r="AG380" i="79"/>
  <c r="AF380" i="79"/>
  <c r="AE380" i="79"/>
  <c r="AR377" i="79"/>
  <c r="AQ377" i="79"/>
  <c r="AP377" i="79"/>
  <c r="AO377" i="79"/>
  <c r="AN377" i="79"/>
  <c r="AM377" i="79"/>
  <c r="AL377" i="79"/>
  <c r="AK377" i="79"/>
  <c r="AJ377" i="79"/>
  <c r="AI377" i="79"/>
  <c r="AH377" i="79"/>
  <c r="AG377" i="79"/>
  <c r="AF377" i="79"/>
  <c r="AR374" i="79"/>
  <c r="AQ374" i="79"/>
  <c r="AP374" i="79"/>
  <c r="AO374" i="79"/>
  <c r="AN374" i="79"/>
  <c r="AM374" i="79"/>
  <c r="AL374" i="79"/>
  <c r="AK374" i="79"/>
  <c r="AJ374" i="79"/>
  <c r="AI374" i="79"/>
  <c r="AH374" i="79"/>
  <c r="AG374" i="79"/>
  <c r="AF374" i="79"/>
  <c r="AE374" i="79"/>
  <c r="AR371" i="79"/>
  <c r="AQ371" i="79"/>
  <c r="AP371" i="79"/>
  <c r="AO371" i="79"/>
  <c r="AN371" i="79"/>
  <c r="AM371" i="79"/>
  <c r="AL371" i="79"/>
  <c r="AK371" i="79"/>
  <c r="AJ371" i="79"/>
  <c r="AI371" i="79"/>
  <c r="AH371" i="79"/>
  <c r="AG371" i="79"/>
  <c r="AF371" i="79"/>
  <c r="AE371" i="79"/>
  <c r="AR368" i="79"/>
  <c r="AQ368" i="79"/>
  <c r="AP368" i="79"/>
  <c r="AO368" i="79"/>
  <c r="AN368" i="79"/>
  <c r="AM368" i="79"/>
  <c r="AL368" i="79"/>
  <c r="AK368" i="79"/>
  <c r="AJ368" i="79"/>
  <c r="AI368" i="79"/>
  <c r="AH368" i="79"/>
  <c r="AG368" i="79"/>
  <c r="AF368" i="79"/>
  <c r="AE368" i="79"/>
  <c r="AR365" i="79"/>
  <c r="AQ365" i="79"/>
  <c r="AP365" i="79"/>
  <c r="AO365" i="79"/>
  <c r="AN365" i="79"/>
  <c r="AM365" i="79"/>
  <c r="AL365" i="79"/>
  <c r="AK365" i="79"/>
  <c r="AJ365" i="79"/>
  <c r="AI365" i="79"/>
  <c r="AH365" i="79"/>
  <c r="AG365" i="79"/>
  <c r="AF365" i="79"/>
  <c r="AE365" i="79"/>
  <c r="AR362" i="79"/>
  <c r="AQ362" i="79"/>
  <c r="AP362" i="79"/>
  <c r="AO362" i="79"/>
  <c r="AN362" i="79"/>
  <c r="AM362" i="79"/>
  <c r="AL362" i="79"/>
  <c r="AK362" i="79"/>
  <c r="AJ362" i="79"/>
  <c r="AI362" i="79"/>
  <c r="AH362" i="79"/>
  <c r="AG362" i="79"/>
  <c r="AF362" i="79"/>
  <c r="AE362" i="79"/>
  <c r="AR359" i="79"/>
  <c r="AQ359" i="79"/>
  <c r="AP359" i="79"/>
  <c r="AO359" i="79"/>
  <c r="AN359" i="79"/>
  <c r="AM359" i="79"/>
  <c r="AL359" i="79"/>
  <c r="AK359" i="79"/>
  <c r="AJ359" i="79"/>
  <c r="AI359" i="79"/>
  <c r="AH359" i="79"/>
  <c r="AG359" i="79"/>
  <c r="AF359" i="79"/>
  <c r="AE359" i="79"/>
  <c r="AR356" i="79"/>
  <c r="AQ356" i="79"/>
  <c r="AP356" i="79"/>
  <c r="AO356" i="79"/>
  <c r="AN356" i="79"/>
  <c r="AM356" i="79"/>
  <c r="AL356" i="79"/>
  <c r="AK356" i="79"/>
  <c r="AJ356" i="79"/>
  <c r="AI356" i="79"/>
  <c r="AH356" i="79"/>
  <c r="AG356" i="79"/>
  <c r="AF356" i="79"/>
  <c r="AE356" i="79"/>
  <c r="AR353" i="79"/>
  <c r="AQ353" i="79"/>
  <c r="AP353" i="79"/>
  <c r="AO353" i="79"/>
  <c r="AN353" i="79"/>
  <c r="AM353" i="79"/>
  <c r="AL353" i="79"/>
  <c r="AK353" i="79"/>
  <c r="AJ353" i="79"/>
  <c r="AI353" i="79"/>
  <c r="AH353" i="79"/>
  <c r="AG353" i="79"/>
  <c r="AF353" i="79"/>
  <c r="AE353" i="79"/>
  <c r="AR350" i="79"/>
  <c r="AQ350" i="79"/>
  <c r="AP350" i="79"/>
  <c r="AO350" i="79"/>
  <c r="AN350" i="79"/>
  <c r="AM350" i="79"/>
  <c r="AL350" i="79"/>
  <c r="AK350" i="79"/>
  <c r="AJ350" i="79"/>
  <c r="AI350" i="79"/>
  <c r="AH350" i="79"/>
  <c r="AG350" i="79"/>
  <c r="AF350" i="79"/>
  <c r="AE350" i="79"/>
  <c r="AR347" i="79"/>
  <c r="AQ347" i="79"/>
  <c r="AP347" i="79"/>
  <c r="AO347" i="79"/>
  <c r="AN347" i="79"/>
  <c r="AM347" i="79"/>
  <c r="AL347" i="79"/>
  <c r="AK347" i="79"/>
  <c r="AJ347" i="79"/>
  <c r="AI347" i="79"/>
  <c r="AH347" i="79"/>
  <c r="AG347" i="79"/>
  <c r="AF347" i="79"/>
  <c r="AE347" i="79"/>
  <c r="AR344" i="79"/>
  <c r="AQ344" i="79"/>
  <c r="AP344" i="79"/>
  <c r="AO344" i="79"/>
  <c r="AN344" i="79"/>
  <c r="AM344" i="79"/>
  <c r="AL344" i="79"/>
  <c r="AK344" i="79"/>
  <c r="AJ344" i="79"/>
  <c r="AI344" i="79"/>
  <c r="AH344" i="79"/>
  <c r="AG344" i="79"/>
  <c r="AF344" i="79"/>
  <c r="AE344" i="79"/>
  <c r="AR340" i="79"/>
  <c r="AQ340" i="79"/>
  <c r="AP340" i="79"/>
  <c r="AO340" i="79"/>
  <c r="AN340" i="79"/>
  <c r="AM340" i="79"/>
  <c r="AL340" i="79"/>
  <c r="AK340" i="79"/>
  <c r="AJ340" i="79"/>
  <c r="AI340" i="79"/>
  <c r="AH340" i="79"/>
  <c r="AG340" i="79"/>
  <c r="AF340" i="79"/>
  <c r="AE340" i="79"/>
  <c r="AR337" i="79"/>
  <c r="AQ337" i="79"/>
  <c r="AP337" i="79"/>
  <c r="AO337" i="79"/>
  <c r="AN337" i="79"/>
  <c r="AM337" i="79"/>
  <c r="AL337" i="79"/>
  <c r="AK337" i="79"/>
  <c r="AJ337" i="79"/>
  <c r="AI337" i="79"/>
  <c r="AH337" i="79"/>
  <c r="AG337" i="79"/>
  <c r="AF337" i="79"/>
  <c r="AE337" i="79"/>
  <c r="AR334" i="79"/>
  <c r="AQ334" i="79"/>
  <c r="AP334" i="79"/>
  <c r="AO334" i="79"/>
  <c r="AN334" i="79"/>
  <c r="AM334" i="79"/>
  <c r="AL334" i="79"/>
  <c r="AK334" i="79"/>
  <c r="AJ334" i="79"/>
  <c r="AI334" i="79"/>
  <c r="AH334" i="79"/>
  <c r="AG334" i="79"/>
  <c r="AF334" i="79"/>
  <c r="AE334" i="79"/>
  <c r="AR330" i="79"/>
  <c r="AQ330" i="79"/>
  <c r="AP330" i="79"/>
  <c r="AO330" i="79"/>
  <c r="AN330" i="79"/>
  <c r="AM330" i="79"/>
  <c r="AL330" i="79"/>
  <c r="AK330" i="79"/>
  <c r="AJ330" i="79"/>
  <c r="AI330" i="79"/>
  <c r="AH330" i="79"/>
  <c r="AG330" i="79"/>
  <c r="AF330" i="79"/>
  <c r="AE330" i="79"/>
  <c r="AR327" i="79"/>
  <c r="AQ327" i="79"/>
  <c r="AP327" i="79"/>
  <c r="AO327" i="79"/>
  <c r="AN327" i="79"/>
  <c r="AM327" i="79"/>
  <c r="AL327" i="79"/>
  <c r="AK327" i="79"/>
  <c r="AJ327" i="79"/>
  <c r="AI327" i="79"/>
  <c r="AH327" i="79"/>
  <c r="AG327" i="79"/>
  <c r="AF327" i="79"/>
  <c r="AE327" i="79"/>
  <c r="AR324" i="79"/>
  <c r="AQ324" i="79"/>
  <c r="AP324" i="79"/>
  <c r="AO324" i="79"/>
  <c r="AN324" i="79"/>
  <c r="AM324" i="79"/>
  <c r="AL324" i="79"/>
  <c r="AK324" i="79"/>
  <c r="AJ324" i="79"/>
  <c r="AI324" i="79"/>
  <c r="AH324" i="79"/>
  <c r="AG324" i="79"/>
  <c r="AF324" i="79"/>
  <c r="AE324" i="79"/>
  <c r="AR321" i="79"/>
  <c r="AQ321" i="79"/>
  <c r="AP321" i="79"/>
  <c r="AO321" i="79"/>
  <c r="AN321" i="79"/>
  <c r="AM321" i="79"/>
  <c r="AL321" i="79"/>
  <c r="AK321" i="79"/>
  <c r="AJ321" i="79"/>
  <c r="AI321" i="79"/>
  <c r="AH321" i="79"/>
  <c r="AG321" i="79"/>
  <c r="AF321" i="79"/>
  <c r="AE321" i="79"/>
  <c r="AR318" i="79"/>
  <c r="AQ318" i="79"/>
  <c r="AP318" i="79"/>
  <c r="AO318" i="79"/>
  <c r="AN318" i="79"/>
  <c r="AM318" i="79"/>
  <c r="AL318" i="79"/>
  <c r="AK318" i="79"/>
  <c r="AJ318" i="79"/>
  <c r="AI318" i="79"/>
  <c r="AH318" i="79"/>
  <c r="AG318" i="79"/>
  <c r="AF318" i="79"/>
  <c r="AE318" i="79"/>
  <c r="AR315" i="79"/>
  <c r="AQ315" i="79"/>
  <c r="AP315" i="79"/>
  <c r="AO315" i="79"/>
  <c r="AN315" i="79"/>
  <c r="AM315" i="79"/>
  <c r="AL315" i="79"/>
  <c r="AK315" i="79"/>
  <c r="AJ315" i="79"/>
  <c r="AI315" i="79"/>
  <c r="AH315" i="79"/>
  <c r="AG315" i="79"/>
  <c r="AF315" i="79"/>
  <c r="AE315" i="79"/>
  <c r="AR312" i="79"/>
  <c r="AQ312" i="79"/>
  <c r="AP312" i="79"/>
  <c r="AO312" i="79"/>
  <c r="AN312" i="79"/>
  <c r="AM312" i="79"/>
  <c r="AL312" i="79"/>
  <c r="AK312" i="79"/>
  <c r="AJ312" i="79"/>
  <c r="AI312" i="79"/>
  <c r="AH312" i="79"/>
  <c r="AG312" i="79"/>
  <c r="AF312" i="79"/>
  <c r="AE312" i="79"/>
  <c r="AR309" i="79"/>
  <c r="AQ309" i="79"/>
  <c r="AP309" i="79"/>
  <c r="AO309" i="79"/>
  <c r="AN309" i="79"/>
  <c r="AM309" i="79"/>
  <c r="AL309" i="79"/>
  <c r="AK309" i="79"/>
  <c r="AJ309" i="79"/>
  <c r="AI309" i="79"/>
  <c r="AH309" i="79"/>
  <c r="AG309" i="79"/>
  <c r="AF309" i="79"/>
  <c r="AE309" i="79"/>
  <c r="AR305" i="79"/>
  <c r="AQ305" i="79"/>
  <c r="AP305" i="79"/>
  <c r="AO305" i="79"/>
  <c r="AN305" i="79"/>
  <c r="AM305" i="79"/>
  <c r="AL305" i="79"/>
  <c r="AK305" i="79"/>
  <c r="AJ305" i="79"/>
  <c r="AI305" i="79"/>
  <c r="AH305" i="79"/>
  <c r="AG305" i="79"/>
  <c r="AF305" i="79"/>
  <c r="AE305" i="79"/>
  <c r="AR302" i="79"/>
  <c r="AQ302" i="79"/>
  <c r="AP302" i="79"/>
  <c r="AO302" i="79"/>
  <c r="AN302" i="79"/>
  <c r="AM302" i="79"/>
  <c r="AL302" i="79"/>
  <c r="AK302" i="79"/>
  <c r="AJ302" i="79"/>
  <c r="AI302" i="79"/>
  <c r="AH302" i="79"/>
  <c r="AG302" i="79"/>
  <c r="AF302" i="79"/>
  <c r="AE302" i="79"/>
  <c r="AR299" i="79"/>
  <c r="AQ299" i="79"/>
  <c r="AP299" i="79"/>
  <c r="AO299" i="79"/>
  <c r="AN299" i="79"/>
  <c r="AM299" i="79"/>
  <c r="AL299" i="79"/>
  <c r="AK299" i="79"/>
  <c r="AJ299" i="79"/>
  <c r="AI299" i="79"/>
  <c r="AH299" i="79"/>
  <c r="AG299" i="79"/>
  <c r="AF299" i="79"/>
  <c r="AE299" i="79"/>
  <c r="AR296" i="79"/>
  <c r="AQ296" i="79"/>
  <c r="AP296" i="79"/>
  <c r="AO296" i="79"/>
  <c r="AN296" i="79"/>
  <c r="AM296" i="79"/>
  <c r="AL296" i="79"/>
  <c r="AK296" i="79"/>
  <c r="AJ296" i="79"/>
  <c r="AI296" i="79"/>
  <c r="AH296" i="79"/>
  <c r="AG296" i="79"/>
  <c r="AF296" i="79"/>
  <c r="AE296" i="79"/>
  <c r="AR271" i="79"/>
  <c r="AQ271" i="79"/>
  <c r="AP271" i="79"/>
  <c r="AO271" i="79"/>
  <c r="AN271" i="79"/>
  <c r="AM271" i="79"/>
  <c r="AL271" i="79"/>
  <c r="AK271" i="79"/>
  <c r="AJ271" i="79"/>
  <c r="AI271" i="79"/>
  <c r="AH271" i="79"/>
  <c r="AG271" i="79"/>
  <c r="AF271" i="79"/>
  <c r="AR267" i="79"/>
  <c r="AQ267" i="79"/>
  <c r="AP267" i="79"/>
  <c r="AO267" i="79"/>
  <c r="AN267" i="79"/>
  <c r="AM267" i="79"/>
  <c r="AL267" i="79"/>
  <c r="AK267" i="79"/>
  <c r="AJ267" i="79"/>
  <c r="AI267" i="79"/>
  <c r="AH267" i="79"/>
  <c r="AG267" i="79"/>
  <c r="AF267" i="79"/>
  <c r="AE267" i="79"/>
  <c r="AR264" i="79"/>
  <c r="AQ264" i="79"/>
  <c r="AP264" i="79"/>
  <c r="AO264" i="79"/>
  <c r="AN264" i="79"/>
  <c r="AM264" i="79"/>
  <c r="AL264" i="79"/>
  <c r="AK264" i="79"/>
  <c r="AJ264" i="79"/>
  <c r="AI264" i="79"/>
  <c r="AH264" i="79"/>
  <c r="AG264" i="79"/>
  <c r="AF264" i="79"/>
  <c r="AE264" i="79"/>
  <c r="AR261" i="79"/>
  <c r="AQ261" i="79"/>
  <c r="AP261" i="79"/>
  <c r="AO261" i="79"/>
  <c r="AN261" i="79"/>
  <c r="AM261" i="79"/>
  <c r="AL261" i="79"/>
  <c r="AK261" i="79"/>
  <c r="AJ261" i="79"/>
  <c r="AI261" i="79"/>
  <c r="AH261" i="79"/>
  <c r="AG261" i="79"/>
  <c r="AF261" i="79"/>
  <c r="AE261" i="79"/>
  <c r="AR257" i="79"/>
  <c r="AQ257" i="79"/>
  <c r="AP257" i="79"/>
  <c r="AO257" i="79"/>
  <c r="AN257" i="79"/>
  <c r="AM257" i="79"/>
  <c r="AL257" i="79"/>
  <c r="AK257" i="79"/>
  <c r="AJ257" i="79"/>
  <c r="AI257" i="79"/>
  <c r="AH257" i="79"/>
  <c r="AG257" i="79"/>
  <c r="AF257" i="79"/>
  <c r="AE257" i="79"/>
  <c r="AR254" i="79"/>
  <c r="AQ254" i="79"/>
  <c r="AP254" i="79"/>
  <c r="AO254" i="79"/>
  <c r="AN254" i="79"/>
  <c r="AM254" i="79"/>
  <c r="AL254" i="79"/>
  <c r="AK254" i="79"/>
  <c r="AJ254" i="79"/>
  <c r="AI254" i="79"/>
  <c r="AH254" i="79"/>
  <c r="AG254" i="79"/>
  <c r="AF254" i="79"/>
  <c r="AE254" i="79"/>
  <c r="AR251" i="79"/>
  <c r="AQ251" i="79"/>
  <c r="AP251" i="79"/>
  <c r="AO251" i="79"/>
  <c r="AN251" i="79"/>
  <c r="AM251" i="79"/>
  <c r="AL251" i="79"/>
  <c r="AK251" i="79"/>
  <c r="AJ251" i="79"/>
  <c r="AI251" i="79"/>
  <c r="AH251" i="79"/>
  <c r="AG251" i="79"/>
  <c r="AF251" i="79"/>
  <c r="AE251" i="79"/>
  <c r="AR248" i="79"/>
  <c r="AQ248" i="79"/>
  <c r="AP248" i="79"/>
  <c r="AO248" i="79"/>
  <c r="AN248" i="79"/>
  <c r="AM248" i="79"/>
  <c r="AL248" i="79"/>
  <c r="AK248" i="79"/>
  <c r="AJ248" i="79"/>
  <c r="AI248" i="79"/>
  <c r="AH248" i="79"/>
  <c r="AG248" i="79"/>
  <c r="AF248" i="79"/>
  <c r="AE248" i="79"/>
  <c r="AR245" i="79"/>
  <c r="AQ245" i="79"/>
  <c r="AP245" i="79"/>
  <c r="AO245" i="79"/>
  <c r="AN245" i="79"/>
  <c r="AM245" i="79"/>
  <c r="AL245" i="79"/>
  <c r="AK245" i="79"/>
  <c r="AJ245" i="79"/>
  <c r="AI245" i="79"/>
  <c r="AH245" i="79"/>
  <c r="AG245" i="79"/>
  <c r="AF245" i="79"/>
  <c r="AE245" i="79"/>
  <c r="AR241" i="79"/>
  <c r="AQ241" i="79"/>
  <c r="AP241" i="79"/>
  <c r="AO241" i="79"/>
  <c r="AN241" i="79"/>
  <c r="AM241" i="79"/>
  <c r="AL241" i="79"/>
  <c r="AK241" i="79"/>
  <c r="AJ241" i="79"/>
  <c r="AI241" i="79"/>
  <c r="AH241" i="79"/>
  <c r="AG241" i="79"/>
  <c r="AF241" i="79"/>
  <c r="AR238" i="79"/>
  <c r="AQ238" i="79"/>
  <c r="AP238" i="79"/>
  <c r="AO238" i="79"/>
  <c r="AN238" i="79"/>
  <c r="AM238" i="79"/>
  <c r="AL238" i="79"/>
  <c r="AK238" i="79"/>
  <c r="AJ238" i="79"/>
  <c r="AI238" i="79"/>
  <c r="AH238" i="79"/>
  <c r="AG238" i="79"/>
  <c r="AF238" i="79"/>
  <c r="AE238" i="79"/>
  <c r="AR235" i="79"/>
  <c r="AQ235" i="79"/>
  <c r="AP235" i="79"/>
  <c r="AO235" i="79"/>
  <c r="AN235" i="79"/>
  <c r="AM235" i="79"/>
  <c r="AL235" i="79"/>
  <c r="AK235" i="79"/>
  <c r="AJ235" i="79"/>
  <c r="AI235" i="79"/>
  <c r="AH235" i="79"/>
  <c r="AG235" i="79"/>
  <c r="AF235" i="79"/>
  <c r="AE235" i="79"/>
  <c r="AR232" i="79"/>
  <c r="AQ232" i="79"/>
  <c r="AP232" i="79"/>
  <c r="AO232" i="79"/>
  <c r="AN232" i="79"/>
  <c r="AM232" i="79"/>
  <c r="AL232" i="79"/>
  <c r="AK232" i="79"/>
  <c r="AJ232" i="79"/>
  <c r="AI232" i="79"/>
  <c r="AH232" i="79"/>
  <c r="AG232" i="79"/>
  <c r="AF232" i="79"/>
  <c r="AR229" i="79"/>
  <c r="AQ229" i="79"/>
  <c r="AP229" i="79"/>
  <c r="AO229" i="79"/>
  <c r="AN229" i="79"/>
  <c r="AM229" i="79"/>
  <c r="AL229" i="79"/>
  <c r="AK229" i="79"/>
  <c r="AJ229" i="79"/>
  <c r="AI229" i="79"/>
  <c r="AH229" i="79"/>
  <c r="AG229" i="79"/>
  <c r="AF229" i="79"/>
  <c r="AR193" i="79"/>
  <c r="AQ193" i="79"/>
  <c r="AP193" i="79"/>
  <c r="AO193" i="79"/>
  <c r="AN193" i="79"/>
  <c r="AM193" i="79"/>
  <c r="AL193" i="79"/>
  <c r="AK193" i="79"/>
  <c r="AJ193" i="79"/>
  <c r="AI193" i="79"/>
  <c r="AH193" i="79"/>
  <c r="AG193" i="79"/>
  <c r="AF193" i="79"/>
  <c r="AE193" i="79"/>
  <c r="AR190" i="79"/>
  <c r="AQ190" i="79"/>
  <c r="AP190" i="79"/>
  <c r="AO190" i="79"/>
  <c r="AN190" i="79"/>
  <c r="AM190" i="79"/>
  <c r="AL190" i="79"/>
  <c r="AK190" i="79"/>
  <c r="AJ190" i="79"/>
  <c r="AI190" i="79"/>
  <c r="AH190" i="79"/>
  <c r="AG190" i="79"/>
  <c r="AF190" i="79"/>
  <c r="AE190" i="79"/>
  <c r="AR187" i="79"/>
  <c r="AQ187" i="79"/>
  <c r="AP187" i="79"/>
  <c r="AO187" i="79"/>
  <c r="AN187" i="79"/>
  <c r="AM187" i="79"/>
  <c r="AL187" i="79"/>
  <c r="AK187" i="79"/>
  <c r="AJ187" i="79"/>
  <c r="AI187" i="79"/>
  <c r="AH187" i="79"/>
  <c r="AG187" i="79"/>
  <c r="AF187" i="79"/>
  <c r="AE187" i="79"/>
  <c r="AR184" i="79"/>
  <c r="AQ184" i="79"/>
  <c r="AP184" i="79"/>
  <c r="AO184" i="79"/>
  <c r="AN184" i="79"/>
  <c r="AM184" i="79"/>
  <c r="AL184" i="79"/>
  <c r="AK184" i="79"/>
  <c r="AJ184" i="79"/>
  <c r="AI184" i="79"/>
  <c r="AH184" i="79"/>
  <c r="AG184" i="79"/>
  <c r="AF184" i="79"/>
  <c r="AE184" i="79"/>
  <c r="AR181" i="79"/>
  <c r="AQ181" i="79"/>
  <c r="AP181" i="79"/>
  <c r="AO181" i="79"/>
  <c r="AN181" i="79"/>
  <c r="AM181" i="79"/>
  <c r="AL181" i="79"/>
  <c r="AK181" i="79"/>
  <c r="AJ181" i="79"/>
  <c r="AI181" i="79"/>
  <c r="AH181" i="79"/>
  <c r="AG181" i="79"/>
  <c r="AF181" i="79"/>
  <c r="AE181" i="79"/>
  <c r="AR178" i="79"/>
  <c r="AQ178" i="79"/>
  <c r="AP178" i="79"/>
  <c r="AO178" i="79"/>
  <c r="AN178" i="79"/>
  <c r="AM178" i="79"/>
  <c r="AL178" i="79"/>
  <c r="AK178" i="79"/>
  <c r="AJ178" i="79"/>
  <c r="AI178" i="79"/>
  <c r="AH178" i="79"/>
  <c r="AG178" i="79"/>
  <c r="AF178" i="79"/>
  <c r="AE178" i="79"/>
  <c r="AR175" i="79"/>
  <c r="AQ175" i="79"/>
  <c r="AP175" i="79"/>
  <c r="AO175" i="79"/>
  <c r="AN175" i="79"/>
  <c r="AM175" i="79"/>
  <c r="AL175" i="79"/>
  <c r="AK175" i="79"/>
  <c r="AJ175" i="79"/>
  <c r="AI175" i="79"/>
  <c r="AH175" i="79"/>
  <c r="AG175" i="79"/>
  <c r="AF175" i="79"/>
  <c r="AE175" i="79"/>
  <c r="AR172" i="79"/>
  <c r="AQ172" i="79"/>
  <c r="AP172" i="79"/>
  <c r="AO172" i="79"/>
  <c r="AN172" i="79"/>
  <c r="AM172" i="79"/>
  <c r="AL172" i="79"/>
  <c r="AK172" i="79"/>
  <c r="AJ172" i="79"/>
  <c r="AI172" i="79"/>
  <c r="AH172" i="79"/>
  <c r="AG172" i="79"/>
  <c r="AF172" i="79"/>
  <c r="AE172" i="79"/>
  <c r="AR169" i="79"/>
  <c r="AQ169" i="79"/>
  <c r="AP169" i="79"/>
  <c r="AO169" i="79"/>
  <c r="AN169" i="79"/>
  <c r="AM169" i="79"/>
  <c r="AL169" i="79"/>
  <c r="AK169" i="79"/>
  <c r="AJ169" i="79"/>
  <c r="AI169" i="79"/>
  <c r="AH169" i="79"/>
  <c r="AG169" i="79"/>
  <c r="AF169" i="79"/>
  <c r="AE169" i="79"/>
  <c r="AR166" i="79"/>
  <c r="AQ166" i="79"/>
  <c r="AP166" i="79"/>
  <c r="AO166" i="79"/>
  <c r="AN166" i="79"/>
  <c r="AM166" i="79"/>
  <c r="AL166" i="79"/>
  <c r="AK166" i="79"/>
  <c r="AJ166" i="79"/>
  <c r="AI166" i="79"/>
  <c r="AH166" i="79"/>
  <c r="AG166" i="79"/>
  <c r="AF166" i="79"/>
  <c r="AE166" i="79"/>
  <c r="AR163" i="79"/>
  <c r="AQ163" i="79"/>
  <c r="AP163" i="79"/>
  <c r="AO163" i="79"/>
  <c r="AN163" i="79"/>
  <c r="AM163" i="79"/>
  <c r="AL163" i="79"/>
  <c r="AK163" i="79"/>
  <c r="AJ163" i="79"/>
  <c r="AI163" i="79"/>
  <c r="AH163" i="79"/>
  <c r="AG163" i="79"/>
  <c r="AF163" i="79"/>
  <c r="AE163" i="79"/>
  <c r="AR160" i="79"/>
  <c r="AQ160" i="79"/>
  <c r="AP160" i="79"/>
  <c r="AO160" i="79"/>
  <c r="AN160" i="79"/>
  <c r="AM160" i="79"/>
  <c r="AL160" i="79"/>
  <c r="AK160" i="79"/>
  <c r="AJ160" i="79"/>
  <c r="AI160" i="79"/>
  <c r="AH160" i="79"/>
  <c r="AG160" i="79"/>
  <c r="AF160" i="79"/>
  <c r="AE160" i="79"/>
  <c r="AR157" i="79"/>
  <c r="AQ157" i="79"/>
  <c r="AP157" i="79"/>
  <c r="AO157" i="79"/>
  <c r="AN157" i="79"/>
  <c r="AM157" i="79"/>
  <c r="AL157" i="79"/>
  <c r="AK157" i="79"/>
  <c r="AJ157" i="79"/>
  <c r="AI157" i="79"/>
  <c r="AH157" i="79"/>
  <c r="AG157" i="79"/>
  <c r="AF157" i="79"/>
  <c r="AE157" i="79"/>
  <c r="AR154" i="79"/>
  <c r="AQ154" i="79"/>
  <c r="AP154" i="79"/>
  <c r="AO154" i="79"/>
  <c r="AN154" i="79"/>
  <c r="AM154" i="79"/>
  <c r="AL154" i="79"/>
  <c r="AK154" i="79"/>
  <c r="AJ154" i="79"/>
  <c r="AI154" i="79"/>
  <c r="AH154" i="79"/>
  <c r="AG154" i="79"/>
  <c r="AF154" i="79"/>
  <c r="AR150" i="79"/>
  <c r="AQ150" i="79"/>
  <c r="AP150" i="79"/>
  <c r="AO150" i="79"/>
  <c r="AN150" i="79"/>
  <c r="AM150" i="79"/>
  <c r="AL150" i="79"/>
  <c r="AK150" i="79"/>
  <c r="AJ150" i="79"/>
  <c r="AI150" i="79"/>
  <c r="AH150" i="79"/>
  <c r="AG150" i="79"/>
  <c r="AF150" i="79"/>
  <c r="AE150" i="79"/>
  <c r="AR147" i="79"/>
  <c r="AQ147" i="79"/>
  <c r="AP147" i="79"/>
  <c r="AO147" i="79"/>
  <c r="AN147" i="79"/>
  <c r="AM147" i="79"/>
  <c r="AL147" i="79"/>
  <c r="AK147" i="79"/>
  <c r="AJ147" i="79"/>
  <c r="AI147" i="79"/>
  <c r="AH147" i="79"/>
  <c r="AG147" i="79"/>
  <c r="AF147" i="79"/>
  <c r="AE147" i="79"/>
  <c r="AR144" i="79"/>
  <c r="AQ144" i="79"/>
  <c r="AP144" i="79"/>
  <c r="AO144" i="79"/>
  <c r="AN144" i="79"/>
  <c r="AM144" i="79"/>
  <c r="AL144" i="79"/>
  <c r="AK144" i="79"/>
  <c r="AJ144" i="79"/>
  <c r="AI144" i="79"/>
  <c r="AH144" i="79"/>
  <c r="AG144" i="79"/>
  <c r="AF144" i="79"/>
  <c r="AE144" i="79"/>
  <c r="AR140" i="79"/>
  <c r="AQ140" i="79"/>
  <c r="AP140" i="79"/>
  <c r="AO140" i="79"/>
  <c r="AN140" i="79"/>
  <c r="AM140" i="79"/>
  <c r="AL140" i="79"/>
  <c r="AK140" i="79"/>
  <c r="AJ140" i="79"/>
  <c r="AI140" i="79"/>
  <c r="AH140" i="79"/>
  <c r="AG140" i="79"/>
  <c r="AF140" i="79"/>
  <c r="AE140" i="79"/>
  <c r="AR137" i="79"/>
  <c r="AQ137" i="79"/>
  <c r="AP137" i="79"/>
  <c r="AO137" i="79"/>
  <c r="AN137" i="79"/>
  <c r="AM137" i="79"/>
  <c r="AL137" i="79"/>
  <c r="AK137" i="79"/>
  <c r="AJ137" i="79"/>
  <c r="AI137" i="79"/>
  <c r="AH137" i="79"/>
  <c r="AG137" i="79"/>
  <c r="AF137" i="79"/>
  <c r="AE137" i="79"/>
  <c r="AR134" i="79"/>
  <c r="AQ134" i="79"/>
  <c r="AP134" i="79"/>
  <c r="AO134" i="79"/>
  <c r="AN134" i="79"/>
  <c r="AM134" i="79"/>
  <c r="AL134" i="79"/>
  <c r="AK134" i="79"/>
  <c r="AJ134" i="79"/>
  <c r="AI134" i="79"/>
  <c r="AH134" i="79"/>
  <c r="AG134" i="79"/>
  <c r="AF134" i="79"/>
  <c r="AE134" i="79"/>
  <c r="AR131" i="79"/>
  <c r="AQ131" i="79"/>
  <c r="AP131" i="79"/>
  <c r="AO131" i="79"/>
  <c r="AN131" i="79"/>
  <c r="AM131" i="79"/>
  <c r="AL131" i="79"/>
  <c r="AK131" i="79"/>
  <c r="AJ131" i="79"/>
  <c r="AI131" i="79"/>
  <c r="AH131" i="79"/>
  <c r="AG131" i="79"/>
  <c r="AF131" i="79"/>
  <c r="AE131" i="79"/>
  <c r="AR128" i="79"/>
  <c r="AQ128" i="79"/>
  <c r="AP128" i="79"/>
  <c r="AO128" i="79"/>
  <c r="AN128" i="79"/>
  <c r="AM128" i="79"/>
  <c r="AL128" i="79"/>
  <c r="AK128" i="79"/>
  <c r="AJ128" i="79"/>
  <c r="AI128" i="79"/>
  <c r="AH128" i="79"/>
  <c r="AG128" i="79"/>
  <c r="AF128" i="79"/>
  <c r="AE128" i="79"/>
  <c r="AR125" i="79"/>
  <c r="AQ125" i="79"/>
  <c r="AP125" i="79"/>
  <c r="AO125" i="79"/>
  <c r="AN125" i="79"/>
  <c r="AM125" i="79"/>
  <c r="AL125" i="79"/>
  <c r="AK125" i="79"/>
  <c r="AJ125" i="79"/>
  <c r="AI125" i="79"/>
  <c r="AH125" i="79"/>
  <c r="AG125" i="79"/>
  <c r="AF125" i="79"/>
  <c r="AE125" i="79"/>
  <c r="AR122" i="79"/>
  <c r="AQ122" i="79"/>
  <c r="AP122" i="79"/>
  <c r="AO122" i="79"/>
  <c r="AN122" i="79"/>
  <c r="AM122" i="79"/>
  <c r="AL122" i="79"/>
  <c r="AK122" i="79"/>
  <c r="AJ122" i="79"/>
  <c r="AI122" i="79"/>
  <c r="AH122" i="79"/>
  <c r="AG122" i="79"/>
  <c r="AF122" i="79"/>
  <c r="AE122" i="79"/>
  <c r="AR119" i="79"/>
  <c r="AQ119" i="79"/>
  <c r="AP119" i="79"/>
  <c r="AO119" i="79"/>
  <c r="AN119" i="79"/>
  <c r="AM119" i="79"/>
  <c r="AL119" i="79"/>
  <c r="AK119" i="79"/>
  <c r="AJ119" i="79"/>
  <c r="AI119" i="79"/>
  <c r="AH119" i="79"/>
  <c r="AG119" i="79"/>
  <c r="AF119" i="79"/>
  <c r="AE119" i="79"/>
  <c r="AR115" i="79"/>
  <c r="AQ115" i="79"/>
  <c r="AP115" i="79"/>
  <c r="AO115" i="79"/>
  <c r="AN115" i="79"/>
  <c r="AM115" i="79"/>
  <c r="AL115" i="79"/>
  <c r="AK115" i="79"/>
  <c r="AJ115" i="79"/>
  <c r="AI115" i="79"/>
  <c r="AH115" i="79"/>
  <c r="AG115" i="79"/>
  <c r="AF115" i="79"/>
  <c r="AE115" i="79"/>
  <c r="AR112" i="79"/>
  <c r="AQ112" i="79"/>
  <c r="AP112" i="79"/>
  <c r="AO112" i="79"/>
  <c r="AN112" i="79"/>
  <c r="AM112" i="79"/>
  <c r="AL112" i="79"/>
  <c r="AK112" i="79"/>
  <c r="AJ112" i="79"/>
  <c r="AI112" i="79"/>
  <c r="AH112" i="79"/>
  <c r="AG112" i="79"/>
  <c r="AF112" i="79"/>
  <c r="AE112" i="79"/>
  <c r="AR109" i="79"/>
  <c r="AQ109" i="79"/>
  <c r="AP109" i="79"/>
  <c r="AO109" i="79"/>
  <c r="AN109" i="79"/>
  <c r="AM109" i="79"/>
  <c r="AL109" i="79"/>
  <c r="AK109" i="79"/>
  <c r="AJ109" i="79"/>
  <c r="AI109" i="79"/>
  <c r="AH109" i="79"/>
  <c r="AG109" i="79"/>
  <c r="AF109" i="79"/>
  <c r="AE109" i="79"/>
  <c r="AR106" i="79"/>
  <c r="AQ106" i="79"/>
  <c r="AP106" i="79"/>
  <c r="AO106" i="79"/>
  <c r="AN106" i="79"/>
  <c r="AM106" i="79"/>
  <c r="AL106" i="79"/>
  <c r="AK106" i="79"/>
  <c r="AJ106" i="79"/>
  <c r="AI106" i="79"/>
  <c r="AH106" i="79"/>
  <c r="AG106" i="79"/>
  <c r="AF106" i="79"/>
  <c r="AE106" i="79"/>
  <c r="AR101" i="79"/>
  <c r="AQ101" i="79"/>
  <c r="AP101" i="79"/>
  <c r="AO101" i="79"/>
  <c r="AN101" i="79"/>
  <c r="AM101" i="79"/>
  <c r="AL101" i="79"/>
  <c r="AK101" i="79"/>
  <c r="AJ101" i="79"/>
  <c r="AI101" i="79"/>
  <c r="AH101" i="79"/>
  <c r="AG101" i="79"/>
  <c r="AF101" i="79"/>
  <c r="AE101" i="79"/>
  <c r="AR95" i="79"/>
  <c r="AQ95" i="79"/>
  <c r="AP95" i="79"/>
  <c r="AO95" i="79"/>
  <c r="AN95" i="79"/>
  <c r="AM95" i="79"/>
  <c r="AL95" i="79"/>
  <c r="AK95" i="79"/>
  <c r="AJ95" i="79"/>
  <c r="AI95" i="79"/>
  <c r="AH95" i="79"/>
  <c r="AG95" i="79"/>
  <c r="AF95" i="79"/>
  <c r="AE95" i="79"/>
  <c r="AR81" i="79"/>
  <c r="AQ81" i="79"/>
  <c r="AP81" i="79"/>
  <c r="AO81" i="79"/>
  <c r="AN81" i="79"/>
  <c r="AM81" i="79"/>
  <c r="AL81" i="79"/>
  <c r="AK81" i="79"/>
  <c r="AI81" i="79"/>
  <c r="AH81" i="79"/>
  <c r="AG81" i="79"/>
  <c r="AF81" i="79"/>
  <c r="AR74" i="79"/>
  <c r="AQ74" i="79"/>
  <c r="AP74" i="79"/>
  <c r="AO74" i="79"/>
  <c r="AN74" i="79"/>
  <c r="AM74" i="79"/>
  <c r="AL74" i="79"/>
  <c r="AK74" i="79"/>
  <c r="AJ74" i="79"/>
  <c r="AI74" i="79"/>
  <c r="AH74" i="79"/>
  <c r="AG74" i="79"/>
  <c r="AF74" i="79"/>
  <c r="AE74" i="79"/>
  <c r="AR71" i="79"/>
  <c r="AQ71" i="79"/>
  <c r="AP71" i="79"/>
  <c r="AO71" i="79"/>
  <c r="AN71" i="79"/>
  <c r="AM71" i="79"/>
  <c r="AL71" i="79"/>
  <c r="AK71" i="79"/>
  <c r="AJ71" i="79"/>
  <c r="AI71" i="79"/>
  <c r="AH71" i="79"/>
  <c r="AG71" i="79"/>
  <c r="AF71" i="79"/>
  <c r="AE71" i="79"/>
  <c r="AR67" i="79"/>
  <c r="AQ67" i="79"/>
  <c r="AP67" i="79"/>
  <c r="AO67" i="79"/>
  <c r="AN67" i="79"/>
  <c r="AM67" i="79"/>
  <c r="AL67" i="79"/>
  <c r="AK67" i="79"/>
  <c r="AJ67" i="79"/>
  <c r="AI67" i="79"/>
  <c r="AH67" i="79"/>
  <c r="AG67" i="79"/>
  <c r="AF67" i="79"/>
  <c r="AE67" i="79"/>
  <c r="AR64" i="79"/>
  <c r="AQ64" i="79"/>
  <c r="AP64" i="79"/>
  <c r="AO64" i="79"/>
  <c r="AN64" i="79"/>
  <c r="AM64" i="79"/>
  <c r="AL64" i="79"/>
  <c r="AK64" i="79"/>
  <c r="AJ64" i="79"/>
  <c r="AI64" i="79"/>
  <c r="AH64" i="79"/>
  <c r="AG64" i="79"/>
  <c r="AF64" i="79"/>
  <c r="AE64" i="79"/>
  <c r="AR61" i="79"/>
  <c r="AQ61" i="79"/>
  <c r="AP61" i="79"/>
  <c r="AO61" i="79"/>
  <c r="AN61" i="79"/>
  <c r="AM61" i="79"/>
  <c r="AL61" i="79"/>
  <c r="AK61" i="79"/>
  <c r="AJ61" i="79"/>
  <c r="AI61" i="79"/>
  <c r="AH61" i="79"/>
  <c r="AG61" i="79"/>
  <c r="AF61" i="79"/>
  <c r="AE61" i="79"/>
  <c r="AR58" i="79"/>
  <c r="AQ58" i="79"/>
  <c r="AP58" i="79"/>
  <c r="AO58" i="79"/>
  <c r="AN58" i="79"/>
  <c r="AM58" i="79"/>
  <c r="AL58" i="79"/>
  <c r="AK58" i="79"/>
  <c r="AJ58" i="79"/>
  <c r="AI58" i="79"/>
  <c r="AH58" i="79"/>
  <c r="AG58" i="79"/>
  <c r="AF58" i="79"/>
  <c r="AE58" i="79"/>
  <c r="AR55" i="79"/>
  <c r="AQ55" i="79"/>
  <c r="AP55" i="79"/>
  <c r="AO55" i="79"/>
  <c r="AN55" i="79"/>
  <c r="AM55" i="79"/>
  <c r="AL55" i="79"/>
  <c r="AK55" i="79"/>
  <c r="AJ55" i="79"/>
  <c r="AI55" i="79"/>
  <c r="AH55" i="79"/>
  <c r="AG55" i="79"/>
  <c r="AF55" i="79"/>
  <c r="AE55" i="79"/>
  <c r="AR51" i="79"/>
  <c r="AQ51" i="79"/>
  <c r="AP51" i="79"/>
  <c r="AO51" i="79"/>
  <c r="AN51" i="79"/>
  <c r="AM51" i="79"/>
  <c r="AL51" i="79"/>
  <c r="AK51" i="79"/>
  <c r="AJ51" i="79"/>
  <c r="AI51" i="79"/>
  <c r="AH51" i="79"/>
  <c r="AG51" i="79"/>
  <c r="AF51" i="79"/>
  <c r="AE51" i="79"/>
  <c r="AR48" i="79"/>
  <c r="AQ48" i="79"/>
  <c r="AP48" i="79"/>
  <c r="AO48" i="79"/>
  <c r="AN48" i="79"/>
  <c r="AM48" i="79"/>
  <c r="AL48" i="79"/>
  <c r="AK48" i="79"/>
  <c r="AJ48" i="79"/>
  <c r="AI48" i="79"/>
  <c r="AH48" i="79"/>
  <c r="AG48" i="79"/>
  <c r="AF48" i="79"/>
  <c r="AE48" i="79"/>
  <c r="AR45" i="79"/>
  <c r="AQ45" i="79"/>
  <c r="AP45" i="79"/>
  <c r="AO45" i="79"/>
  <c r="AN45" i="79"/>
  <c r="AM45" i="79"/>
  <c r="AL45" i="79"/>
  <c r="AK45" i="79"/>
  <c r="AJ45" i="79"/>
  <c r="AI45" i="79"/>
  <c r="AH45" i="79"/>
  <c r="AG45" i="79"/>
  <c r="AF45" i="79"/>
  <c r="AE45" i="79"/>
  <c r="AR42" i="79"/>
  <c r="AQ42" i="79"/>
  <c r="AP42" i="79"/>
  <c r="AO42" i="79"/>
  <c r="AN42" i="79"/>
  <c r="AM42" i="79"/>
  <c r="AL42" i="79"/>
  <c r="AK42" i="79"/>
  <c r="AJ42" i="79"/>
  <c r="AI42" i="79"/>
  <c r="AH42" i="79"/>
  <c r="AG42" i="79"/>
  <c r="AF42" i="79"/>
  <c r="AE42" i="79"/>
  <c r="AR39" i="79"/>
  <c r="AQ39" i="79"/>
  <c r="AP39" i="79"/>
  <c r="AO39" i="79"/>
  <c r="AN39" i="79"/>
  <c r="AM39" i="79"/>
  <c r="AL39" i="79"/>
  <c r="AK39" i="79"/>
  <c r="AJ39" i="79"/>
  <c r="AI39" i="79"/>
  <c r="AH39" i="79"/>
  <c r="AG39" i="79"/>
  <c r="AF39" i="79"/>
  <c r="Q134" i="79"/>
  <c r="Q131" i="79"/>
  <c r="Q119" i="79"/>
  <c r="Q67" i="79"/>
  <c r="AZ519" i="46"/>
  <c r="AY519" i="46"/>
  <c r="AX519" i="46"/>
  <c r="AW519" i="46"/>
  <c r="AV519" i="46"/>
  <c r="AU519" i="46"/>
  <c r="AT519" i="46"/>
  <c r="AS519" i="46"/>
  <c r="AR519" i="46"/>
  <c r="AQ519" i="46"/>
  <c r="AP519" i="46"/>
  <c r="AO519" i="46"/>
  <c r="AN519" i="46"/>
  <c r="AM519" i="46"/>
  <c r="AZ516" i="46"/>
  <c r="AY516" i="46"/>
  <c r="AX516" i="46"/>
  <c r="AW516" i="46"/>
  <c r="AV516" i="46"/>
  <c r="AU516" i="46"/>
  <c r="AT516" i="46"/>
  <c r="AS516" i="46"/>
  <c r="AR516" i="46"/>
  <c r="AQ516" i="46"/>
  <c r="AP516" i="46"/>
  <c r="AO516" i="46"/>
  <c r="AN516" i="46"/>
  <c r="AM516" i="46"/>
  <c r="AZ513" i="46"/>
  <c r="AY513" i="46"/>
  <c r="AX513" i="46"/>
  <c r="AW513" i="46"/>
  <c r="AV513" i="46"/>
  <c r="AU513" i="46"/>
  <c r="AT513" i="46"/>
  <c r="AS513" i="46"/>
  <c r="AR513" i="46"/>
  <c r="AQ513" i="46"/>
  <c r="AP513" i="46"/>
  <c r="AO513" i="46"/>
  <c r="AN513" i="46"/>
  <c r="AM513" i="46"/>
  <c r="AZ502" i="46"/>
  <c r="AY502" i="46"/>
  <c r="AX502" i="46"/>
  <c r="AW502" i="46"/>
  <c r="AV502" i="46"/>
  <c r="AU502" i="46"/>
  <c r="AT502" i="46"/>
  <c r="AS502" i="46"/>
  <c r="AR502" i="46"/>
  <c r="AQ502" i="46"/>
  <c r="AP502" i="46"/>
  <c r="AO502" i="46"/>
  <c r="AN502" i="46"/>
  <c r="AM502" i="46"/>
  <c r="AZ498" i="46"/>
  <c r="AY498" i="46"/>
  <c r="AX498" i="46"/>
  <c r="AW498" i="46"/>
  <c r="AV498" i="46"/>
  <c r="AU498" i="46"/>
  <c r="AT498" i="46"/>
  <c r="AS498" i="46"/>
  <c r="AR498" i="46"/>
  <c r="AQ498" i="46"/>
  <c r="AP498" i="46"/>
  <c r="AO498" i="46"/>
  <c r="AN498" i="46"/>
  <c r="AM498" i="46"/>
  <c r="AZ495" i="46"/>
  <c r="AY495" i="46"/>
  <c r="AX495" i="46"/>
  <c r="AW495" i="46"/>
  <c r="AV495" i="46"/>
  <c r="AU495" i="46"/>
  <c r="AT495" i="46"/>
  <c r="AS495" i="46"/>
  <c r="AR495" i="46"/>
  <c r="AQ495" i="46"/>
  <c r="AP495" i="46"/>
  <c r="AO495" i="46"/>
  <c r="AN495" i="46"/>
  <c r="AM495" i="46"/>
  <c r="AZ492" i="46"/>
  <c r="AY492" i="46"/>
  <c r="AX492" i="46"/>
  <c r="AW492" i="46"/>
  <c r="AV492" i="46"/>
  <c r="AU492" i="46"/>
  <c r="AT492" i="46"/>
  <c r="AS492" i="46"/>
  <c r="AR492" i="46"/>
  <c r="AQ492" i="46"/>
  <c r="AP492" i="46"/>
  <c r="AO492" i="46"/>
  <c r="AN492" i="46"/>
  <c r="AM492" i="46"/>
  <c r="AZ489" i="46"/>
  <c r="AY489" i="46"/>
  <c r="AX489" i="46"/>
  <c r="AW489" i="46"/>
  <c r="AV489" i="46"/>
  <c r="AU489" i="46"/>
  <c r="AT489" i="46"/>
  <c r="AS489" i="46"/>
  <c r="AR489" i="46"/>
  <c r="AQ489" i="46"/>
  <c r="AP489" i="46"/>
  <c r="AO489" i="46"/>
  <c r="AN489" i="46"/>
  <c r="AM489" i="46"/>
  <c r="AZ486" i="46"/>
  <c r="AY486" i="46"/>
  <c r="AX486" i="46"/>
  <c r="AW486" i="46"/>
  <c r="AV486" i="46"/>
  <c r="AU486" i="46"/>
  <c r="AT486" i="46"/>
  <c r="AS486" i="46"/>
  <c r="AR486" i="46"/>
  <c r="AQ486" i="46"/>
  <c r="AP486" i="46"/>
  <c r="AO486" i="46"/>
  <c r="AN486" i="46"/>
  <c r="AM486" i="46"/>
  <c r="AZ482" i="46"/>
  <c r="AY482" i="46"/>
  <c r="AX482" i="46"/>
  <c r="AW482" i="46"/>
  <c r="AV482" i="46"/>
  <c r="AU482" i="46"/>
  <c r="AT482" i="46"/>
  <c r="AS482" i="46"/>
  <c r="AR482" i="46"/>
  <c r="AQ482" i="46"/>
  <c r="AP482" i="46"/>
  <c r="AO482" i="46"/>
  <c r="AN482" i="46"/>
  <c r="AM482" i="46"/>
  <c r="AZ473" i="46"/>
  <c r="AY473" i="46"/>
  <c r="AX473" i="46"/>
  <c r="AW473" i="46"/>
  <c r="AV473" i="46"/>
  <c r="AU473" i="46"/>
  <c r="AT473" i="46"/>
  <c r="AS473" i="46"/>
  <c r="AR473" i="46"/>
  <c r="AQ473" i="46"/>
  <c r="AP473" i="46"/>
  <c r="AO473" i="46"/>
  <c r="AN473" i="46"/>
  <c r="AM473" i="46"/>
  <c r="AZ470" i="46"/>
  <c r="AY470" i="46"/>
  <c r="AX470" i="46"/>
  <c r="AW470" i="46"/>
  <c r="AV470" i="46"/>
  <c r="AU470" i="46"/>
  <c r="AT470" i="46"/>
  <c r="AS470" i="46"/>
  <c r="AR470" i="46"/>
  <c r="AQ470" i="46"/>
  <c r="AP470" i="46"/>
  <c r="AO470" i="46"/>
  <c r="AN470" i="46"/>
  <c r="AM470" i="46"/>
  <c r="AZ467" i="46"/>
  <c r="AY467" i="46"/>
  <c r="AX467" i="46"/>
  <c r="AW467" i="46"/>
  <c r="AV467" i="46"/>
  <c r="AU467" i="46"/>
  <c r="AT467" i="46"/>
  <c r="AS467" i="46"/>
  <c r="AR467" i="46"/>
  <c r="AQ467" i="46"/>
  <c r="AP467" i="46"/>
  <c r="AO467" i="46"/>
  <c r="AN467" i="46"/>
  <c r="AM467" i="46"/>
  <c r="AZ464" i="46"/>
  <c r="AY464" i="46"/>
  <c r="AX464" i="46"/>
  <c r="AW464" i="46"/>
  <c r="AV464" i="46"/>
  <c r="AU464" i="46"/>
  <c r="AT464" i="46"/>
  <c r="AS464" i="46"/>
  <c r="AR464" i="46"/>
  <c r="AQ464" i="46"/>
  <c r="AP464" i="46"/>
  <c r="AO464" i="46"/>
  <c r="AN464" i="46"/>
  <c r="AM464" i="46"/>
  <c r="AZ461" i="46"/>
  <c r="AY461" i="46"/>
  <c r="AX461" i="46"/>
  <c r="AW461" i="46"/>
  <c r="AV461" i="46"/>
  <c r="AU461" i="46"/>
  <c r="AT461" i="46"/>
  <c r="AS461" i="46"/>
  <c r="AR461" i="46"/>
  <c r="AQ461" i="46"/>
  <c r="AP461" i="46"/>
  <c r="AO461" i="46"/>
  <c r="AN461" i="46"/>
  <c r="AM461" i="46"/>
  <c r="AZ457" i="46"/>
  <c r="AY457" i="46"/>
  <c r="AX457" i="46"/>
  <c r="AW457" i="46"/>
  <c r="AV457" i="46"/>
  <c r="AU457" i="46"/>
  <c r="AT457" i="46"/>
  <c r="AS457" i="46"/>
  <c r="AR457" i="46"/>
  <c r="AQ457" i="46"/>
  <c r="AP457" i="46"/>
  <c r="AO457" i="46"/>
  <c r="AN457" i="46"/>
  <c r="AM457" i="46"/>
  <c r="AZ451" i="46"/>
  <c r="AY451" i="46"/>
  <c r="AX451" i="46"/>
  <c r="AW451" i="46"/>
  <c r="AV451" i="46"/>
  <c r="AU451" i="46"/>
  <c r="AT451" i="46"/>
  <c r="AS451" i="46"/>
  <c r="AR451" i="46"/>
  <c r="AQ451" i="46"/>
  <c r="AP451" i="46"/>
  <c r="AO451" i="46"/>
  <c r="AN451" i="46"/>
  <c r="AM451" i="46"/>
  <c r="AZ448" i="46"/>
  <c r="AY448" i="46"/>
  <c r="AX448" i="46"/>
  <c r="AW448" i="46"/>
  <c r="AV448" i="46"/>
  <c r="AU448" i="46"/>
  <c r="AT448" i="46"/>
  <c r="AS448" i="46"/>
  <c r="AR448" i="46"/>
  <c r="AQ448" i="46"/>
  <c r="AP448" i="46"/>
  <c r="AO448" i="46"/>
  <c r="AN448" i="46"/>
  <c r="AM448" i="46"/>
  <c r="AZ445" i="46"/>
  <c r="AY445" i="46"/>
  <c r="AX445" i="46"/>
  <c r="AW445" i="46"/>
  <c r="AV445" i="46"/>
  <c r="AU445" i="46"/>
  <c r="AT445" i="46"/>
  <c r="AS445" i="46"/>
  <c r="AR445" i="46"/>
  <c r="AQ445" i="46"/>
  <c r="AP445" i="46"/>
  <c r="AO445" i="46"/>
  <c r="AN445" i="46"/>
  <c r="AM445" i="46"/>
  <c r="AZ442" i="46"/>
  <c r="AY442" i="46"/>
  <c r="AX442" i="46"/>
  <c r="AW442" i="46"/>
  <c r="AV442" i="46"/>
  <c r="AU442" i="46"/>
  <c r="AT442" i="46"/>
  <c r="AS442" i="46"/>
  <c r="AR442" i="46"/>
  <c r="AQ442" i="46"/>
  <c r="AP442" i="46"/>
  <c r="AO442" i="46"/>
  <c r="AN442" i="46"/>
  <c r="AM442" i="46"/>
  <c r="AZ439" i="46"/>
  <c r="AY439" i="46"/>
  <c r="AX439" i="46"/>
  <c r="AW439" i="46"/>
  <c r="AV439" i="46"/>
  <c r="AU439" i="46"/>
  <c r="AT439" i="46"/>
  <c r="AS439" i="46"/>
  <c r="AR439" i="46"/>
  <c r="AQ439" i="46"/>
  <c r="AP439" i="46"/>
  <c r="AO439" i="46"/>
  <c r="AN439" i="46"/>
  <c r="AM439" i="46"/>
  <c r="AZ436" i="46"/>
  <c r="AY436" i="46"/>
  <c r="AX436" i="46"/>
  <c r="AW436" i="46"/>
  <c r="AV436" i="46"/>
  <c r="AU436" i="46"/>
  <c r="AT436" i="46"/>
  <c r="AS436" i="46"/>
  <c r="AR436" i="46"/>
  <c r="AQ436" i="46"/>
  <c r="AP436" i="46"/>
  <c r="AO436" i="46"/>
  <c r="AN436" i="46"/>
  <c r="AM436" i="46"/>
  <c r="AZ433" i="46"/>
  <c r="AY433" i="46"/>
  <c r="AX433" i="46"/>
  <c r="AW433" i="46"/>
  <c r="AV433" i="46"/>
  <c r="AU433" i="46"/>
  <c r="AT433" i="46"/>
  <c r="AS433" i="46"/>
  <c r="AR433" i="46"/>
  <c r="AQ433" i="46"/>
  <c r="AP433" i="46"/>
  <c r="AO433" i="46"/>
  <c r="AN433" i="46"/>
  <c r="AM433" i="46"/>
  <c r="AZ383" i="46"/>
  <c r="AY383" i="46"/>
  <c r="AX383" i="46"/>
  <c r="AW383" i="46"/>
  <c r="AV383" i="46"/>
  <c r="AU383" i="46"/>
  <c r="AT383" i="46"/>
  <c r="AS383" i="46"/>
  <c r="AR383" i="46"/>
  <c r="AQ383" i="46"/>
  <c r="AP383" i="46"/>
  <c r="AO383" i="46"/>
  <c r="AN383" i="46"/>
  <c r="AZ380" i="46"/>
  <c r="AY380" i="46"/>
  <c r="AX380" i="46"/>
  <c r="AW380" i="46"/>
  <c r="AV380" i="46"/>
  <c r="AU380" i="46"/>
  <c r="AT380" i="46"/>
  <c r="AS380" i="46"/>
  <c r="AR380" i="46"/>
  <c r="AQ380" i="46"/>
  <c r="AP380" i="46"/>
  <c r="AO380" i="46"/>
  <c r="AN380" i="46"/>
  <c r="AZ377" i="46"/>
  <c r="AY377" i="46"/>
  <c r="AX377" i="46"/>
  <c r="AW377" i="46"/>
  <c r="AV377" i="46"/>
  <c r="AU377" i="46"/>
  <c r="AT377" i="46"/>
  <c r="AS377" i="46"/>
  <c r="AR377" i="46"/>
  <c r="AQ377" i="46"/>
  <c r="AP377" i="46"/>
  <c r="AO377" i="46"/>
  <c r="AN377" i="46"/>
  <c r="AM377" i="46"/>
  <c r="AZ366" i="46"/>
  <c r="AY366" i="46"/>
  <c r="AX366" i="46"/>
  <c r="AW366" i="46"/>
  <c r="AV366" i="46"/>
  <c r="AU366" i="46"/>
  <c r="AT366" i="46"/>
  <c r="AS366" i="46"/>
  <c r="AR366" i="46"/>
  <c r="AQ366" i="46"/>
  <c r="AP366" i="46"/>
  <c r="AO366" i="46"/>
  <c r="AN366" i="46"/>
  <c r="AM366" i="46"/>
  <c r="AZ362" i="46"/>
  <c r="AY362" i="46"/>
  <c r="AX362" i="46"/>
  <c r="AW362" i="46"/>
  <c r="AV362" i="46"/>
  <c r="AU362" i="46"/>
  <c r="AT362" i="46"/>
  <c r="AS362" i="46"/>
  <c r="AR362" i="46"/>
  <c r="AQ362" i="46"/>
  <c r="AP362" i="46"/>
  <c r="AO362" i="46"/>
  <c r="AN362" i="46"/>
  <c r="AM362" i="46"/>
  <c r="AZ359" i="46"/>
  <c r="AY359" i="46"/>
  <c r="AX359" i="46"/>
  <c r="AW359" i="46"/>
  <c r="AV359" i="46"/>
  <c r="AU359" i="46"/>
  <c r="AT359" i="46"/>
  <c r="AS359" i="46"/>
  <c r="AR359" i="46"/>
  <c r="AQ359" i="46"/>
  <c r="AP359" i="46"/>
  <c r="AO359" i="46"/>
  <c r="AN359" i="46"/>
  <c r="AM359" i="46"/>
  <c r="AZ356" i="46"/>
  <c r="AY356" i="46"/>
  <c r="AX356" i="46"/>
  <c r="AW356" i="46"/>
  <c r="AV356" i="46"/>
  <c r="AU356" i="46"/>
  <c r="AT356" i="46"/>
  <c r="AS356" i="46"/>
  <c r="AR356" i="46"/>
  <c r="AQ356" i="46"/>
  <c r="AP356" i="46"/>
  <c r="AO356" i="46"/>
  <c r="AN356" i="46"/>
  <c r="AM356" i="46"/>
  <c r="AZ353" i="46"/>
  <c r="AY353" i="46"/>
  <c r="AX353" i="46"/>
  <c r="AW353" i="46"/>
  <c r="AV353" i="46"/>
  <c r="AU353" i="46"/>
  <c r="AT353" i="46"/>
  <c r="AS353" i="46"/>
  <c r="AR353" i="46"/>
  <c r="AQ353" i="46"/>
  <c r="AP353" i="46"/>
  <c r="AO353" i="46"/>
  <c r="AN353" i="46"/>
  <c r="AM353" i="46"/>
  <c r="AZ350" i="46"/>
  <c r="AY350" i="46"/>
  <c r="AX350" i="46"/>
  <c r="AW350" i="46"/>
  <c r="AV350" i="46"/>
  <c r="AU350" i="46"/>
  <c r="AT350" i="46"/>
  <c r="AS350" i="46"/>
  <c r="AR350" i="46"/>
  <c r="AQ350" i="46"/>
  <c r="AP350" i="46"/>
  <c r="AO350" i="46"/>
  <c r="AN350" i="46"/>
  <c r="AM350" i="46"/>
  <c r="AZ346" i="46"/>
  <c r="AY346" i="46"/>
  <c r="AX346" i="46"/>
  <c r="AW346" i="46"/>
  <c r="AV346" i="46"/>
  <c r="AU346" i="46"/>
  <c r="AT346" i="46"/>
  <c r="AS346" i="46"/>
  <c r="AR346" i="46"/>
  <c r="AQ346" i="46"/>
  <c r="AP346" i="46"/>
  <c r="AO346" i="46"/>
  <c r="AN346" i="46"/>
  <c r="AM346" i="46"/>
  <c r="AZ337" i="46"/>
  <c r="AY337" i="46"/>
  <c r="AX337" i="46"/>
  <c r="AW337" i="46"/>
  <c r="AV337" i="46"/>
  <c r="AU337" i="46"/>
  <c r="AT337" i="46"/>
  <c r="AS337" i="46"/>
  <c r="AR337" i="46"/>
  <c r="AQ337" i="46"/>
  <c r="AP337" i="46"/>
  <c r="AO337" i="46"/>
  <c r="AN337" i="46"/>
  <c r="AM337" i="46"/>
  <c r="AZ334" i="46"/>
  <c r="AY334" i="46"/>
  <c r="AX334" i="46"/>
  <c r="AW334" i="46"/>
  <c r="AV334" i="46"/>
  <c r="AU334" i="46"/>
  <c r="AT334" i="46"/>
  <c r="AS334" i="46"/>
  <c r="AR334" i="46"/>
  <c r="AQ334" i="46"/>
  <c r="AP334" i="46"/>
  <c r="AO334" i="46"/>
  <c r="AN334" i="46"/>
  <c r="AM334" i="46"/>
  <c r="AZ331" i="46"/>
  <c r="AY331" i="46"/>
  <c r="AX331" i="46"/>
  <c r="AW331" i="46"/>
  <c r="AV331" i="46"/>
  <c r="AU331" i="46"/>
  <c r="AT331" i="46"/>
  <c r="AS331" i="46"/>
  <c r="AR331" i="46"/>
  <c r="AQ331" i="46"/>
  <c r="AP331" i="46"/>
  <c r="AO331" i="46"/>
  <c r="AN331" i="46"/>
  <c r="AM331" i="46"/>
  <c r="AZ328" i="46"/>
  <c r="AY328" i="46"/>
  <c r="AX328" i="46"/>
  <c r="AW328" i="46"/>
  <c r="AV328" i="46"/>
  <c r="AU328" i="46"/>
  <c r="AT328" i="46"/>
  <c r="AS328" i="46"/>
  <c r="AR328" i="46"/>
  <c r="AQ328" i="46"/>
  <c r="AP328" i="46"/>
  <c r="AO328" i="46"/>
  <c r="AN328" i="46"/>
  <c r="AM328" i="46"/>
  <c r="AZ325" i="46"/>
  <c r="AY325" i="46"/>
  <c r="AX325" i="46"/>
  <c r="AW325" i="46"/>
  <c r="AV325" i="46"/>
  <c r="AU325" i="46"/>
  <c r="AT325" i="46"/>
  <c r="AS325" i="46"/>
  <c r="AR325" i="46"/>
  <c r="AQ325" i="46"/>
  <c r="AP325" i="46"/>
  <c r="AO325" i="46"/>
  <c r="AN325" i="46"/>
  <c r="AM325" i="46"/>
  <c r="AZ321" i="46"/>
  <c r="AY321" i="46"/>
  <c r="AX321" i="46"/>
  <c r="AW321" i="46"/>
  <c r="AV321" i="46"/>
  <c r="AU321" i="46"/>
  <c r="AT321" i="46"/>
  <c r="AS321" i="46"/>
  <c r="AR321" i="46"/>
  <c r="AQ321" i="46"/>
  <c r="AP321" i="46"/>
  <c r="AO321" i="46"/>
  <c r="AN321" i="46"/>
  <c r="AM321" i="46"/>
  <c r="AZ315" i="46"/>
  <c r="AY315" i="46"/>
  <c r="AX315" i="46"/>
  <c r="AW315" i="46"/>
  <c r="AV315" i="46"/>
  <c r="AU315" i="46"/>
  <c r="AT315" i="46"/>
  <c r="AS315" i="46"/>
  <c r="AR315" i="46"/>
  <c r="AQ315" i="46"/>
  <c r="AP315" i="46"/>
  <c r="AO315" i="46"/>
  <c r="AN315" i="46"/>
  <c r="AM315" i="46"/>
  <c r="AZ312" i="46"/>
  <c r="AY312" i="46"/>
  <c r="AX312" i="46"/>
  <c r="AW312" i="46"/>
  <c r="AV312" i="46"/>
  <c r="AU312" i="46"/>
  <c r="AT312" i="46"/>
  <c r="AS312" i="46"/>
  <c r="AR312" i="46"/>
  <c r="AQ312" i="46"/>
  <c r="AP312" i="46"/>
  <c r="AO312" i="46"/>
  <c r="AN312" i="46"/>
  <c r="AM312" i="46"/>
  <c r="AZ309" i="46"/>
  <c r="AY309" i="46"/>
  <c r="AX309" i="46"/>
  <c r="AW309" i="46"/>
  <c r="AV309" i="46"/>
  <c r="AU309" i="46"/>
  <c r="AT309" i="46"/>
  <c r="AS309" i="46"/>
  <c r="AR309" i="46"/>
  <c r="AQ309" i="46"/>
  <c r="AP309" i="46"/>
  <c r="AO309" i="46"/>
  <c r="AN309" i="46"/>
  <c r="AM309" i="46"/>
  <c r="AZ306" i="46"/>
  <c r="AY306" i="46"/>
  <c r="AX306" i="46"/>
  <c r="AW306" i="46"/>
  <c r="AV306" i="46"/>
  <c r="AU306" i="46"/>
  <c r="AT306" i="46"/>
  <c r="AS306" i="46"/>
  <c r="AR306" i="46"/>
  <c r="AQ306" i="46"/>
  <c r="AP306" i="46"/>
  <c r="AO306" i="46"/>
  <c r="AN306" i="46"/>
  <c r="AM306" i="46"/>
  <c r="AZ303" i="46"/>
  <c r="AY303" i="46"/>
  <c r="AX303" i="46"/>
  <c r="AW303" i="46"/>
  <c r="AV303" i="46"/>
  <c r="AU303" i="46"/>
  <c r="AT303" i="46"/>
  <c r="AS303" i="46"/>
  <c r="AR303" i="46"/>
  <c r="AQ303" i="46"/>
  <c r="AP303" i="46"/>
  <c r="AO303" i="46"/>
  <c r="AN303" i="46"/>
  <c r="AM303" i="46"/>
  <c r="AZ300" i="46"/>
  <c r="AY300" i="46"/>
  <c r="AX300" i="46"/>
  <c r="AW300" i="46"/>
  <c r="AV300" i="46"/>
  <c r="AU300" i="46"/>
  <c r="AT300" i="46"/>
  <c r="AS300" i="46"/>
  <c r="AR300" i="46"/>
  <c r="AQ300" i="46"/>
  <c r="AP300" i="46"/>
  <c r="AO300" i="46"/>
  <c r="AN300" i="46"/>
  <c r="AM300" i="46"/>
  <c r="AZ297" i="46"/>
  <c r="AY297" i="46"/>
  <c r="AX297" i="46"/>
  <c r="AW297" i="46"/>
  <c r="AV297" i="46"/>
  <c r="AU297" i="46"/>
  <c r="AT297" i="46"/>
  <c r="AS297" i="46"/>
  <c r="AR297" i="46"/>
  <c r="AQ297" i="46"/>
  <c r="AP297" i="46"/>
  <c r="AO297" i="46"/>
  <c r="AN297" i="46"/>
  <c r="AM297" i="46"/>
  <c r="AZ247" i="46"/>
  <c r="AY247" i="46"/>
  <c r="AX247" i="46"/>
  <c r="AW247" i="46"/>
  <c r="AV247" i="46"/>
  <c r="AU247" i="46"/>
  <c r="AT247" i="46"/>
  <c r="AS247" i="46"/>
  <c r="AR247" i="46"/>
  <c r="AQ247" i="46"/>
  <c r="AP247" i="46"/>
  <c r="AO247" i="46"/>
  <c r="AN247" i="46"/>
  <c r="AZ244" i="46"/>
  <c r="AY244" i="46"/>
  <c r="AX244" i="46"/>
  <c r="AW244" i="46"/>
  <c r="AV244" i="46"/>
  <c r="AU244" i="46"/>
  <c r="AT244" i="46"/>
  <c r="AS244" i="46"/>
  <c r="AR244" i="46"/>
  <c r="AQ244" i="46"/>
  <c r="AP244" i="46"/>
  <c r="AO244" i="46"/>
  <c r="AN244" i="46"/>
  <c r="AM244" i="46"/>
  <c r="AZ241" i="46"/>
  <c r="AY241" i="46"/>
  <c r="AX241" i="46"/>
  <c r="AW241" i="46"/>
  <c r="AV241" i="46"/>
  <c r="AU241" i="46"/>
  <c r="AT241" i="46"/>
  <c r="AS241" i="46"/>
  <c r="AR241" i="46"/>
  <c r="AQ241" i="46"/>
  <c r="AP241" i="46"/>
  <c r="AO241" i="46"/>
  <c r="AN241" i="46"/>
  <c r="AM241" i="46"/>
  <c r="AZ230" i="46"/>
  <c r="AY230" i="46"/>
  <c r="AX230" i="46"/>
  <c r="AW230" i="46"/>
  <c r="AV230" i="46"/>
  <c r="AU230" i="46"/>
  <c r="AT230" i="46"/>
  <c r="AS230" i="46"/>
  <c r="AR230" i="46"/>
  <c r="AQ230" i="46"/>
  <c r="AP230" i="46"/>
  <c r="AO230" i="46"/>
  <c r="AN230" i="46"/>
  <c r="AM230" i="46"/>
  <c r="AZ226" i="46"/>
  <c r="AY226" i="46"/>
  <c r="AX226" i="46"/>
  <c r="AW226" i="46"/>
  <c r="AV226" i="46"/>
  <c r="AU226" i="46"/>
  <c r="AT226" i="46"/>
  <c r="AS226" i="46"/>
  <c r="AR226" i="46"/>
  <c r="AQ226" i="46"/>
  <c r="AP226" i="46"/>
  <c r="AO226" i="46"/>
  <c r="AN226" i="46"/>
  <c r="AM226" i="46"/>
  <c r="AZ223" i="46"/>
  <c r="AY223" i="46"/>
  <c r="AX223" i="46"/>
  <c r="AW223" i="46"/>
  <c r="AV223" i="46"/>
  <c r="AU223" i="46"/>
  <c r="AT223" i="46"/>
  <c r="AS223" i="46"/>
  <c r="AR223" i="46"/>
  <c r="AQ223" i="46"/>
  <c r="AP223" i="46"/>
  <c r="AO223" i="46"/>
  <c r="AN223" i="46"/>
  <c r="AM223" i="46"/>
  <c r="AZ220" i="46"/>
  <c r="AY220" i="46"/>
  <c r="AX220" i="46"/>
  <c r="AW220" i="46"/>
  <c r="AV220" i="46"/>
  <c r="AU220" i="46"/>
  <c r="AT220" i="46"/>
  <c r="AS220" i="46"/>
  <c r="AR220" i="46"/>
  <c r="AQ220" i="46"/>
  <c r="AP220" i="46"/>
  <c r="AO220" i="46"/>
  <c r="AN220" i="46"/>
  <c r="AM220" i="46"/>
  <c r="AZ217" i="46"/>
  <c r="AY217" i="46"/>
  <c r="AX217" i="46"/>
  <c r="AW217" i="46"/>
  <c r="AV217" i="46"/>
  <c r="AU217" i="46"/>
  <c r="AT217" i="46"/>
  <c r="AS217" i="46"/>
  <c r="AR217" i="46"/>
  <c r="AQ217" i="46"/>
  <c r="AP217" i="46"/>
  <c r="AO217" i="46"/>
  <c r="AN217" i="46"/>
  <c r="AM217" i="46"/>
  <c r="AZ214" i="46"/>
  <c r="AY214" i="46"/>
  <c r="AX214" i="46"/>
  <c r="AW214" i="46"/>
  <c r="AV214" i="46"/>
  <c r="AU214" i="46"/>
  <c r="AT214" i="46"/>
  <c r="AS214" i="46"/>
  <c r="AR214" i="46"/>
  <c r="AQ214" i="46"/>
  <c r="AP214" i="46"/>
  <c r="AO214" i="46"/>
  <c r="AN214" i="46"/>
  <c r="AM214" i="46"/>
  <c r="AZ210" i="46"/>
  <c r="AY210" i="46"/>
  <c r="AX210" i="46"/>
  <c r="AW210" i="46"/>
  <c r="AV210" i="46"/>
  <c r="AU210" i="46"/>
  <c r="AT210" i="46"/>
  <c r="AS210" i="46"/>
  <c r="AR210" i="46"/>
  <c r="AQ210" i="46"/>
  <c r="AP210" i="46"/>
  <c r="AO210" i="46"/>
  <c r="AN210" i="46"/>
  <c r="AM210" i="46"/>
  <c r="AZ201" i="46"/>
  <c r="AY201" i="46"/>
  <c r="AX201" i="46"/>
  <c r="AW201" i="46"/>
  <c r="AV201" i="46"/>
  <c r="AU201" i="46"/>
  <c r="AT201" i="46"/>
  <c r="AS201" i="46"/>
  <c r="AR201" i="46"/>
  <c r="AQ201" i="46"/>
  <c r="AP201" i="46"/>
  <c r="AO201" i="46"/>
  <c r="AN201" i="46"/>
  <c r="AM201" i="46"/>
  <c r="AZ198" i="46"/>
  <c r="AY198" i="46"/>
  <c r="AX198" i="46"/>
  <c r="AW198" i="46"/>
  <c r="AV198" i="46"/>
  <c r="AU198" i="46"/>
  <c r="AT198" i="46"/>
  <c r="AS198" i="46"/>
  <c r="AR198" i="46"/>
  <c r="AQ198" i="46"/>
  <c r="AP198" i="46"/>
  <c r="AO198" i="46"/>
  <c r="AN198" i="46"/>
  <c r="AM198" i="46"/>
  <c r="AZ195" i="46"/>
  <c r="AY195" i="46"/>
  <c r="AX195" i="46"/>
  <c r="AW195" i="46"/>
  <c r="AV195" i="46"/>
  <c r="AU195" i="46"/>
  <c r="AT195" i="46"/>
  <c r="AS195" i="46"/>
  <c r="AR195" i="46"/>
  <c r="AQ195" i="46"/>
  <c r="AP195" i="46"/>
  <c r="AO195" i="46"/>
  <c r="AN195" i="46"/>
  <c r="AM195" i="46"/>
  <c r="AZ192" i="46"/>
  <c r="AY192" i="46"/>
  <c r="AX192" i="46"/>
  <c r="AW192" i="46"/>
  <c r="AV192" i="46"/>
  <c r="AU192" i="46"/>
  <c r="AT192" i="46"/>
  <c r="AS192" i="46"/>
  <c r="AR192" i="46"/>
  <c r="AQ192" i="46"/>
  <c r="AP192" i="46"/>
  <c r="AO192" i="46"/>
  <c r="AN192" i="46"/>
  <c r="AM192" i="46"/>
  <c r="AZ189" i="46"/>
  <c r="AY189" i="46"/>
  <c r="AX189" i="46"/>
  <c r="AW189" i="46"/>
  <c r="AV189" i="46"/>
  <c r="AU189" i="46"/>
  <c r="AT189" i="46"/>
  <c r="AS189" i="46"/>
  <c r="AR189" i="46"/>
  <c r="AQ189" i="46"/>
  <c r="AP189" i="46"/>
  <c r="AO189" i="46"/>
  <c r="AN189" i="46"/>
  <c r="AM189" i="46"/>
  <c r="AZ185" i="46"/>
  <c r="AY185" i="46"/>
  <c r="AX185" i="46"/>
  <c r="AW185" i="46"/>
  <c r="AV185" i="46"/>
  <c r="AU185" i="46"/>
  <c r="AT185" i="46"/>
  <c r="AS185" i="46"/>
  <c r="AR185" i="46"/>
  <c r="AQ185" i="46"/>
  <c r="AP185" i="46"/>
  <c r="AO185" i="46"/>
  <c r="AN185" i="46"/>
  <c r="AM185" i="46"/>
  <c r="AZ179" i="46"/>
  <c r="AY179" i="46"/>
  <c r="AX179" i="46"/>
  <c r="AW179" i="46"/>
  <c r="AV179" i="46"/>
  <c r="AU179" i="46"/>
  <c r="AT179" i="46"/>
  <c r="AS179" i="46"/>
  <c r="AR179" i="46"/>
  <c r="AQ179" i="46"/>
  <c r="AP179" i="46"/>
  <c r="AO179" i="46"/>
  <c r="AN179" i="46"/>
  <c r="AM179" i="46"/>
  <c r="AZ176" i="46"/>
  <c r="AY176" i="46"/>
  <c r="AX176" i="46"/>
  <c r="AW176" i="46"/>
  <c r="AV176" i="46"/>
  <c r="AU176" i="46"/>
  <c r="AT176" i="46"/>
  <c r="AS176" i="46"/>
  <c r="AR176" i="46"/>
  <c r="AQ176" i="46"/>
  <c r="AP176" i="46"/>
  <c r="AO176" i="46"/>
  <c r="AN176" i="46"/>
  <c r="AM176" i="46"/>
  <c r="AZ173" i="46"/>
  <c r="AY173" i="46"/>
  <c r="AX173" i="46"/>
  <c r="AW173" i="46"/>
  <c r="AV173" i="46"/>
  <c r="AU173" i="46"/>
  <c r="AT173" i="46"/>
  <c r="AS173" i="46"/>
  <c r="AR173" i="46"/>
  <c r="AQ173" i="46"/>
  <c r="AP173" i="46"/>
  <c r="AO173" i="46"/>
  <c r="AN173" i="46"/>
  <c r="AM173" i="46"/>
  <c r="AZ170" i="46"/>
  <c r="AY170" i="46"/>
  <c r="AX170" i="46"/>
  <c r="AW170" i="46"/>
  <c r="AV170" i="46"/>
  <c r="AU170" i="46"/>
  <c r="AT170" i="46"/>
  <c r="AS170" i="46"/>
  <c r="AR170" i="46"/>
  <c r="AQ170" i="46"/>
  <c r="AP170" i="46"/>
  <c r="AO170" i="46"/>
  <c r="AN170" i="46"/>
  <c r="AM170" i="46"/>
  <c r="AZ167" i="46"/>
  <c r="AY167" i="46"/>
  <c r="AX167" i="46"/>
  <c r="AW167" i="46"/>
  <c r="AV167" i="46"/>
  <c r="AU167" i="46"/>
  <c r="AT167" i="46"/>
  <c r="AS167" i="46"/>
  <c r="AR167" i="46"/>
  <c r="AQ167" i="46"/>
  <c r="AP167" i="46"/>
  <c r="AO167" i="46"/>
  <c r="AN167" i="46"/>
  <c r="AM167" i="46"/>
  <c r="AZ164" i="46"/>
  <c r="AY164" i="46"/>
  <c r="AX164" i="46"/>
  <c r="AW164" i="46"/>
  <c r="AV164" i="46"/>
  <c r="AU164" i="46"/>
  <c r="AT164" i="46"/>
  <c r="AS164" i="46"/>
  <c r="AR164" i="46"/>
  <c r="AQ164" i="46"/>
  <c r="AP164" i="46"/>
  <c r="AO164" i="46"/>
  <c r="AN164" i="46"/>
  <c r="AM164" i="46"/>
  <c r="AZ161" i="46"/>
  <c r="AY161" i="46"/>
  <c r="AX161" i="46"/>
  <c r="AW161" i="46"/>
  <c r="AV161" i="46"/>
  <c r="AU161" i="46"/>
  <c r="AT161" i="46"/>
  <c r="AS161" i="46"/>
  <c r="AR161" i="46"/>
  <c r="AQ161" i="46"/>
  <c r="AP161" i="46"/>
  <c r="AO161" i="46"/>
  <c r="AN161" i="46"/>
  <c r="AM161" i="46"/>
  <c r="AY109" i="46"/>
  <c r="AX109" i="46"/>
  <c r="AW109" i="46"/>
  <c r="AV109" i="46"/>
  <c r="AU109" i="46"/>
  <c r="AT109" i="46"/>
  <c r="AS109" i="46"/>
  <c r="AR109" i="46"/>
  <c r="AQ109" i="46"/>
  <c r="AP109" i="46"/>
  <c r="AO109" i="46"/>
  <c r="AN109" i="46"/>
  <c r="AZ106" i="46"/>
  <c r="AY106" i="46"/>
  <c r="AX106" i="46"/>
  <c r="AW106" i="46"/>
  <c r="AV106" i="46"/>
  <c r="AU106" i="46"/>
  <c r="AT106" i="46"/>
  <c r="AS106" i="46"/>
  <c r="AR106" i="46"/>
  <c r="AQ106" i="46"/>
  <c r="AN106" i="46"/>
  <c r="AZ103" i="46"/>
  <c r="AY103" i="46"/>
  <c r="AX103" i="46"/>
  <c r="AW103" i="46"/>
  <c r="AV103" i="46"/>
  <c r="AU103" i="46"/>
  <c r="AT103" i="46"/>
  <c r="AS103" i="46"/>
  <c r="AR103" i="46"/>
  <c r="AQ103" i="46"/>
  <c r="AP103" i="46"/>
  <c r="AO103" i="46"/>
  <c r="AN103" i="46"/>
  <c r="AM103" i="46"/>
  <c r="AZ92" i="46"/>
  <c r="AY92" i="46"/>
  <c r="AX92" i="46"/>
  <c r="AW92" i="46"/>
  <c r="AV92" i="46"/>
  <c r="AU92" i="46"/>
  <c r="AT92" i="46"/>
  <c r="AS92" i="46"/>
  <c r="AR92" i="46"/>
  <c r="AQ92" i="46"/>
  <c r="AP92" i="46"/>
  <c r="AO92" i="46"/>
  <c r="AN92" i="46"/>
  <c r="AM92" i="46"/>
  <c r="AZ88" i="46"/>
  <c r="AY88" i="46"/>
  <c r="AX88" i="46"/>
  <c r="AW88" i="46"/>
  <c r="AV88" i="46"/>
  <c r="AU88" i="46"/>
  <c r="AT88" i="46"/>
  <c r="AS88" i="46"/>
  <c r="AR88" i="46"/>
  <c r="AQ88" i="46"/>
  <c r="AP88" i="46"/>
  <c r="AO88" i="46"/>
  <c r="AN88" i="46"/>
  <c r="AM88" i="46"/>
  <c r="AZ85" i="46"/>
  <c r="AY85" i="46"/>
  <c r="AX85" i="46"/>
  <c r="AW85" i="46"/>
  <c r="AV85" i="46"/>
  <c r="AU85" i="46"/>
  <c r="AT85" i="46"/>
  <c r="AS85" i="46"/>
  <c r="AR85" i="46"/>
  <c r="AQ85" i="46"/>
  <c r="AP85" i="46"/>
  <c r="AO85" i="46"/>
  <c r="AN85" i="46"/>
  <c r="AM85" i="46"/>
  <c r="AZ82" i="46"/>
  <c r="AY82" i="46"/>
  <c r="AX82" i="46"/>
  <c r="AW82" i="46"/>
  <c r="AV82" i="46"/>
  <c r="AU82" i="46"/>
  <c r="AT82" i="46"/>
  <c r="AS82" i="46"/>
  <c r="AR82" i="46"/>
  <c r="AQ82" i="46"/>
  <c r="AP82" i="46"/>
  <c r="AO82" i="46"/>
  <c r="AN82" i="46"/>
  <c r="AM82" i="46"/>
  <c r="AZ79" i="46"/>
  <c r="AY79" i="46"/>
  <c r="AX79" i="46"/>
  <c r="AW79" i="46"/>
  <c r="AV79" i="46"/>
  <c r="AU79" i="46"/>
  <c r="AT79" i="46"/>
  <c r="AS79" i="46"/>
  <c r="AR79" i="46"/>
  <c r="AQ79" i="46"/>
  <c r="AP79" i="46"/>
  <c r="AO79" i="46"/>
  <c r="AN79" i="46"/>
  <c r="AM79" i="46"/>
  <c r="AZ76" i="46"/>
  <c r="AY76" i="46"/>
  <c r="AX76" i="46"/>
  <c r="AW76" i="46"/>
  <c r="AV76" i="46"/>
  <c r="AU76" i="46"/>
  <c r="AT76" i="46"/>
  <c r="AS76" i="46"/>
  <c r="AR76" i="46"/>
  <c r="AQ76" i="46"/>
  <c r="AP76" i="46"/>
  <c r="AO76" i="46"/>
  <c r="AN76" i="46"/>
  <c r="AM76" i="46"/>
  <c r="AZ72" i="46"/>
  <c r="AY72" i="46"/>
  <c r="AX72" i="46"/>
  <c r="AW72" i="46"/>
  <c r="AV72" i="46"/>
  <c r="AU72" i="46"/>
  <c r="AT72" i="46"/>
  <c r="AS72" i="46"/>
  <c r="AR72" i="46"/>
  <c r="AQ72" i="46"/>
  <c r="AP72" i="46"/>
  <c r="AO72" i="46"/>
  <c r="AN72" i="46"/>
  <c r="AZ66" i="46"/>
  <c r="AY66" i="46"/>
  <c r="AX66" i="46"/>
  <c r="AW66" i="46"/>
  <c r="AV66" i="46"/>
  <c r="AU66" i="46"/>
  <c r="AT66" i="46"/>
  <c r="AS66" i="46"/>
  <c r="AR66" i="46"/>
  <c r="AQ66" i="46"/>
  <c r="AP66" i="46"/>
  <c r="AO66" i="46"/>
  <c r="AN66" i="46"/>
  <c r="AM66" i="46"/>
  <c r="AZ63" i="46"/>
  <c r="AY63" i="46"/>
  <c r="AX63" i="46"/>
  <c r="AW63" i="46"/>
  <c r="AV63" i="46"/>
  <c r="AU63" i="46"/>
  <c r="AT63" i="46"/>
  <c r="AS63" i="46"/>
  <c r="AR63" i="46"/>
  <c r="AQ63" i="46"/>
  <c r="AP63" i="46"/>
  <c r="AO63" i="46"/>
  <c r="AN63" i="46"/>
  <c r="AM63" i="46"/>
  <c r="AZ60" i="46"/>
  <c r="AY60" i="46"/>
  <c r="AX60" i="46"/>
  <c r="AW60" i="46"/>
  <c r="AV60" i="46"/>
  <c r="AU60" i="46"/>
  <c r="AT60" i="46"/>
  <c r="AS60" i="46"/>
  <c r="AR60" i="46"/>
  <c r="AQ60" i="46"/>
  <c r="AP60" i="46"/>
  <c r="AO60" i="46"/>
  <c r="AN60" i="46"/>
  <c r="AM60" i="46"/>
  <c r="AZ57" i="46"/>
  <c r="AY57" i="46"/>
  <c r="AX57" i="46"/>
  <c r="AW57" i="46"/>
  <c r="AV57" i="46"/>
  <c r="AU57" i="46"/>
  <c r="AT57" i="46"/>
  <c r="AS57" i="46"/>
  <c r="AR57" i="46"/>
  <c r="AQ57" i="46"/>
  <c r="AP57" i="46"/>
  <c r="AO57" i="46"/>
  <c r="AN57" i="46"/>
  <c r="AM57" i="46"/>
  <c r="AZ54" i="46"/>
  <c r="AY54" i="46"/>
  <c r="AX54" i="46"/>
  <c r="AW54" i="46"/>
  <c r="AV54" i="46"/>
  <c r="AU54" i="46"/>
  <c r="AT54" i="46"/>
  <c r="AS54" i="46"/>
  <c r="AR54" i="46"/>
  <c r="AQ54" i="46"/>
  <c r="AP54" i="46"/>
  <c r="AO54" i="46"/>
  <c r="AN54" i="46"/>
  <c r="AM54" i="46"/>
  <c r="AZ51" i="46"/>
  <c r="AY51" i="46"/>
  <c r="AX51" i="46"/>
  <c r="AW51" i="46"/>
  <c r="AV51" i="46"/>
  <c r="AU51" i="46"/>
  <c r="AT51" i="46"/>
  <c r="AS51" i="46"/>
  <c r="AR51" i="46"/>
  <c r="AQ51" i="46"/>
  <c r="AP51" i="46"/>
  <c r="AO51" i="46"/>
  <c r="AN51" i="46"/>
  <c r="AM51" i="46"/>
  <c r="AZ47" i="46"/>
  <c r="AY47" i="46"/>
  <c r="AX47" i="46"/>
  <c r="AW47" i="46"/>
  <c r="AV47" i="46"/>
  <c r="AU47" i="46"/>
  <c r="AT47" i="46"/>
  <c r="AS47" i="46"/>
  <c r="AR47" i="46"/>
  <c r="AQ47" i="46"/>
  <c r="AP47" i="46"/>
  <c r="AO47" i="46"/>
  <c r="AN47" i="46"/>
  <c r="AM47" i="46"/>
  <c r="AZ41" i="46"/>
  <c r="AY41" i="46"/>
  <c r="AX41" i="46"/>
  <c r="AW41" i="46"/>
  <c r="AV41" i="46"/>
  <c r="AU41" i="46"/>
  <c r="AT41" i="46"/>
  <c r="AS41" i="46"/>
  <c r="AR41" i="46"/>
  <c r="AQ41" i="46"/>
  <c r="AP41" i="46"/>
  <c r="AO41" i="46"/>
  <c r="AN41" i="46"/>
  <c r="AM41" i="46"/>
  <c r="AZ38" i="46"/>
  <c r="AY38" i="46"/>
  <c r="AX38" i="46"/>
  <c r="AW38" i="46"/>
  <c r="AV38" i="46"/>
  <c r="AU38" i="46"/>
  <c r="AT38" i="46"/>
  <c r="AS38" i="46"/>
  <c r="AR38" i="46"/>
  <c r="AQ38" i="46"/>
  <c r="AP38" i="46"/>
  <c r="AO38" i="46"/>
  <c r="AN38" i="46"/>
  <c r="AM38" i="46"/>
  <c r="AZ35" i="46"/>
  <c r="AY35" i="46"/>
  <c r="AX35" i="46"/>
  <c r="AW35" i="46"/>
  <c r="AV35" i="46"/>
  <c r="AU35" i="46"/>
  <c r="AT35" i="46"/>
  <c r="AS35" i="46"/>
  <c r="AR35" i="46"/>
  <c r="AQ35" i="46"/>
  <c r="AP35" i="46"/>
  <c r="AO35" i="46"/>
  <c r="AN35" i="46"/>
  <c r="AM35" i="46"/>
  <c r="AZ32" i="46"/>
  <c r="AY32" i="46"/>
  <c r="AX32" i="46"/>
  <c r="AW32" i="46"/>
  <c r="AV32" i="46"/>
  <c r="AU32" i="46"/>
  <c r="AT32" i="46"/>
  <c r="AS32" i="46"/>
  <c r="AR32" i="46"/>
  <c r="AQ32" i="46"/>
  <c r="AP32" i="46"/>
  <c r="AO32" i="46"/>
  <c r="AN32" i="46"/>
  <c r="AM32" i="46"/>
  <c r="AZ29" i="46"/>
  <c r="AY29" i="46"/>
  <c r="AX29" i="46"/>
  <c r="AW29" i="46"/>
  <c r="AV29" i="46"/>
  <c r="AU29" i="46"/>
  <c r="AT29" i="46"/>
  <c r="AS29" i="46"/>
  <c r="AR29" i="46"/>
  <c r="AQ29" i="46"/>
  <c r="AP29" i="46"/>
  <c r="AO29" i="46"/>
  <c r="AN29" i="46"/>
  <c r="AM29" i="46"/>
  <c r="AZ26" i="46"/>
  <c r="AY26" i="46"/>
  <c r="AX26" i="46"/>
  <c r="AW26" i="46"/>
  <c r="AV26" i="46"/>
  <c r="AU26" i="46"/>
  <c r="AT26" i="46"/>
  <c r="AS26" i="46"/>
  <c r="AR26" i="46"/>
  <c r="AQ26" i="46"/>
  <c r="AP26" i="46"/>
  <c r="AO26" i="46"/>
  <c r="AN26" i="46"/>
  <c r="AM26" i="46"/>
  <c r="AF1188" i="79" l="1"/>
  <c r="AF1191" i="79"/>
  <c r="AF1190" i="79"/>
  <c r="AF1192" i="79"/>
  <c r="AF1187" i="79"/>
  <c r="AF2004" i="79" s="1"/>
  <c r="AF1189" i="79"/>
  <c r="AF1186" i="79"/>
  <c r="AF1999" i="79"/>
  <c r="AF1997" i="79"/>
  <c r="AF2007" i="79"/>
  <c r="AF1996" i="79"/>
  <c r="AF1998" i="79"/>
  <c r="AF2008" i="79"/>
  <c r="AF2005" i="79"/>
  <c r="AF2006" i="79"/>
  <c r="AF977" i="79"/>
  <c r="AF783" i="79"/>
  <c r="AF784" i="79"/>
  <c r="AF785" i="79"/>
  <c r="AF786" i="79"/>
  <c r="AF787" i="79"/>
  <c r="AF788" i="79"/>
  <c r="AF781" i="79"/>
  <c r="AF789" i="79"/>
  <c r="AF2002" i="79" s="1"/>
  <c r="AF782" i="79"/>
  <c r="AE787" i="79"/>
  <c r="AE786" i="79"/>
  <c r="AE785" i="79"/>
  <c r="AE784" i="79"/>
  <c r="AE788" i="79"/>
  <c r="AE783" i="79"/>
  <c r="AE782" i="79"/>
  <c r="AE789" i="79"/>
  <c r="AE2002" i="79" s="1"/>
  <c r="AE781" i="79"/>
  <c r="AF978" i="79"/>
  <c r="AF982" i="79"/>
  <c r="AF979" i="79"/>
  <c r="AF2003" i="79" s="1"/>
  <c r="AF983" i="79"/>
  <c r="AF981" i="79"/>
  <c r="AF980" i="79"/>
  <c r="AF984" i="79"/>
  <c r="AE406" i="79"/>
  <c r="AE409" i="79"/>
  <c r="AE2000" i="79" s="1"/>
  <c r="AE400" i="79"/>
  <c r="AE404" i="79"/>
  <c r="AE402" i="79"/>
  <c r="AE405" i="79"/>
  <c r="AE403" i="79"/>
  <c r="AE408" i="79"/>
  <c r="AE401" i="79"/>
  <c r="AE399" i="79"/>
  <c r="AE407" i="79"/>
  <c r="AF401" i="79"/>
  <c r="AF405" i="79"/>
  <c r="AF409" i="79"/>
  <c r="AF2000" i="79" s="1"/>
  <c r="AF399" i="79"/>
  <c r="AF400" i="79"/>
  <c r="AF402" i="79"/>
  <c r="AF406" i="79"/>
  <c r="AF403" i="79"/>
  <c r="AF404" i="79"/>
  <c r="AF407" i="79"/>
  <c r="AF408" i="79"/>
  <c r="AF208" i="79"/>
  <c r="AF212" i="79"/>
  <c r="AF216" i="79"/>
  <c r="AF211" i="79"/>
  <c r="AF209" i="79"/>
  <c r="AF213" i="79"/>
  <c r="AF217" i="79"/>
  <c r="AF215" i="79"/>
  <c r="AF210" i="79"/>
  <c r="AF218" i="79"/>
  <c r="AF219" i="79"/>
  <c r="AN550" i="46"/>
  <c r="AN554" i="46"/>
  <c r="AN558" i="46"/>
  <c r="AN562" i="46"/>
  <c r="AN557" i="46"/>
  <c r="AN551" i="46"/>
  <c r="AN555" i="46"/>
  <c r="AN559" i="46"/>
  <c r="AN556" i="46"/>
  <c r="AN561" i="46"/>
  <c r="AN552" i="46"/>
  <c r="AN560" i="46"/>
  <c r="AN553" i="46"/>
  <c r="AM551" i="46"/>
  <c r="AM552" i="46"/>
  <c r="AM554" i="46"/>
  <c r="AM550" i="46"/>
  <c r="AM553" i="46"/>
  <c r="AN414" i="46"/>
  <c r="AN418" i="46"/>
  <c r="AN422" i="46"/>
  <c r="AN415" i="46"/>
  <c r="AN419" i="46"/>
  <c r="AN423" i="46"/>
  <c r="AN412" i="46"/>
  <c r="AN420" i="46"/>
  <c r="AN417" i="46"/>
  <c r="AN416" i="46"/>
  <c r="AN413" i="46"/>
  <c r="AN421" i="46"/>
  <c r="AM423" i="46"/>
  <c r="AM419" i="46"/>
  <c r="AM415" i="46"/>
  <c r="AM422" i="46"/>
  <c r="AM418" i="46"/>
  <c r="AM414" i="46"/>
  <c r="AM421" i="46"/>
  <c r="AM413" i="46"/>
  <c r="AM416" i="46"/>
  <c r="AM417" i="46"/>
  <c r="AM420" i="46"/>
  <c r="AM412" i="46"/>
  <c r="AN275" i="46"/>
  <c r="AN279" i="46"/>
  <c r="AN283" i="46"/>
  <c r="AN287" i="46"/>
  <c r="AN276" i="46"/>
  <c r="AN280" i="46"/>
  <c r="AN284" i="46"/>
  <c r="AN288" i="46"/>
  <c r="AN277" i="46"/>
  <c r="AN281" i="46"/>
  <c r="AN285" i="46"/>
  <c r="AN289" i="46"/>
  <c r="AN278" i="46"/>
  <c r="AN282" i="46"/>
  <c r="AN286" i="46"/>
  <c r="AM280" i="46"/>
  <c r="AM276" i="46"/>
  <c r="AM279" i="46"/>
  <c r="AM275" i="46"/>
  <c r="AM278" i="46"/>
  <c r="AM281" i="46"/>
  <c r="AM277" i="46"/>
  <c r="AM145" i="46"/>
  <c r="AM137" i="46"/>
  <c r="AM147" i="46"/>
  <c r="AM150" i="46"/>
  <c r="AM140" i="46"/>
  <c r="AM136" i="46"/>
  <c r="AM142" i="46"/>
  <c r="AM141" i="46"/>
  <c r="AM135" i="46"/>
  <c r="AM143" i="46"/>
  <c r="AM146" i="46"/>
  <c r="AM148" i="46"/>
  <c r="AM144" i="46"/>
  <c r="AM139" i="46"/>
  <c r="AM149" i="46"/>
  <c r="AM138" i="46"/>
  <c r="AF590" i="79"/>
  <c r="AF595" i="79"/>
  <c r="AF597" i="79"/>
  <c r="AF594" i="79"/>
  <c r="AF599" i="79"/>
  <c r="AF2001" i="79" s="1"/>
  <c r="AF593" i="79"/>
  <c r="AF598" i="79"/>
  <c r="AF592" i="79"/>
  <c r="AF591" i="79"/>
  <c r="AF596" i="79"/>
  <c r="AE597" i="79"/>
  <c r="AE599" i="79"/>
  <c r="AE2001" i="79" s="1"/>
  <c r="AE594" i="79"/>
  <c r="AE593" i="79"/>
  <c r="AE595" i="79"/>
  <c r="AE590" i="79"/>
  <c r="AE596" i="79"/>
  <c r="AE591" i="79"/>
  <c r="AE592" i="79"/>
  <c r="AE598" i="79"/>
  <c r="AE1190" i="79"/>
  <c r="AE1186" i="79"/>
  <c r="AE1189" i="79"/>
  <c r="AE1192" i="79"/>
  <c r="AE1191" i="79"/>
  <c r="AE1188" i="79"/>
  <c r="AE1187" i="79"/>
  <c r="AE2004" i="79" s="1"/>
  <c r="AE981" i="79"/>
  <c r="AE977" i="79"/>
  <c r="AE984" i="79"/>
  <c r="AE980" i="79"/>
  <c r="AE982" i="79"/>
  <c r="AE979" i="79"/>
  <c r="AE2003" i="79" s="1"/>
  <c r="AE978" i="79"/>
  <c r="AE983" i="79"/>
  <c r="AM287" i="46"/>
  <c r="AM283" i="46"/>
  <c r="AM286" i="46"/>
  <c r="AM282" i="46"/>
  <c r="AM288" i="46"/>
  <c r="AM285" i="46"/>
  <c r="AM284" i="46"/>
  <c r="AM289" i="46"/>
  <c r="AM560" i="46"/>
  <c r="AM556" i="46"/>
  <c r="AM562" i="46"/>
  <c r="AM558" i="46"/>
  <c r="AM561" i="46"/>
  <c r="AM557" i="46"/>
  <c r="AM559" i="46"/>
  <c r="AM555" i="46"/>
  <c r="E3" i="80"/>
  <c r="E2" i="80"/>
  <c r="AE2010" i="79" l="1"/>
  <c r="D94" i="43" s="1"/>
  <c r="AF2010" i="79"/>
  <c r="E94" i="43" s="1"/>
  <c r="AN23" i="46"/>
  <c r="AO23" i="46"/>
  <c r="AP23" i="46"/>
  <c r="AQ23" i="46"/>
  <c r="AR23" i="46"/>
  <c r="AS23" i="46"/>
  <c r="AT23" i="46"/>
  <c r="AU23" i="46"/>
  <c r="AV23" i="46"/>
  <c r="AW23" i="46"/>
  <c r="AX23" i="46"/>
  <c r="AY23" i="46"/>
  <c r="AZ23" i="46"/>
  <c r="E36" i="45"/>
  <c r="U51" i="46"/>
  <c r="AN135" i="46" l="1"/>
  <c r="AN139" i="46"/>
  <c r="AN143" i="46"/>
  <c r="AN147" i="46"/>
  <c r="AN136" i="46"/>
  <c r="AN140" i="46"/>
  <c r="AN144" i="46"/>
  <c r="AN148" i="46"/>
  <c r="AN137" i="46"/>
  <c r="AN141" i="46"/>
  <c r="AN145" i="46"/>
  <c r="AN149" i="46"/>
  <c r="AN138" i="46"/>
  <c r="AN142" i="46"/>
  <c r="AN146" i="46"/>
  <c r="AN150" i="46"/>
  <c r="BA430" i="46" l="1"/>
  <c r="BA294" i="46"/>
  <c r="BA158" i="46"/>
  <c r="BA20" i="46"/>
  <c r="G113" i="45"/>
  <c r="E113" i="45"/>
  <c r="B109" i="45"/>
  <c r="N113" i="45"/>
  <c r="M113" i="45"/>
  <c r="L113" i="45"/>
  <c r="K113" i="45"/>
  <c r="J113" i="45"/>
  <c r="I113" i="45"/>
  <c r="H113" i="45"/>
  <c r="F113" i="45"/>
  <c r="D113" i="45"/>
  <c r="F106" i="45"/>
  <c r="E106" i="45"/>
  <c r="B102" i="45"/>
  <c r="N106" i="45"/>
  <c r="M106" i="45"/>
  <c r="L106" i="45"/>
  <c r="K106" i="45"/>
  <c r="J106" i="45"/>
  <c r="I106" i="45"/>
  <c r="H106" i="45"/>
  <c r="G106" i="45"/>
  <c r="D106" i="45"/>
  <c r="E99" i="45"/>
  <c r="B95" i="45"/>
  <c r="N99" i="45"/>
  <c r="M99" i="45"/>
  <c r="L99" i="45"/>
  <c r="K99" i="45"/>
  <c r="J99" i="45"/>
  <c r="I99" i="45"/>
  <c r="H99" i="45"/>
  <c r="G99" i="45"/>
  <c r="F99" i="45"/>
  <c r="D99" i="45"/>
  <c r="E92" i="45"/>
  <c r="B88" i="45"/>
  <c r="N92" i="45"/>
  <c r="M92" i="45"/>
  <c r="L92" i="45"/>
  <c r="K92" i="45"/>
  <c r="J92" i="45"/>
  <c r="I92" i="45"/>
  <c r="H92" i="45"/>
  <c r="G92" i="45"/>
  <c r="F92" i="45"/>
  <c r="D92" i="45"/>
  <c r="H143" i="47"/>
  <c r="H139" i="47"/>
  <c r="B81" i="45"/>
  <c r="N85" i="45"/>
  <c r="M85" i="45"/>
  <c r="L85" i="45"/>
  <c r="K85" i="45"/>
  <c r="J85" i="45"/>
  <c r="I85" i="45"/>
  <c r="H85" i="45"/>
  <c r="G85" i="45"/>
  <c r="F85" i="45"/>
  <c r="E85" i="45"/>
  <c r="D85" i="45"/>
  <c r="E78" i="45"/>
  <c r="F71" i="45"/>
  <c r="D78" i="45"/>
  <c r="B74" i="45"/>
  <c r="B67" i="45"/>
  <c r="N78" i="45"/>
  <c r="M78" i="45"/>
  <c r="L78" i="45"/>
  <c r="K78" i="45"/>
  <c r="J78" i="45"/>
  <c r="I78" i="45"/>
  <c r="H78" i="45"/>
  <c r="G78" i="45"/>
  <c r="F78" i="45"/>
  <c r="N71" i="45"/>
  <c r="M71" i="45"/>
  <c r="L71" i="45"/>
  <c r="K71" i="45"/>
  <c r="J71" i="45"/>
  <c r="I71" i="45"/>
  <c r="H71" i="45"/>
  <c r="G71" i="45"/>
  <c r="E71" i="45"/>
  <c r="D71" i="45"/>
  <c r="C28" i="44"/>
  <c r="C13" i="44"/>
  <c r="Q54" i="43"/>
  <c r="P54" i="43"/>
  <c r="O54" i="43"/>
  <c r="N54" i="43"/>
  <c r="M54" i="43"/>
  <c r="L54" i="43"/>
  <c r="K54" i="43"/>
  <c r="Q13" i="44"/>
  <c r="P56" i="44"/>
  <c r="O56" i="44"/>
  <c r="N56" i="44"/>
  <c r="L122" i="45"/>
  <c r="L28" i="44"/>
  <c r="K56" i="44"/>
  <c r="AO1620" i="79" l="1"/>
  <c r="AO2084" i="79"/>
  <c r="AO2030" i="79"/>
  <c r="AO2057" i="79"/>
  <c r="AP1620" i="79"/>
  <c r="AP2030" i="79"/>
  <c r="AP2084" i="79"/>
  <c r="AP2057" i="79"/>
  <c r="AQ1620" i="79"/>
  <c r="AQ2030" i="79"/>
  <c r="AQ2057" i="79"/>
  <c r="AQ2084" i="79"/>
  <c r="AR1620" i="79"/>
  <c r="AR2030" i="79"/>
  <c r="AR2057" i="79"/>
  <c r="AR2084" i="79"/>
  <c r="AM1620" i="79"/>
  <c r="AM2030" i="79"/>
  <c r="AM2057" i="79"/>
  <c r="AM2084" i="79"/>
  <c r="AL1620" i="79"/>
  <c r="AL2030" i="79"/>
  <c r="AL2084" i="79"/>
  <c r="AL2057" i="79"/>
  <c r="AN1620" i="79"/>
  <c r="AN2030" i="79"/>
  <c r="AN2057" i="79"/>
  <c r="AN2084" i="79"/>
  <c r="AL1419" i="79"/>
  <c r="AL226" i="79"/>
  <c r="AL36" i="79"/>
  <c r="AL606" i="79"/>
  <c r="AL416" i="79"/>
  <c r="AL1199" i="79"/>
  <c r="AL796" i="79"/>
  <c r="AL977" i="79" s="1"/>
  <c r="AM1199" i="79"/>
  <c r="AM606" i="79"/>
  <c r="AM226" i="79"/>
  <c r="AM36" i="79"/>
  <c r="AM416" i="79"/>
  <c r="AM796" i="79"/>
  <c r="AM977" i="79" s="1"/>
  <c r="AM1419" i="79"/>
  <c r="AQ1199" i="79"/>
  <c r="AQ606" i="79"/>
  <c r="AQ226" i="79"/>
  <c r="AQ1419" i="79"/>
  <c r="AQ36" i="79"/>
  <c r="AQ416" i="79"/>
  <c r="AQ796" i="79"/>
  <c r="AO1419" i="79"/>
  <c r="AO796" i="79"/>
  <c r="AO977" i="79" s="1"/>
  <c r="AO416" i="79"/>
  <c r="AO36" i="79"/>
  <c r="AO606" i="79"/>
  <c r="AO1199" i="79"/>
  <c r="AO226" i="79"/>
  <c r="AP1199" i="79"/>
  <c r="AP796" i="79"/>
  <c r="AP977" i="79" s="1"/>
  <c r="AP1419" i="79"/>
  <c r="AP226" i="79"/>
  <c r="AP36" i="79"/>
  <c r="AP606" i="79"/>
  <c r="AP416" i="79"/>
  <c r="AN416" i="79"/>
  <c r="AN226" i="79"/>
  <c r="AN796" i="79"/>
  <c r="AN977" i="79" s="1"/>
  <c r="AN606" i="79"/>
  <c r="AN1419" i="79"/>
  <c r="AN1199" i="79"/>
  <c r="AN36" i="79"/>
  <c r="AR36" i="79"/>
  <c r="AR416" i="79"/>
  <c r="AR226" i="79"/>
  <c r="AR796" i="79"/>
  <c r="AR977" i="79" s="1"/>
  <c r="AR606" i="79"/>
  <c r="AR1419" i="79"/>
  <c r="AR1199" i="79"/>
  <c r="AL991" i="79"/>
  <c r="AP991" i="79"/>
  <c r="AM991" i="79"/>
  <c r="AQ991" i="79"/>
  <c r="AO991" i="79"/>
  <c r="AN991" i="79"/>
  <c r="AR991" i="79"/>
  <c r="L29" i="44"/>
  <c r="L33" i="44" s="1"/>
  <c r="M14" i="44"/>
  <c r="M18" i="44" s="1"/>
  <c r="N57" i="44"/>
  <c r="C88" i="45" s="1"/>
  <c r="K29" i="44"/>
  <c r="K33" i="44" s="1"/>
  <c r="N123" i="45"/>
  <c r="O123" i="45"/>
  <c r="P123" i="45"/>
  <c r="AW21" i="46"/>
  <c r="M123" i="45"/>
  <c r="AU21" i="46"/>
  <c r="Q14" i="44"/>
  <c r="Q18" i="44" s="1"/>
  <c r="Q29" i="44"/>
  <c r="Q33" i="44" s="1"/>
  <c r="Q57" i="44"/>
  <c r="AX21" i="46"/>
  <c r="AX159" i="46"/>
  <c r="AT159" i="46"/>
  <c r="AX295" i="46"/>
  <c r="AX424" i="46" s="1"/>
  <c r="AT295" i="46"/>
  <c r="AT424" i="46" s="1"/>
  <c r="AX431" i="46"/>
  <c r="AT431" i="46"/>
  <c r="K14" i="44"/>
  <c r="K18" i="44" s="1"/>
  <c r="O14" i="44"/>
  <c r="O18" i="44" s="1"/>
  <c r="O29" i="44"/>
  <c r="O33" i="44" s="1"/>
  <c r="O57" i="44"/>
  <c r="AT21" i="46"/>
  <c r="AW159" i="46"/>
  <c r="AW295" i="46"/>
  <c r="AW424" i="46" s="1"/>
  <c r="AW431" i="46"/>
  <c r="M57" i="44"/>
  <c r="AZ21" i="46"/>
  <c r="AZ159" i="46"/>
  <c r="AV159" i="46"/>
  <c r="AZ295" i="46"/>
  <c r="AZ424" i="46" s="1"/>
  <c r="AV295" i="46"/>
  <c r="AV424" i="46" s="1"/>
  <c r="AZ431" i="46"/>
  <c r="AV431" i="46"/>
  <c r="N29" i="44"/>
  <c r="N33" i="44" s="1"/>
  <c r="K57" i="44"/>
  <c r="AV21" i="46"/>
  <c r="AY21" i="46"/>
  <c r="AY159" i="46"/>
  <c r="AU159" i="46"/>
  <c r="AY295" i="46"/>
  <c r="AY424" i="46" s="1"/>
  <c r="AU295" i="46"/>
  <c r="AU424" i="46" s="1"/>
  <c r="AY431" i="46"/>
  <c r="AU431" i="46"/>
  <c r="K122" i="45"/>
  <c r="AX20" i="46"/>
  <c r="AU158" i="46"/>
  <c r="AY430" i="46"/>
  <c r="L13" i="44"/>
  <c r="P13" i="44"/>
  <c r="S14" i="47"/>
  <c r="AT158" i="46"/>
  <c r="AY294" i="46"/>
  <c r="AU430" i="46"/>
  <c r="N28" i="44"/>
  <c r="Q14" i="47"/>
  <c r="AW20" i="46"/>
  <c r="AY158" i="46"/>
  <c r="AW294" i="46"/>
  <c r="O122" i="45"/>
  <c r="U14" i="47"/>
  <c r="AU20" i="46"/>
  <c r="AY20" i="46"/>
  <c r="AX158" i="46"/>
  <c r="AU294" i="46"/>
  <c r="V14" i="47"/>
  <c r="AZ430" i="46"/>
  <c r="AV430" i="46"/>
  <c r="N13" i="44"/>
  <c r="M122" i="45"/>
  <c r="M28" i="44"/>
  <c r="Q56" i="44"/>
  <c r="R14" i="47"/>
  <c r="AV20" i="46"/>
  <c r="AZ294" i="46"/>
  <c r="AV294" i="46"/>
  <c r="Q28" i="44"/>
  <c r="M56" i="44"/>
  <c r="AW158" i="46"/>
  <c r="AX430" i="46"/>
  <c r="AT430" i="46"/>
  <c r="T14" i="47"/>
  <c r="P14" i="47"/>
  <c r="AT20" i="46"/>
  <c r="AZ20" i="46"/>
  <c r="AZ158" i="46"/>
  <c r="AV158" i="46"/>
  <c r="AX294" i="46"/>
  <c r="AT294" i="46"/>
  <c r="AW430" i="46"/>
  <c r="K13" i="44"/>
  <c r="L123" i="45"/>
  <c r="N122" i="45"/>
  <c r="J122" i="45"/>
  <c r="M29" i="44"/>
  <c r="M33" i="44" s="1"/>
  <c r="O13" i="44"/>
  <c r="P28" i="44"/>
  <c r="N14" i="44"/>
  <c r="N18" i="44" s="1"/>
  <c r="M13" i="44"/>
  <c r="J123" i="45"/>
  <c r="P122" i="45"/>
  <c r="K28" i="44"/>
  <c r="L14" i="44"/>
  <c r="L18" i="44" s="1"/>
  <c r="P14" i="44"/>
  <c r="P18" i="44" s="1"/>
  <c r="P29" i="44"/>
  <c r="P33" i="44" s="1"/>
  <c r="P57" i="44"/>
  <c r="L57" i="44"/>
  <c r="L56" i="44"/>
  <c r="K123" i="45"/>
  <c r="O28" i="44"/>
  <c r="H130" i="47"/>
  <c r="H131" i="47"/>
  <c r="H129" i="47"/>
  <c r="AQ1614" i="79" l="1"/>
  <c r="AQ1590" i="79"/>
  <c r="AQ1613" i="79"/>
  <c r="AQ1610" i="79"/>
  <c r="AQ1612" i="79"/>
  <c r="AQ1611" i="79"/>
  <c r="AN1610" i="79"/>
  <c r="AN1590" i="79"/>
  <c r="AN1614" i="79"/>
  <c r="AN1611" i="79"/>
  <c r="AN1613" i="79"/>
  <c r="AN1612" i="79"/>
  <c r="AM1611" i="79"/>
  <c r="AM1610" i="79"/>
  <c r="AM1590" i="79"/>
  <c r="AM1614" i="79"/>
  <c r="AM1612" i="79"/>
  <c r="AM1613" i="79"/>
  <c r="AL1611" i="79"/>
  <c r="AL1610" i="79"/>
  <c r="AL1590" i="79"/>
  <c r="AL1614" i="79"/>
  <c r="AL1612" i="79"/>
  <c r="AL1613" i="79"/>
  <c r="AP1590" i="79"/>
  <c r="AP1614" i="79"/>
  <c r="AP1613" i="79"/>
  <c r="AP1610" i="79"/>
  <c r="AP1612" i="79"/>
  <c r="AP1611" i="79"/>
  <c r="AO1590" i="79"/>
  <c r="AO1614" i="79"/>
  <c r="AO1610" i="79"/>
  <c r="AO1613" i="79"/>
  <c r="AO1611" i="79"/>
  <c r="AO1612" i="79"/>
  <c r="AR1614" i="79"/>
  <c r="AR1613" i="79"/>
  <c r="AR1612" i="79"/>
  <c r="AR1611" i="79"/>
  <c r="AR1590" i="79"/>
  <c r="AR1610" i="79"/>
  <c r="AL1413" i="79"/>
  <c r="AL1412" i="79"/>
  <c r="AL1411" i="79"/>
  <c r="AL1410" i="79"/>
  <c r="AL1409" i="79"/>
  <c r="AL1408" i="79"/>
  <c r="AN1412" i="79"/>
  <c r="AN1411" i="79"/>
  <c r="AN1410" i="79"/>
  <c r="AN1409" i="79"/>
  <c r="AN1408" i="79"/>
  <c r="AN1413" i="79"/>
  <c r="AO1411" i="79"/>
  <c r="AO1410" i="79"/>
  <c r="AO1409" i="79"/>
  <c r="AO1408" i="79"/>
  <c r="AO1413" i="79"/>
  <c r="AO1412" i="79"/>
  <c r="AQ1409" i="79"/>
  <c r="AQ1408" i="79"/>
  <c r="AQ1412" i="79"/>
  <c r="AQ1413" i="79"/>
  <c r="AQ1411" i="79"/>
  <c r="AQ1410" i="79"/>
  <c r="AM1413" i="79"/>
  <c r="AM1412" i="79"/>
  <c r="AM1411" i="79"/>
  <c r="AM1410" i="79"/>
  <c r="AM1409" i="79"/>
  <c r="AM1408" i="79"/>
  <c r="AR1408" i="79"/>
  <c r="AR1411" i="79"/>
  <c r="AR1412" i="79"/>
  <c r="AR1413" i="79"/>
  <c r="AR1410" i="79"/>
  <c r="AR1409" i="79"/>
  <c r="AP1410" i="79"/>
  <c r="AP1409" i="79"/>
  <c r="AP1408" i="79"/>
  <c r="AP1413" i="79"/>
  <c r="AP1412" i="79"/>
  <c r="AP1411" i="79"/>
  <c r="AP960" i="79"/>
  <c r="AZ552" i="46"/>
  <c r="AZ550" i="46"/>
  <c r="AZ553" i="46"/>
  <c r="AZ555" i="46"/>
  <c r="AZ551" i="46"/>
  <c r="AZ554" i="46"/>
  <c r="AT551" i="46"/>
  <c r="AT554" i="46"/>
  <c r="AT552" i="46"/>
  <c r="AT555" i="46"/>
  <c r="AT550" i="46"/>
  <c r="AT553" i="46"/>
  <c r="AQ960" i="79"/>
  <c r="AQ977" i="79"/>
  <c r="AL598" i="79"/>
  <c r="AL596" i="79"/>
  <c r="AL597" i="79"/>
  <c r="AL599" i="79"/>
  <c r="AL592" i="79"/>
  <c r="AL593" i="79"/>
  <c r="AL590" i="79"/>
  <c r="AL591" i="79"/>
  <c r="AL594" i="79"/>
  <c r="AL595" i="79"/>
  <c r="AX555" i="46"/>
  <c r="AX550" i="46"/>
  <c r="AX551" i="46"/>
  <c r="AX552" i="46"/>
  <c r="AX554" i="46"/>
  <c r="AX553" i="46"/>
  <c r="AR598" i="79"/>
  <c r="AR597" i="79"/>
  <c r="AR596" i="79"/>
  <c r="AR599" i="79"/>
  <c r="AR593" i="79"/>
  <c r="AR591" i="79"/>
  <c r="AR590" i="79"/>
  <c r="AR595" i="79"/>
  <c r="AR594" i="79"/>
  <c r="AR592" i="79"/>
  <c r="AN598" i="79"/>
  <c r="AN599" i="79"/>
  <c r="AN596" i="79"/>
  <c r="AN597" i="79"/>
  <c r="AN594" i="79"/>
  <c r="AN591" i="79"/>
  <c r="AN590" i="79"/>
  <c r="AN595" i="79"/>
  <c r="AN592" i="79"/>
  <c r="AN593" i="79"/>
  <c r="AQ597" i="79"/>
  <c r="AQ598" i="79"/>
  <c r="AQ599" i="79"/>
  <c r="AQ596" i="79"/>
  <c r="AQ590" i="79"/>
  <c r="AQ593" i="79"/>
  <c r="AQ591" i="79"/>
  <c r="AQ594" i="79"/>
  <c r="AQ595" i="79"/>
  <c r="AQ592" i="79"/>
  <c r="AM598" i="79"/>
  <c r="AM599" i="79"/>
  <c r="AM596" i="79"/>
  <c r="AM597" i="79"/>
  <c r="AM593" i="79"/>
  <c r="AM591" i="79"/>
  <c r="AM594" i="79"/>
  <c r="AM595" i="79"/>
  <c r="AM592" i="79"/>
  <c r="AM590" i="79"/>
  <c r="AP598" i="79"/>
  <c r="AP597" i="79"/>
  <c r="AP599" i="79"/>
  <c r="AP596" i="79"/>
  <c r="AP595" i="79"/>
  <c r="AP593" i="79"/>
  <c r="AP592" i="79"/>
  <c r="AP590" i="79"/>
  <c r="AP594" i="79"/>
  <c r="AP591" i="79"/>
  <c r="AV553" i="46"/>
  <c r="AV554" i="46"/>
  <c r="AV551" i="46"/>
  <c r="AV550" i="46"/>
  <c r="AV555" i="46"/>
  <c r="AV552" i="46"/>
  <c r="AU551" i="46"/>
  <c r="AU552" i="46"/>
  <c r="AU554" i="46"/>
  <c r="AU550" i="46"/>
  <c r="AU553" i="46"/>
  <c r="AU555" i="46"/>
  <c r="AY552" i="46"/>
  <c r="AY555" i="46"/>
  <c r="AY553" i="46"/>
  <c r="AY554" i="46"/>
  <c r="AY551" i="46"/>
  <c r="AY550" i="46"/>
  <c r="AW550" i="46"/>
  <c r="AW553" i="46"/>
  <c r="AW551" i="46"/>
  <c r="AW554" i="46"/>
  <c r="AW552" i="46"/>
  <c r="AW555" i="46"/>
  <c r="AN960" i="79"/>
  <c r="AO598" i="79"/>
  <c r="AO596" i="79"/>
  <c r="AO597" i="79"/>
  <c r="AO599" i="79"/>
  <c r="AO593" i="79"/>
  <c r="AO595" i="79"/>
  <c r="AO590" i="79"/>
  <c r="AO594" i="79"/>
  <c r="AO592" i="79"/>
  <c r="AO591" i="79"/>
  <c r="AR960" i="79"/>
  <c r="AV138" i="46"/>
  <c r="AV148" i="46"/>
  <c r="AV139" i="46"/>
  <c r="AV145" i="46"/>
  <c r="AV144" i="46"/>
  <c r="AV142" i="46"/>
  <c r="AV137" i="46"/>
  <c r="AV149" i="46"/>
  <c r="AV141" i="46"/>
  <c r="AV135" i="46"/>
  <c r="AV140" i="46"/>
  <c r="AV147" i="46"/>
  <c r="AV136" i="46"/>
  <c r="AV150" i="46"/>
  <c r="AV146" i="46"/>
  <c r="AV143" i="46"/>
  <c r="AO403" i="79"/>
  <c r="AO402" i="79"/>
  <c r="AO405" i="79"/>
  <c r="AO407" i="79"/>
  <c r="AO406" i="79"/>
  <c r="AO404" i="79"/>
  <c r="AO408" i="79"/>
  <c r="AO409" i="79"/>
  <c r="AQ979" i="79"/>
  <c r="AQ980" i="79"/>
  <c r="AQ984" i="79"/>
  <c r="AQ978" i="79"/>
  <c r="AQ981" i="79"/>
  <c r="AQ982" i="79"/>
  <c r="AQ983" i="79"/>
  <c r="AL982" i="79"/>
  <c r="AL980" i="79"/>
  <c r="AL978" i="79"/>
  <c r="AL984" i="79"/>
  <c r="AL979" i="79"/>
  <c r="AL983" i="79"/>
  <c r="AL981" i="79"/>
  <c r="C102" i="45"/>
  <c r="P69" i="44"/>
  <c r="P70" i="44"/>
  <c r="K67" i="44"/>
  <c r="K70" i="44"/>
  <c r="K69" i="44"/>
  <c r="AR402" i="79"/>
  <c r="AR404" i="79"/>
  <c r="AR406" i="79"/>
  <c r="AR408" i="79"/>
  <c r="AR403" i="79"/>
  <c r="AR409" i="79"/>
  <c r="AR407" i="79"/>
  <c r="AR405" i="79"/>
  <c r="AP787" i="79"/>
  <c r="AP783" i="79"/>
  <c r="AP788" i="79"/>
  <c r="AP784" i="79"/>
  <c r="AP789" i="79"/>
  <c r="AP785" i="79"/>
  <c r="AP782" i="79"/>
  <c r="AP781" i="79"/>
  <c r="AP786" i="79"/>
  <c r="AO786" i="79"/>
  <c r="AO781" i="79"/>
  <c r="AO783" i="79"/>
  <c r="AO787" i="79"/>
  <c r="AO788" i="79"/>
  <c r="AO784" i="79"/>
  <c r="AO785" i="79"/>
  <c r="AO782" i="79"/>
  <c r="AO789" i="79"/>
  <c r="AM983" i="79"/>
  <c r="AM979" i="79"/>
  <c r="AM980" i="79"/>
  <c r="AM982" i="79"/>
  <c r="AM981" i="79"/>
  <c r="AM984" i="79"/>
  <c r="AM978" i="79"/>
  <c r="C95" i="45"/>
  <c r="O70" i="44"/>
  <c r="O69" i="44"/>
  <c r="AL960" i="79"/>
  <c r="AX135" i="46"/>
  <c r="AX139" i="46"/>
  <c r="AX143" i="46"/>
  <c r="AX147" i="46"/>
  <c r="AX141" i="46"/>
  <c r="AX149" i="46"/>
  <c r="AX142" i="46"/>
  <c r="AX150" i="46"/>
  <c r="AX136" i="46"/>
  <c r="AX140" i="46"/>
  <c r="AX144" i="46"/>
  <c r="AX148" i="46"/>
  <c r="AX137" i="46"/>
  <c r="AX145" i="46"/>
  <c r="AX138" i="46"/>
  <c r="AX146" i="46"/>
  <c r="AU135" i="46"/>
  <c r="AU139" i="46"/>
  <c r="AU143" i="46"/>
  <c r="AU147" i="46"/>
  <c r="AU140" i="46"/>
  <c r="AU148" i="46"/>
  <c r="AU141" i="46"/>
  <c r="AU145" i="46"/>
  <c r="AU142" i="46"/>
  <c r="AU150" i="46"/>
  <c r="AU136" i="46"/>
  <c r="AU144" i="46"/>
  <c r="AU137" i="46"/>
  <c r="AU149" i="46"/>
  <c r="AU138" i="46"/>
  <c r="AU146" i="46"/>
  <c r="N69" i="44"/>
  <c r="N70" i="44"/>
  <c r="AR785" i="79"/>
  <c r="AR788" i="79"/>
  <c r="AR782" i="79"/>
  <c r="AR781" i="79"/>
  <c r="AR789" i="79"/>
  <c r="AR783" i="79"/>
  <c r="AR784" i="79"/>
  <c r="AR786" i="79"/>
  <c r="AR787" i="79"/>
  <c r="AN788" i="79"/>
  <c r="AN781" i="79"/>
  <c r="AN783" i="79"/>
  <c r="AN787" i="79"/>
  <c r="AN784" i="79"/>
  <c r="AN786" i="79"/>
  <c r="AN782" i="79"/>
  <c r="AN785" i="79"/>
  <c r="AN789" i="79"/>
  <c r="AQ405" i="79"/>
  <c r="AQ403" i="79"/>
  <c r="AQ409" i="79"/>
  <c r="AQ407" i="79"/>
  <c r="AQ402" i="79"/>
  <c r="AQ408" i="79"/>
  <c r="AQ406" i="79"/>
  <c r="AQ404" i="79"/>
  <c r="AM405" i="79"/>
  <c r="AM408" i="79"/>
  <c r="AM403" i="79"/>
  <c r="AM409" i="79"/>
  <c r="AM402" i="79"/>
  <c r="AM406" i="79"/>
  <c r="AM404" i="79"/>
  <c r="AM407" i="79"/>
  <c r="AL404" i="79"/>
  <c r="AL407" i="79"/>
  <c r="AL408" i="79"/>
  <c r="AL409" i="79"/>
  <c r="AL405" i="79"/>
  <c r="AL402" i="79"/>
  <c r="AL403" i="79"/>
  <c r="AL406" i="79"/>
  <c r="L67" i="44"/>
  <c r="L69" i="44"/>
  <c r="L70" i="44"/>
  <c r="M70" i="44"/>
  <c r="M69" i="44"/>
  <c r="AW135" i="46"/>
  <c r="AW139" i="46"/>
  <c r="AW143" i="46"/>
  <c r="AW147" i="46"/>
  <c r="AW141" i="46"/>
  <c r="AW150" i="46"/>
  <c r="AW142" i="46"/>
  <c r="AW149" i="46"/>
  <c r="AW136" i="46"/>
  <c r="AW140" i="46"/>
  <c r="AW144" i="46"/>
  <c r="AW148" i="46"/>
  <c r="AW137" i="46"/>
  <c r="AW145" i="46"/>
  <c r="AW138" i="46"/>
  <c r="AW146" i="46"/>
  <c r="AN402" i="79"/>
  <c r="AN407" i="79"/>
  <c r="AN406" i="79"/>
  <c r="AN405" i="79"/>
  <c r="AN404" i="79"/>
  <c r="AN409" i="79"/>
  <c r="AN408" i="79"/>
  <c r="AN403" i="79"/>
  <c r="AO979" i="79"/>
  <c r="AO981" i="79"/>
  <c r="AO980" i="79"/>
  <c r="AO978" i="79"/>
  <c r="AO982" i="79"/>
  <c r="AO984" i="79"/>
  <c r="AO983" i="79"/>
  <c r="AO960" i="79"/>
  <c r="AT135" i="46"/>
  <c r="AT139" i="46"/>
  <c r="AT143" i="46"/>
  <c r="AT147" i="46"/>
  <c r="AT137" i="46"/>
  <c r="AT138" i="46"/>
  <c r="AT150" i="46"/>
  <c r="AT136" i="46"/>
  <c r="AT140" i="46"/>
  <c r="AT144" i="46"/>
  <c r="AT148" i="46"/>
  <c r="AT141" i="46"/>
  <c r="AT145" i="46"/>
  <c r="AT149" i="46"/>
  <c r="AT142" i="46"/>
  <c r="AT146" i="46"/>
  <c r="AM960" i="79"/>
  <c r="AY135" i="46"/>
  <c r="AY139" i="46"/>
  <c r="AY143" i="46"/>
  <c r="AY147" i="46"/>
  <c r="AY136" i="46"/>
  <c r="AY144" i="46"/>
  <c r="AY148" i="46"/>
  <c r="AY141" i="46"/>
  <c r="AY149" i="46"/>
  <c r="AY142" i="46"/>
  <c r="AY150" i="46"/>
  <c r="AY140" i="46"/>
  <c r="AY137" i="46"/>
  <c r="AY145" i="46"/>
  <c r="AY138" i="46"/>
  <c r="AY146" i="46"/>
  <c r="AZ137" i="46"/>
  <c r="AZ143" i="46"/>
  <c r="AZ138" i="46"/>
  <c r="AZ146" i="46"/>
  <c r="AZ140" i="46"/>
  <c r="AZ144" i="46"/>
  <c r="AZ136" i="46"/>
  <c r="AZ150" i="46"/>
  <c r="AZ139" i="46"/>
  <c r="AZ147" i="46"/>
  <c r="AZ141" i="46"/>
  <c r="AZ149" i="46"/>
  <c r="AZ135" i="46"/>
  <c r="AZ148" i="46"/>
  <c r="AZ142" i="46"/>
  <c r="AZ145" i="46"/>
  <c r="C109" i="45"/>
  <c r="Q70" i="44"/>
  <c r="Q69" i="44"/>
  <c r="AR982" i="79"/>
  <c r="AR984" i="79"/>
  <c r="AR983" i="79"/>
  <c r="AR980" i="79"/>
  <c r="AR979" i="79"/>
  <c r="AR981" i="79"/>
  <c r="AR978" i="79"/>
  <c r="AN983" i="79"/>
  <c r="AN984" i="79"/>
  <c r="AN979" i="79"/>
  <c r="AN978" i="79"/>
  <c r="AN982" i="79"/>
  <c r="AN980" i="79"/>
  <c r="AN981" i="79"/>
  <c r="AP404" i="79"/>
  <c r="AP407" i="79"/>
  <c r="AP408" i="79"/>
  <c r="AP405" i="79"/>
  <c r="AP409" i="79"/>
  <c r="AP402" i="79"/>
  <c r="AP403" i="79"/>
  <c r="AP406" i="79"/>
  <c r="AP979" i="79"/>
  <c r="AP984" i="79"/>
  <c r="AP982" i="79"/>
  <c r="AP980" i="79"/>
  <c r="AP983" i="79"/>
  <c r="AP981" i="79"/>
  <c r="AP978" i="79"/>
  <c r="AQ781" i="79"/>
  <c r="AQ789" i="79"/>
  <c r="AQ786" i="79"/>
  <c r="AQ782" i="79"/>
  <c r="AQ784" i="79"/>
  <c r="AQ783" i="79"/>
  <c r="AQ788" i="79"/>
  <c r="AQ785" i="79"/>
  <c r="AQ787" i="79"/>
  <c r="AM786" i="79"/>
  <c r="AM789" i="79"/>
  <c r="AM783" i="79"/>
  <c r="AM781" i="79"/>
  <c r="AM782" i="79"/>
  <c r="AM784" i="79"/>
  <c r="AM785" i="79"/>
  <c r="AM787" i="79"/>
  <c r="AM788" i="79"/>
  <c r="AL787" i="79"/>
  <c r="AL782" i="79"/>
  <c r="AL786" i="79"/>
  <c r="AL788" i="79"/>
  <c r="AL785" i="79"/>
  <c r="AL789" i="79"/>
  <c r="AL783" i="79"/>
  <c r="AL781" i="79"/>
  <c r="AL784" i="79"/>
  <c r="AQ1168" i="79"/>
  <c r="AQ1186" i="79"/>
  <c r="AQ1189" i="79"/>
  <c r="AQ1190" i="79"/>
  <c r="AQ1191" i="79"/>
  <c r="AQ1192" i="79"/>
  <c r="AQ1187" i="79"/>
  <c r="AQ1188" i="79"/>
  <c r="AR1168" i="79"/>
  <c r="AR1191" i="79"/>
  <c r="AR1187" i="79"/>
  <c r="AR1188" i="79"/>
  <c r="AR1189" i="79"/>
  <c r="AR1192" i="79"/>
  <c r="AR1186" i="79"/>
  <c r="AR1190" i="79"/>
  <c r="AM1191" i="79"/>
  <c r="AM1192" i="79"/>
  <c r="AM1187" i="79"/>
  <c r="AM1188" i="79"/>
  <c r="AM1189" i="79"/>
  <c r="AM1190" i="79"/>
  <c r="AM1186" i="79"/>
  <c r="AN1187" i="79"/>
  <c r="AN1186" i="79"/>
  <c r="AN1190" i="79"/>
  <c r="AN1191" i="79"/>
  <c r="AN1192" i="79"/>
  <c r="AN1188" i="79"/>
  <c r="AN1189" i="79"/>
  <c r="AP1186" i="79"/>
  <c r="AP1189" i="79"/>
  <c r="AP1190" i="79"/>
  <c r="AP1191" i="79"/>
  <c r="AP1192" i="79"/>
  <c r="AP1188" i="79"/>
  <c r="AP1187" i="79"/>
  <c r="AO1190" i="79"/>
  <c r="AO1191" i="79"/>
  <c r="AO1186" i="79"/>
  <c r="AO1187" i="79"/>
  <c r="AO1188" i="79"/>
  <c r="AO1189" i="79"/>
  <c r="AO1192" i="79"/>
  <c r="AL1189" i="79"/>
  <c r="AL1190" i="79"/>
  <c r="AL1186" i="79"/>
  <c r="AL1187" i="79"/>
  <c r="AL1188" i="79"/>
  <c r="AL1191" i="79"/>
  <c r="AL1192" i="79"/>
  <c r="AO1389" i="79"/>
  <c r="AY419" i="46"/>
  <c r="AY423" i="46"/>
  <c r="AY421" i="46"/>
  <c r="AY420" i="46"/>
  <c r="AY425" i="46"/>
  <c r="AY418" i="46"/>
  <c r="AY422" i="46"/>
  <c r="AZ284" i="46"/>
  <c r="AZ288" i="46"/>
  <c r="AZ282" i="46"/>
  <c r="AZ286" i="46"/>
  <c r="AZ285" i="46"/>
  <c r="AZ289" i="46"/>
  <c r="AZ283" i="46"/>
  <c r="AZ287" i="46"/>
  <c r="AW421" i="46"/>
  <c r="AW419" i="46"/>
  <c r="AW423" i="46"/>
  <c r="AW418" i="46"/>
  <c r="AW422" i="46"/>
  <c r="AW425" i="46"/>
  <c r="AW420" i="46"/>
  <c r="AX282" i="46"/>
  <c r="AX286" i="46"/>
  <c r="AX284" i="46"/>
  <c r="AX288" i="46"/>
  <c r="AX283" i="46"/>
  <c r="AX287" i="46"/>
  <c r="AX289" i="46"/>
  <c r="AX285" i="46"/>
  <c r="AU283" i="46"/>
  <c r="AU287" i="46"/>
  <c r="AU285" i="46"/>
  <c r="AU289" i="46"/>
  <c r="AU284" i="46"/>
  <c r="AU288" i="46"/>
  <c r="AU282" i="46"/>
  <c r="AU286" i="46"/>
  <c r="AV420" i="46"/>
  <c r="AV425" i="46"/>
  <c r="AV418" i="46"/>
  <c r="AV422" i="46"/>
  <c r="AV421" i="46"/>
  <c r="AV423" i="46"/>
  <c r="AV419" i="46"/>
  <c r="AW285" i="46"/>
  <c r="AW289" i="46"/>
  <c r="AW283" i="46"/>
  <c r="AW287" i="46"/>
  <c r="AW282" i="46"/>
  <c r="AW286" i="46"/>
  <c r="AW288" i="46"/>
  <c r="AW284" i="46"/>
  <c r="AT418" i="46"/>
  <c r="AT422" i="46"/>
  <c r="AT420" i="46"/>
  <c r="AT425" i="46"/>
  <c r="AT419" i="46"/>
  <c r="AT423" i="46"/>
  <c r="AT421" i="46"/>
  <c r="AR1389" i="79"/>
  <c r="AN1389" i="79"/>
  <c r="AP1389" i="79"/>
  <c r="AL1389" i="79"/>
  <c r="AU419" i="46"/>
  <c r="AU423" i="46"/>
  <c r="AU421" i="46"/>
  <c r="AU420" i="46"/>
  <c r="AU425" i="46"/>
  <c r="AU422" i="46"/>
  <c r="AU418" i="46"/>
  <c r="AV284" i="46"/>
  <c r="AV288" i="46"/>
  <c r="AV282" i="46"/>
  <c r="AV286" i="46"/>
  <c r="AV285" i="46"/>
  <c r="AV289" i="46"/>
  <c r="AV287" i="46"/>
  <c r="AV283" i="46"/>
  <c r="AT282" i="46"/>
  <c r="AT286" i="46"/>
  <c r="AT284" i="46"/>
  <c r="AT288" i="46"/>
  <c r="AT283" i="46"/>
  <c r="AT287" i="46"/>
  <c r="AT285" i="46"/>
  <c r="AT289" i="46"/>
  <c r="AQ1389" i="79"/>
  <c r="AM1389" i="79"/>
  <c r="AY283" i="46"/>
  <c r="AY287" i="46"/>
  <c r="AY285" i="46"/>
  <c r="AY289" i="46"/>
  <c r="AY284" i="46"/>
  <c r="AY288" i="46"/>
  <c r="AY286" i="46"/>
  <c r="AY282" i="46"/>
  <c r="AZ420" i="46"/>
  <c r="AZ425" i="46"/>
  <c r="AZ418" i="46"/>
  <c r="AZ422" i="46"/>
  <c r="AZ421" i="46"/>
  <c r="AZ423" i="46"/>
  <c r="AZ419" i="46"/>
  <c r="AX418" i="46"/>
  <c r="AX422" i="46"/>
  <c r="AX420" i="46"/>
  <c r="AX425" i="46"/>
  <c r="AX419" i="46"/>
  <c r="AX423" i="46"/>
  <c r="AX421" i="46"/>
  <c r="AM209" i="79"/>
  <c r="AM213" i="79"/>
  <c r="AM217" i="79"/>
  <c r="AM208" i="79"/>
  <c r="AM212" i="79"/>
  <c r="AM216" i="79"/>
  <c r="AM214" i="79"/>
  <c r="AM215" i="79"/>
  <c r="AM210" i="79"/>
  <c r="AM218" i="79"/>
  <c r="AM211" i="79"/>
  <c r="AM219" i="79"/>
  <c r="AN400" i="79"/>
  <c r="AN399" i="79"/>
  <c r="AN401" i="79"/>
  <c r="AL401" i="79"/>
  <c r="AL399" i="79"/>
  <c r="AL400" i="79"/>
  <c r="AQ209" i="79"/>
  <c r="AQ213" i="79"/>
  <c r="AQ217" i="79"/>
  <c r="AQ208" i="79"/>
  <c r="AQ212" i="79"/>
  <c r="AQ216" i="79"/>
  <c r="AQ210" i="79"/>
  <c r="AQ218" i="79"/>
  <c r="AQ211" i="79"/>
  <c r="AQ219" i="79"/>
  <c r="AQ214" i="79"/>
  <c r="AQ215" i="79"/>
  <c r="AR400" i="79"/>
  <c r="AR399" i="79"/>
  <c r="AR401" i="79"/>
  <c r="AP401" i="79"/>
  <c r="AP399" i="79"/>
  <c r="AP400" i="79"/>
  <c r="AM399" i="79"/>
  <c r="AM400" i="79"/>
  <c r="AM401" i="79"/>
  <c r="AN210" i="79"/>
  <c r="AN214" i="79"/>
  <c r="AN218" i="79"/>
  <c r="AN209" i="79"/>
  <c r="AN213" i="79"/>
  <c r="AN217" i="79"/>
  <c r="AN211" i="79"/>
  <c r="AN219" i="79"/>
  <c r="AN212" i="79"/>
  <c r="AN215" i="79"/>
  <c r="AN208" i="79"/>
  <c r="AN216" i="79"/>
  <c r="AO401" i="79"/>
  <c r="AO400" i="79"/>
  <c r="AO399" i="79"/>
  <c r="AL208" i="79"/>
  <c r="AL212" i="79"/>
  <c r="AL216" i="79"/>
  <c r="AL211" i="79"/>
  <c r="AL215" i="79"/>
  <c r="AL219" i="79"/>
  <c r="AL209" i="79"/>
  <c r="AL217" i="79"/>
  <c r="AL210" i="79"/>
  <c r="AL218" i="79"/>
  <c r="AL213" i="79"/>
  <c r="AL214" i="79"/>
  <c r="AQ399" i="79"/>
  <c r="AQ400" i="79"/>
  <c r="AQ401" i="79"/>
  <c r="AR210" i="79"/>
  <c r="AR214" i="79"/>
  <c r="AR218" i="79"/>
  <c r="AR209" i="79"/>
  <c r="AR213" i="79"/>
  <c r="AR217" i="79"/>
  <c r="AR215" i="79"/>
  <c r="AR208" i="79"/>
  <c r="AR216" i="79"/>
  <c r="AR211" i="79"/>
  <c r="AR219" i="79"/>
  <c r="AR212" i="79"/>
  <c r="AO211" i="79"/>
  <c r="AO215" i="79"/>
  <c r="AO219" i="79"/>
  <c r="AO210" i="79"/>
  <c r="AO214" i="79"/>
  <c r="AO218" i="79"/>
  <c r="AO208" i="79"/>
  <c r="AO216" i="79"/>
  <c r="AO209" i="79"/>
  <c r="AO217" i="79"/>
  <c r="AO212" i="79"/>
  <c r="AO213" i="79"/>
  <c r="AP208" i="79"/>
  <c r="AP212" i="79"/>
  <c r="AP216" i="79"/>
  <c r="AP211" i="79"/>
  <c r="AP215" i="79"/>
  <c r="AP219" i="79"/>
  <c r="AP213" i="79"/>
  <c r="AP214" i="79"/>
  <c r="AP209" i="79"/>
  <c r="AP217" i="79"/>
  <c r="AP210" i="79"/>
  <c r="AP218" i="79"/>
  <c r="P67" i="44"/>
  <c r="O67" i="44"/>
  <c r="M67" i="44"/>
  <c r="N67" i="44"/>
  <c r="N62" i="44"/>
  <c r="M66" i="44"/>
  <c r="M62" i="44"/>
  <c r="M65" i="44"/>
  <c r="M61" i="44"/>
  <c r="M63" i="44"/>
  <c r="M64" i="44"/>
  <c r="N59" i="44"/>
  <c r="N61" i="44"/>
  <c r="N65" i="44"/>
  <c r="N66" i="44"/>
  <c r="L65" i="44"/>
  <c r="L61" i="44"/>
  <c r="L66" i="44"/>
  <c r="L62" i="44"/>
  <c r="L64" i="44"/>
  <c r="L63" i="44"/>
  <c r="P65" i="44"/>
  <c r="P61" i="44"/>
  <c r="P64" i="44"/>
  <c r="P66" i="44"/>
  <c r="P62" i="44"/>
  <c r="P63" i="44"/>
  <c r="K64" i="44"/>
  <c r="K63" i="44"/>
  <c r="K65" i="44"/>
  <c r="K66" i="44"/>
  <c r="K62" i="44"/>
  <c r="K61" i="44"/>
  <c r="O64" i="44"/>
  <c r="O65" i="44"/>
  <c r="O61" i="44"/>
  <c r="O63" i="44"/>
  <c r="O66" i="44"/>
  <c r="O62" i="44"/>
  <c r="N64" i="44"/>
  <c r="N63" i="44"/>
  <c r="Q66" i="44"/>
  <c r="Q64" i="44"/>
  <c r="Q62" i="44"/>
  <c r="Q67" i="44"/>
  <c r="Q65" i="44"/>
  <c r="Q63" i="44"/>
  <c r="Q61" i="44"/>
  <c r="C67" i="45"/>
  <c r="K58" i="44"/>
  <c r="K59" i="44"/>
  <c r="O59" i="44"/>
  <c r="O58" i="44"/>
  <c r="C74" i="45"/>
  <c r="L58" i="44"/>
  <c r="L59" i="44"/>
  <c r="C81" i="45"/>
  <c r="M58" i="44"/>
  <c r="M59" i="44"/>
  <c r="N58" i="44"/>
  <c r="Q58" i="44"/>
  <c r="Q59" i="44"/>
  <c r="P59" i="44"/>
  <c r="P58" i="44"/>
  <c r="AQ575" i="79"/>
  <c r="AQ195" i="79"/>
  <c r="AQ765" i="79"/>
  <c r="AQ385" i="79"/>
  <c r="AY416" i="46"/>
  <c r="AY417" i="46"/>
  <c r="AY415" i="46"/>
  <c r="AY414" i="46"/>
  <c r="AY413" i="46"/>
  <c r="AY412" i="46"/>
  <c r="AY276" i="46"/>
  <c r="AY281" i="46"/>
  <c r="AY280" i="46"/>
  <c r="AY279" i="46"/>
  <c r="AY278" i="46"/>
  <c r="AY277" i="46"/>
  <c r="AY275" i="46"/>
  <c r="H85" i="47"/>
  <c r="H86" i="47"/>
  <c r="H82" i="47"/>
  <c r="H83" i="47"/>
  <c r="H84" i="47"/>
  <c r="H81" i="47"/>
  <c r="H79" i="47"/>
  <c r="H80" i="47"/>
  <c r="H76" i="47"/>
  <c r="H77" i="47"/>
  <c r="E64" i="45" l="1"/>
  <c r="F64" i="45"/>
  <c r="G64" i="45"/>
  <c r="H64" i="45"/>
  <c r="I64" i="45"/>
  <c r="J64" i="45"/>
  <c r="K64" i="45"/>
  <c r="L64" i="45"/>
  <c r="M64" i="45"/>
  <c r="N64" i="45"/>
  <c r="E57" i="45"/>
  <c r="F57" i="45"/>
  <c r="G57" i="45"/>
  <c r="H57" i="45"/>
  <c r="I57" i="45"/>
  <c r="J57" i="45"/>
  <c r="K57" i="45"/>
  <c r="L57" i="45"/>
  <c r="M57" i="45"/>
  <c r="N57" i="45"/>
  <c r="E50" i="45"/>
  <c r="F50" i="45"/>
  <c r="G50" i="45"/>
  <c r="H50" i="45"/>
  <c r="I50" i="45"/>
  <c r="J50" i="45"/>
  <c r="K50" i="45"/>
  <c r="L50" i="45"/>
  <c r="M50" i="45"/>
  <c r="N50" i="45"/>
  <c r="E43" i="45"/>
  <c r="F43" i="45"/>
  <c r="G43" i="45"/>
  <c r="H43" i="45"/>
  <c r="I43" i="45"/>
  <c r="J43" i="45"/>
  <c r="K43" i="45"/>
  <c r="L43" i="45"/>
  <c r="M43" i="45"/>
  <c r="N43" i="45"/>
  <c r="N36" i="45"/>
  <c r="F36" i="45"/>
  <c r="G36" i="45"/>
  <c r="H36" i="45"/>
  <c r="I36" i="45"/>
  <c r="J36" i="45"/>
  <c r="K36" i="45"/>
  <c r="L36" i="45"/>
  <c r="M36" i="45"/>
  <c r="D64" i="45"/>
  <c r="D57" i="45"/>
  <c r="D50" i="45"/>
  <c r="D43" i="45"/>
  <c r="D36" i="45"/>
  <c r="D960" i="79"/>
  <c r="D765" i="79"/>
  <c r="D575" i="79"/>
  <c r="D385" i="79"/>
  <c r="AR385" i="79" l="1"/>
  <c r="AR575" i="79"/>
  <c r="AR765" i="79"/>
  <c r="AP765" i="79"/>
  <c r="AL765" i="79"/>
  <c r="AM765" i="79"/>
  <c r="AO765" i="79"/>
  <c r="AN765" i="79"/>
  <c r="AP575" i="79"/>
  <c r="AL575" i="79"/>
  <c r="AN575" i="79"/>
  <c r="AM575" i="79"/>
  <c r="AO575" i="79"/>
  <c r="AO385" i="79"/>
  <c r="AN385" i="79"/>
  <c r="AP385" i="79"/>
  <c r="AL385" i="79"/>
  <c r="AM385" i="79"/>
  <c r="AE39" i="79" l="1"/>
  <c r="B60" i="45"/>
  <c r="B53" i="45"/>
  <c r="B46" i="45"/>
  <c r="B39" i="45"/>
  <c r="B32" i="45"/>
  <c r="B25" i="45"/>
  <c r="B18" i="45"/>
  <c r="AE219" i="79" l="1"/>
  <c r="AE215" i="79"/>
  <c r="AE211" i="79"/>
  <c r="AE212" i="79"/>
  <c r="AE218" i="79"/>
  <c r="AE210" i="79"/>
  <c r="AE216" i="79"/>
  <c r="AE217" i="79"/>
  <c r="AE213" i="79"/>
  <c r="AE209" i="79"/>
  <c r="AE208" i="79"/>
  <c r="AR195" i="79"/>
  <c r="AP195" i="79"/>
  <c r="AL195" i="79"/>
  <c r="AN195" i="79"/>
  <c r="AM195" i="79"/>
  <c r="AO195" i="79"/>
  <c r="D537" i="46"/>
  <c r="V401" i="46"/>
  <c r="D401" i="46"/>
  <c r="J54" i="43"/>
  <c r="AK1828" i="79" s="1"/>
  <c r="AK1992" i="79" s="1"/>
  <c r="I54" i="43"/>
  <c r="AJ1828" i="79" s="1"/>
  <c r="AJ1992" i="79" s="1"/>
  <c r="H54" i="43"/>
  <c r="AI1828" i="79" s="1"/>
  <c r="AI1992" i="79" s="1"/>
  <c r="G54" i="43"/>
  <c r="AH1828" i="79" s="1"/>
  <c r="AH1992" i="79" s="1"/>
  <c r="F54" i="43"/>
  <c r="AG1828" i="79" s="1"/>
  <c r="AG1992" i="79" s="1"/>
  <c r="E54" i="43"/>
  <c r="D54" i="43"/>
  <c r="V265" i="46"/>
  <c r="D265" i="46"/>
  <c r="J28" i="44"/>
  <c r="I28" i="44"/>
  <c r="H28" i="44"/>
  <c r="G28" i="44"/>
  <c r="F28" i="44"/>
  <c r="E28" i="44"/>
  <c r="D28" i="44"/>
  <c r="AJ2016" i="79" l="1"/>
  <c r="AK2016" i="79"/>
  <c r="AI2016" i="79"/>
  <c r="AH2016" i="79"/>
  <c r="AG2016" i="79"/>
  <c r="AG1620" i="79"/>
  <c r="AG2084" i="79"/>
  <c r="AG2030" i="79"/>
  <c r="AG2057" i="79"/>
  <c r="AI1620" i="79"/>
  <c r="AI2030" i="79"/>
  <c r="AI2057" i="79"/>
  <c r="AI2084" i="79"/>
  <c r="AH1620" i="79"/>
  <c r="AH2030" i="79"/>
  <c r="AH2084" i="79"/>
  <c r="AH2057" i="79"/>
  <c r="AJ1620" i="79"/>
  <c r="AJ2057" i="79"/>
  <c r="AJ2030" i="79"/>
  <c r="AJ2084" i="79"/>
  <c r="AK1620" i="79"/>
  <c r="AK2057" i="79"/>
  <c r="AK2084" i="79"/>
  <c r="AK2030" i="79"/>
  <c r="AE1620" i="79"/>
  <c r="AE2030" i="79"/>
  <c r="AE2057" i="79"/>
  <c r="AE2084" i="79"/>
  <c r="AF1620" i="79"/>
  <c r="AF2030" i="79"/>
  <c r="AF2057" i="79"/>
  <c r="AF2084" i="79"/>
  <c r="AJ796" i="79"/>
  <c r="AJ977" i="79" s="1"/>
  <c r="AJ606" i="79"/>
  <c r="AJ1419" i="79"/>
  <c r="AJ1199" i="79"/>
  <c r="AJ36" i="79"/>
  <c r="AJ416" i="79"/>
  <c r="AJ226" i="79"/>
  <c r="AI1199" i="79"/>
  <c r="AI606" i="79"/>
  <c r="AI226" i="79"/>
  <c r="AI416" i="79"/>
  <c r="AI796" i="79"/>
  <c r="AI1419" i="79"/>
  <c r="AI36" i="79"/>
  <c r="AK1419" i="79"/>
  <c r="AK796" i="79"/>
  <c r="AK416" i="79"/>
  <c r="AK36" i="79"/>
  <c r="AK1199" i="79"/>
  <c r="AK226" i="79"/>
  <c r="AK606" i="79"/>
  <c r="AF1419" i="79"/>
  <c r="AF1590" i="79" s="1"/>
  <c r="AF1199" i="79"/>
  <c r="AF1389" i="79" s="1"/>
  <c r="AF796" i="79"/>
  <c r="AF960" i="79" s="1"/>
  <c r="AF606" i="79"/>
  <c r="AF765" i="79" s="1"/>
  <c r="AF416" i="79"/>
  <c r="AF226" i="79"/>
  <c r="AF385" i="79" s="1"/>
  <c r="AF36" i="79"/>
  <c r="AF214" i="79" s="1"/>
  <c r="AE1419" i="79"/>
  <c r="AE1590" i="79" s="1"/>
  <c r="AE1199" i="79"/>
  <c r="AE796" i="79"/>
  <c r="AE960" i="79" s="1"/>
  <c r="AE606" i="79"/>
  <c r="AE765" i="79" s="1"/>
  <c r="AE416" i="79"/>
  <c r="AE575" i="79" s="1"/>
  <c r="AE226" i="79"/>
  <c r="AE385" i="79" s="1"/>
  <c r="AE36" i="79"/>
  <c r="AE214" i="79" s="1"/>
  <c r="AH1199" i="79"/>
  <c r="AH226" i="79"/>
  <c r="AH1419" i="79"/>
  <c r="AH416" i="79"/>
  <c r="AH796" i="79"/>
  <c r="AH960" i="79" s="1"/>
  <c r="AH36" i="79"/>
  <c r="AH606" i="79"/>
  <c r="AG1199" i="79"/>
  <c r="AG606" i="79"/>
  <c r="AG765" i="79" s="1"/>
  <c r="AG226" i="79"/>
  <c r="AG399" i="79" s="1"/>
  <c r="AG1419" i="79"/>
  <c r="AG796" i="79"/>
  <c r="AG960" i="79" s="1"/>
  <c r="AG416" i="79"/>
  <c r="AG36" i="79"/>
  <c r="AG991" i="79"/>
  <c r="AF991" i="79"/>
  <c r="AJ991" i="79"/>
  <c r="AK991" i="79"/>
  <c r="AH991" i="79"/>
  <c r="AE991" i="79"/>
  <c r="AI991" i="79"/>
  <c r="H29" i="44"/>
  <c r="H33" i="44" s="1"/>
  <c r="I29" i="44"/>
  <c r="I33" i="44" s="1"/>
  <c r="J29" i="44"/>
  <c r="J33" i="44" s="1"/>
  <c r="AM21" i="46"/>
  <c r="AM127" i="46" s="1"/>
  <c r="E29" i="44"/>
  <c r="E33" i="44" s="1"/>
  <c r="AF575" i="79"/>
  <c r="AZ278" i="46"/>
  <c r="AZ275" i="46"/>
  <c r="AZ276" i="46"/>
  <c r="AZ281" i="46"/>
  <c r="AZ277" i="46"/>
  <c r="AZ279" i="46"/>
  <c r="AZ280" i="46"/>
  <c r="AZ413" i="46"/>
  <c r="AZ415" i="46"/>
  <c r="AZ414" i="46"/>
  <c r="AZ417" i="46"/>
  <c r="AZ412" i="46"/>
  <c r="AZ416" i="46"/>
  <c r="AT412" i="46"/>
  <c r="AV412" i="46"/>
  <c r="AU416" i="46"/>
  <c r="AU414" i="46"/>
  <c r="AT416" i="46"/>
  <c r="AX416" i="46"/>
  <c r="AW416" i="46"/>
  <c r="AV416" i="46"/>
  <c r="AU413" i="46"/>
  <c r="AX417" i="46"/>
  <c r="AW415" i="46"/>
  <c r="AW412" i="46"/>
  <c r="AX414" i="46"/>
  <c r="AW413" i="46"/>
  <c r="AV414" i="46"/>
  <c r="AU415" i="46"/>
  <c r="AT415" i="46"/>
  <c r="AT413" i="46"/>
  <c r="AX415" i="46"/>
  <c r="AX413" i="46"/>
  <c r="AW414" i="46"/>
  <c r="AV417" i="46"/>
  <c r="AX412" i="46"/>
  <c r="AU417" i="46"/>
  <c r="AT417" i="46"/>
  <c r="AV413" i="46"/>
  <c r="AV415" i="46"/>
  <c r="AT414" i="46"/>
  <c r="AW417" i="46"/>
  <c r="AU412" i="46"/>
  <c r="AT281" i="46"/>
  <c r="AX281" i="46"/>
  <c r="AV280" i="46"/>
  <c r="AT279" i="46"/>
  <c r="AX279" i="46"/>
  <c r="AV278" i="46"/>
  <c r="AT277" i="46"/>
  <c r="AX277" i="46"/>
  <c r="AU276" i="46"/>
  <c r="AT280" i="46"/>
  <c r="AV279" i="46"/>
  <c r="AT278" i="46"/>
  <c r="AV277" i="46"/>
  <c r="AX275" i="46"/>
  <c r="AT275" i="46"/>
  <c r="AW281" i="46"/>
  <c r="AT276" i="46"/>
  <c r="AU275" i="46"/>
  <c r="AW275" i="46"/>
  <c r="AU281" i="46"/>
  <c r="AW280" i="46"/>
  <c r="AU279" i="46"/>
  <c r="AW278" i="46"/>
  <c r="AU277" i="46"/>
  <c r="AV276" i="46"/>
  <c r="AV275" i="46"/>
  <c r="AV281" i="46"/>
  <c r="AX280" i="46"/>
  <c r="AX278" i="46"/>
  <c r="AW276" i="46"/>
  <c r="AU280" i="46"/>
  <c r="AW279" i="46"/>
  <c r="AU278" i="46"/>
  <c r="AW277" i="46"/>
  <c r="AX276" i="46"/>
  <c r="AY265" i="46"/>
  <c r="AZ265" i="46"/>
  <c r="AY401" i="46"/>
  <c r="AZ401" i="46"/>
  <c r="AX401" i="46"/>
  <c r="AY537" i="46"/>
  <c r="AZ537" i="46"/>
  <c r="AX537" i="46"/>
  <c r="AW401" i="46"/>
  <c r="AU401" i="46"/>
  <c r="AT401" i="46"/>
  <c r="AV401" i="46"/>
  <c r="AT537" i="46"/>
  <c r="AU537" i="46"/>
  <c r="AV537" i="46"/>
  <c r="AW537" i="46"/>
  <c r="AX265" i="46"/>
  <c r="AV265" i="46"/>
  <c r="AT265" i="46"/>
  <c r="AW265" i="46"/>
  <c r="AU265" i="46"/>
  <c r="F29" i="44"/>
  <c r="F33" i="44" s="1"/>
  <c r="AO21" i="46"/>
  <c r="D29" i="44"/>
  <c r="D33" i="44" s="1"/>
  <c r="AO431" i="46"/>
  <c r="AP295" i="46"/>
  <c r="AP424" i="46" s="1"/>
  <c r="G29" i="44"/>
  <c r="G33" i="44" s="1"/>
  <c r="AN294" i="46"/>
  <c r="E13" i="44"/>
  <c r="D123" i="45"/>
  <c r="E14" i="44"/>
  <c r="E18" i="44" s="1"/>
  <c r="AS430" i="46"/>
  <c r="J13" i="44"/>
  <c r="J57" i="44"/>
  <c r="J14" i="44"/>
  <c r="J18" i="44" s="1"/>
  <c r="J68" i="44" s="1"/>
  <c r="AM294" i="46"/>
  <c r="D13" i="44"/>
  <c r="AQ158" i="46"/>
  <c r="H13" i="44"/>
  <c r="AM431" i="46"/>
  <c r="AM537" i="46" s="1"/>
  <c r="D14" i="44"/>
  <c r="D18" i="44" s="1"/>
  <c r="AQ295" i="46"/>
  <c r="AQ424" i="46" s="1"/>
  <c r="H14" i="44"/>
  <c r="H18" i="44" s="1"/>
  <c r="H68" i="44" s="1"/>
  <c r="AR158" i="46"/>
  <c r="I13" i="44"/>
  <c r="H123" i="45"/>
  <c r="I14" i="44"/>
  <c r="I18" i="44" s="1"/>
  <c r="AO430" i="46"/>
  <c r="F13" i="44"/>
  <c r="F57" i="44"/>
  <c r="F14" i="44"/>
  <c r="F18" i="44" s="1"/>
  <c r="AP430" i="46"/>
  <c r="G13" i="44"/>
  <c r="AP431" i="46"/>
  <c r="G14" i="44"/>
  <c r="G18" i="44" s="1"/>
  <c r="AP21" i="46"/>
  <c r="AM295" i="46"/>
  <c r="AS159" i="46"/>
  <c r="AP158" i="46"/>
  <c r="G123" i="45"/>
  <c r="AO159" i="46"/>
  <c r="AS431" i="46"/>
  <c r="I57" i="44"/>
  <c r="E57" i="44"/>
  <c r="AN430" i="46"/>
  <c r="AS158" i="46"/>
  <c r="AO158" i="46"/>
  <c r="H57" i="44"/>
  <c r="C123" i="45"/>
  <c r="F123" i="45"/>
  <c r="AS21" i="46"/>
  <c r="AR159" i="46"/>
  <c r="AN159" i="46"/>
  <c r="AS295" i="46"/>
  <c r="AS424" i="46" s="1"/>
  <c r="AO295" i="46"/>
  <c r="AO424" i="46" s="1"/>
  <c r="AQ294" i="46"/>
  <c r="AR431" i="46"/>
  <c r="AN431" i="46"/>
  <c r="AN537" i="46" s="1"/>
  <c r="AQ430" i="46"/>
  <c r="AR294" i="46"/>
  <c r="AR430" i="46"/>
  <c r="AN158" i="46"/>
  <c r="D57" i="44"/>
  <c r="G57" i="44"/>
  <c r="I123" i="45"/>
  <c r="E123" i="45"/>
  <c r="AR21" i="46"/>
  <c r="AN21" i="46"/>
  <c r="AQ159" i="46"/>
  <c r="AR295" i="46"/>
  <c r="AR424" i="46" s="1"/>
  <c r="AN295" i="46"/>
  <c r="AP294" i="46"/>
  <c r="AM430" i="46"/>
  <c r="AQ431" i="46"/>
  <c r="AM158" i="46"/>
  <c r="AQ21" i="46"/>
  <c r="AM159" i="46"/>
  <c r="AP159" i="46"/>
  <c r="AS294" i="46"/>
  <c r="AO294" i="46"/>
  <c r="AK1611" i="79" l="1"/>
  <c r="AK1610" i="79"/>
  <c r="AK1612" i="79"/>
  <c r="AK1590" i="79"/>
  <c r="AK1614" i="79"/>
  <c r="AK1613" i="79"/>
  <c r="AH1613" i="79"/>
  <c r="AH1612" i="79"/>
  <c r="AH1611" i="79"/>
  <c r="AH1610" i="79"/>
  <c r="AH1614" i="79"/>
  <c r="AH1590" i="79"/>
  <c r="AJ1612" i="79"/>
  <c r="AJ1611" i="79"/>
  <c r="AJ1610" i="79"/>
  <c r="AJ1613" i="79"/>
  <c r="AJ1590" i="79"/>
  <c r="AJ1614" i="79"/>
  <c r="AI1612" i="79"/>
  <c r="AI1611" i="79"/>
  <c r="AI1613" i="79"/>
  <c r="AI1610" i="79"/>
  <c r="AI1614" i="79"/>
  <c r="AI1590" i="79"/>
  <c r="AG1613" i="79"/>
  <c r="AG1614" i="79"/>
  <c r="AG1612" i="79"/>
  <c r="AG1611" i="79"/>
  <c r="AG1610" i="79"/>
  <c r="AG1590" i="79"/>
  <c r="AG1190" i="79"/>
  <c r="AG1192" i="79"/>
  <c r="AG1191" i="79"/>
  <c r="AG1188" i="79"/>
  <c r="AG1187" i="79"/>
  <c r="AG1186" i="79"/>
  <c r="AG1189" i="79"/>
  <c r="AH1389" i="79"/>
  <c r="AH1410" i="79"/>
  <c r="AH1409" i="79"/>
  <c r="AH1413" i="79"/>
  <c r="AH1412" i="79"/>
  <c r="AH1411" i="79"/>
  <c r="AH1408" i="79"/>
  <c r="AI1191" i="79"/>
  <c r="AI1187" i="79"/>
  <c r="AI1190" i="79"/>
  <c r="AI1192" i="79"/>
  <c r="AI1188" i="79"/>
  <c r="AI1186" i="79"/>
  <c r="AI1189" i="79"/>
  <c r="AI1389" i="79"/>
  <c r="AI1409" i="79"/>
  <c r="AI1413" i="79"/>
  <c r="AI1412" i="79"/>
  <c r="AI1411" i="79"/>
  <c r="AI1410" i="79"/>
  <c r="AI1408" i="79"/>
  <c r="AK1389" i="79"/>
  <c r="AK1413" i="79"/>
  <c r="AK1412" i="79"/>
  <c r="AK1411" i="79"/>
  <c r="AK1408" i="79"/>
  <c r="AK1410" i="79"/>
  <c r="AK1409" i="79"/>
  <c r="AG1389" i="79"/>
  <c r="AG1411" i="79"/>
  <c r="AG1413" i="79"/>
  <c r="AG1412" i="79"/>
  <c r="AG1410" i="79"/>
  <c r="AG1409" i="79"/>
  <c r="AG1408" i="79"/>
  <c r="AH1192" i="79"/>
  <c r="AH1191" i="79"/>
  <c r="AH1187" i="79"/>
  <c r="AH1190" i="79"/>
  <c r="AH1186" i="79"/>
  <c r="AH1189" i="79"/>
  <c r="AH1188" i="79"/>
  <c r="AK1186" i="79"/>
  <c r="AK1192" i="79"/>
  <c r="AK1190" i="79"/>
  <c r="AK1191" i="79"/>
  <c r="AK1189" i="79"/>
  <c r="AK1188" i="79"/>
  <c r="AJ1191" i="79"/>
  <c r="AJ1188" i="79"/>
  <c r="AJ1186" i="79"/>
  <c r="AJ1187" i="79"/>
  <c r="AJ1192" i="79"/>
  <c r="AJ1189" i="79"/>
  <c r="AJ1190" i="79"/>
  <c r="AJ1413" i="79"/>
  <c r="AJ1412" i="79"/>
  <c r="AJ1411" i="79"/>
  <c r="AJ1410" i="79"/>
  <c r="AJ1409" i="79"/>
  <c r="AJ1408" i="79"/>
  <c r="AK598" i="79"/>
  <c r="AK596" i="79"/>
  <c r="AK597" i="79"/>
  <c r="AK599" i="79"/>
  <c r="AK594" i="79"/>
  <c r="AK590" i="79"/>
  <c r="AK592" i="79"/>
  <c r="AK591" i="79"/>
  <c r="AK593" i="79"/>
  <c r="AK595" i="79"/>
  <c r="AG590" i="79"/>
  <c r="AG598" i="79"/>
  <c r="AG596" i="79"/>
  <c r="AG599" i="79"/>
  <c r="AG597" i="79"/>
  <c r="AG591" i="79"/>
  <c r="AK960" i="79"/>
  <c r="AK977" i="79"/>
  <c r="AQ552" i="46"/>
  <c r="AQ555" i="46"/>
  <c r="AQ553" i="46"/>
  <c r="AQ550" i="46"/>
  <c r="AQ551" i="46"/>
  <c r="AQ554" i="46"/>
  <c r="AH598" i="79"/>
  <c r="AH597" i="79"/>
  <c r="AH599" i="79"/>
  <c r="AH596" i="79"/>
  <c r="AH592" i="79"/>
  <c r="AH590" i="79"/>
  <c r="AH594" i="79"/>
  <c r="AH591" i="79"/>
  <c r="AH595" i="79"/>
  <c r="AH593" i="79"/>
  <c r="AS554" i="46"/>
  <c r="AS555" i="46"/>
  <c r="AS550" i="46"/>
  <c r="AS553" i="46"/>
  <c r="AS552" i="46"/>
  <c r="AS551" i="46"/>
  <c r="AP555" i="46"/>
  <c r="AP550" i="46"/>
  <c r="AP551" i="46"/>
  <c r="AP553" i="46"/>
  <c r="AP552" i="46"/>
  <c r="AP554" i="46"/>
  <c r="AR552" i="46"/>
  <c r="AR550" i="46"/>
  <c r="AR553" i="46"/>
  <c r="AR555" i="46"/>
  <c r="AR554" i="46"/>
  <c r="AR551" i="46"/>
  <c r="AU556" i="46"/>
  <c r="AR557" i="46"/>
  <c r="AZ557" i="46"/>
  <c r="AW558" i="46"/>
  <c r="AT559" i="46"/>
  <c r="AQ560" i="46"/>
  <c r="AY560" i="46"/>
  <c r="AV561" i="46"/>
  <c r="AV556" i="46"/>
  <c r="AS557" i="46"/>
  <c r="AP558" i="46"/>
  <c r="AX558" i="46"/>
  <c r="AU559" i="46"/>
  <c r="AR560" i="46"/>
  <c r="AZ560" i="46"/>
  <c r="AW561" i="46"/>
  <c r="AT562" i="46"/>
  <c r="AP556" i="46"/>
  <c r="AX556" i="46"/>
  <c r="AU557" i="46"/>
  <c r="AR558" i="46"/>
  <c r="AZ558" i="46"/>
  <c r="AW559" i="46"/>
  <c r="AT560" i="46"/>
  <c r="AQ561" i="46"/>
  <c r="AY561" i="46"/>
  <c r="AQ556" i="46"/>
  <c r="AY556" i="46"/>
  <c r="AV557" i="46"/>
  <c r="AS558" i="46"/>
  <c r="AP559" i="46"/>
  <c r="AX559" i="46"/>
  <c r="AU560" i="46"/>
  <c r="AR561" i="46"/>
  <c r="AU558" i="46"/>
  <c r="AU562" i="46"/>
  <c r="AQ557" i="46"/>
  <c r="AU561" i="46"/>
  <c r="AO559" i="46"/>
  <c r="AT557" i="46"/>
  <c r="AY558" i="46"/>
  <c r="AS560" i="46"/>
  <c r="AX561" i="46"/>
  <c r="AW562" i="46"/>
  <c r="AO554" i="46"/>
  <c r="AO555" i="46"/>
  <c r="AX557" i="46"/>
  <c r="AR559" i="46"/>
  <c r="AP562" i="46"/>
  <c r="AO552" i="46"/>
  <c r="AT556" i="46"/>
  <c r="AX560" i="46"/>
  <c r="AO550" i="46"/>
  <c r="AR556" i="46"/>
  <c r="AW557" i="46"/>
  <c r="AQ559" i="46"/>
  <c r="AV560" i="46"/>
  <c r="AZ561" i="46"/>
  <c r="AX562" i="46"/>
  <c r="AO553" i="46"/>
  <c r="AS556" i="46"/>
  <c r="AY562" i="46"/>
  <c r="AS559" i="46"/>
  <c r="AZ562" i="46"/>
  <c r="AW560" i="46"/>
  <c r="AY557" i="46"/>
  <c r="AQ562" i="46"/>
  <c r="AW556" i="46"/>
  <c r="AQ558" i="46"/>
  <c r="AV559" i="46"/>
  <c r="AP561" i="46"/>
  <c r="AR562" i="46"/>
  <c r="AO562" i="46"/>
  <c r="AO551" i="46"/>
  <c r="AO558" i="46"/>
  <c r="AZ559" i="46"/>
  <c r="AO557" i="46"/>
  <c r="AV558" i="46"/>
  <c r="AV562" i="46"/>
  <c r="AZ556" i="46"/>
  <c r="AT558" i="46"/>
  <c r="AY559" i="46"/>
  <c r="AS561" i="46"/>
  <c r="AS562" i="46"/>
  <c r="AO561" i="46"/>
  <c r="AP557" i="46"/>
  <c r="AT561" i="46"/>
  <c r="AO560" i="46"/>
  <c r="AP560" i="46"/>
  <c r="AO556" i="46"/>
  <c r="AJ598" i="79"/>
  <c r="AJ599" i="79"/>
  <c r="AJ597" i="79"/>
  <c r="AJ596" i="79"/>
  <c r="AJ592" i="79"/>
  <c r="AJ594" i="79"/>
  <c r="AJ593" i="79"/>
  <c r="AJ591" i="79"/>
  <c r="AJ590" i="79"/>
  <c r="AJ595" i="79"/>
  <c r="AI960" i="79"/>
  <c r="AI977" i="79"/>
  <c r="AI597" i="79"/>
  <c r="AI599" i="79"/>
  <c r="AI598" i="79"/>
  <c r="AI596" i="79"/>
  <c r="AI591" i="79"/>
  <c r="AI592" i="79"/>
  <c r="AI595" i="79"/>
  <c r="AI590" i="79"/>
  <c r="AI593" i="79"/>
  <c r="AI594" i="79"/>
  <c r="J67" i="44"/>
  <c r="J69" i="44"/>
  <c r="AK1591" i="79" s="1"/>
  <c r="AJ979" i="79"/>
  <c r="AJ983" i="79"/>
  <c r="AJ980" i="79"/>
  <c r="AJ984" i="79"/>
  <c r="AJ981" i="79"/>
  <c r="AJ978" i="79"/>
  <c r="AJ982" i="79"/>
  <c r="AK403" i="79"/>
  <c r="AK404" i="79"/>
  <c r="AK407" i="79"/>
  <c r="AK408" i="79"/>
  <c r="AK405" i="79"/>
  <c r="AK402" i="79"/>
  <c r="AK409" i="79"/>
  <c r="AK406" i="79"/>
  <c r="AI405" i="79"/>
  <c r="AI406" i="79"/>
  <c r="AI409" i="79"/>
  <c r="AI403" i="79"/>
  <c r="AI404" i="79"/>
  <c r="AI407" i="79"/>
  <c r="AI408" i="79"/>
  <c r="AI402" i="79"/>
  <c r="AQ135" i="46"/>
  <c r="AQ139" i="46"/>
  <c r="AQ143" i="46"/>
  <c r="AQ147" i="46"/>
  <c r="AQ136" i="46"/>
  <c r="AQ144" i="46"/>
  <c r="AQ148" i="46"/>
  <c r="AQ137" i="46"/>
  <c r="AQ145" i="46"/>
  <c r="AQ138" i="46"/>
  <c r="AQ146" i="46"/>
  <c r="AQ140" i="46"/>
  <c r="AQ141" i="46"/>
  <c r="AQ149" i="46"/>
  <c r="AQ142" i="46"/>
  <c r="AQ150" i="46"/>
  <c r="H67" i="44"/>
  <c r="H69" i="44"/>
  <c r="AI1591" i="79" s="1"/>
  <c r="AK781" i="79"/>
  <c r="AK785" i="79"/>
  <c r="AK788" i="79"/>
  <c r="AK789" i="79"/>
  <c r="AK782" i="79"/>
  <c r="AK787" i="79"/>
  <c r="AK783" i="79"/>
  <c r="AK784" i="79"/>
  <c r="AK786" i="79"/>
  <c r="AK981" i="79"/>
  <c r="AK979" i="79"/>
  <c r="AK980" i="79"/>
  <c r="AK982" i="79"/>
  <c r="AK978" i="79"/>
  <c r="AK983" i="79"/>
  <c r="AK984" i="79"/>
  <c r="AI981" i="79"/>
  <c r="AI978" i="79"/>
  <c r="AI982" i="79"/>
  <c r="AI980" i="79"/>
  <c r="AI979" i="79"/>
  <c r="AI984" i="79"/>
  <c r="AI983" i="79"/>
  <c r="AJ402" i="79"/>
  <c r="AJ403" i="79"/>
  <c r="AJ406" i="79"/>
  <c r="AJ407" i="79"/>
  <c r="AJ404" i="79"/>
  <c r="AJ409" i="79"/>
  <c r="AJ408" i="79"/>
  <c r="AJ405" i="79"/>
  <c r="AJ781" i="79"/>
  <c r="AJ789" i="79"/>
  <c r="AJ786" i="79"/>
  <c r="AJ782" i="79"/>
  <c r="AJ783" i="79"/>
  <c r="AJ784" i="79"/>
  <c r="AJ785" i="79"/>
  <c r="AJ787" i="79"/>
  <c r="AJ788" i="79"/>
  <c r="AR136" i="46"/>
  <c r="AR147" i="46"/>
  <c r="AR141" i="46"/>
  <c r="AR146" i="46"/>
  <c r="AR135" i="46"/>
  <c r="AR148" i="46"/>
  <c r="AR139" i="46"/>
  <c r="AR144" i="46"/>
  <c r="AR149" i="46"/>
  <c r="AR140" i="46"/>
  <c r="AR150" i="46"/>
  <c r="AR137" i="46"/>
  <c r="AR143" i="46"/>
  <c r="AR138" i="46"/>
  <c r="AR142" i="46"/>
  <c r="AR145" i="46"/>
  <c r="AS135" i="46"/>
  <c r="AS139" i="46"/>
  <c r="AS143" i="46"/>
  <c r="AS147" i="46"/>
  <c r="AS141" i="46"/>
  <c r="AS145" i="46"/>
  <c r="AS142" i="46"/>
  <c r="AS149" i="46"/>
  <c r="AS136" i="46"/>
  <c r="AS140" i="46"/>
  <c r="AS144" i="46"/>
  <c r="AS148" i="46"/>
  <c r="AS137" i="46"/>
  <c r="AS150" i="46"/>
  <c r="AS138" i="46"/>
  <c r="AS146" i="46"/>
  <c r="I67" i="44"/>
  <c r="I69" i="44"/>
  <c r="AJ1591" i="79" s="1"/>
  <c r="AJ960" i="79"/>
  <c r="AI782" i="79"/>
  <c r="AI785" i="79"/>
  <c r="AI788" i="79"/>
  <c r="AI787" i="79"/>
  <c r="AI786" i="79"/>
  <c r="AI783" i="79"/>
  <c r="AI781" i="79"/>
  <c r="AI784" i="79"/>
  <c r="AI789" i="79"/>
  <c r="AH404" i="79"/>
  <c r="AH405" i="79"/>
  <c r="AH408" i="79"/>
  <c r="AH406" i="79"/>
  <c r="AH403" i="79"/>
  <c r="AH402" i="79"/>
  <c r="AH409" i="79"/>
  <c r="AH407" i="79"/>
  <c r="AG977" i="79"/>
  <c r="AH977" i="79"/>
  <c r="AG404" i="79"/>
  <c r="AG409" i="79"/>
  <c r="AG403" i="79"/>
  <c r="AG408" i="79"/>
  <c r="AG407" i="79"/>
  <c r="AG406" i="79"/>
  <c r="AG405" i="79"/>
  <c r="AG402" i="79"/>
  <c r="E73" i="44"/>
  <c r="E71" i="44"/>
  <c r="E74" i="44"/>
  <c r="E69" i="44"/>
  <c r="AF1591" i="79" s="1"/>
  <c r="E72" i="44"/>
  <c r="E68" i="44"/>
  <c r="E67" i="44"/>
  <c r="D70" i="44"/>
  <c r="D65" i="44"/>
  <c r="D72" i="44"/>
  <c r="D73" i="44"/>
  <c r="D69" i="44"/>
  <c r="D71" i="44"/>
  <c r="D68" i="44"/>
  <c r="D74" i="44"/>
  <c r="D67" i="44"/>
  <c r="D66" i="44"/>
  <c r="E64" i="44"/>
  <c r="E60" i="44"/>
  <c r="D64" i="44"/>
  <c r="D60" i="44"/>
  <c r="AH781" i="79"/>
  <c r="AH783" i="79"/>
  <c r="AH789" i="79"/>
  <c r="AH788" i="79"/>
  <c r="AH782" i="79"/>
  <c r="AH784" i="79"/>
  <c r="AH785" i="79"/>
  <c r="AH787" i="79"/>
  <c r="AH786" i="79"/>
  <c r="AH981" i="79"/>
  <c r="AH978" i="79"/>
  <c r="AH982" i="79"/>
  <c r="AH979" i="79"/>
  <c r="AH983" i="79"/>
  <c r="AH984" i="79"/>
  <c r="AH980" i="79"/>
  <c r="G67" i="44"/>
  <c r="G72" i="44"/>
  <c r="G73" i="44"/>
  <c r="G71" i="44"/>
  <c r="G69" i="44"/>
  <c r="AH1591" i="79" s="1"/>
  <c r="G68" i="44"/>
  <c r="G74" i="44"/>
  <c r="G64" i="44"/>
  <c r="G60" i="44"/>
  <c r="F67" i="44"/>
  <c r="F68" i="44"/>
  <c r="F71" i="44"/>
  <c r="F74" i="44"/>
  <c r="F69" i="44"/>
  <c r="AG1591" i="79" s="1"/>
  <c r="F72" i="44"/>
  <c r="F73" i="44"/>
  <c r="F64" i="44"/>
  <c r="F60" i="44"/>
  <c r="AG595" i="79"/>
  <c r="AG593" i="79"/>
  <c r="AG592" i="79"/>
  <c r="AG594" i="79"/>
  <c r="AQ265" i="46"/>
  <c r="AQ283" i="46"/>
  <c r="AQ287" i="46"/>
  <c r="AQ285" i="46"/>
  <c r="AQ289" i="46"/>
  <c r="AQ284" i="46"/>
  <c r="AQ288" i="46"/>
  <c r="AQ286" i="46"/>
  <c r="AQ282" i="46"/>
  <c r="AO421" i="46"/>
  <c r="AO417" i="46"/>
  <c r="AO423" i="46"/>
  <c r="AO419" i="46"/>
  <c r="AO422" i="46"/>
  <c r="AO418" i="46"/>
  <c r="AO425" i="46"/>
  <c r="AO420" i="46"/>
  <c r="AQ412" i="46"/>
  <c r="AQ419" i="46"/>
  <c r="AQ423" i="46"/>
  <c r="AQ421" i="46"/>
  <c r="AQ420" i="46"/>
  <c r="AQ425" i="46"/>
  <c r="AQ422" i="46"/>
  <c r="AQ418" i="46"/>
  <c r="AE1389" i="79"/>
  <c r="AJ1389" i="79"/>
  <c r="AO265" i="46"/>
  <c r="AO289" i="46"/>
  <c r="AO285" i="46"/>
  <c r="AO281" i="46"/>
  <c r="AO287" i="46"/>
  <c r="AO283" i="46"/>
  <c r="AO286" i="46"/>
  <c r="AO282" i="46"/>
  <c r="AO288" i="46"/>
  <c r="AO284" i="46"/>
  <c r="AO275" i="46"/>
  <c r="AR284" i="46"/>
  <c r="AR288" i="46"/>
  <c r="AR282" i="46"/>
  <c r="AR286" i="46"/>
  <c r="AR285" i="46"/>
  <c r="AR289" i="46"/>
  <c r="AR287" i="46"/>
  <c r="AR283" i="46"/>
  <c r="AP265" i="46"/>
  <c r="AP282" i="46"/>
  <c r="AP286" i="46"/>
  <c r="AP284" i="46"/>
  <c r="AP288" i="46"/>
  <c r="AP283" i="46"/>
  <c r="AP287" i="46"/>
  <c r="AP289" i="46"/>
  <c r="AP285" i="46"/>
  <c r="AR420" i="46"/>
  <c r="AR425" i="46"/>
  <c r="AR418" i="46"/>
  <c r="AR422" i="46"/>
  <c r="AR421" i="46"/>
  <c r="AR423" i="46"/>
  <c r="AR419" i="46"/>
  <c r="AS421" i="46"/>
  <c r="AS419" i="46"/>
  <c r="AS423" i="46"/>
  <c r="AS418" i="46"/>
  <c r="AS422" i="46"/>
  <c r="AS420" i="46"/>
  <c r="AS425" i="46"/>
  <c r="AS265" i="46"/>
  <c r="AS285" i="46"/>
  <c r="AS289" i="46"/>
  <c r="AS283" i="46"/>
  <c r="AS287" i="46"/>
  <c r="AS282" i="46"/>
  <c r="AS286" i="46"/>
  <c r="AS288" i="46"/>
  <c r="AS284" i="46"/>
  <c r="AP418" i="46"/>
  <c r="AP422" i="46"/>
  <c r="AP420" i="46"/>
  <c r="AP425" i="46"/>
  <c r="AP419" i="46"/>
  <c r="AP423" i="46"/>
  <c r="AP421" i="46"/>
  <c r="AK401" i="79"/>
  <c r="AK400" i="79"/>
  <c r="AK399" i="79"/>
  <c r="AJ210" i="79"/>
  <c r="AJ214" i="79"/>
  <c r="AJ218" i="79"/>
  <c r="AJ209" i="79"/>
  <c r="AJ213" i="79"/>
  <c r="AJ217" i="79"/>
  <c r="AJ215" i="79"/>
  <c r="AJ208" i="79"/>
  <c r="AJ216" i="79"/>
  <c r="AJ211" i="79"/>
  <c r="AJ219" i="79"/>
  <c r="AJ212" i="79"/>
  <c r="AG789" i="79"/>
  <c r="AG785" i="79"/>
  <c r="AG781" i="79"/>
  <c r="AG788" i="79"/>
  <c r="AG784" i="79"/>
  <c r="AG782" i="79"/>
  <c r="AG787" i="79"/>
  <c r="AG786" i="79"/>
  <c r="AG783" i="79"/>
  <c r="AH208" i="79"/>
  <c r="AH212" i="79"/>
  <c r="AH216" i="79"/>
  <c r="AH211" i="79"/>
  <c r="AH215" i="79"/>
  <c r="AH219" i="79"/>
  <c r="AH213" i="79"/>
  <c r="AH214" i="79"/>
  <c r="AH209" i="79"/>
  <c r="AH217" i="79"/>
  <c r="AH210" i="79"/>
  <c r="AH218" i="79"/>
  <c r="AJ400" i="79"/>
  <c r="AJ399" i="79"/>
  <c r="AJ401" i="79"/>
  <c r="AI209" i="79"/>
  <c r="AI213" i="79"/>
  <c r="AI217" i="79"/>
  <c r="AI208" i="79"/>
  <c r="AI212" i="79"/>
  <c r="AI216" i="79"/>
  <c r="AI210" i="79"/>
  <c r="AI218" i="79"/>
  <c r="AI211" i="79"/>
  <c r="AI219" i="79"/>
  <c r="AI214" i="79"/>
  <c r="AI215" i="79"/>
  <c r="AG984" i="79"/>
  <c r="AG980" i="79"/>
  <c r="AG983" i="79"/>
  <c r="AG979" i="79"/>
  <c r="AG982" i="79"/>
  <c r="AG981" i="79"/>
  <c r="AG978" i="79"/>
  <c r="AI399" i="79"/>
  <c r="AI400" i="79"/>
  <c r="AI401" i="79"/>
  <c r="AH401" i="79"/>
  <c r="AH399" i="79"/>
  <c r="AH400" i="79"/>
  <c r="AG219" i="79"/>
  <c r="AG215" i="79"/>
  <c r="AG210" i="79"/>
  <c r="AG218" i="79"/>
  <c r="AG214" i="79"/>
  <c r="AG209" i="79"/>
  <c r="AG216" i="79"/>
  <c r="AG212" i="79"/>
  <c r="AG213" i="79"/>
  <c r="AG211" i="79"/>
  <c r="AG217" i="79"/>
  <c r="AG208" i="79"/>
  <c r="AK211" i="79"/>
  <c r="AK215" i="79"/>
  <c r="AK219" i="79"/>
  <c r="AK210" i="79"/>
  <c r="AK214" i="79"/>
  <c r="AK218" i="79"/>
  <c r="AK212" i="79"/>
  <c r="AK213" i="79"/>
  <c r="AK208" i="79"/>
  <c r="AK216" i="79"/>
  <c r="AK209" i="79"/>
  <c r="AK217" i="79"/>
  <c r="AM401" i="46"/>
  <c r="AN401" i="46"/>
  <c r="AN265" i="46"/>
  <c r="AM265" i="46"/>
  <c r="AE195" i="79"/>
  <c r="AF195" i="79"/>
  <c r="AN127" i="46"/>
  <c r="AR127" i="46"/>
  <c r="G63" i="44"/>
  <c r="G61" i="44"/>
  <c r="G66" i="44"/>
  <c r="G62" i="44"/>
  <c r="G65" i="44"/>
  <c r="H65" i="44"/>
  <c r="H61" i="44"/>
  <c r="H66" i="44"/>
  <c r="H63" i="44"/>
  <c r="H62" i="44"/>
  <c r="E66" i="44"/>
  <c r="E62" i="44"/>
  <c r="E63" i="44"/>
  <c r="E65" i="44"/>
  <c r="E61" i="44"/>
  <c r="F63" i="44"/>
  <c r="F66" i="44"/>
  <c r="F62" i="44"/>
  <c r="F61" i="44"/>
  <c r="F65" i="44"/>
  <c r="J63" i="44"/>
  <c r="J66" i="44"/>
  <c r="J62" i="44"/>
  <c r="J64" i="44"/>
  <c r="J65" i="44"/>
  <c r="J61" i="44"/>
  <c r="D62" i="44"/>
  <c r="D61" i="44"/>
  <c r="D63" i="44"/>
  <c r="I66" i="44"/>
  <c r="I62" i="44"/>
  <c r="I65" i="44"/>
  <c r="I61" i="44"/>
  <c r="I63" i="44"/>
  <c r="J59" i="44"/>
  <c r="J58" i="44"/>
  <c r="D58" i="44"/>
  <c r="D59" i="44"/>
  <c r="G59" i="44"/>
  <c r="G58" i="44"/>
  <c r="H59" i="44"/>
  <c r="H58" i="44"/>
  <c r="E59" i="44"/>
  <c r="F59" i="44"/>
  <c r="F58" i="44"/>
  <c r="I58" i="44"/>
  <c r="I59" i="44"/>
  <c r="AH385" i="79"/>
  <c r="AH765" i="79"/>
  <c r="AJ575" i="79"/>
  <c r="AI385" i="79"/>
  <c r="AH575" i="79"/>
  <c r="AG575" i="79"/>
  <c r="AJ385" i="79"/>
  <c r="AI575" i="79"/>
  <c r="AK385" i="79"/>
  <c r="AK575" i="79"/>
  <c r="AJ765" i="79"/>
  <c r="AG385" i="79"/>
  <c r="AG401" i="79"/>
  <c r="AG400" i="79"/>
  <c r="AH195" i="79"/>
  <c r="AG195" i="79"/>
  <c r="AJ195" i="79"/>
  <c r="AI195" i="79"/>
  <c r="AI765" i="79"/>
  <c r="AK195" i="79"/>
  <c r="AK765" i="79"/>
  <c r="AR537" i="46"/>
  <c r="AO537" i="46"/>
  <c r="AP537" i="46"/>
  <c r="AQ537" i="46"/>
  <c r="AS537" i="46"/>
  <c r="AP413" i="46"/>
  <c r="AP414" i="46"/>
  <c r="AO414" i="46"/>
  <c r="AO416" i="46"/>
  <c r="AO415" i="46"/>
  <c r="AO413" i="46"/>
  <c r="AR413" i="46"/>
  <c r="AR417" i="46"/>
  <c r="AR416" i="46"/>
  <c r="AR415" i="46"/>
  <c r="AR414" i="46"/>
  <c r="AS417" i="46"/>
  <c r="AS414" i="46"/>
  <c r="AS416" i="46"/>
  <c r="AS415" i="46"/>
  <c r="AS413" i="46"/>
  <c r="AP415" i="46"/>
  <c r="AP416" i="46"/>
  <c r="AP417" i="46"/>
  <c r="AQ416" i="46"/>
  <c r="AQ417" i="46"/>
  <c r="AQ415" i="46"/>
  <c r="AQ414" i="46"/>
  <c r="AQ413" i="46"/>
  <c r="AR401" i="46"/>
  <c r="AR412" i="46"/>
  <c r="AP401" i="46"/>
  <c r="AP412" i="46"/>
  <c r="AO401" i="46"/>
  <c r="AO412" i="46"/>
  <c r="AS281" i="46"/>
  <c r="AS401" i="46"/>
  <c r="AS412" i="46"/>
  <c r="AQ401" i="46"/>
  <c r="AS275" i="46"/>
  <c r="AS276" i="46"/>
  <c r="AS280" i="46"/>
  <c r="AO279" i="46"/>
  <c r="AQ279" i="46"/>
  <c r="AQ278" i="46"/>
  <c r="AR265" i="46"/>
  <c r="AR278" i="46"/>
  <c r="AR276" i="46"/>
  <c r="AR275" i="46"/>
  <c r="AR279" i="46"/>
  <c r="AR281" i="46"/>
  <c r="AR277" i="46"/>
  <c r="AR280" i="46"/>
  <c r="AQ275" i="46"/>
  <c r="AO277" i="46"/>
  <c r="AP275" i="46"/>
  <c r="AP278" i="46"/>
  <c r="AS278" i="46"/>
  <c r="AQ281" i="46"/>
  <c r="AS279" i="46"/>
  <c r="AP277" i="46"/>
  <c r="AP279" i="46"/>
  <c r="AP281" i="46"/>
  <c r="AO278" i="46"/>
  <c r="AQ280" i="46"/>
  <c r="AQ276" i="46"/>
  <c r="AP276" i="46"/>
  <c r="AO276" i="46"/>
  <c r="AP280" i="46"/>
  <c r="AQ277" i="46"/>
  <c r="AO280" i="46"/>
  <c r="AS277" i="46"/>
  <c r="D127" i="46"/>
  <c r="D122" i="45" l="1"/>
  <c r="E122" i="45"/>
  <c r="F122" i="45"/>
  <c r="G122" i="45"/>
  <c r="H122" i="45"/>
  <c r="I122" i="45"/>
  <c r="C122" i="45"/>
  <c r="AF1801" i="79" l="1"/>
  <c r="AF2088" i="79"/>
  <c r="AE1801" i="79"/>
  <c r="AE2035" i="79"/>
  <c r="AE2088" i="79"/>
  <c r="AK2088" i="79"/>
  <c r="AM1801" i="79"/>
  <c r="AN1801" i="79"/>
  <c r="AH2088" i="79"/>
  <c r="AG1801" i="79"/>
  <c r="AI1801" i="79"/>
  <c r="AM2088" i="79"/>
  <c r="AL1801" i="79"/>
  <c r="AN2088" i="79"/>
  <c r="AP2088" i="79"/>
  <c r="AO1801" i="79"/>
  <c r="AJ2088" i="79"/>
  <c r="AH1801" i="79"/>
  <c r="AR2088" i="79"/>
  <c r="AP1801" i="79"/>
  <c r="AL2088" i="79"/>
  <c r="AG2088" i="79"/>
  <c r="AQ1801" i="79"/>
  <c r="AQ2088" i="79"/>
  <c r="AO2088" i="79"/>
  <c r="AJ1801" i="79"/>
  <c r="AI2088" i="79"/>
  <c r="AR1801" i="79"/>
  <c r="AK1801" i="79"/>
  <c r="AF1593" i="79"/>
  <c r="AF1603" i="79" s="1"/>
  <c r="AE1593" i="79"/>
  <c r="AN1593" i="79"/>
  <c r="AN1603" i="79" s="1"/>
  <c r="AR1593" i="79"/>
  <c r="AR1603" i="79" s="1"/>
  <c r="AP1593" i="79"/>
  <c r="AP1603" i="79" s="1"/>
  <c r="AM1593" i="79"/>
  <c r="AM1603" i="79" s="1"/>
  <c r="AQ1593" i="79"/>
  <c r="AQ1603" i="79" s="1"/>
  <c r="AO1593" i="79"/>
  <c r="AO1603" i="79" s="1"/>
  <c r="AL1593" i="79"/>
  <c r="AL1603" i="79" s="1"/>
  <c r="AG1593" i="79"/>
  <c r="AG1603" i="79" s="1"/>
  <c r="AK1593" i="79"/>
  <c r="AK1603" i="79" s="1"/>
  <c r="AH1593" i="79"/>
  <c r="AH1603" i="79" s="1"/>
  <c r="AJ1593" i="79"/>
  <c r="AJ1603" i="79" s="1"/>
  <c r="AI1593" i="79"/>
  <c r="AI1603" i="79" s="1"/>
  <c r="O17" i="45"/>
  <c r="N17" i="45"/>
  <c r="M17" i="45"/>
  <c r="L17" i="45"/>
  <c r="U60" i="46"/>
  <c r="U57" i="46"/>
  <c r="AP1996" i="79" l="1"/>
  <c r="AP1998" i="79"/>
  <c r="AP2008" i="79"/>
  <c r="AP2007" i="79"/>
  <c r="AP1999" i="79"/>
  <c r="AP1997" i="79"/>
  <c r="AP2004" i="79"/>
  <c r="AP2006" i="79"/>
  <c r="AP2003" i="79"/>
  <c r="AP2001" i="79"/>
  <c r="AP2002" i="79"/>
  <c r="AP2005" i="79"/>
  <c r="AP2000" i="79"/>
  <c r="AR2008" i="79"/>
  <c r="AR2007" i="79"/>
  <c r="AR1999" i="79"/>
  <c r="AR1997" i="79"/>
  <c r="AR1996" i="79"/>
  <c r="AR1998" i="79"/>
  <c r="AR2001" i="79"/>
  <c r="AR2003" i="79"/>
  <c r="AR2002" i="79"/>
  <c r="AR2006" i="79"/>
  <c r="AR2000" i="79"/>
  <c r="AR2005" i="79"/>
  <c r="AR2004" i="79"/>
  <c r="AN2007" i="79"/>
  <c r="AN1997" i="79"/>
  <c r="AN1998" i="79"/>
  <c r="AN1996" i="79"/>
  <c r="AN1999" i="79"/>
  <c r="AN2008" i="79"/>
  <c r="AN2001" i="79"/>
  <c r="AN2006" i="79"/>
  <c r="AN2004" i="79"/>
  <c r="AN2002" i="79"/>
  <c r="AN2003" i="79"/>
  <c r="AN2000" i="79"/>
  <c r="AN2005" i="79"/>
  <c r="AO2008" i="79"/>
  <c r="AO1996" i="79"/>
  <c r="AO2007" i="79"/>
  <c r="AO1998" i="79"/>
  <c r="AO1999" i="79"/>
  <c r="AO1997" i="79"/>
  <c r="AO2004" i="79"/>
  <c r="AO2006" i="79"/>
  <c r="AO2003" i="79"/>
  <c r="AO2002" i="79"/>
  <c r="AO2005" i="79"/>
  <c r="AO2001" i="79"/>
  <c r="AO2000" i="79"/>
  <c r="AM2008" i="79"/>
  <c r="AM2007" i="79"/>
  <c r="AM1996" i="79"/>
  <c r="AM1998" i="79"/>
  <c r="AM1997" i="79"/>
  <c r="AM1999" i="79"/>
  <c r="AM2005" i="79"/>
  <c r="AM2003" i="79"/>
  <c r="AM2001" i="79"/>
  <c r="AM2000" i="79"/>
  <c r="AM2006" i="79"/>
  <c r="AM2004" i="79"/>
  <c r="AM2002" i="79"/>
  <c r="AQ1999" i="79"/>
  <c r="AQ1997" i="79"/>
  <c r="AQ1996" i="79"/>
  <c r="AQ2008" i="79"/>
  <c r="AQ2007" i="79"/>
  <c r="AQ1998" i="79"/>
  <c r="AQ2004" i="79"/>
  <c r="AQ2001" i="79"/>
  <c r="AQ2006" i="79"/>
  <c r="AQ2005" i="79"/>
  <c r="AQ2003" i="79"/>
  <c r="AQ2000" i="79"/>
  <c r="AQ2002" i="79"/>
  <c r="AJ1997" i="79"/>
  <c r="AJ2007" i="79"/>
  <c r="AJ1998" i="79"/>
  <c r="AJ1996" i="79"/>
  <c r="AJ1999" i="79"/>
  <c r="AJ2008" i="79"/>
  <c r="AJ2005" i="79"/>
  <c r="AJ2001" i="79"/>
  <c r="AJ2000" i="79"/>
  <c r="AJ2003" i="79"/>
  <c r="AJ2006" i="79"/>
  <c r="AJ2002" i="79"/>
  <c r="AJ2004" i="79"/>
  <c r="AK2007" i="79"/>
  <c r="AK1998" i="79"/>
  <c r="AK1999" i="79"/>
  <c r="AK1997" i="79"/>
  <c r="AK1996" i="79"/>
  <c r="AK2008" i="79"/>
  <c r="AK2003" i="79"/>
  <c r="AK2001" i="79"/>
  <c r="AK2004" i="79"/>
  <c r="AK2006" i="79"/>
  <c r="AK2005" i="79"/>
  <c r="AK2002" i="79"/>
  <c r="AK2000" i="79"/>
  <c r="AG1996" i="79"/>
  <c r="AG1999" i="79"/>
  <c r="AG2007" i="79"/>
  <c r="AG1997" i="79"/>
  <c r="AG1998" i="79"/>
  <c r="AG2008" i="79"/>
  <c r="AG2001" i="79"/>
  <c r="AG2002" i="79"/>
  <c r="AG2000" i="79"/>
  <c r="AG2005" i="79"/>
  <c r="AG2004" i="79"/>
  <c r="AG2003" i="79"/>
  <c r="AG2006" i="79"/>
  <c r="AI2007" i="79"/>
  <c r="AI1997" i="79"/>
  <c r="AI1999" i="79"/>
  <c r="AI1996" i="79"/>
  <c r="AI1998" i="79"/>
  <c r="AI2008" i="79"/>
  <c r="AI2000" i="79"/>
  <c r="AI2003" i="79"/>
  <c r="AI2001" i="79"/>
  <c r="AI2004" i="79"/>
  <c r="AI2002" i="79"/>
  <c r="AI2005" i="79"/>
  <c r="AI2006" i="79"/>
  <c r="AH2007" i="79"/>
  <c r="AH1997" i="79"/>
  <c r="AH1998" i="79"/>
  <c r="AH1996" i="79"/>
  <c r="AH1999" i="79"/>
  <c r="AH2008" i="79"/>
  <c r="AH2006" i="79"/>
  <c r="AH2001" i="79"/>
  <c r="AH2003" i="79"/>
  <c r="AH2000" i="79"/>
  <c r="AH2004" i="79"/>
  <c r="AH2002" i="79"/>
  <c r="AH2005" i="79"/>
  <c r="AL1996" i="79"/>
  <c r="AL1998" i="79"/>
  <c r="AL2007" i="79"/>
  <c r="AL1999" i="79"/>
  <c r="AL1997" i="79"/>
  <c r="AL2008" i="79"/>
  <c r="AL2001" i="79"/>
  <c r="AL2002" i="79"/>
  <c r="AL2006" i="79"/>
  <c r="AL2003" i="79"/>
  <c r="AL2000" i="79"/>
  <c r="AL2004" i="79"/>
  <c r="AL2005" i="79"/>
  <c r="AK1802" i="79"/>
  <c r="AK1813" i="79"/>
  <c r="AK1812" i="79"/>
  <c r="AK1811" i="79"/>
  <c r="AK1810" i="79"/>
  <c r="AK1809" i="79"/>
  <c r="AK1808" i="79"/>
  <c r="AK1807" i="79"/>
  <c r="AK1806" i="79"/>
  <c r="AK1805" i="79"/>
  <c r="AK1804" i="79"/>
  <c r="AK1803" i="79"/>
  <c r="AG1810" i="79"/>
  <c r="AG1809" i="79"/>
  <c r="AG1808" i="79"/>
  <c r="AG1807" i="79"/>
  <c r="AG1806" i="79"/>
  <c r="AG1805" i="79"/>
  <c r="AG1804" i="79"/>
  <c r="AG1803" i="79"/>
  <c r="AG1813" i="79"/>
  <c r="AG1812" i="79"/>
  <c r="AG1811" i="79"/>
  <c r="AI1812" i="79"/>
  <c r="AI1811" i="79"/>
  <c r="AI1810" i="79"/>
  <c r="AI1809" i="79"/>
  <c r="AI1808" i="79"/>
  <c r="AI1807" i="79"/>
  <c r="AI1806" i="79"/>
  <c r="AI1805" i="79"/>
  <c r="AI1804" i="79"/>
  <c r="AI1803" i="79"/>
  <c r="AI1802" i="79"/>
  <c r="AI1813" i="79"/>
  <c r="AR1809" i="79"/>
  <c r="AR1808" i="79"/>
  <c r="AR1807" i="79"/>
  <c r="AR1806" i="79"/>
  <c r="AR1805" i="79"/>
  <c r="AR1804" i="79"/>
  <c r="AR1803" i="79"/>
  <c r="AR1802" i="79"/>
  <c r="AR1813" i="79"/>
  <c r="AR1812" i="79"/>
  <c r="AR1811" i="79"/>
  <c r="AR1810" i="79"/>
  <c r="AQ1808" i="79"/>
  <c r="AQ1807" i="79"/>
  <c r="AQ1806" i="79"/>
  <c r="AQ1805" i="79"/>
  <c r="AQ1804" i="79"/>
  <c r="AQ1803" i="79"/>
  <c r="AQ1802" i="79"/>
  <c r="AQ1813" i="79"/>
  <c r="AQ1812" i="79"/>
  <c r="AQ1811" i="79"/>
  <c r="AQ1810" i="79"/>
  <c r="AQ1809" i="79"/>
  <c r="AH1811" i="79"/>
  <c r="AH1810" i="79"/>
  <c r="AH1809" i="79"/>
  <c r="AH1808" i="79"/>
  <c r="AH1807" i="79"/>
  <c r="AH1806" i="79"/>
  <c r="AH1805" i="79"/>
  <c r="AH1804" i="79"/>
  <c r="AH1803" i="79"/>
  <c r="AH1813" i="79"/>
  <c r="AH1812" i="79"/>
  <c r="AP1807" i="79"/>
  <c r="AP1806" i="79"/>
  <c r="AP1805" i="79"/>
  <c r="AP1804" i="79"/>
  <c r="AP1803" i="79"/>
  <c r="AP1802" i="79"/>
  <c r="AP1813" i="79"/>
  <c r="AP1812" i="79"/>
  <c r="AP1811" i="79"/>
  <c r="AP1810" i="79"/>
  <c r="AP1809" i="79"/>
  <c r="AP1808" i="79"/>
  <c r="AN1805" i="79"/>
  <c r="AN1804" i="79"/>
  <c r="AN1803" i="79"/>
  <c r="AN1802" i="79"/>
  <c r="AN1813" i="79"/>
  <c r="AN1812" i="79"/>
  <c r="AN1811" i="79"/>
  <c r="AN1810" i="79"/>
  <c r="AN1809" i="79"/>
  <c r="AN1808" i="79"/>
  <c r="AN1807" i="79"/>
  <c r="AN1806" i="79"/>
  <c r="AE1804" i="79"/>
  <c r="AE1803" i="79"/>
  <c r="AE1802" i="79"/>
  <c r="AE1805" i="79"/>
  <c r="AE1812" i="79"/>
  <c r="AE1811" i="79"/>
  <c r="AE1810" i="79"/>
  <c r="AE1809" i="79"/>
  <c r="AE1808" i="79"/>
  <c r="AE1807" i="79"/>
  <c r="AE1806" i="79"/>
  <c r="AE1813" i="79"/>
  <c r="AE1814" i="79"/>
  <c r="AM1804" i="79"/>
  <c r="AM1803" i="79"/>
  <c r="AM1802" i="79"/>
  <c r="AM1813" i="79"/>
  <c r="AM1812" i="79"/>
  <c r="AM1811" i="79"/>
  <c r="AM1810" i="79"/>
  <c r="AM1809" i="79"/>
  <c r="AM1808" i="79"/>
  <c r="AM1807" i="79"/>
  <c r="AM1806" i="79"/>
  <c r="AM1805" i="79"/>
  <c r="AJ1813" i="79"/>
  <c r="AJ1812" i="79"/>
  <c r="AJ1811" i="79"/>
  <c r="AJ1810" i="79"/>
  <c r="AJ1809" i="79"/>
  <c r="AJ1808" i="79"/>
  <c r="AJ1807" i="79"/>
  <c r="AJ1806" i="79"/>
  <c r="AJ1805" i="79"/>
  <c r="AJ1804" i="79"/>
  <c r="AJ1803" i="79"/>
  <c r="AJ1802" i="79"/>
  <c r="AL1803" i="79"/>
  <c r="AL1802" i="79"/>
  <c r="AL1813" i="79"/>
  <c r="AL1812" i="79"/>
  <c r="AL1811" i="79"/>
  <c r="AL1810" i="79"/>
  <c r="AL1809" i="79"/>
  <c r="AL1808" i="79"/>
  <c r="AL1807" i="79"/>
  <c r="AL1806" i="79"/>
  <c r="AL1805" i="79"/>
  <c r="AL1804" i="79"/>
  <c r="AO1806" i="79"/>
  <c r="AO1805" i="79"/>
  <c r="AO1804" i="79"/>
  <c r="AO1803" i="79"/>
  <c r="AO1802" i="79"/>
  <c r="AO1813" i="79"/>
  <c r="AO1812" i="79"/>
  <c r="AO1811" i="79"/>
  <c r="AO1810" i="79"/>
  <c r="AO1809" i="79"/>
  <c r="AO1808" i="79"/>
  <c r="AO1807" i="79"/>
  <c r="AF1809" i="79"/>
  <c r="AF1808" i="79"/>
  <c r="AF1807" i="79"/>
  <c r="AF1806" i="79"/>
  <c r="AF1805" i="79"/>
  <c r="AF1804" i="79"/>
  <c r="AF1803" i="79"/>
  <c r="AF1802" i="79"/>
  <c r="AF1813" i="79"/>
  <c r="AF1812" i="79"/>
  <c r="AF1811" i="79"/>
  <c r="AF1810" i="79"/>
  <c r="AF1814" i="79"/>
  <c r="AG1814" i="79"/>
  <c r="AI2042" i="79"/>
  <c r="AI2040" i="79"/>
  <c r="AI2036" i="79"/>
  <c r="AI2044" i="79"/>
  <c r="AI2037" i="79"/>
  <c r="AI2046" i="79"/>
  <c r="AI2045" i="79"/>
  <c r="AI2038" i="79"/>
  <c r="AI2041" i="79"/>
  <c r="AI2035" i="79"/>
  <c r="AI2039" i="79"/>
  <c r="AI2043" i="79"/>
  <c r="AJ2092" i="79"/>
  <c r="AJ2098" i="79"/>
  <c r="AJ2090" i="79"/>
  <c r="AJ2093" i="79"/>
  <c r="AJ2091" i="79"/>
  <c r="AJ2094" i="79"/>
  <c r="AJ2089" i="79"/>
  <c r="AJ2095" i="79"/>
  <c r="AJ2097" i="79"/>
  <c r="AJ2099" i="79"/>
  <c r="AJ2100" i="79"/>
  <c r="AJ2096" i="79"/>
  <c r="AO2042" i="79"/>
  <c r="AO2035" i="79"/>
  <c r="AO2046" i="79"/>
  <c r="AO2036" i="79"/>
  <c r="AO2041" i="79"/>
  <c r="AO2037" i="79"/>
  <c r="AO2045" i="79"/>
  <c r="AO2039" i="79"/>
  <c r="AO2044" i="79"/>
  <c r="AO2043" i="79"/>
  <c r="AO2040" i="79"/>
  <c r="AO2038" i="79"/>
  <c r="AR2073" i="79"/>
  <c r="AR2071" i="79"/>
  <c r="AR2063" i="79"/>
  <c r="AR2072" i="79"/>
  <c r="AR2067" i="79"/>
  <c r="AR2062" i="79"/>
  <c r="AR2066" i="79"/>
  <c r="AR2070" i="79"/>
  <c r="AR2069" i="79"/>
  <c r="AR2068" i="79"/>
  <c r="AR2064" i="79"/>
  <c r="AR2065" i="79"/>
  <c r="AH2042" i="79"/>
  <c r="AH2043" i="79"/>
  <c r="AH2036" i="79"/>
  <c r="AH2038" i="79"/>
  <c r="AH2046" i="79"/>
  <c r="AH2044" i="79"/>
  <c r="AH2037" i="79"/>
  <c r="AH2045" i="79"/>
  <c r="AH2039" i="79"/>
  <c r="AH2040" i="79"/>
  <c r="AH2041" i="79"/>
  <c r="M30" i="45"/>
  <c r="M23" i="45"/>
  <c r="AP1814" i="79"/>
  <c r="AN2064" i="79"/>
  <c r="AN2073" i="79"/>
  <c r="AN2067" i="79"/>
  <c r="AN2068" i="79"/>
  <c r="AN2063" i="79"/>
  <c r="AN2072" i="79"/>
  <c r="AN2062" i="79"/>
  <c r="AN2066" i="79"/>
  <c r="AN2069" i="79"/>
  <c r="AN2071" i="79"/>
  <c r="AN2070" i="79"/>
  <c r="AN2065" i="79"/>
  <c r="AE2089" i="79"/>
  <c r="AE2091" i="79"/>
  <c r="AE2090" i="79"/>
  <c r="AE2092" i="79"/>
  <c r="AE2100" i="79"/>
  <c r="AE2099" i="79"/>
  <c r="AE2096" i="79"/>
  <c r="AE2098" i="79"/>
  <c r="AE2097" i="79"/>
  <c r="AE2094" i="79"/>
  <c r="AE2095" i="79"/>
  <c r="AE2093" i="79"/>
  <c r="AI2066" i="79"/>
  <c r="AI2072" i="79"/>
  <c r="AI2062" i="79"/>
  <c r="AI2063" i="79"/>
  <c r="AI2067" i="79"/>
  <c r="AI2068" i="79"/>
  <c r="AI2069" i="79"/>
  <c r="AI2065" i="79"/>
  <c r="AI2073" i="79"/>
  <c r="AI2064" i="79"/>
  <c r="AI2070" i="79"/>
  <c r="AI2071" i="79"/>
  <c r="AP2042" i="79"/>
  <c r="AP2041" i="79"/>
  <c r="AP2046" i="79"/>
  <c r="AP2045" i="79"/>
  <c r="AP2035" i="79"/>
  <c r="AP2037" i="79"/>
  <c r="AP2039" i="79"/>
  <c r="AP2043" i="79"/>
  <c r="AP2036" i="79"/>
  <c r="AP2040" i="79"/>
  <c r="AP2044" i="79"/>
  <c r="AP2038" i="79"/>
  <c r="AE2038" i="79"/>
  <c r="AE2036" i="79"/>
  <c r="AE2042" i="79"/>
  <c r="AE2037" i="79"/>
  <c r="AE2046" i="79"/>
  <c r="AE2045" i="79"/>
  <c r="AE2044" i="79"/>
  <c r="AE2043" i="79"/>
  <c r="AE2040" i="79"/>
  <c r="AE2041" i="79"/>
  <c r="AE2039" i="79"/>
  <c r="L23" i="45"/>
  <c r="L30" i="45"/>
  <c r="AM1814" i="79"/>
  <c r="AQ2062" i="79"/>
  <c r="AQ2066" i="79"/>
  <c r="AQ2073" i="79"/>
  <c r="AQ2071" i="79"/>
  <c r="AQ2068" i="79"/>
  <c r="AQ2072" i="79"/>
  <c r="AQ2064" i="79"/>
  <c r="AQ2067" i="79"/>
  <c r="AQ2063" i="79"/>
  <c r="AQ2070" i="79"/>
  <c r="AQ2069" i="79"/>
  <c r="AQ2065" i="79"/>
  <c r="AH2073" i="79"/>
  <c r="AH2070" i="79"/>
  <c r="AH2064" i="79"/>
  <c r="AH2071" i="79"/>
  <c r="AH2072" i="79"/>
  <c r="AH2063" i="79"/>
  <c r="AH2068" i="79"/>
  <c r="AH2069" i="79"/>
  <c r="AH2066" i="79"/>
  <c r="AH2065" i="79"/>
  <c r="AH2067" i="79"/>
  <c r="AM2042" i="79"/>
  <c r="AM2041" i="79"/>
  <c r="AM2036" i="79"/>
  <c r="AM2039" i="79"/>
  <c r="AM2040" i="79"/>
  <c r="AM2046" i="79"/>
  <c r="AM2044" i="79"/>
  <c r="AM2043" i="79"/>
  <c r="AM2045" i="79"/>
  <c r="AM2037" i="79"/>
  <c r="AM2035" i="79"/>
  <c r="AM2038" i="79"/>
  <c r="AJ2042" i="79"/>
  <c r="AJ2036" i="79"/>
  <c r="AJ2037" i="79"/>
  <c r="AJ2038" i="79"/>
  <c r="AJ2044" i="79"/>
  <c r="AJ2046" i="79"/>
  <c r="AJ2043" i="79"/>
  <c r="AJ2035" i="79"/>
  <c r="AJ2040" i="79"/>
  <c r="AJ2041" i="79"/>
  <c r="AJ2039" i="79"/>
  <c r="AJ2045" i="79"/>
  <c r="AG2097" i="79"/>
  <c r="AG2100" i="79"/>
  <c r="AG2099" i="79"/>
  <c r="AG2090" i="79"/>
  <c r="AG2095" i="79"/>
  <c r="AG2096" i="79"/>
  <c r="AG2094" i="79"/>
  <c r="AG2093" i="79"/>
  <c r="AG2098" i="79"/>
  <c r="AG2092" i="79"/>
  <c r="AG2091" i="79"/>
  <c r="AF2037" i="79"/>
  <c r="AF2035" i="79"/>
  <c r="AF2038" i="79"/>
  <c r="AF2036" i="79"/>
  <c r="AF2042" i="79"/>
  <c r="AF2046" i="79"/>
  <c r="AF2045" i="79"/>
  <c r="AF2041" i="79"/>
  <c r="AF2044" i="79"/>
  <c r="AF2043" i="79"/>
  <c r="AF2039" i="79"/>
  <c r="AF2040" i="79"/>
  <c r="AH1814" i="79"/>
  <c r="AK2096" i="79"/>
  <c r="AK2097" i="79"/>
  <c r="AK2100" i="79"/>
  <c r="AK2094" i="79"/>
  <c r="AK2099" i="79"/>
  <c r="AK2089" i="79"/>
  <c r="AK2098" i="79"/>
  <c r="AK2095" i="79"/>
  <c r="AK2092" i="79"/>
  <c r="AK2091" i="79"/>
  <c r="AK2093" i="79"/>
  <c r="AK2090" i="79"/>
  <c r="AR2042" i="79"/>
  <c r="AR2046" i="79"/>
  <c r="AR2036" i="79"/>
  <c r="AR2040" i="79"/>
  <c r="AR2043" i="79"/>
  <c r="AR2041" i="79"/>
  <c r="AR2045" i="79"/>
  <c r="AR2037" i="79"/>
  <c r="AR2035" i="79"/>
  <c r="AR2039" i="79"/>
  <c r="AR2044" i="79"/>
  <c r="AR2038" i="79"/>
  <c r="N30" i="45"/>
  <c r="D133" i="45" s="1"/>
  <c r="N23" i="45"/>
  <c r="AJ1814" i="79"/>
  <c r="AL1814" i="79"/>
  <c r="AK2042" i="79"/>
  <c r="AK2039" i="79"/>
  <c r="AK2038" i="79"/>
  <c r="AK2037" i="79"/>
  <c r="AK2040" i="79"/>
  <c r="AK2046" i="79"/>
  <c r="AK2045" i="79"/>
  <c r="AK2036" i="79"/>
  <c r="AK2043" i="79"/>
  <c r="AK2044" i="79"/>
  <c r="AK2041" i="79"/>
  <c r="AK2035" i="79"/>
  <c r="AG2072" i="79"/>
  <c r="AG2070" i="79"/>
  <c r="AG2067" i="79"/>
  <c r="AG2065" i="79"/>
  <c r="AG2069" i="79"/>
  <c r="AG2066" i="79"/>
  <c r="AG2071" i="79"/>
  <c r="AG2068" i="79"/>
  <c r="AG2073" i="79"/>
  <c r="AG2063" i="79"/>
  <c r="AG2064" i="79"/>
  <c r="AL2093" i="79"/>
  <c r="AL2094" i="79"/>
  <c r="AL2098" i="79"/>
  <c r="AL2095" i="79"/>
  <c r="AL2096" i="79"/>
  <c r="AL2099" i="79"/>
  <c r="AL2097" i="79"/>
  <c r="AL2091" i="79"/>
  <c r="AL2090" i="79"/>
  <c r="AL2100" i="79"/>
  <c r="AL2089" i="79"/>
  <c r="AL2092" i="79"/>
  <c r="AN2091" i="79"/>
  <c r="AN2095" i="79"/>
  <c r="AN2100" i="79"/>
  <c r="AN2094" i="79"/>
  <c r="AN2089" i="79"/>
  <c r="AN2096" i="79"/>
  <c r="AN2099" i="79"/>
  <c r="AN2093" i="79"/>
  <c r="AN2090" i="79"/>
  <c r="AN2098" i="79"/>
  <c r="AN2097" i="79"/>
  <c r="AN2092" i="79"/>
  <c r="AG2042" i="79"/>
  <c r="AG2043" i="79"/>
  <c r="AG2037" i="79"/>
  <c r="AG2045" i="79"/>
  <c r="AG2040" i="79"/>
  <c r="AG2046" i="79"/>
  <c r="AG2039" i="79"/>
  <c r="AG2036" i="79"/>
  <c r="AG2041" i="79"/>
  <c r="AG2038" i="79"/>
  <c r="AG2044" i="79"/>
  <c r="AO2067" i="79"/>
  <c r="AO2069" i="79"/>
  <c r="AO2073" i="79"/>
  <c r="AO2072" i="79"/>
  <c r="AO2064" i="79"/>
  <c r="AO2070" i="79"/>
  <c r="AO2071" i="79"/>
  <c r="AO2062" i="79"/>
  <c r="AO2066" i="79"/>
  <c r="AO2068" i="79"/>
  <c r="AO2063" i="79"/>
  <c r="AO2065" i="79"/>
  <c r="O30" i="45"/>
  <c r="D134" i="45" s="1"/>
  <c r="O23" i="45"/>
  <c r="AQ1814" i="79"/>
  <c r="AK1814" i="79"/>
  <c r="AM2090" i="79"/>
  <c r="AM2096" i="79"/>
  <c r="AM2089" i="79"/>
  <c r="AM2094" i="79"/>
  <c r="AM2093" i="79"/>
  <c r="AM2099" i="79"/>
  <c r="AM2097" i="79"/>
  <c r="AM2095" i="79"/>
  <c r="AM2100" i="79"/>
  <c r="AM2098" i="79"/>
  <c r="AM2091" i="79"/>
  <c r="AM2092" i="79"/>
  <c r="AJ2063" i="79"/>
  <c r="AJ2070" i="79"/>
  <c r="AJ2073" i="79"/>
  <c r="AJ2064" i="79"/>
  <c r="AJ2066" i="79"/>
  <c r="AJ2062" i="79"/>
  <c r="AJ2071" i="79"/>
  <c r="AJ2069" i="79"/>
  <c r="AJ2072" i="79"/>
  <c r="AJ2068" i="79"/>
  <c r="AJ2065" i="79"/>
  <c r="AJ2067" i="79"/>
  <c r="AQ2042" i="79"/>
  <c r="AQ2045" i="79"/>
  <c r="AQ2036" i="79"/>
  <c r="AQ2040" i="79"/>
  <c r="AQ2044" i="79"/>
  <c r="AQ2043" i="79"/>
  <c r="AQ2037" i="79"/>
  <c r="AQ2046" i="79"/>
  <c r="AQ2039" i="79"/>
  <c r="AQ2041" i="79"/>
  <c r="AQ2035" i="79"/>
  <c r="AQ2038" i="79"/>
  <c r="AF2090" i="79"/>
  <c r="AF2089" i="79"/>
  <c r="AF2091" i="79"/>
  <c r="AF2092" i="79"/>
  <c r="AF2099" i="79"/>
  <c r="AF2100" i="79"/>
  <c r="AF2098" i="79"/>
  <c r="AF2095" i="79"/>
  <c r="AF2093" i="79"/>
  <c r="AF2097" i="79"/>
  <c r="AF2094" i="79"/>
  <c r="AF2096" i="79"/>
  <c r="AN1814" i="79"/>
  <c r="AO1814" i="79"/>
  <c r="AP2072" i="79"/>
  <c r="AP2064" i="79"/>
  <c r="AP2063" i="79"/>
  <c r="AP2068" i="79"/>
  <c r="AP2069" i="79"/>
  <c r="AP2066" i="79"/>
  <c r="AP2071" i="79"/>
  <c r="AP2070" i="79"/>
  <c r="AP2073" i="79"/>
  <c r="AP2067" i="79"/>
  <c r="AP2062" i="79"/>
  <c r="AP2065" i="79"/>
  <c r="AM2066" i="79"/>
  <c r="AM2073" i="79"/>
  <c r="AM2067" i="79"/>
  <c r="AM2063" i="79"/>
  <c r="AM2062" i="79"/>
  <c r="AM2071" i="79"/>
  <c r="AM2068" i="79"/>
  <c r="AM2072" i="79"/>
  <c r="AM2064" i="79"/>
  <c r="AM2070" i="79"/>
  <c r="AM2069" i="79"/>
  <c r="AM2065" i="79"/>
  <c r="AH2092" i="79"/>
  <c r="AH2093" i="79"/>
  <c r="AH2098" i="79"/>
  <c r="AH2090" i="79"/>
  <c r="AH2091" i="79"/>
  <c r="AH2097" i="79"/>
  <c r="AH2099" i="79"/>
  <c r="AH2094" i="79"/>
  <c r="AH2096" i="79"/>
  <c r="AH2095" i="79"/>
  <c r="AH2100" i="79"/>
  <c r="AK2070" i="79"/>
  <c r="AK2064" i="79"/>
  <c r="AK2071" i="79"/>
  <c r="AK2067" i="79"/>
  <c r="AK2066" i="79"/>
  <c r="AK2062" i="79"/>
  <c r="AK2068" i="79"/>
  <c r="AK2073" i="79"/>
  <c r="AK2072" i="79"/>
  <c r="AK2069" i="79"/>
  <c r="AK2063" i="79"/>
  <c r="AK2065" i="79"/>
  <c r="AR2094" i="79"/>
  <c r="AR2091" i="79"/>
  <c r="AR2100" i="79"/>
  <c r="AR2095" i="79"/>
  <c r="AR2093" i="79"/>
  <c r="AR2090" i="79"/>
  <c r="AR2089" i="79"/>
  <c r="AR2098" i="79"/>
  <c r="AR2099" i="79"/>
  <c r="AR2096" i="79"/>
  <c r="AR2097" i="79"/>
  <c r="AR2092" i="79"/>
  <c r="AL2042" i="79"/>
  <c r="AL2039" i="79"/>
  <c r="AL2046" i="79"/>
  <c r="AL2040" i="79"/>
  <c r="AL2044" i="79"/>
  <c r="AL2035" i="79"/>
  <c r="AL2043" i="79"/>
  <c r="AL2041" i="79"/>
  <c r="AL2045" i="79"/>
  <c r="AL2036" i="79"/>
  <c r="AL2037" i="79"/>
  <c r="AL2038" i="79"/>
  <c r="AQ2098" i="79"/>
  <c r="AQ2096" i="79"/>
  <c r="AQ2100" i="79"/>
  <c r="AQ2093" i="79"/>
  <c r="AQ2089" i="79"/>
  <c r="AQ2090" i="79"/>
  <c r="AQ2097" i="79"/>
  <c r="AQ2099" i="79"/>
  <c r="AQ2094" i="79"/>
  <c r="AQ2091" i="79"/>
  <c r="AQ2095" i="79"/>
  <c r="AQ2092" i="79"/>
  <c r="AI2091" i="79"/>
  <c r="AI2093" i="79"/>
  <c r="AI2090" i="79"/>
  <c r="AI2092" i="79"/>
  <c r="AI2095" i="79"/>
  <c r="AI2096" i="79"/>
  <c r="AI2098" i="79"/>
  <c r="AI2100" i="79"/>
  <c r="AI2099" i="79"/>
  <c r="AI2097" i="79"/>
  <c r="AI2089" i="79"/>
  <c r="AI2094" i="79"/>
  <c r="AI1814" i="79"/>
  <c r="AR1814" i="79"/>
  <c r="AO2090" i="79"/>
  <c r="AO2097" i="79"/>
  <c r="AO2091" i="79"/>
  <c r="AO2096" i="79"/>
  <c r="AO2098" i="79"/>
  <c r="AO2089" i="79"/>
  <c r="AO2094" i="79"/>
  <c r="AO2100" i="79"/>
  <c r="AO2099" i="79"/>
  <c r="AO2095" i="79"/>
  <c r="AO2093" i="79"/>
  <c r="AO2092" i="79"/>
  <c r="AP2091" i="79"/>
  <c r="AP2090" i="79"/>
  <c r="AP2098" i="79"/>
  <c r="AP2100" i="79"/>
  <c r="AP2093" i="79"/>
  <c r="AP2094" i="79"/>
  <c r="AP2099" i="79"/>
  <c r="AP2097" i="79"/>
  <c r="AP2089" i="79"/>
  <c r="AP2095" i="79"/>
  <c r="AP2096" i="79"/>
  <c r="AP2092" i="79"/>
  <c r="AL2073" i="79"/>
  <c r="AL2069" i="79"/>
  <c r="AL2072" i="79"/>
  <c r="AL2063" i="79"/>
  <c r="AL2070" i="79"/>
  <c r="AL2067" i="79"/>
  <c r="AL2066" i="79"/>
  <c r="AL2064" i="79"/>
  <c r="AL2068" i="79"/>
  <c r="AL2062" i="79"/>
  <c r="AL2071" i="79"/>
  <c r="AL2065" i="79"/>
  <c r="AE2064" i="79"/>
  <c r="AE2063" i="79"/>
  <c r="AE2065" i="79"/>
  <c r="AE2062" i="79"/>
  <c r="AE2072" i="79"/>
  <c r="AE2073" i="79"/>
  <c r="AE2069" i="79"/>
  <c r="AE2071" i="79"/>
  <c r="AE2068" i="79"/>
  <c r="AE2070" i="79"/>
  <c r="AE2067" i="79"/>
  <c r="AE2066" i="79"/>
  <c r="AF2065" i="79"/>
  <c r="AF2064" i="79"/>
  <c r="AF2063" i="79"/>
  <c r="AF2062" i="79"/>
  <c r="AF2073" i="79"/>
  <c r="AF2072" i="79"/>
  <c r="AF2070" i="79"/>
  <c r="AF2071" i="79"/>
  <c r="AF2068" i="79"/>
  <c r="AF2069" i="79"/>
  <c r="AF2066" i="79"/>
  <c r="AF2067" i="79"/>
  <c r="AN2042" i="79"/>
  <c r="AN2044" i="79"/>
  <c r="AN2045" i="79"/>
  <c r="AN2046" i="79"/>
  <c r="AN2043" i="79"/>
  <c r="AN2041" i="79"/>
  <c r="AN2039" i="79"/>
  <c r="AN2035" i="79"/>
  <c r="AN2036" i="79"/>
  <c r="AN2040" i="79"/>
  <c r="AN2037" i="79"/>
  <c r="AN2038" i="79"/>
  <c r="AE1598" i="79"/>
  <c r="AE1603" i="79"/>
  <c r="AP147" i="46"/>
  <c r="AP148" i="46"/>
  <c r="AH2035" i="79" s="1"/>
  <c r="AP141" i="46"/>
  <c r="AP150" i="46"/>
  <c r="AH2089" i="79" s="1"/>
  <c r="AO147" i="46"/>
  <c r="AO140" i="46"/>
  <c r="AO141" i="46"/>
  <c r="AO146" i="46"/>
  <c r="AG1802" i="79" s="1"/>
  <c r="AP137" i="46"/>
  <c r="AO136" i="46"/>
  <c r="AO142" i="46"/>
  <c r="AP135" i="46"/>
  <c r="AP136" i="46"/>
  <c r="AP138" i="46"/>
  <c r="AP145" i="46"/>
  <c r="AO135" i="46"/>
  <c r="AO138" i="46"/>
  <c r="AO144" i="46"/>
  <c r="AO145" i="46"/>
  <c r="AG1594" i="79" s="1"/>
  <c r="AP143" i="46"/>
  <c r="AP142" i="46"/>
  <c r="AO137" i="46"/>
  <c r="AP139" i="46"/>
  <c r="AP140" i="46"/>
  <c r="AP146" i="46"/>
  <c r="AH1802" i="79" s="1"/>
  <c r="AP149" i="46"/>
  <c r="AH2062" i="79" s="1"/>
  <c r="AO139" i="46"/>
  <c r="AO149" i="46"/>
  <c r="AG2062" i="79" s="1"/>
  <c r="AO148" i="46"/>
  <c r="AG2035" i="79" s="1"/>
  <c r="AO150" i="46"/>
  <c r="AG2089" i="79" s="1"/>
  <c r="AO127" i="46"/>
  <c r="AP144" i="46"/>
  <c r="AO143" i="46"/>
  <c r="AQ1597" i="79"/>
  <c r="AQ1601" i="79"/>
  <c r="AQ1604" i="79"/>
  <c r="AQ1594" i="79"/>
  <c r="AQ1595" i="79"/>
  <c r="AQ1605" i="79"/>
  <c r="AQ1600" i="79"/>
  <c r="AQ1596" i="79"/>
  <c r="AQ1598" i="79"/>
  <c r="AQ1602" i="79"/>
  <c r="AJ1596" i="79"/>
  <c r="AJ1600" i="79"/>
  <c r="AJ1597" i="79"/>
  <c r="AJ1594" i="79"/>
  <c r="AJ1598" i="79"/>
  <c r="AJ1602" i="79"/>
  <c r="AJ1605" i="79"/>
  <c r="AJ1601" i="79"/>
  <c r="AJ1595" i="79"/>
  <c r="AJ1604" i="79"/>
  <c r="AG1595" i="79"/>
  <c r="AG1596" i="79"/>
  <c r="AG1597" i="79"/>
  <c r="AG1601" i="79"/>
  <c r="AG1604" i="79"/>
  <c r="AG1600" i="79"/>
  <c r="AG1602" i="79"/>
  <c r="AG1598" i="79"/>
  <c r="AG1605" i="79"/>
  <c r="AM1597" i="79"/>
  <c r="AM1601" i="79"/>
  <c r="AM1604" i="79"/>
  <c r="AM1594" i="79"/>
  <c r="AM1595" i="79"/>
  <c r="AM1598" i="79"/>
  <c r="AM1602" i="79"/>
  <c r="AM1596" i="79"/>
  <c r="AM1605" i="79"/>
  <c r="AM1600" i="79"/>
  <c r="AR1596" i="79"/>
  <c r="AR1600" i="79"/>
  <c r="AR1597" i="79"/>
  <c r="AR1594" i="79"/>
  <c r="AR1598" i="79"/>
  <c r="AR1602" i="79"/>
  <c r="AR1605" i="79"/>
  <c r="AR1601" i="79"/>
  <c r="AR1604" i="79"/>
  <c r="AR1595" i="79"/>
  <c r="AN1596" i="79"/>
  <c r="AN1600" i="79"/>
  <c r="AN1597" i="79"/>
  <c r="AN1594" i="79"/>
  <c r="AN1598" i="79"/>
  <c r="AN1602" i="79"/>
  <c r="AN1605" i="79"/>
  <c r="AN1604" i="79"/>
  <c r="AN1595" i="79"/>
  <c r="AN1601" i="79"/>
  <c r="AL1594" i="79"/>
  <c r="AL1598" i="79"/>
  <c r="AL1602" i="79"/>
  <c r="AL1605" i="79"/>
  <c r="AL1595" i="79"/>
  <c r="AL1596" i="79"/>
  <c r="AL1600" i="79"/>
  <c r="AL1597" i="79"/>
  <c r="AL1601" i="79"/>
  <c r="AL1604" i="79"/>
  <c r="AF1596" i="79"/>
  <c r="AF1600" i="79"/>
  <c r="AF1597" i="79"/>
  <c r="AF1594" i="79"/>
  <c r="AF1598" i="79"/>
  <c r="AF1602" i="79"/>
  <c r="AF1605" i="79"/>
  <c r="AF1595" i="79"/>
  <c r="AF1604" i="79"/>
  <c r="AF1601" i="79"/>
  <c r="AF1599" i="79"/>
  <c r="AK1595" i="79"/>
  <c r="AK1596" i="79"/>
  <c r="AK1597" i="79"/>
  <c r="AK1601" i="79"/>
  <c r="AK1604" i="79"/>
  <c r="AK1605" i="79"/>
  <c r="AK1594" i="79"/>
  <c r="AK1600" i="79"/>
  <c r="AK1602" i="79"/>
  <c r="AK1598" i="79"/>
  <c r="AH1594" i="79"/>
  <c r="AH1598" i="79"/>
  <c r="AH1602" i="79"/>
  <c r="AH1605" i="79"/>
  <c r="AH1595" i="79"/>
  <c r="AH1596" i="79"/>
  <c r="AH1600" i="79"/>
  <c r="AH1604" i="79"/>
  <c r="AH1597" i="79"/>
  <c r="AH1601" i="79"/>
  <c r="AI1597" i="79"/>
  <c r="AI1601" i="79"/>
  <c r="AI1604" i="79"/>
  <c r="AI1594" i="79"/>
  <c r="AI1598" i="79"/>
  <c r="AI1595" i="79"/>
  <c r="AI1596" i="79"/>
  <c r="AI1605" i="79"/>
  <c r="AI1600" i="79"/>
  <c r="AI1602" i="79"/>
  <c r="AO1595" i="79"/>
  <c r="AO1596" i="79"/>
  <c r="AO1597" i="79"/>
  <c r="AO1601" i="79"/>
  <c r="AO1604" i="79"/>
  <c r="AO1600" i="79"/>
  <c r="AO1598" i="79"/>
  <c r="AO1602" i="79"/>
  <c r="AO1594" i="79"/>
  <c r="AO1605" i="79"/>
  <c r="AP1594" i="79"/>
  <c r="AP1598" i="79"/>
  <c r="AP1602" i="79"/>
  <c r="AP1605" i="79"/>
  <c r="AP1595" i="79"/>
  <c r="AP1596" i="79"/>
  <c r="AP1600" i="79"/>
  <c r="AP1597" i="79"/>
  <c r="AP1604" i="79"/>
  <c r="AP1601" i="79"/>
  <c r="AE1594" i="79"/>
  <c r="AE1596" i="79"/>
  <c r="AE1595" i="79"/>
  <c r="AE1597" i="79"/>
  <c r="AE1604" i="79"/>
  <c r="AE1599" i="79"/>
  <c r="AE1605" i="79"/>
  <c r="AE1601" i="79"/>
  <c r="AE1600" i="79"/>
  <c r="AE1602" i="79"/>
  <c r="N107" i="45"/>
  <c r="N114" i="45"/>
  <c r="N93" i="45"/>
  <c r="N100" i="45"/>
  <c r="N79" i="45"/>
  <c r="N44" i="45"/>
  <c r="F133" i="45" s="1"/>
  <c r="N51" i="45"/>
  <c r="G133" i="45" s="1"/>
  <c r="N58" i="45"/>
  <c r="H133" i="45" s="1"/>
  <c r="N37" i="45"/>
  <c r="E133" i="45" s="1"/>
  <c r="N65" i="45"/>
  <c r="I133" i="45" s="1"/>
  <c r="O72" i="45"/>
  <c r="O79" i="45"/>
  <c r="O107" i="45"/>
  <c r="O86" i="45"/>
  <c r="O93" i="45"/>
  <c r="O114" i="45"/>
  <c r="O100" i="45"/>
  <c r="O65" i="45"/>
  <c r="I134" i="45" s="1"/>
  <c r="O37" i="45"/>
  <c r="E134" i="45" s="1"/>
  <c r="O44" i="45"/>
  <c r="F134" i="45" s="1"/>
  <c r="O51" i="45"/>
  <c r="G134" i="45" s="1"/>
  <c r="O58" i="45"/>
  <c r="H134" i="45" s="1"/>
  <c r="AZ127" i="46"/>
  <c r="AX127" i="46"/>
  <c r="AS127" i="46"/>
  <c r="AU127" i="46"/>
  <c r="AT127" i="46"/>
  <c r="AQ127" i="46"/>
  <c r="AP127" i="46"/>
  <c r="AV127" i="46"/>
  <c r="AW127" i="46"/>
  <c r="AY127" i="46"/>
  <c r="M93" i="45"/>
  <c r="M114" i="45"/>
  <c r="M107" i="45"/>
  <c r="M86" i="45"/>
  <c r="M100" i="45"/>
  <c r="M79" i="45"/>
  <c r="M72" i="45"/>
  <c r="L93" i="45"/>
  <c r="L107" i="45"/>
  <c r="L86" i="45"/>
  <c r="L114" i="45"/>
  <c r="L100" i="45"/>
  <c r="L79" i="45"/>
  <c r="L72" i="45"/>
  <c r="N86" i="45"/>
  <c r="N72" i="45"/>
  <c r="L65" i="45"/>
  <c r="L51" i="45"/>
  <c r="L58" i="45"/>
  <c r="L37" i="45"/>
  <c r="L44" i="45"/>
  <c r="M44" i="45"/>
  <c r="M58" i="45"/>
  <c r="M51" i="45"/>
  <c r="M37" i="45"/>
  <c r="M65" i="45"/>
  <c r="AS1997" i="79" l="1"/>
  <c r="AK2010" i="79"/>
  <c r="J94" i="43" s="1"/>
  <c r="AL2010" i="79"/>
  <c r="K94" i="43" s="1"/>
  <c r="AJ2010" i="79"/>
  <c r="I94" i="43" s="1"/>
  <c r="AS2006" i="79"/>
  <c r="AS1996" i="79"/>
  <c r="AG2010" i="79"/>
  <c r="F94" i="43" s="1"/>
  <c r="AS2003" i="79"/>
  <c r="AQ2010" i="79"/>
  <c r="P94" i="43" s="1"/>
  <c r="AS2007" i="79"/>
  <c r="AS2004" i="79"/>
  <c r="AM2010" i="79"/>
  <c r="L94" i="43" s="1"/>
  <c r="AS2005" i="79"/>
  <c r="AN2010" i="79"/>
  <c r="M94" i="43" s="1"/>
  <c r="AR2010" i="79"/>
  <c r="Q94" i="43" s="1"/>
  <c r="AS2000" i="79"/>
  <c r="AO2010" i="79"/>
  <c r="N94" i="43" s="1"/>
  <c r="AS2002" i="79"/>
  <c r="AS1999" i="79"/>
  <c r="AS2001" i="79"/>
  <c r="AH2010" i="79"/>
  <c r="G94" i="43" s="1"/>
  <c r="AS2008" i="79"/>
  <c r="AI2010" i="79"/>
  <c r="H94" i="43" s="1"/>
  <c r="AS1998" i="79"/>
  <c r="AP2010" i="79"/>
  <c r="O94" i="43" s="1"/>
  <c r="AF1171" i="79"/>
  <c r="AF1178" i="79" s="1"/>
  <c r="AF768" i="79"/>
  <c r="AF963" i="79"/>
  <c r="AS1802" i="79"/>
  <c r="AE1815" i="79"/>
  <c r="D91" i="43" s="1"/>
  <c r="AF1392" i="79"/>
  <c r="AF1399" i="79" s="1"/>
  <c r="AS1809" i="79"/>
  <c r="AS1812" i="79"/>
  <c r="AS1804" i="79"/>
  <c r="AS1814" i="79"/>
  <c r="AS1805" i="79"/>
  <c r="AS1808" i="79"/>
  <c r="AS1803" i="79"/>
  <c r="AS1810" i="79"/>
  <c r="AS1811" i="79"/>
  <c r="AS1806" i="79"/>
  <c r="AS1807" i="79"/>
  <c r="AG2101" i="79"/>
  <c r="AN2074" i="79"/>
  <c r="AG2047" i="79"/>
  <c r="AS2073" i="79"/>
  <c r="AL2047" i="79"/>
  <c r="AK2074" i="79"/>
  <c r="AM2074" i="79"/>
  <c r="AG2074" i="79"/>
  <c r="AS2066" i="79"/>
  <c r="AH2074" i="79"/>
  <c r="AH2047" i="79"/>
  <c r="AS2070" i="79"/>
  <c r="AS2068" i="79"/>
  <c r="AS2064" i="79"/>
  <c r="AR1815" i="79"/>
  <c r="Q91" i="43" s="1"/>
  <c r="AQ2101" i="79"/>
  <c r="AQ2047" i="79"/>
  <c r="AQ2074" i="79"/>
  <c r="AS2045" i="79"/>
  <c r="AS2095" i="79"/>
  <c r="AS2090" i="79"/>
  <c r="AN2047" i="79"/>
  <c r="AF2074" i="79"/>
  <c r="E112" i="43" s="1"/>
  <c r="AS2071" i="79"/>
  <c r="AP2074" i="79"/>
  <c r="AJ2074" i="79"/>
  <c r="AK1815" i="79"/>
  <c r="J91" i="43" s="1"/>
  <c r="AQ1815" i="79"/>
  <c r="P91" i="43" s="1"/>
  <c r="AO2074" i="79"/>
  <c r="AL2101" i="79"/>
  <c r="AL1815" i="79"/>
  <c r="K91" i="43" s="1"/>
  <c r="AK2101" i="79"/>
  <c r="AF2047" i="79"/>
  <c r="E108" i="43" s="1"/>
  <c r="AS2046" i="79"/>
  <c r="AS2094" i="79"/>
  <c r="AS2091" i="79"/>
  <c r="AS2069" i="79"/>
  <c r="AK2047" i="79"/>
  <c r="AS2037" i="79"/>
  <c r="AS2097" i="79"/>
  <c r="AS2089" i="79"/>
  <c r="AE2101" i="79"/>
  <c r="D116" i="43" s="1"/>
  <c r="AR2074" i="79"/>
  <c r="AE1392" i="79"/>
  <c r="AE1396" i="79" s="1"/>
  <c r="AN2101" i="79"/>
  <c r="AR2047" i="79"/>
  <c r="AH1815" i="79"/>
  <c r="G91" i="43" s="1"/>
  <c r="AS2039" i="79"/>
  <c r="AE2047" i="79"/>
  <c r="D108" i="43" s="1"/>
  <c r="AS2035" i="79"/>
  <c r="AS2098" i="79"/>
  <c r="AP1815" i="79"/>
  <c r="O91" i="43" s="1"/>
  <c r="AH2101" i="79"/>
  <c r="AS2072" i="79"/>
  <c r="AP2101" i="79"/>
  <c r="AM2101" i="79"/>
  <c r="AM1815" i="79"/>
  <c r="L91" i="43" s="1"/>
  <c r="AS2041" i="79"/>
  <c r="AS2042" i="79"/>
  <c r="AI2074" i="79"/>
  <c r="AS2096" i="79"/>
  <c r="AS2062" i="79"/>
  <c r="AE2074" i="79"/>
  <c r="AF2101" i="79"/>
  <c r="E116" i="43" s="1"/>
  <c r="AJ1815" i="79"/>
  <c r="I91" i="43" s="1"/>
  <c r="AS2040" i="79"/>
  <c r="AS2036" i="79"/>
  <c r="AS2099" i="79"/>
  <c r="AJ2101" i="79"/>
  <c r="AI1815" i="79"/>
  <c r="H91" i="43" s="1"/>
  <c r="AS2067" i="79"/>
  <c r="AS2065" i="79"/>
  <c r="AI2101" i="79"/>
  <c r="AR2101" i="79"/>
  <c r="AO1815" i="79"/>
  <c r="N91" i="43" s="1"/>
  <c r="AE1171" i="79"/>
  <c r="AE1175" i="79" s="1"/>
  <c r="AJ2047" i="79"/>
  <c r="AE768" i="79"/>
  <c r="AE775" i="79" s="1"/>
  <c r="AS2043" i="79"/>
  <c r="AS2038" i="79"/>
  <c r="AP2047" i="79"/>
  <c r="AS2100" i="79"/>
  <c r="AO2047" i="79"/>
  <c r="AI2047" i="79"/>
  <c r="AG1815" i="79"/>
  <c r="F91" i="43" s="1"/>
  <c r="AS2063" i="79"/>
  <c r="AL2074" i="79"/>
  <c r="AO2101" i="79"/>
  <c r="AN1815" i="79"/>
  <c r="M91" i="43" s="1"/>
  <c r="AM2047" i="79"/>
  <c r="AS2044" i="79"/>
  <c r="AS2093" i="79"/>
  <c r="AS2092" i="79"/>
  <c r="AE963" i="79"/>
  <c r="AE970" i="79" s="1"/>
  <c r="AF1815" i="79"/>
  <c r="E91" i="43" s="1"/>
  <c r="AE1606" i="79"/>
  <c r="AS1601" i="79"/>
  <c r="AS1605" i="79"/>
  <c r="AS1602" i="79"/>
  <c r="AS1600" i="79"/>
  <c r="AS1604" i="79"/>
  <c r="AS1596" i="79"/>
  <c r="AN1392" i="79"/>
  <c r="AQ1392" i="79"/>
  <c r="AL1392" i="79"/>
  <c r="AR1392" i="79"/>
  <c r="AO1392" i="79"/>
  <c r="AP1392" i="79"/>
  <c r="AM1392" i="79"/>
  <c r="AI1392" i="79"/>
  <c r="AK1392" i="79"/>
  <c r="AG1392" i="79"/>
  <c r="AH1392" i="79"/>
  <c r="AJ1392" i="79"/>
  <c r="AN963" i="79"/>
  <c r="AR963" i="79"/>
  <c r="AL963" i="79"/>
  <c r="AO963" i="79"/>
  <c r="AQ963" i="79"/>
  <c r="AP963" i="79"/>
  <c r="AM963" i="79"/>
  <c r="AK963" i="79"/>
  <c r="AH963" i="79"/>
  <c r="AG963" i="79"/>
  <c r="AJ963" i="79"/>
  <c r="AI963" i="79"/>
  <c r="AL768" i="79"/>
  <c r="AR768" i="79"/>
  <c r="AP768" i="79"/>
  <c r="AN768" i="79"/>
  <c r="AM768" i="79"/>
  <c r="AQ768" i="79"/>
  <c r="AO768" i="79"/>
  <c r="AH768" i="79"/>
  <c r="AJ768" i="79"/>
  <c r="AI768" i="79"/>
  <c r="AK768" i="79"/>
  <c r="AG768" i="79"/>
  <c r="AR1171" i="79"/>
  <c r="AO1171" i="79"/>
  <c r="AN1171" i="79"/>
  <c r="AQ1171" i="79"/>
  <c r="AL1171" i="79"/>
  <c r="AP1171" i="79"/>
  <c r="AM1171" i="79"/>
  <c r="AI1171" i="79"/>
  <c r="AG1171" i="79"/>
  <c r="AJ1171" i="79"/>
  <c r="AK1171" i="79"/>
  <c r="AH1171" i="79"/>
  <c r="H100" i="47"/>
  <c r="H101" i="47"/>
  <c r="H99" i="47"/>
  <c r="H78" i="47"/>
  <c r="H75" i="47"/>
  <c r="H69" i="47"/>
  <c r="H66" i="47"/>
  <c r="H63" i="47"/>
  <c r="H60" i="47"/>
  <c r="H71" i="47"/>
  <c r="H70" i="47"/>
  <c r="H68" i="47"/>
  <c r="H67" i="47"/>
  <c r="H65" i="47"/>
  <c r="H64" i="47"/>
  <c r="H62" i="47"/>
  <c r="H61" i="47"/>
  <c r="H45" i="47"/>
  <c r="H54" i="47"/>
  <c r="H51" i="47"/>
  <c r="H48" i="47"/>
  <c r="H56" i="47"/>
  <c r="H55" i="47"/>
  <c r="H53" i="47"/>
  <c r="H52" i="47"/>
  <c r="H50" i="47"/>
  <c r="H49" i="47"/>
  <c r="H47" i="47"/>
  <c r="H46" i="47"/>
  <c r="H41" i="47"/>
  <c r="H40" i="47"/>
  <c r="H39" i="47"/>
  <c r="H38" i="47"/>
  <c r="H37" i="47"/>
  <c r="H36" i="47"/>
  <c r="H35" i="47"/>
  <c r="H34" i="47"/>
  <c r="H33" i="47"/>
  <c r="H25" i="47"/>
  <c r="H26" i="47"/>
  <c r="H24" i="47"/>
  <c r="H22" i="47"/>
  <c r="H23" i="47"/>
  <c r="H21" i="47"/>
  <c r="H19" i="47"/>
  <c r="H20" i="47"/>
  <c r="H18" i="47"/>
  <c r="AF1173" i="79" l="1"/>
  <c r="AS2010" i="79"/>
  <c r="AF1175" i="79"/>
  <c r="AF1180" i="79"/>
  <c r="AE1180" i="79"/>
  <c r="AE1181" i="79"/>
  <c r="AE1178" i="79"/>
  <c r="AF1176" i="79"/>
  <c r="AF1177" i="79"/>
  <c r="AF1398" i="79"/>
  <c r="AF1397" i="79"/>
  <c r="AE774" i="79"/>
  <c r="AF1395" i="79"/>
  <c r="AF1402" i="79"/>
  <c r="AF1393" i="79"/>
  <c r="AF1396" i="79"/>
  <c r="AF1403" i="79"/>
  <c r="AE1176" i="79"/>
  <c r="AF965" i="79"/>
  <c r="AF972" i="79"/>
  <c r="AF969" i="79"/>
  <c r="AF964" i="79"/>
  <c r="AF966" i="79"/>
  <c r="AF970" i="79"/>
  <c r="AF971" i="79"/>
  <c r="AF967" i="79"/>
  <c r="AF968" i="79"/>
  <c r="AF1394" i="79"/>
  <c r="AE1179" i="79"/>
  <c r="AF1400" i="79"/>
  <c r="AF772" i="79"/>
  <c r="AF776" i="79"/>
  <c r="AF769" i="79"/>
  <c r="AF773" i="79"/>
  <c r="AF775" i="79"/>
  <c r="AF771" i="79"/>
  <c r="AF770" i="79"/>
  <c r="AF774" i="79"/>
  <c r="AE1177" i="79"/>
  <c r="AF1401" i="79"/>
  <c r="AF1179" i="79"/>
  <c r="AF1172" i="79"/>
  <c r="AF1181" i="79"/>
  <c r="AF1174" i="79"/>
  <c r="AE971" i="79"/>
  <c r="AE1174" i="79"/>
  <c r="AE1173" i="79"/>
  <c r="AE1172" i="79"/>
  <c r="AE1395" i="79"/>
  <c r="AS1813" i="79"/>
  <c r="AS1815" i="79" s="1"/>
  <c r="R91" i="43" s="1"/>
  <c r="AE1403" i="79"/>
  <c r="AE969" i="79"/>
  <c r="AE1393" i="79"/>
  <c r="AE972" i="79"/>
  <c r="AE968" i="79"/>
  <c r="AE1398" i="79"/>
  <c r="AE1402" i="79"/>
  <c r="AE1399" i="79"/>
  <c r="AE1400" i="79"/>
  <c r="AE773" i="79"/>
  <c r="AE1401" i="79"/>
  <c r="AE1394" i="79"/>
  <c r="AE1397" i="79"/>
  <c r="AS2101" i="79"/>
  <c r="AS2047" i="79"/>
  <c r="AS2074" i="79"/>
  <c r="D112" i="43"/>
  <c r="AH1172" i="79"/>
  <c r="AH1176" i="79"/>
  <c r="AH1180" i="79"/>
  <c r="AH1173" i="79"/>
  <c r="AH1181" i="79"/>
  <c r="AH1174" i="79"/>
  <c r="AH1178" i="79"/>
  <c r="AH1179" i="79"/>
  <c r="AH1175" i="79"/>
  <c r="AQ1175" i="79"/>
  <c r="AQ1179" i="79"/>
  <c r="AQ1172" i="79"/>
  <c r="AQ1176" i="79"/>
  <c r="AQ1180" i="79"/>
  <c r="AQ1173" i="79"/>
  <c r="AQ1181" i="79"/>
  <c r="AQ1174" i="79"/>
  <c r="AQ1178" i="79"/>
  <c r="AN772" i="79"/>
  <c r="AN776" i="79"/>
  <c r="AN769" i="79"/>
  <c r="AN773" i="79"/>
  <c r="AN770" i="79"/>
  <c r="AN774" i="79"/>
  <c r="AN775" i="79"/>
  <c r="AN771" i="79"/>
  <c r="AO967" i="79"/>
  <c r="AO971" i="79"/>
  <c r="AO964" i="79"/>
  <c r="AO968" i="79"/>
  <c r="AO972" i="79"/>
  <c r="AO965" i="79"/>
  <c r="AO969" i="79"/>
  <c r="AO966" i="79"/>
  <c r="AO970" i="79"/>
  <c r="AI1393" i="79"/>
  <c r="AI1395" i="79"/>
  <c r="AI1399" i="79"/>
  <c r="AI1403" i="79"/>
  <c r="AI1394" i="79"/>
  <c r="AI1396" i="79"/>
  <c r="AI1400" i="79"/>
  <c r="AI1397" i="79"/>
  <c r="AI1401" i="79"/>
  <c r="AI1402" i="79"/>
  <c r="AK1173" i="79"/>
  <c r="AK1181" i="79"/>
  <c r="AK1174" i="79"/>
  <c r="AK1178" i="79"/>
  <c r="AK1175" i="79"/>
  <c r="AK1179" i="79"/>
  <c r="AK1180" i="79"/>
  <c r="AK1172" i="79"/>
  <c r="AK1176" i="79"/>
  <c r="AM1175" i="79"/>
  <c r="AM1179" i="79"/>
  <c r="AM1172" i="79"/>
  <c r="AM1176" i="79"/>
  <c r="AM1180" i="79"/>
  <c r="AM1173" i="79"/>
  <c r="AM1181" i="79"/>
  <c r="AM1174" i="79"/>
  <c r="AM1178" i="79"/>
  <c r="AN1174" i="79"/>
  <c r="AN1178" i="79"/>
  <c r="AN1175" i="79"/>
  <c r="AN1179" i="79"/>
  <c r="AN1172" i="79"/>
  <c r="AN1176" i="79"/>
  <c r="AN1180" i="79"/>
  <c r="AN1181" i="79"/>
  <c r="AN1173" i="79"/>
  <c r="AK771" i="79"/>
  <c r="AK775" i="79"/>
  <c r="AK772" i="79"/>
  <c r="AK769" i="79"/>
  <c r="AK773" i="79"/>
  <c r="AK774" i="79"/>
  <c r="AK770" i="79"/>
  <c r="AK776" i="79"/>
  <c r="AO771" i="79"/>
  <c r="AO775" i="79"/>
  <c r="AO772" i="79"/>
  <c r="AO769" i="79"/>
  <c r="AO773" i="79"/>
  <c r="AO770" i="79"/>
  <c r="AO774" i="79"/>
  <c r="AO776" i="79"/>
  <c r="AP770" i="79"/>
  <c r="AP774" i="79"/>
  <c r="AP771" i="79"/>
  <c r="AP772" i="79"/>
  <c r="AP776" i="79"/>
  <c r="AP769" i="79"/>
  <c r="AP775" i="79"/>
  <c r="AP773" i="79"/>
  <c r="AJ964" i="79"/>
  <c r="AJ968" i="79"/>
  <c r="AJ972" i="79"/>
  <c r="AJ965" i="79"/>
  <c r="AJ969" i="79"/>
  <c r="AJ966" i="79"/>
  <c r="AJ970" i="79"/>
  <c r="AJ967" i="79"/>
  <c r="AJ971" i="79"/>
  <c r="AM965" i="79"/>
  <c r="AM969" i="79"/>
  <c r="AM966" i="79"/>
  <c r="AM970" i="79"/>
  <c r="AM967" i="79"/>
  <c r="AM971" i="79"/>
  <c r="AM968" i="79"/>
  <c r="AM972" i="79"/>
  <c r="AM964" i="79"/>
  <c r="AL966" i="79"/>
  <c r="AL970" i="79"/>
  <c r="AL967" i="79"/>
  <c r="AL971" i="79"/>
  <c r="AL964" i="79"/>
  <c r="AL968" i="79"/>
  <c r="AL972" i="79"/>
  <c r="AL965" i="79"/>
  <c r="AL969" i="79"/>
  <c r="AH1394" i="79"/>
  <c r="AH1396" i="79"/>
  <c r="AH1400" i="79"/>
  <c r="AH1397" i="79"/>
  <c r="AH1401" i="79"/>
  <c r="AH1393" i="79"/>
  <c r="AH1402" i="79"/>
  <c r="AH1399" i="79"/>
  <c r="AH1403" i="79"/>
  <c r="AH1395" i="79"/>
  <c r="AM1393" i="79"/>
  <c r="AM1395" i="79"/>
  <c r="AM1399" i="79"/>
  <c r="AM1403" i="79"/>
  <c r="AM1396" i="79"/>
  <c r="AM1400" i="79"/>
  <c r="AM1397" i="79"/>
  <c r="AM1401" i="79"/>
  <c r="AM1394" i="79"/>
  <c r="AM1402" i="79"/>
  <c r="AL1394" i="79"/>
  <c r="AL1393" i="79"/>
  <c r="AL1396" i="79"/>
  <c r="AL1400" i="79"/>
  <c r="AL1397" i="79"/>
  <c r="AL1401" i="79"/>
  <c r="AL1402" i="79"/>
  <c r="AL1399" i="79"/>
  <c r="AL1403" i="79"/>
  <c r="AL1395" i="79"/>
  <c r="AG771" i="79"/>
  <c r="AG775" i="79"/>
  <c r="AG772" i="79"/>
  <c r="AG769" i="79"/>
  <c r="AG773" i="79"/>
  <c r="AG770" i="79"/>
  <c r="AG774" i="79"/>
  <c r="AG776" i="79"/>
  <c r="AK967" i="79"/>
  <c r="AK971" i="79"/>
  <c r="AK964" i="79"/>
  <c r="AK968" i="79"/>
  <c r="AK972" i="79"/>
  <c r="AK965" i="79"/>
  <c r="AK969" i="79"/>
  <c r="AK966" i="79"/>
  <c r="AK970" i="79"/>
  <c r="AR1394" i="79"/>
  <c r="AR1402" i="79"/>
  <c r="AR1395" i="79"/>
  <c r="AR1399" i="79"/>
  <c r="AR1403" i="79"/>
  <c r="AR1396" i="79"/>
  <c r="AR1400" i="79"/>
  <c r="AR1401" i="79"/>
  <c r="AR1393" i="79"/>
  <c r="AR1397" i="79"/>
  <c r="AJ1174" i="79"/>
  <c r="AJ1178" i="79"/>
  <c r="AJ1175" i="79"/>
  <c r="AJ1179" i="79"/>
  <c r="AJ1172" i="79"/>
  <c r="AJ1176" i="79"/>
  <c r="AJ1180" i="79"/>
  <c r="AJ1173" i="79"/>
  <c r="AJ1181" i="79"/>
  <c r="AO1173" i="79"/>
  <c r="AO1181" i="79"/>
  <c r="AO1174" i="79"/>
  <c r="AO1178" i="79"/>
  <c r="AO1175" i="79"/>
  <c r="AO1179" i="79"/>
  <c r="AO1180" i="79"/>
  <c r="AO1172" i="79"/>
  <c r="AO1176" i="79"/>
  <c r="AQ769" i="79"/>
  <c r="AQ773" i="79"/>
  <c r="AQ770" i="79"/>
  <c r="AQ771" i="79"/>
  <c r="AQ775" i="79"/>
  <c r="AQ776" i="79"/>
  <c r="AQ774" i="79"/>
  <c r="AQ772" i="79"/>
  <c r="AR772" i="79"/>
  <c r="AR776" i="79"/>
  <c r="AR769" i="79"/>
  <c r="AR773" i="79"/>
  <c r="AR770" i="79"/>
  <c r="AR774" i="79"/>
  <c r="AR771" i="79"/>
  <c r="AR775" i="79"/>
  <c r="AG967" i="79"/>
  <c r="AG971" i="79"/>
  <c r="AG964" i="79"/>
  <c r="AG968" i="79"/>
  <c r="AG972" i="79"/>
  <c r="AG965" i="79"/>
  <c r="AG969" i="79"/>
  <c r="AG966" i="79"/>
  <c r="AG970" i="79"/>
  <c r="AP966" i="79"/>
  <c r="AP970" i="79"/>
  <c r="AP967" i="79"/>
  <c r="AP971" i="79"/>
  <c r="AP964" i="79"/>
  <c r="AP968" i="79"/>
  <c r="AP972" i="79"/>
  <c r="AP969" i="79"/>
  <c r="AP965" i="79"/>
  <c r="AR964" i="79"/>
  <c r="AR968" i="79"/>
  <c r="AR972" i="79"/>
  <c r="AR965" i="79"/>
  <c r="AR969" i="79"/>
  <c r="AR966" i="79"/>
  <c r="AR970" i="79"/>
  <c r="AR967" i="79"/>
  <c r="AR971" i="79"/>
  <c r="AG1393" i="79"/>
  <c r="AG1394" i="79"/>
  <c r="AG1397" i="79"/>
  <c r="AG1401" i="79"/>
  <c r="AG1402" i="79"/>
  <c r="AG1395" i="79"/>
  <c r="AG1399" i="79"/>
  <c r="AG1403" i="79"/>
  <c r="AG1396" i="79"/>
  <c r="AG1400" i="79"/>
  <c r="AP1396" i="79"/>
  <c r="AP1400" i="79"/>
  <c r="AP1397" i="79"/>
  <c r="AP1401" i="79"/>
  <c r="AP1393" i="79"/>
  <c r="AP1394" i="79"/>
  <c r="AP1402" i="79"/>
  <c r="AP1395" i="79"/>
  <c r="AP1399" i="79"/>
  <c r="AP1403" i="79"/>
  <c r="AQ1393" i="79"/>
  <c r="AQ1395" i="79"/>
  <c r="AQ1399" i="79"/>
  <c r="AQ1403" i="79"/>
  <c r="AQ1396" i="79"/>
  <c r="AQ1400" i="79"/>
  <c r="AQ1397" i="79"/>
  <c r="AQ1401" i="79"/>
  <c r="AQ1402" i="79"/>
  <c r="AQ1394" i="79"/>
  <c r="AI1175" i="79"/>
  <c r="AI1179" i="79"/>
  <c r="AI1172" i="79"/>
  <c r="AI1176" i="79"/>
  <c r="AI1180" i="79"/>
  <c r="AI1173" i="79"/>
  <c r="AI1181" i="79"/>
  <c r="AI1178" i="79"/>
  <c r="AI1174" i="79"/>
  <c r="AH770" i="79"/>
  <c r="AH774" i="79"/>
  <c r="AH771" i="79"/>
  <c r="AH772" i="79"/>
  <c r="AH776" i="79"/>
  <c r="AH773" i="79"/>
  <c r="AH775" i="79"/>
  <c r="AH769" i="79"/>
  <c r="AI965" i="79"/>
  <c r="AI969" i="79"/>
  <c r="AI966" i="79"/>
  <c r="AI970" i="79"/>
  <c r="AI967" i="79"/>
  <c r="AI971" i="79"/>
  <c r="AI972" i="79"/>
  <c r="AI964" i="79"/>
  <c r="AI968" i="79"/>
  <c r="AJ1394" i="79"/>
  <c r="AJ1402" i="79"/>
  <c r="AJ1395" i="79"/>
  <c r="AJ1399" i="79"/>
  <c r="AJ1403" i="79"/>
  <c r="AJ1396" i="79"/>
  <c r="AJ1400" i="79"/>
  <c r="AJ1397" i="79"/>
  <c r="AJ1393" i="79"/>
  <c r="AJ1401" i="79"/>
  <c r="AP1172" i="79"/>
  <c r="AP1176" i="79"/>
  <c r="AP1180" i="79"/>
  <c r="AP1173" i="79"/>
  <c r="AP1181" i="79"/>
  <c r="AP1174" i="79"/>
  <c r="AP1178" i="79"/>
  <c r="AP1175" i="79"/>
  <c r="AP1179" i="79"/>
  <c r="AI769" i="79"/>
  <c r="AI773" i="79"/>
  <c r="AI770" i="79"/>
  <c r="AI774" i="79"/>
  <c r="AI771" i="79"/>
  <c r="AI775" i="79"/>
  <c r="AI776" i="79"/>
  <c r="AI772" i="79"/>
  <c r="AG1173" i="79"/>
  <c r="AG1181" i="79"/>
  <c r="AG1174" i="79"/>
  <c r="AG1178" i="79"/>
  <c r="AG1175" i="79"/>
  <c r="AG1179" i="79"/>
  <c r="AG1172" i="79"/>
  <c r="AG1176" i="79"/>
  <c r="AG1180" i="79"/>
  <c r="AL1172" i="79"/>
  <c r="AL1176" i="79"/>
  <c r="AL1180" i="79"/>
  <c r="AL1173" i="79"/>
  <c r="AL1181" i="79"/>
  <c r="AL1174" i="79"/>
  <c r="AL1178" i="79"/>
  <c r="AL1179" i="79"/>
  <c r="AL1175" i="79"/>
  <c r="AR1174" i="79"/>
  <c r="AR1178" i="79"/>
  <c r="AR1175" i="79"/>
  <c r="AR1179" i="79"/>
  <c r="AR1172" i="79"/>
  <c r="AR1176" i="79"/>
  <c r="AR1180" i="79"/>
  <c r="AR1181" i="79"/>
  <c r="AR1173" i="79"/>
  <c r="AJ772" i="79"/>
  <c r="AJ776" i="79"/>
  <c r="AJ769" i="79"/>
  <c r="AJ773" i="79"/>
  <c r="AJ770" i="79"/>
  <c r="AJ774" i="79"/>
  <c r="AJ771" i="79"/>
  <c r="AJ775" i="79"/>
  <c r="AM769" i="79"/>
  <c r="AM773" i="79"/>
  <c r="AM770" i="79"/>
  <c r="AM771" i="79"/>
  <c r="AM775" i="79"/>
  <c r="AM774" i="79"/>
  <c r="AM772" i="79"/>
  <c r="AM776" i="79"/>
  <c r="AL770" i="79"/>
  <c r="AL774" i="79"/>
  <c r="AL771" i="79"/>
  <c r="AL772" i="79"/>
  <c r="AL776" i="79"/>
  <c r="AL769" i="79"/>
  <c r="AL773" i="79"/>
  <c r="AL775" i="79"/>
  <c r="AH966" i="79"/>
  <c r="AH970" i="79"/>
  <c r="AH967" i="79"/>
  <c r="AH971" i="79"/>
  <c r="AH964" i="79"/>
  <c r="AH968" i="79"/>
  <c r="AH972" i="79"/>
  <c r="AH965" i="79"/>
  <c r="AH969" i="79"/>
  <c r="AQ965" i="79"/>
  <c r="AQ969" i="79"/>
  <c r="AQ966" i="79"/>
  <c r="AQ970" i="79"/>
  <c r="AQ967" i="79"/>
  <c r="AQ971" i="79"/>
  <c r="AQ964" i="79"/>
  <c r="AQ968" i="79"/>
  <c r="AQ972" i="79"/>
  <c r="AN964" i="79"/>
  <c r="AN968" i="79"/>
  <c r="AN972" i="79"/>
  <c r="AN965" i="79"/>
  <c r="AN969" i="79"/>
  <c r="AN966" i="79"/>
  <c r="AN970" i="79"/>
  <c r="AN967" i="79"/>
  <c r="AN971" i="79"/>
  <c r="AK1393" i="79"/>
  <c r="AK1397" i="79"/>
  <c r="AK1401" i="79"/>
  <c r="AK1402" i="79"/>
  <c r="AK1394" i="79"/>
  <c r="AK1395" i="79"/>
  <c r="AK1399" i="79"/>
  <c r="AK1403" i="79"/>
  <c r="AK1400" i="79"/>
  <c r="AK1396" i="79"/>
  <c r="AO1393" i="79"/>
  <c r="AO1397" i="79"/>
  <c r="AO1401" i="79"/>
  <c r="AO1394" i="79"/>
  <c r="AO1402" i="79"/>
  <c r="AO1395" i="79"/>
  <c r="AO1399" i="79"/>
  <c r="AO1403" i="79"/>
  <c r="AO1400" i="79"/>
  <c r="AO1396" i="79"/>
  <c r="AN1394" i="79"/>
  <c r="AN1402" i="79"/>
  <c r="AN1393" i="79"/>
  <c r="AN1395" i="79"/>
  <c r="AN1399" i="79"/>
  <c r="AN1403" i="79"/>
  <c r="AN1396" i="79"/>
  <c r="AN1400" i="79"/>
  <c r="AN1401" i="79"/>
  <c r="AN1397" i="79"/>
  <c r="H120" i="47"/>
  <c r="H121" i="47"/>
  <c r="H122" i="47"/>
  <c r="H123" i="47"/>
  <c r="H124" i="47"/>
  <c r="H125" i="47"/>
  <c r="H126" i="47"/>
  <c r="H127" i="47"/>
  <c r="H128" i="47"/>
  <c r="H135" i="47"/>
  <c r="H136" i="47"/>
  <c r="H137" i="47"/>
  <c r="H138" i="47"/>
  <c r="H140" i="47"/>
  <c r="H141" i="47"/>
  <c r="H142" i="47"/>
  <c r="H144" i="47"/>
  <c r="H145" i="47"/>
  <c r="H146" i="47"/>
  <c r="H150" i="47"/>
  <c r="H151" i="47"/>
  <c r="H152" i="47"/>
  <c r="D17" i="45"/>
  <c r="R94" i="43" l="1"/>
  <c r="AS1178" i="79"/>
  <c r="AS1400" i="79"/>
  <c r="AS1397" i="79"/>
  <c r="AS1401" i="79"/>
  <c r="AS1179" i="79"/>
  <c r="AS1180" i="79"/>
  <c r="AS1181" i="79"/>
  <c r="AS1402" i="79"/>
  <c r="AS1176" i="79"/>
  <c r="AS1403" i="79"/>
  <c r="AS1399" i="79"/>
  <c r="D88" i="43"/>
  <c r="AF1404" i="79"/>
  <c r="E85" i="43" s="1"/>
  <c r="AS1594" i="79"/>
  <c r="AS1396" i="79"/>
  <c r="AS1598" i="79"/>
  <c r="AS1597" i="79"/>
  <c r="AE1404" i="79"/>
  <c r="D85" i="43" s="1"/>
  <c r="AS1595" i="79"/>
  <c r="AS1393" i="79"/>
  <c r="AS1395" i="79"/>
  <c r="AS1394" i="79"/>
  <c r="H115" i="47"/>
  <c r="H116" i="47"/>
  <c r="H114" i="47"/>
  <c r="H112" i="47"/>
  <c r="H113" i="47"/>
  <c r="H111" i="47"/>
  <c r="H109" i="47"/>
  <c r="H110" i="47"/>
  <c r="H108" i="47"/>
  <c r="H106" i="47"/>
  <c r="H107" i="47"/>
  <c r="H105" i="47"/>
  <c r="H97" i="47"/>
  <c r="H98" i="47"/>
  <c r="H96" i="47"/>
  <c r="H94" i="47"/>
  <c r="H95" i="47"/>
  <c r="H93" i="47"/>
  <c r="H91" i="47"/>
  <c r="H92" i="47"/>
  <c r="H90" i="47"/>
  <c r="AS1603" i="79" l="1"/>
  <c r="AF1606" i="79"/>
  <c r="E88" i="43" s="1"/>
  <c r="H31" i="47"/>
  <c r="H32" i="47"/>
  <c r="H30" i="47"/>
  <c r="H16" i="47"/>
  <c r="H17" i="47"/>
  <c r="H15" i="47"/>
  <c r="K17" i="45" l="1"/>
  <c r="J17" i="45"/>
  <c r="I17" i="45"/>
  <c r="H17" i="45"/>
  <c r="G17" i="45"/>
  <c r="F17" i="45"/>
  <c r="E17" i="45"/>
  <c r="E30" i="45" l="1"/>
  <c r="E23" i="45"/>
  <c r="K23" i="45"/>
  <c r="K30" i="45"/>
  <c r="J23" i="45"/>
  <c r="J30" i="45"/>
  <c r="I30" i="45"/>
  <c r="I23" i="45"/>
  <c r="H23" i="45"/>
  <c r="H30" i="45"/>
  <c r="G23" i="45"/>
  <c r="G30" i="45"/>
  <c r="F23" i="45"/>
  <c r="F30" i="45"/>
  <c r="I65" i="45"/>
  <c r="E86" i="45"/>
  <c r="E100" i="45"/>
  <c r="E72" i="45"/>
  <c r="E107" i="45"/>
  <c r="E114" i="45"/>
  <c r="E79" i="45"/>
  <c r="E93" i="45"/>
  <c r="E65" i="45"/>
  <c r="G65" i="45"/>
  <c r="G100" i="45"/>
  <c r="G86" i="45"/>
  <c r="G114" i="45"/>
  <c r="G107" i="45"/>
  <c r="G79" i="45"/>
  <c r="G93" i="45"/>
  <c r="G72" i="45"/>
  <c r="H93" i="45"/>
  <c r="H79" i="45"/>
  <c r="H86" i="45"/>
  <c r="H107" i="45"/>
  <c r="H114" i="45"/>
  <c r="H100" i="45"/>
  <c r="H72" i="45"/>
  <c r="I93" i="45"/>
  <c r="I86" i="45"/>
  <c r="I72" i="45"/>
  <c r="I100" i="45"/>
  <c r="I114" i="45"/>
  <c r="I107" i="45"/>
  <c r="I79" i="45"/>
  <c r="F58" i="45"/>
  <c r="F107" i="45"/>
  <c r="F86" i="45"/>
  <c r="F100" i="45"/>
  <c r="F72" i="45"/>
  <c r="F93" i="45"/>
  <c r="F114" i="45"/>
  <c r="F79" i="45"/>
  <c r="J86" i="45"/>
  <c r="J114" i="45"/>
  <c r="J93" i="45"/>
  <c r="J100" i="45"/>
  <c r="J72" i="45"/>
  <c r="J107" i="45"/>
  <c r="J79" i="45"/>
  <c r="K100" i="45"/>
  <c r="K114" i="45"/>
  <c r="K72" i="45"/>
  <c r="K93" i="45"/>
  <c r="K86" i="45"/>
  <c r="K79" i="45"/>
  <c r="K107" i="45"/>
  <c r="J65" i="45"/>
  <c r="K65" i="45"/>
  <c r="E58" i="45"/>
  <c r="F65" i="45"/>
  <c r="H37" i="45"/>
  <c r="H65" i="45"/>
  <c r="G58" i="45"/>
  <c r="G51" i="45"/>
  <c r="G44" i="45"/>
  <c r="G37" i="45"/>
  <c r="K58" i="45"/>
  <c r="K51" i="45"/>
  <c r="K44" i="45"/>
  <c r="K37" i="45"/>
  <c r="H58" i="45"/>
  <c r="H44" i="45"/>
  <c r="H51" i="45"/>
  <c r="E51" i="45"/>
  <c r="E37" i="45"/>
  <c r="E44" i="45"/>
  <c r="I58" i="45"/>
  <c r="I44" i="45"/>
  <c r="I37" i="45"/>
  <c r="I51" i="45"/>
  <c r="F51" i="45"/>
  <c r="F44" i="45"/>
  <c r="F37" i="45"/>
  <c r="J58" i="45"/>
  <c r="J44" i="45"/>
  <c r="J37" i="45"/>
  <c r="J51" i="45"/>
  <c r="AM20" i="46"/>
  <c r="W14" i="47"/>
  <c r="J14" i="47"/>
  <c r="K14" i="47"/>
  <c r="L14" i="47"/>
  <c r="M14" i="47"/>
  <c r="N14" i="47"/>
  <c r="O14" i="47"/>
  <c r="I14" i="47"/>
  <c r="AS20" i="46"/>
  <c r="AO20" i="46"/>
  <c r="AP20" i="46"/>
  <c r="AQ20" i="46"/>
  <c r="AR20" i="46"/>
  <c r="AN20" i="46"/>
  <c r="C60" i="45"/>
  <c r="C53" i="45"/>
  <c r="C46" i="45"/>
  <c r="C39" i="45"/>
  <c r="C25" i="45"/>
  <c r="C32" i="45"/>
  <c r="C18" i="45"/>
  <c r="E56" i="44"/>
  <c r="F56" i="44"/>
  <c r="G56" i="44"/>
  <c r="H56" i="44"/>
  <c r="I56" i="44"/>
  <c r="J56" i="44"/>
  <c r="D56" i="44"/>
  <c r="AE1993" i="79" l="1"/>
  <c r="AF1993" i="79"/>
  <c r="AM1993" i="79"/>
  <c r="AO1993" i="79"/>
  <c r="AP1993" i="79"/>
  <c r="AL1993" i="79"/>
  <c r="AQ1993" i="79"/>
  <c r="AR1993" i="79"/>
  <c r="AN1993" i="79"/>
  <c r="AG1993" i="79"/>
  <c r="AK1993" i="79"/>
  <c r="AH1993" i="79"/>
  <c r="AI1993" i="79"/>
  <c r="AJ1993" i="79"/>
  <c r="AE388" i="79"/>
  <c r="AE394" i="79" s="1"/>
  <c r="AG2032" i="79"/>
  <c r="AG2048" i="79" s="1"/>
  <c r="AQ2059" i="79"/>
  <c r="AQ2075" i="79" s="1"/>
  <c r="P113" i="43" s="1"/>
  <c r="AK2059" i="79"/>
  <c r="AK2075" i="79" s="1"/>
  <c r="J113" i="43" s="1"/>
  <c r="AM2059" i="79"/>
  <c r="AM2075" i="79" s="1"/>
  <c r="L113" i="43" s="1"/>
  <c r="AK2032" i="79"/>
  <c r="AK2048" i="79" s="1"/>
  <c r="J109" i="43" s="1"/>
  <c r="AF2086" i="79"/>
  <c r="AF2102" i="79" s="1"/>
  <c r="E117" i="43" s="1"/>
  <c r="E118" i="43" s="1"/>
  <c r="AE2032" i="79"/>
  <c r="AE2048" i="79" s="1"/>
  <c r="AF2032" i="79"/>
  <c r="AF2048" i="79" s="1"/>
  <c r="E109" i="43" s="1"/>
  <c r="E110" i="43" s="1"/>
  <c r="AM2032" i="79"/>
  <c r="AM2048" i="79" s="1"/>
  <c r="L109" i="43" s="1"/>
  <c r="AN2086" i="79"/>
  <c r="AN2102" i="79" s="1"/>
  <c r="M117" i="43" s="1"/>
  <c r="AI2086" i="79"/>
  <c r="AI2102" i="79" s="1"/>
  <c r="H117" i="43" s="1"/>
  <c r="AO2086" i="79"/>
  <c r="AO2102" i="79" s="1"/>
  <c r="N117" i="43" s="1"/>
  <c r="AL2086" i="79"/>
  <c r="AL2102" i="79" s="1"/>
  <c r="K117" i="43" s="1"/>
  <c r="AH2059" i="79"/>
  <c r="AH2075" i="79" s="1"/>
  <c r="G113" i="43" s="1"/>
  <c r="AJ2059" i="79"/>
  <c r="AJ2075" i="79" s="1"/>
  <c r="I113" i="43" s="1"/>
  <c r="AI2059" i="79"/>
  <c r="AI2075" i="79" s="1"/>
  <c r="H113" i="43" s="1"/>
  <c r="AF2059" i="79"/>
  <c r="AF2075" i="79" s="1"/>
  <c r="E113" i="43" s="1"/>
  <c r="E114" i="43" s="1"/>
  <c r="AE2086" i="79"/>
  <c r="AE2102" i="79" s="1"/>
  <c r="AQ2086" i="79"/>
  <c r="AQ2102" i="79" s="1"/>
  <c r="P117" i="43" s="1"/>
  <c r="AG2086" i="79"/>
  <c r="AG2102" i="79" s="1"/>
  <c r="F117" i="43" s="1"/>
  <c r="AO2059" i="79"/>
  <c r="AO2075" i="79" s="1"/>
  <c r="N113" i="43" s="1"/>
  <c r="AP2059" i="79"/>
  <c r="AP2075" i="79" s="1"/>
  <c r="O113" i="43" s="1"/>
  <c r="AJ2032" i="79"/>
  <c r="AJ2048" i="79" s="1"/>
  <c r="I109" i="43" s="1"/>
  <c r="AL2032" i="79"/>
  <c r="AL2048" i="79" s="1"/>
  <c r="K109" i="43" s="1"/>
  <c r="AH2032" i="79"/>
  <c r="AH2048" i="79" s="1"/>
  <c r="G109" i="43" s="1"/>
  <c r="AL2059" i="79"/>
  <c r="AL2075" i="79" s="1"/>
  <c r="K113" i="43" s="1"/>
  <c r="AP2086" i="79"/>
  <c r="AP2102" i="79" s="1"/>
  <c r="O117" i="43" s="1"/>
  <c r="AN2032" i="79"/>
  <c r="AN2048" i="79" s="1"/>
  <c r="M109" i="43" s="1"/>
  <c r="AK2086" i="79"/>
  <c r="AK2102" i="79" s="1"/>
  <c r="J117" i="43" s="1"/>
  <c r="AO2032" i="79"/>
  <c r="AO2048" i="79" s="1"/>
  <c r="N109" i="43" s="1"/>
  <c r="AJ2086" i="79"/>
  <c r="AJ2102" i="79" s="1"/>
  <c r="I117" i="43" s="1"/>
  <c r="AM2086" i="79"/>
  <c r="AM2102" i="79" s="1"/>
  <c r="L117" i="43" s="1"/>
  <c r="AH2086" i="79"/>
  <c r="AH2102" i="79" s="1"/>
  <c r="G117" i="43" s="1"/>
  <c r="AR2086" i="79"/>
  <c r="AR2102" i="79" s="1"/>
  <c r="Q117" i="43" s="1"/>
  <c r="AI2032" i="79"/>
  <c r="AI2048" i="79" s="1"/>
  <c r="H109" i="43" s="1"/>
  <c r="AR2032" i="79"/>
  <c r="AR2048" i="79" s="1"/>
  <c r="Q109" i="43" s="1"/>
  <c r="AE2059" i="79"/>
  <c r="AE2075" i="79" s="1"/>
  <c r="AG2059" i="79"/>
  <c r="AG2075" i="79" s="1"/>
  <c r="F113" i="43" s="1"/>
  <c r="AQ2032" i="79"/>
  <c r="AQ2048" i="79" s="1"/>
  <c r="P109" i="43" s="1"/>
  <c r="AP2032" i="79"/>
  <c r="AP2048" i="79" s="1"/>
  <c r="O109" i="43" s="1"/>
  <c r="AN2059" i="79"/>
  <c r="AN2075" i="79" s="1"/>
  <c r="M113" i="43" s="1"/>
  <c r="AR2059" i="79"/>
  <c r="AR2075" i="79" s="1"/>
  <c r="Q113" i="43" s="1"/>
  <c r="AE578" i="79"/>
  <c r="AE584" i="79" s="1"/>
  <c r="AE198" i="79"/>
  <c r="AE199" i="79" s="1"/>
  <c r="AF388" i="79"/>
  <c r="AF394" i="79" s="1"/>
  <c r="AF578" i="79"/>
  <c r="AF582" i="79" s="1"/>
  <c r="AF198" i="79"/>
  <c r="AF200" i="79" s="1"/>
  <c r="AN130" i="46"/>
  <c r="AN404" i="46"/>
  <c r="AN540" i="46"/>
  <c r="AN268" i="46"/>
  <c r="AN269" i="46" s="1"/>
  <c r="AJ1607" i="79"/>
  <c r="I89" i="43" s="1"/>
  <c r="AN1390" i="79"/>
  <c r="AN1405" i="79" s="1"/>
  <c r="M86" i="43" s="1"/>
  <c r="AN1607" i="79"/>
  <c r="M89" i="43" s="1"/>
  <c r="AO1390" i="79"/>
  <c r="AO1405" i="79" s="1"/>
  <c r="N86" i="43" s="1"/>
  <c r="AR1607" i="79"/>
  <c r="Q89" i="43" s="1"/>
  <c r="AJ1390" i="79"/>
  <c r="AJ1405" i="79" s="1"/>
  <c r="I86" i="43" s="1"/>
  <c r="AR1390" i="79"/>
  <c r="AR1405" i="79" s="1"/>
  <c r="Q86" i="43" s="1"/>
  <c r="AF1390" i="79"/>
  <c r="AF1405" i="79" s="1"/>
  <c r="E86" i="43" s="1"/>
  <c r="AF1607" i="79"/>
  <c r="E89" i="43" s="1"/>
  <c r="AK1390" i="79"/>
  <c r="AK1405" i="79" s="1"/>
  <c r="J86" i="43" s="1"/>
  <c r="AG1390" i="79"/>
  <c r="AG1405" i="79" s="1"/>
  <c r="F86" i="43" s="1"/>
  <c r="AG1607" i="79"/>
  <c r="F89" i="43" s="1"/>
  <c r="AI1390" i="79"/>
  <c r="AI1405" i="79" s="1"/>
  <c r="H86" i="43" s="1"/>
  <c r="AL1607" i="79"/>
  <c r="K89" i="43" s="1"/>
  <c r="AM1607" i="79"/>
  <c r="L89" i="43" s="1"/>
  <c r="AP1390" i="79"/>
  <c r="AP1405" i="79" s="1"/>
  <c r="O86" i="43" s="1"/>
  <c r="AI1607" i="79"/>
  <c r="H89" i="43" s="1"/>
  <c r="AH1390" i="79"/>
  <c r="AH1405" i="79" s="1"/>
  <c r="G86" i="43" s="1"/>
  <c r="AK1607" i="79"/>
  <c r="J89" i="43" s="1"/>
  <c r="AM1390" i="79"/>
  <c r="AM1405" i="79" s="1"/>
  <c r="L86" i="43" s="1"/>
  <c r="AP1607" i="79"/>
  <c r="O89" i="43" s="1"/>
  <c r="AQ1607" i="79"/>
  <c r="P89" i="43" s="1"/>
  <c r="AL1390" i="79"/>
  <c r="AL1405" i="79" s="1"/>
  <c r="K86" i="43" s="1"/>
  <c r="AO1607" i="79"/>
  <c r="N89" i="43" s="1"/>
  <c r="AQ1390" i="79"/>
  <c r="AQ1405" i="79" s="1"/>
  <c r="P86" i="43" s="1"/>
  <c r="AE1607" i="79"/>
  <c r="F109" i="43"/>
  <c r="AE1390" i="79"/>
  <c r="AE1405" i="79" s="1"/>
  <c r="AH1607" i="79"/>
  <c r="G89" i="43" s="1"/>
  <c r="AM130" i="46"/>
  <c r="AM404" i="46"/>
  <c r="AM540" i="46"/>
  <c r="AM268" i="46"/>
  <c r="AM269" i="46" s="1"/>
  <c r="AE576" i="79"/>
  <c r="AF576" i="79"/>
  <c r="AF386" i="79"/>
  <c r="AF196" i="79"/>
  <c r="AE766" i="79"/>
  <c r="AE196" i="79"/>
  <c r="AF961" i="79"/>
  <c r="AE961" i="79"/>
  <c r="AE386" i="79"/>
  <c r="AF766" i="79"/>
  <c r="AN198" i="79"/>
  <c r="AL198" i="79"/>
  <c r="AR198" i="79"/>
  <c r="AP198" i="79"/>
  <c r="AM198" i="79"/>
  <c r="AQ198" i="79"/>
  <c r="AO198" i="79"/>
  <c r="AG198" i="79"/>
  <c r="AI198" i="79"/>
  <c r="AJ198" i="79"/>
  <c r="AK198" i="79"/>
  <c r="AH198" i="79"/>
  <c r="AM388" i="79"/>
  <c r="AL388" i="79"/>
  <c r="AO388" i="79"/>
  <c r="AQ388" i="79"/>
  <c r="AN388" i="79"/>
  <c r="AR388" i="79"/>
  <c r="AP388" i="79"/>
  <c r="AH388" i="79"/>
  <c r="AG388" i="79"/>
  <c r="AJ388" i="79"/>
  <c r="AI388" i="79"/>
  <c r="AK388" i="79"/>
  <c r="AL578" i="79"/>
  <c r="AP578" i="79"/>
  <c r="AQ578" i="79"/>
  <c r="AO578" i="79"/>
  <c r="AM578" i="79"/>
  <c r="AN578" i="79"/>
  <c r="AR578" i="79"/>
  <c r="AI578" i="79"/>
  <c r="AH578" i="79"/>
  <c r="AK578" i="79"/>
  <c r="AG578" i="79"/>
  <c r="AJ578" i="79"/>
  <c r="AM266" i="46"/>
  <c r="AT540" i="46"/>
  <c r="AU268" i="46"/>
  <c r="AX540" i="46"/>
  <c r="AU404" i="46"/>
  <c r="AT268" i="46"/>
  <c r="AU540" i="46"/>
  <c r="AT130" i="46"/>
  <c r="AT131" i="46" s="1"/>
  <c r="K55" i="43" s="1"/>
  <c r="AU130" i="46"/>
  <c r="AU131" i="46" s="1"/>
  <c r="L55" i="43" s="1"/>
  <c r="AV268" i="46"/>
  <c r="AW540" i="46"/>
  <c r="AV540" i="46"/>
  <c r="AW404" i="46"/>
  <c r="AT404" i="46"/>
  <c r="AV130" i="46"/>
  <c r="AV131" i="46" s="1"/>
  <c r="M55" i="43" s="1"/>
  <c r="AW130" i="46"/>
  <c r="AW131" i="46" s="1"/>
  <c r="N55" i="43" s="1"/>
  <c r="AX130" i="46"/>
  <c r="AX131" i="46" s="1"/>
  <c r="O55" i="43" s="1"/>
  <c r="AX404" i="46"/>
  <c r="AW268" i="46"/>
  <c r="AX268" i="46"/>
  <c r="AM128" i="46"/>
  <c r="AZ404" i="46"/>
  <c r="AZ268" i="46"/>
  <c r="AY268" i="46"/>
  <c r="AY540" i="46"/>
  <c r="AZ540" i="46"/>
  <c r="AZ130" i="46"/>
  <c r="AZ131" i="46" s="1"/>
  <c r="Q55" i="43" s="1"/>
  <c r="AY130" i="46"/>
  <c r="AY131" i="46" s="1"/>
  <c r="P55" i="43" s="1"/>
  <c r="AP766" i="79"/>
  <c r="AM766" i="79"/>
  <c r="AM386" i="79"/>
  <c r="AQ961" i="79"/>
  <c r="AL766" i="79"/>
  <c r="AN576" i="79"/>
  <c r="AR196" i="79"/>
  <c r="AU538" i="46"/>
  <c r="AO961" i="79"/>
  <c r="AP961" i="79"/>
  <c r="AL386" i="79"/>
  <c r="AR576" i="79"/>
  <c r="AL961" i="79"/>
  <c r="AP386" i="79"/>
  <c r="AY538" i="46"/>
  <c r="AO196" i="79"/>
  <c r="AQ386" i="79"/>
  <c r="AT538" i="46"/>
  <c r="AL576" i="79"/>
  <c r="AR386" i="79"/>
  <c r="AR766" i="79"/>
  <c r="AP576" i="79"/>
  <c r="AX538" i="46"/>
  <c r="AQ196" i="79"/>
  <c r="AM196" i="79"/>
  <c r="AM576" i="79"/>
  <c r="AV538" i="46"/>
  <c r="AQ1169" i="79"/>
  <c r="AN196" i="79"/>
  <c r="AN961" i="79"/>
  <c r="AL196" i="79"/>
  <c r="AR961" i="79"/>
  <c r="AO386" i="79"/>
  <c r="AZ538" i="46"/>
  <c r="AQ766" i="79"/>
  <c r="AN386" i="79"/>
  <c r="AP196" i="79"/>
  <c r="AR1169" i="79"/>
  <c r="AN766" i="79"/>
  <c r="AW538" i="46"/>
  <c r="AQ576" i="79"/>
  <c r="AO576" i="79"/>
  <c r="AO766" i="79"/>
  <c r="AM961" i="79"/>
  <c r="AM538" i="46"/>
  <c r="AP538" i="46"/>
  <c r="AJ386" i="79"/>
  <c r="AI576" i="79"/>
  <c r="AQ538" i="46"/>
  <c r="AH961" i="79"/>
  <c r="AJ196" i="79"/>
  <c r="AK766" i="79"/>
  <c r="AO538" i="46"/>
  <c r="AS538" i="46"/>
  <c r="AI386" i="79"/>
  <c r="AH766" i="79"/>
  <c r="AK386" i="79"/>
  <c r="AR538" i="46"/>
  <c r="AG576" i="79"/>
  <c r="AK961" i="79"/>
  <c r="AH386" i="79"/>
  <c r="AG766" i="79"/>
  <c r="AJ576" i="79"/>
  <c r="AK576" i="79"/>
  <c r="AN538" i="46"/>
  <c r="AI961" i="79"/>
  <c r="AH576" i="79"/>
  <c r="AG196" i="79"/>
  <c r="AJ961" i="79"/>
  <c r="AI196" i="79"/>
  <c r="AK196" i="79"/>
  <c r="AJ766" i="79"/>
  <c r="AG386" i="79"/>
  <c r="AG961" i="79"/>
  <c r="AH196" i="79"/>
  <c r="AI766" i="79"/>
  <c r="AR540" i="46"/>
  <c r="AR130" i="46"/>
  <c r="AR131" i="46" s="1"/>
  <c r="AR404" i="46"/>
  <c r="AR268" i="46"/>
  <c r="AQ130" i="46"/>
  <c r="AQ540" i="46"/>
  <c r="AQ404" i="46"/>
  <c r="AQ268" i="46"/>
  <c r="AP404" i="46"/>
  <c r="AP268" i="46"/>
  <c r="AP130" i="46"/>
  <c r="AP540" i="46"/>
  <c r="AS404" i="46"/>
  <c r="AS268" i="46"/>
  <c r="AS540" i="46"/>
  <c r="AS130" i="46"/>
  <c r="AS131" i="46" s="1"/>
  <c r="AO404" i="46"/>
  <c r="AO268" i="46"/>
  <c r="AO269" i="46" s="1"/>
  <c r="AO540" i="46"/>
  <c r="AO130" i="46"/>
  <c r="AO402" i="46"/>
  <c r="AS402" i="46"/>
  <c r="AO266" i="46"/>
  <c r="AS266" i="46"/>
  <c r="AO128" i="46"/>
  <c r="AS128" i="46"/>
  <c r="AP402" i="46"/>
  <c r="AT402" i="46"/>
  <c r="AP266" i="46"/>
  <c r="AT266" i="46"/>
  <c r="AP128" i="46"/>
  <c r="AT128" i="46"/>
  <c r="AQ402" i="46"/>
  <c r="AQ266" i="46"/>
  <c r="AQ128" i="46"/>
  <c r="AN402" i="46"/>
  <c r="AR402" i="46"/>
  <c r="AN266" i="46"/>
  <c r="AR266" i="46"/>
  <c r="AN128" i="46"/>
  <c r="AR128" i="46"/>
  <c r="AV402" i="46"/>
  <c r="AZ266" i="46"/>
  <c r="AZ402" i="46"/>
  <c r="AY402" i="46"/>
  <c r="AX402" i="46"/>
  <c r="AU266" i="46"/>
  <c r="AY266" i="46"/>
  <c r="AW128" i="46"/>
  <c r="AX128" i="46"/>
  <c r="AU128" i="46"/>
  <c r="AV266" i="46"/>
  <c r="AW266" i="46"/>
  <c r="AZ128" i="46"/>
  <c r="AU402" i="46"/>
  <c r="AW402" i="46"/>
  <c r="AV128" i="46"/>
  <c r="AX266" i="46"/>
  <c r="AY128" i="46"/>
  <c r="AM402" i="46"/>
  <c r="AF2017" i="79" l="1"/>
  <c r="AF2011" i="79"/>
  <c r="E95" i="43" s="1"/>
  <c r="AE2017" i="79"/>
  <c r="AE2011" i="79"/>
  <c r="D95" i="43" s="1"/>
  <c r="AH2011" i="79"/>
  <c r="G95" i="43" s="1"/>
  <c r="AH2017" i="79"/>
  <c r="AK2011" i="79"/>
  <c r="J95" i="43" s="1"/>
  <c r="AK2017" i="79"/>
  <c r="AG2011" i="79"/>
  <c r="AG2017" i="79"/>
  <c r="AN2017" i="79"/>
  <c r="AN2011" i="79"/>
  <c r="M95" i="43" s="1"/>
  <c r="AR2017" i="79"/>
  <c r="AR2011" i="79"/>
  <c r="Q95" i="43" s="1"/>
  <c r="AI2011" i="79"/>
  <c r="H95" i="43" s="1"/>
  <c r="AI2017" i="79"/>
  <c r="AQ2017" i="79"/>
  <c r="AQ2011" i="79"/>
  <c r="P95" i="43" s="1"/>
  <c r="AL2017" i="79"/>
  <c r="AL2011" i="79"/>
  <c r="K95" i="43" s="1"/>
  <c r="AJ2011" i="79"/>
  <c r="I95" i="43" s="1"/>
  <c r="AJ2017" i="79"/>
  <c r="AP2017" i="79"/>
  <c r="AP2011" i="79"/>
  <c r="O95" i="43" s="1"/>
  <c r="AO2017" i="79"/>
  <c r="AO2011" i="79"/>
  <c r="N95" i="43" s="1"/>
  <c r="AM2017" i="79"/>
  <c r="AM2011" i="79"/>
  <c r="L95" i="43" s="1"/>
  <c r="E120" i="43"/>
  <c r="AL1816" i="79"/>
  <c r="K92" i="43" s="1"/>
  <c r="AO1816" i="79"/>
  <c r="N92" i="43" s="1"/>
  <c r="AM1816" i="79"/>
  <c r="L92" i="43" s="1"/>
  <c r="AN1816" i="79"/>
  <c r="M92" i="43" s="1"/>
  <c r="AP1816" i="79"/>
  <c r="O92" i="43" s="1"/>
  <c r="AQ1816" i="79"/>
  <c r="P92" i="43" s="1"/>
  <c r="AE1816" i="79"/>
  <c r="D92" i="43" s="1"/>
  <c r="AR1816" i="79"/>
  <c r="Q92" i="43" s="1"/>
  <c r="AE393" i="79"/>
  <c r="AE203" i="79"/>
  <c r="AE583" i="79"/>
  <c r="AE585" i="79"/>
  <c r="AE391" i="79"/>
  <c r="AS2048" i="79"/>
  <c r="AS2049" i="79" s="1"/>
  <c r="AS2075" i="79"/>
  <c r="AS2076" i="79" s="1"/>
  <c r="AS2102" i="79"/>
  <c r="AS2103" i="79" s="1"/>
  <c r="AF392" i="79"/>
  <c r="AF203" i="79"/>
  <c r="AF391" i="79"/>
  <c r="AF389" i="79"/>
  <c r="AF581" i="79"/>
  <c r="AF202" i="79"/>
  <c r="AF585" i="79"/>
  <c r="AF584" i="79"/>
  <c r="AF199" i="79"/>
  <c r="AF393" i="79"/>
  <c r="AF390" i="79"/>
  <c r="AF580" i="79"/>
  <c r="AF201" i="79"/>
  <c r="AF583" i="79"/>
  <c r="AF579" i="79"/>
  <c r="AS543" i="46"/>
  <c r="AS544" i="46"/>
  <c r="AS541" i="46"/>
  <c r="AS542" i="46"/>
  <c r="AY541" i="46"/>
  <c r="AY542" i="46"/>
  <c r="AY543" i="46"/>
  <c r="AY544" i="46"/>
  <c r="AT406" i="46"/>
  <c r="AT407" i="46"/>
  <c r="AT405" i="46"/>
  <c r="AT270" i="46"/>
  <c r="AT269" i="46"/>
  <c r="AN582" i="79"/>
  <c r="AN580" i="79"/>
  <c r="AN584" i="79"/>
  <c r="AN585" i="79"/>
  <c r="AN579" i="79"/>
  <c r="AN583" i="79"/>
  <c r="AN581" i="79"/>
  <c r="AJ391" i="79"/>
  <c r="AJ392" i="79"/>
  <c r="AJ389" i="79"/>
  <c r="AJ393" i="79"/>
  <c r="AJ390" i="79"/>
  <c r="AJ394" i="79"/>
  <c r="AH201" i="79"/>
  <c r="AH202" i="79"/>
  <c r="AH200" i="79"/>
  <c r="AH199" i="79"/>
  <c r="AH203" i="79"/>
  <c r="AP201" i="79"/>
  <c r="AP200" i="79"/>
  <c r="AP202" i="79"/>
  <c r="AP199" i="79"/>
  <c r="AP203" i="79"/>
  <c r="AS270" i="46"/>
  <c r="AS269" i="46"/>
  <c r="AP270" i="46"/>
  <c r="AP269" i="46"/>
  <c r="AQ541" i="46"/>
  <c r="AQ544" i="46"/>
  <c r="AQ542" i="46"/>
  <c r="AQ543" i="46"/>
  <c r="AY269" i="46"/>
  <c r="AY270" i="46"/>
  <c r="AX270" i="46"/>
  <c r="AX269" i="46"/>
  <c r="AW407" i="46"/>
  <c r="AW406" i="46"/>
  <c r="AW405" i="46"/>
  <c r="AU405" i="46"/>
  <c r="AU406" i="46"/>
  <c r="AU407" i="46"/>
  <c r="AH580" i="79"/>
  <c r="AH584" i="79"/>
  <c r="AH582" i="79"/>
  <c r="AH583" i="79"/>
  <c r="AH585" i="79"/>
  <c r="AH579" i="79"/>
  <c r="AH581" i="79"/>
  <c r="AM579" i="79"/>
  <c r="AM583" i="79"/>
  <c r="AM581" i="79"/>
  <c r="AM585" i="79"/>
  <c r="AM582" i="79"/>
  <c r="AM584" i="79"/>
  <c r="AM580" i="79"/>
  <c r="AL580" i="79"/>
  <c r="AL584" i="79"/>
  <c r="AL582" i="79"/>
  <c r="AL579" i="79"/>
  <c r="AL581" i="79"/>
  <c r="AL583" i="79"/>
  <c r="AL585" i="79"/>
  <c r="AG390" i="79"/>
  <c r="AG394" i="79"/>
  <c r="AG391" i="79"/>
  <c r="AG392" i="79"/>
  <c r="AG389" i="79"/>
  <c r="AG393" i="79"/>
  <c r="AN391" i="79"/>
  <c r="AN394" i="79"/>
  <c r="AN392" i="79"/>
  <c r="AN390" i="79"/>
  <c r="AN389" i="79"/>
  <c r="AN393" i="79"/>
  <c r="AM392" i="79"/>
  <c r="AM389" i="79"/>
  <c r="AM393" i="79"/>
  <c r="AM391" i="79"/>
  <c r="AM390" i="79"/>
  <c r="AM394" i="79"/>
  <c r="AK202" i="79"/>
  <c r="AK199" i="79"/>
  <c r="AK203" i="79"/>
  <c r="AK200" i="79"/>
  <c r="AK201" i="79"/>
  <c r="AO202" i="79"/>
  <c r="AO201" i="79"/>
  <c r="AO199" i="79"/>
  <c r="AO203" i="79"/>
  <c r="AO200" i="79"/>
  <c r="AR199" i="79"/>
  <c r="AR203" i="79"/>
  <c r="AR200" i="79"/>
  <c r="AR201" i="79"/>
  <c r="AR202" i="79"/>
  <c r="AN544" i="46"/>
  <c r="AN541" i="46"/>
  <c r="AN542" i="46"/>
  <c r="AN543" i="46"/>
  <c r="AR407" i="46"/>
  <c r="AR405" i="46"/>
  <c r="AR406" i="46"/>
  <c r="AT542" i="46"/>
  <c r="AT543" i="46"/>
  <c r="AT544" i="46"/>
  <c r="AT541" i="46"/>
  <c r="AR391" i="79"/>
  <c r="AR392" i="79"/>
  <c r="AR389" i="79"/>
  <c r="AR393" i="79"/>
  <c r="AR390" i="79"/>
  <c r="AR394" i="79"/>
  <c r="AP406" i="46"/>
  <c r="AP405" i="46"/>
  <c r="AP407" i="46"/>
  <c r="AZ269" i="46"/>
  <c r="AZ270" i="46"/>
  <c r="AW269" i="46"/>
  <c r="AW270" i="46"/>
  <c r="AV544" i="46"/>
  <c r="AV543" i="46"/>
  <c r="AV541" i="46"/>
  <c r="AV542" i="46"/>
  <c r="AX542" i="46"/>
  <c r="AX543" i="46"/>
  <c r="AX541" i="46"/>
  <c r="AX544" i="46"/>
  <c r="AJ582" i="79"/>
  <c r="AJ580" i="79"/>
  <c r="AJ584" i="79"/>
  <c r="AJ581" i="79"/>
  <c r="AJ583" i="79"/>
  <c r="AJ585" i="79"/>
  <c r="AJ579" i="79"/>
  <c r="AI579" i="79"/>
  <c r="AI583" i="79"/>
  <c r="AI581" i="79"/>
  <c r="AI585" i="79"/>
  <c r="AI580" i="79"/>
  <c r="AI582" i="79"/>
  <c r="AI584" i="79"/>
  <c r="AO581" i="79"/>
  <c r="AO585" i="79"/>
  <c r="AO579" i="79"/>
  <c r="AO583" i="79"/>
  <c r="AO580" i="79"/>
  <c r="AO582" i="79"/>
  <c r="AO584" i="79"/>
  <c r="AK390" i="79"/>
  <c r="AK394" i="79"/>
  <c r="AK391" i="79"/>
  <c r="AK389" i="79"/>
  <c r="AK393" i="79"/>
  <c r="AK392" i="79"/>
  <c r="AH389" i="79"/>
  <c r="AH393" i="79"/>
  <c r="AH390" i="79"/>
  <c r="AH394" i="79"/>
  <c r="AH392" i="79"/>
  <c r="AH391" i="79"/>
  <c r="AQ392" i="79"/>
  <c r="AQ389" i="79"/>
  <c r="AQ393" i="79"/>
  <c r="AQ390" i="79"/>
  <c r="AQ394" i="79"/>
  <c r="AQ391" i="79"/>
  <c r="AJ199" i="79"/>
  <c r="AJ203" i="79"/>
  <c r="AJ202" i="79"/>
  <c r="AJ200" i="79"/>
  <c r="AJ201" i="79"/>
  <c r="AQ200" i="79"/>
  <c r="AQ201" i="79"/>
  <c r="AQ202" i="79"/>
  <c r="AQ199" i="79"/>
  <c r="AQ203" i="79"/>
  <c r="AL201" i="79"/>
  <c r="AL202" i="79"/>
  <c r="AL199" i="79"/>
  <c r="AL203" i="79"/>
  <c r="AL200" i="79"/>
  <c r="AN405" i="46"/>
  <c r="AN406" i="46"/>
  <c r="AN407" i="46"/>
  <c r="AO543" i="46"/>
  <c r="AO542" i="46"/>
  <c r="AO544" i="46"/>
  <c r="AO541" i="46"/>
  <c r="AQ405" i="46"/>
  <c r="AQ406" i="46"/>
  <c r="AQ407" i="46"/>
  <c r="AV269" i="46"/>
  <c r="AV270" i="46"/>
  <c r="AK581" i="79"/>
  <c r="AK585" i="79"/>
  <c r="AK579" i="79"/>
  <c r="AK583" i="79"/>
  <c r="AK584" i="79"/>
  <c r="AK582" i="79"/>
  <c r="AK580" i="79"/>
  <c r="AP580" i="79"/>
  <c r="AP584" i="79"/>
  <c r="AP582" i="79"/>
  <c r="AP583" i="79"/>
  <c r="AP585" i="79"/>
  <c r="AP579" i="79"/>
  <c r="AP581" i="79"/>
  <c r="AL389" i="79"/>
  <c r="AL393" i="79"/>
  <c r="AL390" i="79"/>
  <c r="AL394" i="79"/>
  <c r="AL391" i="79"/>
  <c r="AL392" i="79"/>
  <c r="AG202" i="79"/>
  <c r="AG199" i="79"/>
  <c r="AG203" i="79"/>
  <c r="AG201" i="79"/>
  <c r="AG200" i="79"/>
  <c r="AO407" i="46"/>
  <c r="AO405" i="46"/>
  <c r="AO406" i="46"/>
  <c r="AS407" i="46"/>
  <c r="AS406" i="46"/>
  <c r="AS405" i="46"/>
  <c r="AR544" i="46"/>
  <c r="AR541" i="46"/>
  <c r="AR542" i="46"/>
  <c r="AR543" i="46"/>
  <c r="AP542" i="46"/>
  <c r="AP541" i="46"/>
  <c r="AP543" i="46"/>
  <c r="AP544" i="46"/>
  <c r="AQ269" i="46"/>
  <c r="AQ270" i="46"/>
  <c r="AR269" i="46"/>
  <c r="AR270" i="46"/>
  <c r="AZ544" i="46"/>
  <c r="AZ541" i="46"/>
  <c r="AZ542" i="46"/>
  <c r="AZ543" i="46"/>
  <c r="AZ405" i="46"/>
  <c r="AZ407" i="46"/>
  <c r="AZ406" i="46"/>
  <c r="AX406" i="46"/>
  <c r="AX405" i="46"/>
  <c r="AX407" i="46"/>
  <c r="AW543" i="46"/>
  <c r="AW544" i="46"/>
  <c r="AW541" i="46"/>
  <c r="AW542" i="46"/>
  <c r="AU541" i="46"/>
  <c r="AU542" i="46"/>
  <c r="AU544" i="46"/>
  <c r="AU543" i="46"/>
  <c r="AU269" i="46"/>
  <c r="AU270" i="46"/>
  <c r="AG581" i="79"/>
  <c r="AG585" i="79"/>
  <c r="AG579" i="79"/>
  <c r="AG583" i="79"/>
  <c r="AG580" i="79"/>
  <c r="AG582" i="79"/>
  <c r="AG584" i="79"/>
  <c r="AR582" i="79"/>
  <c r="AR580" i="79"/>
  <c r="AR584" i="79"/>
  <c r="AR581" i="79"/>
  <c r="AR583" i="79"/>
  <c r="AR579" i="79"/>
  <c r="AR585" i="79"/>
  <c r="AQ579" i="79"/>
  <c r="AQ583" i="79"/>
  <c r="AQ581" i="79"/>
  <c r="AQ585" i="79"/>
  <c r="AQ580" i="79"/>
  <c r="AQ584" i="79"/>
  <c r="AQ582" i="79"/>
  <c r="AI392" i="79"/>
  <c r="AI389" i="79"/>
  <c r="AI393" i="79"/>
  <c r="AI390" i="79"/>
  <c r="AI394" i="79"/>
  <c r="AI391" i="79"/>
  <c r="AP389" i="79"/>
  <c r="AP393" i="79"/>
  <c r="AP390" i="79"/>
  <c r="AP394" i="79"/>
  <c r="AP392" i="79"/>
  <c r="AP391" i="79"/>
  <c r="AO390" i="79"/>
  <c r="AO394" i="79"/>
  <c r="AO391" i="79"/>
  <c r="AO392" i="79"/>
  <c r="AO389" i="79"/>
  <c r="AO393" i="79"/>
  <c r="AI200" i="79"/>
  <c r="AI203" i="79"/>
  <c r="AI201" i="79"/>
  <c r="AI199" i="79"/>
  <c r="AI202" i="79"/>
  <c r="AM200" i="79"/>
  <c r="AM199" i="79"/>
  <c r="AM201" i="79"/>
  <c r="AM203" i="79"/>
  <c r="AM202" i="79"/>
  <c r="AN199" i="79"/>
  <c r="AN203" i="79"/>
  <c r="AN200" i="79"/>
  <c r="AN202" i="79"/>
  <c r="AN201" i="79"/>
  <c r="AS1405" i="79"/>
  <c r="AS1607" i="79"/>
  <c r="D86" i="43"/>
  <c r="R86" i="43" s="1"/>
  <c r="D89" i="43"/>
  <c r="R89" i="43" s="1"/>
  <c r="D109" i="43"/>
  <c r="D117" i="43"/>
  <c r="D113" i="43"/>
  <c r="AK1177" i="79"/>
  <c r="AK1599" i="79"/>
  <c r="AK1398" i="79"/>
  <c r="AK1404" i="79" s="1"/>
  <c r="AJ1177" i="79"/>
  <c r="AJ1599" i="79"/>
  <c r="AJ1398" i="79"/>
  <c r="AN1177" i="79"/>
  <c r="AN1599" i="79"/>
  <c r="AN1398" i="79"/>
  <c r="AH1177" i="79"/>
  <c r="AH1599" i="79"/>
  <c r="AH1398" i="79"/>
  <c r="AQ1398" i="79"/>
  <c r="AQ1599" i="79"/>
  <c r="AQ1177" i="79"/>
  <c r="AL1599" i="79"/>
  <c r="AL1398" i="79"/>
  <c r="AL1177" i="79"/>
  <c r="AM1177" i="79"/>
  <c r="AM1398" i="79"/>
  <c r="AM1599" i="79"/>
  <c r="AG1599" i="79"/>
  <c r="AG1398" i="79"/>
  <c r="AG1177" i="79"/>
  <c r="AI1398" i="79"/>
  <c r="AI1599" i="79"/>
  <c r="AI1177" i="79"/>
  <c r="AO1398" i="79"/>
  <c r="AO1599" i="79"/>
  <c r="AO1177" i="79"/>
  <c r="AR1398" i="79"/>
  <c r="AR1599" i="79"/>
  <c r="AR1177" i="79"/>
  <c r="AP1599" i="79"/>
  <c r="AP1177" i="79"/>
  <c r="AP1398" i="79"/>
  <c r="AE776" i="79"/>
  <c r="AE769" i="79"/>
  <c r="AE1183" i="79"/>
  <c r="AQ587" i="79"/>
  <c r="P74" i="43" s="1"/>
  <c r="AM546" i="46"/>
  <c r="D65" i="43" s="1"/>
  <c r="AR546" i="46"/>
  <c r="I65" i="43" s="1"/>
  <c r="AM542" i="46"/>
  <c r="AM541" i="46"/>
  <c r="AM543" i="46"/>
  <c r="AM544" i="46"/>
  <c r="AO546" i="46"/>
  <c r="F65" i="43" s="1"/>
  <c r="AO587" i="79"/>
  <c r="N74" i="43" s="1"/>
  <c r="AM396" i="79"/>
  <c r="L71" i="43" s="1"/>
  <c r="AN974" i="79"/>
  <c r="M80" i="43" s="1"/>
  <c r="AP974" i="79"/>
  <c r="O80" i="43" s="1"/>
  <c r="AO974" i="79"/>
  <c r="N80" i="43" s="1"/>
  <c r="AF974" i="79"/>
  <c r="E80" i="43" s="1"/>
  <c r="AQ974" i="79"/>
  <c r="P80" i="43" s="1"/>
  <c r="AK974" i="79"/>
  <c r="J80" i="43" s="1"/>
  <c r="AI974" i="79"/>
  <c r="H80" i="43" s="1"/>
  <c r="AG974" i="79"/>
  <c r="F80" i="43" s="1"/>
  <c r="AH974" i="79"/>
  <c r="G80" i="43" s="1"/>
  <c r="AM974" i="79"/>
  <c r="L80" i="43" s="1"/>
  <c r="AE587" i="79"/>
  <c r="AP1183" i="79"/>
  <c r="AR1183" i="79"/>
  <c r="AQ1183" i="79"/>
  <c r="AN1183" i="79"/>
  <c r="AI1183" i="79"/>
  <c r="AK1183" i="79"/>
  <c r="AH1183" i="79"/>
  <c r="AJ1183" i="79"/>
  <c r="AR778" i="79"/>
  <c r="AK778" i="79"/>
  <c r="AL778" i="79"/>
  <c r="AF778" i="79"/>
  <c r="AI778" i="79"/>
  <c r="AP778" i="79"/>
  <c r="AN778" i="79"/>
  <c r="AG778" i="79"/>
  <c r="AH778" i="79"/>
  <c r="AV132" i="46"/>
  <c r="M56" i="43" s="1"/>
  <c r="AE396" i="79"/>
  <c r="AN396" i="79"/>
  <c r="M71" i="43" s="1"/>
  <c r="AU272" i="46"/>
  <c r="L59" i="43" s="1"/>
  <c r="AW546" i="46"/>
  <c r="N65" i="43" s="1"/>
  <c r="AV546" i="46"/>
  <c r="M65" i="43" s="1"/>
  <c r="AN205" i="79"/>
  <c r="M68" i="43" s="1"/>
  <c r="M47" i="44" s="1"/>
  <c r="AT132" i="46"/>
  <c r="K56" i="43" s="1"/>
  <c r="AX546" i="46"/>
  <c r="O65" i="43" s="1"/>
  <c r="AE771" i="79"/>
  <c r="AE770" i="79"/>
  <c r="AE772" i="79"/>
  <c r="AT272" i="46"/>
  <c r="K59" i="43" s="1"/>
  <c r="AY404" i="46"/>
  <c r="AV272" i="46"/>
  <c r="M59" i="43" s="1"/>
  <c r="AV404" i="46"/>
  <c r="AU132" i="46"/>
  <c r="L56" i="43" s="1"/>
  <c r="AG396" i="79"/>
  <c r="F71" i="43" s="1"/>
  <c r="AT546" i="46"/>
  <c r="K65" i="43" s="1"/>
  <c r="AU546" i="46"/>
  <c r="L65" i="43" s="1"/>
  <c r="AE778" i="79"/>
  <c r="AE202" i="79"/>
  <c r="AE200" i="79"/>
  <c r="AE201" i="79"/>
  <c r="AE205" i="79"/>
  <c r="AW132" i="46"/>
  <c r="N56" i="43" s="1"/>
  <c r="AX132" i="46"/>
  <c r="O56" i="43" s="1"/>
  <c r="AW272" i="46"/>
  <c r="N59" i="43" s="1"/>
  <c r="AX272" i="46"/>
  <c r="O59" i="43" s="1"/>
  <c r="AM405" i="46"/>
  <c r="AM406" i="46"/>
  <c r="AZ132" i="46"/>
  <c r="Q56" i="43" s="1"/>
  <c r="AY132" i="46"/>
  <c r="P56" i="43" s="1"/>
  <c r="AY272" i="46"/>
  <c r="P59" i="43" s="1"/>
  <c r="AZ272" i="46"/>
  <c r="Q59" i="43" s="1"/>
  <c r="AZ546" i="46"/>
  <c r="Q65" i="43" s="1"/>
  <c r="AY546" i="46"/>
  <c r="P65" i="43" s="1"/>
  <c r="AM270" i="46"/>
  <c r="AQ272" i="46"/>
  <c r="H59" i="43" s="1"/>
  <c r="AN546" i="46"/>
  <c r="E65" i="43" s="1"/>
  <c r="AP546" i="46"/>
  <c r="G65" i="43" s="1"/>
  <c r="AS546" i="46"/>
  <c r="J65" i="43" s="1"/>
  <c r="AQ546" i="46"/>
  <c r="H65" i="43" s="1"/>
  <c r="AS272" i="46"/>
  <c r="J59" i="43" s="1"/>
  <c r="AR272" i="46"/>
  <c r="I59" i="43" s="1"/>
  <c r="AR409" i="46"/>
  <c r="I62" i="43" s="1"/>
  <c r="AQ409" i="46"/>
  <c r="H62" i="43" s="1"/>
  <c r="AO409" i="46"/>
  <c r="F62" i="43" s="1"/>
  <c r="AP409" i="46"/>
  <c r="G62" i="43" s="1"/>
  <c r="AP272" i="46"/>
  <c r="G59" i="43" s="1"/>
  <c r="AO270" i="46"/>
  <c r="AO271" i="46" s="1"/>
  <c r="F58" i="43" s="1"/>
  <c r="AO272" i="46"/>
  <c r="F59" i="43" s="1"/>
  <c r="AM272" i="46"/>
  <c r="AT409" i="46"/>
  <c r="K62" i="43" s="1"/>
  <c r="AU409" i="46"/>
  <c r="L62" i="43" s="1"/>
  <c r="AX409" i="46"/>
  <c r="O62" i="43" s="1"/>
  <c r="AW409" i="46"/>
  <c r="N62" i="43" s="1"/>
  <c r="AZ409" i="46"/>
  <c r="Q62" i="43" s="1"/>
  <c r="AR132" i="46"/>
  <c r="I56" i="43" s="1"/>
  <c r="AO132" i="46"/>
  <c r="F56" i="43" s="1"/>
  <c r="AP132" i="46"/>
  <c r="G56" i="43" s="1"/>
  <c r="AQ132" i="46"/>
  <c r="H56" i="43" s="1"/>
  <c r="AS132" i="46"/>
  <c r="J56" i="43" s="1"/>
  <c r="AK205" i="79"/>
  <c r="J68" i="43" s="1"/>
  <c r="J47" i="44" s="1"/>
  <c r="J70" i="44" s="1"/>
  <c r="AK1799" i="79" s="1"/>
  <c r="AK1816" i="79" s="1"/>
  <c r="J92" i="43" s="1"/>
  <c r="AS409" i="46"/>
  <c r="J62" i="43" s="1"/>
  <c r="AM132" i="46"/>
  <c r="AM131" i="46"/>
  <c r="AM409" i="46"/>
  <c r="AM407" i="46"/>
  <c r="AN272" i="46"/>
  <c r="E59" i="43" s="1"/>
  <c r="AN270" i="46"/>
  <c r="AN409" i="46"/>
  <c r="E62" i="43" s="1"/>
  <c r="AQ131" i="46"/>
  <c r="H55" i="43" s="1"/>
  <c r="AO131" i="46"/>
  <c r="F55" i="43" s="1"/>
  <c r="AP131" i="46"/>
  <c r="G55" i="43" s="1"/>
  <c r="AN131" i="46"/>
  <c r="AN132" i="46"/>
  <c r="E56" i="43" s="1"/>
  <c r="I55" i="43"/>
  <c r="F95" i="43" l="1"/>
  <c r="AS2011" i="79"/>
  <c r="R117" i="43"/>
  <c r="D118" i="43"/>
  <c r="R109" i="43"/>
  <c r="D110" i="43"/>
  <c r="R113" i="43"/>
  <c r="D114" i="43"/>
  <c r="AQ271" i="46"/>
  <c r="H58" i="43" s="1"/>
  <c r="M40" i="47" s="1"/>
  <c r="AW271" i="46"/>
  <c r="N58" i="43" s="1"/>
  <c r="AS271" i="46"/>
  <c r="J58" i="43" s="1"/>
  <c r="AR271" i="46"/>
  <c r="I58" i="43" s="1"/>
  <c r="N31" i="47" s="1"/>
  <c r="AU271" i="46"/>
  <c r="L58" i="43" s="1"/>
  <c r="AX271" i="46"/>
  <c r="O58" i="43" s="1"/>
  <c r="AP271" i="46"/>
  <c r="G58" i="43" s="1"/>
  <c r="L33" i="47" s="1"/>
  <c r="AV409" i="46"/>
  <c r="M62" i="43" s="1"/>
  <c r="AV405" i="46"/>
  <c r="AV406" i="46"/>
  <c r="AV407" i="46"/>
  <c r="AY405" i="46"/>
  <c r="AY406" i="46"/>
  <c r="AY407" i="46"/>
  <c r="F108" i="43"/>
  <c r="F110" i="43" s="1"/>
  <c r="AP1404" i="79"/>
  <c r="O85" i="43" s="1"/>
  <c r="AO1606" i="79"/>
  <c r="N88" i="43" s="1"/>
  <c r="AI1606" i="79"/>
  <c r="H88" i="43" s="1"/>
  <c r="AS1398" i="79"/>
  <c r="AS1404" i="79" s="1"/>
  <c r="AS1406" i="79" s="1"/>
  <c r="AG1404" i="79"/>
  <c r="F85" i="43" s="1"/>
  <c r="AM1606" i="79"/>
  <c r="L88" i="43" s="1"/>
  <c r="AL1404" i="79"/>
  <c r="K85" i="43" s="1"/>
  <c r="AH1404" i="79"/>
  <c r="G85" i="43" s="1"/>
  <c r="AN1404" i="79"/>
  <c r="M85" i="43" s="1"/>
  <c r="AP1606" i="79"/>
  <c r="O88" i="43" s="1"/>
  <c r="AR1404" i="79"/>
  <c r="Q85" i="43" s="1"/>
  <c r="AO1404" i="79"/>
  <c r="N85" i="43" s="1"/>
  <c r="AI1404" i="79"/>
  <c r="H85" i="43" s="1"/>
  <c r="AS1599" i="79"/>
  <c r="AS1606" i="79" s="1"/>
  <c r="AS1608" i="79" s="1"/>
  <c r="AG1606" i="79"/>
  <c r="F88" i="43" s="1"/>
  <c r="AM1404" i="79"/>
  <c r="L85" i="43" s="1"/>
  <c r="AL1606" i="79"/>
  <c r="K88" i="43" s="1"/>
  <c r="AQ1606" i="79"/>
  <c r="P88" i="43" s="1"/>
  <c r="AH1606" i="79"/>
  <c r="G88" i="43" s="1"/>
  <c r="AJ1404" i="79"/>
  <c r="I85" i="43" s="1"/>
  <c r="J85" i="43"/>
  <c r="AR1606" i="79"/>
  <c r="Q88" i="43" s="1"/>
  <c r="AQ1404" i="79"/>
  <c r="P85" i="43" s="1"/>
  <c r="AN1606" i="79"/>
  <c r="M88" i="43" s="1"/>
  <c r="AJ1606" i="79"/>
  <c r="I88" i="43" s="1"/>
  <c r="AK1606" i="79"/>
  <c r="J88" i="43" s="1"/>
  <c r="AS1177" i="79"/>
  <c r="AE965" i="79"/>
  <c r="AE964" i="79"/>
  <c r="AE967" i="79"/>
  <c r="K77" i="43"/>
  <c r="H83" i="43"/>
  <c r="G77" i="43"/>
  <c r="F77" i="43"/>
  <c r="M83" i="43"/>
  <c r="M77" i="43"/>
  <c r="J77" i="43"/>
  <c r="P83" i="43"/>
  <c r="O77" i="43"/>
  <c r="Q77" i="43"/>
  <c r="H77" i="43"/>
  <c r="I83" i="43"/>
  <c r="Q83" i="43"/>
  <c r="G83" i="43"/>
  <c r="E77" i="43"/>
  <c r="J83" i="43"/>
  <c r="O83" i="43"/>
  <c r="AE777" i="79"/>
  <c r="D76" i="43" s="1"/>
  <c r="T18" i="47"/>
  <c r="P20" i="47"/>
  <c r="Q15" i="47"/>
  <c r="S23" i="47"/>
  <c r="U17" i="47"/>
  <c r="R26" i="47"/>
  <c r="AJ587" i="79"/>
  <c r="I74" i="43" s="1"/>
  <c r="AP587" i="79"/>
  <c r="O74" i="43" s="1"/>
  <c r="BA546" i="46"/>
  <c r="F139" i="43" s="1"/>
  <c r="AE581" i="79"/>
  <c r="AM545" i="46"/>
  <c r="V21" i="47"/>
  <c r="BA269" i="46"/>
  <c r="AF1183" i="79"/>
  <c r="D71" i="43"/>
  <c r="BA131" i="46"/>
  <c r="C128" i="43" s="1"/>
  <c r="C138" i="43" s="1"/>
  <c r="BA272" i="46"/>
  <c r="D139" i="43" s="1"/>
  <c r="BA542" i="46"/>
  <c r="D77" i="43"/>
  <c r="BA132" i="46"/>
  <c r="C139" i="43" s="1"/>
  <c r="BA544" i="46"/>
  <c r="BA270" i="46"/>
  <c r="BA543" i="46"/>
  <c r="D68" i="43"/>
  <c r="D47" i="44" s="1"/>
  <c r="BA541" i="46"/>
  <c r="R18" i="47"/>
  <c r="R17" i="47"/>
  <c r="R20" i="47"/>
  <c r="R21" i="47"/>
  <c r="R16" i="47"/>
  <c r="AK396" i="79"/>
  <c r="J71" i="43" s="1"/>
  <c r="R22" i="47"/>
  <c r="AI205" i="79"/>
  <c r="H68" i="43" s="1"/>
  <c r="H47" i="44" s="1"/>
  <c r="H70" i="44" s="1"/>
  <c r="AI1799" i="79" s="1"/>
  <c r="AI1816" i="79" s="1"/>
  <c r="H92" i="43" s="1"/>
  <c r="AR587" i="79"/>
  <c r="Q74" i="43" s="1"/>
  <c r="AH205" i="79"/>
  <c r="G68" i="43" s="1"/>
  <c r="G47" i="44" s="1"/>
  <c r="G70" i="44" s="1"/>
  <c r="AH1799" i="79" s="1"/>
  <c r="AH1816" i="79" s="1"/>
  <c r="G92" i="43" s="1"/>
  <c r="AJ396" i="79"/>
  <c r="I71" i="43" s="1"/>
  <c r="AG205" i="79"/>
  <c r="F68" i="43" s="1"/>
  <c r="F47" i="44" s="1"/>
  <c r="F70" i="44" s="1"/>
  <c r="AG1799" i="79" s="1"/>
  <c r="AG1816" i="79" s="1"/>
  <c r="F92" i="43" s="1"/>
  <c r="AH396" i="79"/>
  <c r="G71" i="43" s="1"/>
  <c r="R19" i="47"/>
  <c r="R24" i="47"/>
  <c r="R25" i="47"/>
  <c r="R23" i="47"/>
  <c r="R15" i="47"/>
  <c r="AM587" i="79"/>
  <c r="L74" i="43" s="1"/>
  <c r="AN587" i="79"/>
  <c r="M74" i="43" s="1"/>
  <c r="AG587" i="79"/>
  <c r="F74" i="43" s="1"/>
  <c r="AQ396" i="79"/>
  <c r="P71" i="43" s="1"/>
  <c r="AM205" i="79"/>
  <c r="L68" i="43" s="1"/>
  <c r="L47" i="44" s="1"/>
  <c r="AR396" i="79"/>
  <c r="Q71" i="43" s="1"/>
  <c r="AL587" i="79"/>
  <c r="K74" i="43" s="1"/>
  <c r="AH587" i="79"/>
  <c r="G74" i="43" s="1"/>
  <c r="AE974" i="79"/>
  <c r="Q19" i="47"/>
  <c r="Q24" i="47"/>
  <c r="AJ205" i="79"/>
  <c r="I68" i="43" s="1"/>
  <c r="I47" i="44" s="1"/>
  <c r="I70" i="44" s="1"/>
  <c r="AJ1799" i="79" s="1"/>
  <c r="AJ1816" i="79" s="1"/>
  <c r="I92" i="43" s="1"/>
  <c r="AW545" i="46"/>
  <c r="N64" i="43" s="1"/>
  <c r="AV545" i="46"/>
  <c r="M64" i="43" s="1"/>
  <c r="Q26" i="47"/>
  <c r="AQ205" i="79"/>
  <c r="P68" i="43" s="1"/>
  <c r="AE966" i="79"/>
  <c r="AP396" i="79"/>
  <c r="O71" i="43" s="1"/>
  <c r="AE580" i="79"/>
  <c r="AK587" i="79"/>
  <c r="J74" i="43" s="1"/>
  <c r="Q17" i="47"/>
  <c r="AF396" i="79"/>
  <c r="E71" i="43" s="1"/>
  <c r="AI396" i="79"/>
  <c r="H71" i="43" s="1"/>
  <c r="AF205" i="79"/>
  <c r="E68" i="43" s="1"/>
  <c r="E47" i="44" s="1"/>
  <c r="E70" i="44" s="1"/>
  <c r="AF1799" i="79" s="1"/>
  <c r="AF1816" i="79" s="1"/>
  <c r="E92" i="43" s="1"/>
  <c r="Q21" i="47"/>
  <c r="AI587" i="79"/>
  <c r="H74" i="43" s="1"/>
  <c r="AE579" i="79"/>
  <c r="AL396" i="79"/>
  <c r="K71" i="43" s="1"/>
  <c r="AU545" i="46"/>
  <c r="L64" i="43" s="1"/>
  <c r="AT271" i="46"/>
  <c r="K58" i="43" s="1"/>
  <c r="D74" i="43"/>
  <c r="AF587" i="79"/>
  <c r="E74" i="43" s="1"/>
  <c r="AF1182" i="79"/>
  <c r="AS1175" i="79"/>
  <c r="AY409" i="46"/>
  <c r="P62" i="43" s="1"/>
  <c r="AR205" i="79"/>
  <c r="Q68" i="43" s="1"/>
  <c r="AL205" i="79"/>
  <c r="K68" i="43" s="1"/>
  <c r="K47" i="44" s="1"/>
  <c r="AL974" i="79"/>
  <c r="K80" i="43" s="1"/>
  <c r="AR974" i="79"/>
  <c r="Q80" i="43" s="1"/>
  <c r="AE582" i="79"/>
  <c r="AO396" i="79"/>
  <c r="N71" i="43" s="1"/>
  <c r="AE392" i="79"/>
  <c r="AM1183" i="79"/>
  <c r="AQ778" i="79"/>
  <c r="AM778" i="79"/>
  <c r="AJ974" i="79"/>
  <c r="I80" i="43" s="1"/>
  <c r="AE390" i="79"/>
  <c r="AE389" i="79"/>
  <c r="AG1183" i="79"/>
  <c r="AJ778" i="79"/>
  <c r="AO1183" i="79"/>
  <c r="AL1183" i="79"/>
  <c r="AO778" i="79"/>
  <c r="P15" i="47"/>
  <c r="AO205" i="79"/>
  <c r="N68" i="43" s="1"/>
  <c r="AT408" i="46"/>
  <c r="K61" i="43" s="1"/>
  <c r="AX545" i="46"/>
  <c r="O64" i="43" s="1"/>
  <c r="AT545" i="46"/>
  <c r="K64" i="43" s="1"/>
  <c r="AV271" i="46"/>
  <c r="M58" i="43" s="1"/>
  <c r="AG395" i="79"/>
  <c r="F70" i="43" s="1"/>
  <c r="AU408" i="46"/>
  <c r="L61" i="43" s="1"/>
  <c r="D83" i="43"/>
  <c r="P17" i="47"/>
  <c r="P18" i="47"/>
  <c r="P21" i="47"/>
  <c r="P24" i="47"/>
  <c r="Q22" i="47"/>
  <c r="Q25" i="47"/>
  <c r="P19" i="47"/>
  <c r="P22" i="47"/>
  <c r="Q23" i="47"/>
  <c r="P16" i="47"/>
  <c r="P25" i="47"/>
  <c r="P23" i="47"/>
  <c r="Q18" i="47"/>
  <c r="Q16" i="47"/>
  <c r="P26" i="47"/>
  <c r="Q20" i="47"/>
  <c r="AP205" i="79"/>
  <c r="O68" i="43" s="1"/>
  <c r="R65" i="43"/>
  <c r="AW408" i="46"/>
  <c r="N61" i="43" s="1"/>
  <c r="T24" i="47"/>
  <c r="T17" i="47"/>
  <c r="T19" i="47"/>
  <c r="T16" i="47"/>
  <c r="T22" i="47"/>
  <c r="S20" i="47"/>
  <c r="T21" i="47"/>
  <c r="T15" i="47"/>
  <c r="AX408" i="46"/>
  <c r="O61" i="43" s="1"/>
  <c r="S24" i="47"/>
  <c r="T26" i="47"/>
  <c r="T20" i="47"/>
  <c r="T23" i="47"/>
  <c r="T25" i="47"/>
  <c r="S26" i="47"/>
  <c r="S17" i="47"/>
  <c r="S19" i="47"/>
  <c r="S21" i="47"/>
  <c r="S18" i="47"/>
  <c r="S15" i="47"/>
  <c r="S25" i="47"/>
  <c r="S16" i="47"/>
  <c r="S22" i="47"/>
  <c r="V18" i="47"/>
  <c r="AE204" i="79"/>
  <c r="V16" i="47"/>
  <c r="V20" i="47"/>
  <c r="V23" i="47"/>
  <c r="V25" i="47"/>
  <c r="V15" i="47"/>
  <c r="F129" i="43"/>
  <c r="V26" i="47"/>
  <c r="V24" i="47"/>
  <c r="V19" i="47"/>
  <c r="V17" i="47"/>
  <c r="V22" i="47"/>
  <c r="D128" i="43"/>
  <c r="AM271" i="46"/>
  <c r="D58" i="43" s="1"/>
  <c r="D129" i="43"/>
  <c r="F128" i="43"/>
  <c r="D59" i="43"/>
  <c r="R59" i="43" s="1"/>
  <c r="U20" i="47"/>
  <c r="U22" i="47"/>
  <c r="U23" i="47"/>
  <c r="U16" i="47"/>
  <c r="U15" i="47"/>
  <c r="U24" i="47"/>
  <c r="U25" i="47"/>
  <c r="U18" i="47"/>
  <c r="U26" i="47"/>
  <c r="U19" i="47"/>
  <c r="U21" i="47"/>
  <c r="AY545" i="46"/>
  <c r="P64" i="43" s="1"/>
  <c r="AZ271" i="46"/>
  <c r="Q58" i="43" s="1"/>
  <c r="AY271" i="46"/>
  <c r="P58" i="43" s="1"/>
  <c r="AZ408" i="46"/>
  <c r="Q61" i="43" s="1"/>
  <c r="AQ586" i="79"/>
  <c r="P73" i="43" s="1"/>
  <c r="AO408" i="46"/>
  <c r="F61" i="43" s="1"/>
  <c r="K45" i="47" s="1"/>
  <c r="AZ545" i="46"/>
  <c r="Q64" i="43" s="1"/>
  <c r="AQ408" i="46"/>
  <c r="H61" i="43" s="1"/>
  <c r="AS545" i="46"/>
  <c r="J64" i="43" s="1"/>
  <c r="AR408" i="46"/>
  <c r="I61" i="43" s="1"/>
  <c r="AP545" i="46"/>
  <c r="G64" i="43" s="1"/>
  <c r="AR545" i="46"/>
  <c r="I64" i="43" s="1"/>
  <c r="AO545" i="46"/>
  <c r="F64" i="43" s="1"/>
  <c r="AQ545" i="46"/>
  <c r="H64" i="43" s="1"/>
  <c r="AN545" i="46"/>
  <c r="E64" i="43" s="1"/>
  <c r="AP408" i="46"/>
  <c r="G61" i="43" s="1"/>
  <c r="D62" i="43"/>
  <c r="K34" i="47"/>
  <c r="L15" i="47"/>
  <c r="L19" i="47"/>
  <c r="L26" i="47"/>
  <c r="K31" i="47"/>
  <c r="L18" i="47"/>
  <c r="K18" i="47"/>
  <c r="M26" i="47"/>
  <c r="M15" i="47"/>
  <c r="L24" i="47"/>
  <c r="N24" i="47"/>
  <c r="M22" i="47"/>
  <c r="M23" i="47"/>
  <c r="K40" i="47"/>
  <c r="L25" i="47"/>
  <c r="M24" i="47"/>
  <c r="M19" i="47"/>
  <c r="K24" i="47"/>
  <c r="N19" i="47"/>
  <c r="K17" i="47"/>
  <c r="K19" i="47"/>
  <c r="K41" i="47"/>
  <c r="K30" i="47"/>
  <c r="N16" i="47"/>
  <c r="N22" i="47"/>
  <c r="N20" i="47"/>
  <c r="N26" i="47"/>
  <c r="N15" i="47"/>
  <c r="N23" i="47"/>
  <c r="N25" i="47"/>
  <c r="N17" i="47"/>
  <c r="K37" i="47"/>
  <c r="K25" i="47"/>
  <c r="K26" i="47"/>
  <c r="K15" i="47"/>
  <c r="K36" i="47"/>
  <c r="K39" i="47"/>
  <c r="K38" i="47"/>
  <c r="K32" i="47"/>
  <c r="K21" i="47"/>
  <c r="K23" i="47"/>
  <c r="K16" i="47"/>
  <c r="K22" i="47"/>
  <c r="K20" i="47"/>
  <c r="K33" i="47"/>
  <c r="K35" i="47"/>
  <c r="N21" i="47"/>
  <c r="N18" i="47"/>
  <c r="M17" i="47"/>
  <c r="M18" i="47"/>
  <c r="M21" i="47"/>
  <c r="L16" i="47"/>
  <c r="L23" i="47"/>
  <c r="L21" i="47"/>
  <c r="M16" i="47"/>
  <c r="M25" i="47"/>
  <c r="M20" i="47"/>
  <c r="L17" i="47"/>
  <c r="L20" i="47"/>
  <c r="L22" i="47"/>
  <c r="AS408" i="46"/>
  <c r="J61" i="43" s="1"/>
  <c r="AK204" i="79"/>
  <c r="J67" i="43" s="1"/>
  <c r="AN408" i="46"/>
  <c r="E61" i="43" s="1"/>
  <c r="AN271" i="46"/>
  <c r="AM408" i="46"/>
  <c r="J55" i="43"/>
  <c r="D55" i="43"/>
  <c r="D56" i="43"/>
  <c r="E55" i="43"/>
  <c r="AS1816" i="79" l="1"/>
  <c r="R92" i="43" s="1"/>
  <c r="AS1817" i="79"/>
  <c r="R95" i="43"/>
  <c r="AS2012" i="79"/>
  <c r="D120" i="43"/>
  <c r="S38" i="47"/>
  <c r="M36" i="47"/>
  <c r="S36" i="47"/>
  <c r="S41" i="47"/>
  <c r="M39" i="47"/>
  <c r="M31" i="47"/>
  <c r="M34" i="47"/>
  <c r="M33" i="47"/>
  <c r="M32" i="47"/>
  <c r="L36" i="47"/>
  <c r="S30" i="47"/>
  <c r="S34" i="47"/>
  <c r="S37" i="47"/>
  <c r="S33" i="47"/>
  <c r="S39" i="47"/>
  <c r="S35" i="47"/>
  <c r="S32" i="47"/>
  <c r="S40" i="47"/>
  <c r="S31" i="47"/>
  <c r="T33" i="47"/>
  <c r="Q41" i="47"/>
  <c r="M37" i="47"/>
  <c r="M35" i="47"/>
  <c r="M38" i="47"/>
  <c r="M41" i="47"/>
  <c r="M30" i="47"/>
  <c r="N41" i="47"/>
  <c r="N34" i="47"/>
  <c r="Q35" i="47"/>
  <c r="Q33" i="47"/>
  <c r="Q40" i="47"/>
  <c r="N30" i="47"/>
  <c r="N39" i="47"/>
  <c r="N38" i="47"/>
  <c r="N35" i="47"/>
  <c r="N36" i="47"/>
  <c r="N33" i="47"/>
  <c r="N37" i="47"/>
  <c r="N40" i="47"/>
  <c r="N32" i="47"/>
  <c r="Q39" i="47"/>
  <c r="Q30" i="47"/>
  <c r="Q34" i="47"/>
  <c r="Q31" i="47"/>
  <c r="Q38" i="47"/>
  <c r="Q36" i="47"/>
  <c r="Q32" i="47"/>
  <c r="Q37" i="47"/>
  <c r="T32" i="47"/>
  <c r="T41" i="47"/>
  <c r="T37" i="47"/>
  <c r="T34" i="47"/>
  <c r="T39" i="47"/>
  <c r="E129" i="43"/>
  <c r="T38" i="47"/>
  <c r="T31" i="47"/>
  <c r="T30" i="47"/>
  <c r="T35" i="47"/>
  <c r="T36" i="47"/>
  <c r="T40" i="47"/>
  <c r="L32" i="47"/>
  <c r="L40" i="47"/>
  <c r="L38" i="47"/>
  <c r="L34" i="47"/>
  <c r="L31" i="47"/>
  <c r="L39" i="47"/>
  <c r="L41" i="47"/>
  <c r="L35" i="47"/>
  <c r="L30" i="47"/>
  <c r="L37" i="47"/>
  <c r="AS585" i="79"/>
  <c r="AS778" i="79"/>
  <c r="R88" i="43"/>
  <c r="R85" i="43"/>
  <c r="AS1183" i="79"/>
  <c r="L139" i="43" s="1"/>
  <c r="F112" i="43"/>
  <c r="F114" i="43" s="1"/>
  <c r="AS776" i="79"/>
  <c r="F116" i="43"/>
  <c r="F118" i="43" s="1"/>
  <c r="AS587" i="79"/>
  <c r="AS972" i="79"/>
  <c r="AS974" i="79"/>
  <c r="K139" i="43" s="1"/>
  <c r="AE395" i="79"/>
  <c r="D70" i="43" s="1"/>
  <c r="K83" i="43"/>
  <c r="N83" i="43"/>
  <c r="I77" i="43"/>
  <c r="F83" i="43"/>
  <c r="P77" i="43"/>
  <c r="E83" i="43"/>
  <c r="N77" i="43"/>
  <c r="L83" i="43"/>
  <c r="L77" i="43"/>
  <c r="AS1174" i="79"/>
  <c r="AS1173" i="79"/>
  <c r="AS1172" i="79"/>
  <c r="AS390" i="79"/>
  <c r="S56" i="47"/>
  <c r="P39" i="47"/>
  <c r="R55" i="43"/>
  <c r="M45" i="47"/>
  <c r="V39" i="47"/>
  <c r="R30" i="47"/>
  <c r="N51" i="47"/>
  <c r="AF777" i="79"/>
  <c r="E76" i="43" s="1"/>
  <c r="AE586" i="79"/>
  <c r="D73" i="43" s="1"/>
  <c r="AS389" i="79"/>
  <c r="AS391" i="79"/>
  <c r="AS205" i="79"/>
  <c r="G139" i="43" s="1"/>
  <c r="AJ586" i="79"/>
  <c r="I73" i="43" s="1"/>
  <c r="AP586" i="79"/>
  <c r="O73" i="43" s="1"/>
  <c r="BA545" i="46"/>
  <c r="BA547" i="46" s="1"/>
  <c r="U31" i="47"/>
  <c r="R56" i="43"/>
  <c r="BA271" i="46"/>
  <c r="BA273" i="46" s="1"/>
  <c r="BA405" i="46"/>
  <c r="AS581" i="79"/>
  <c r="BA407" i="46"/>
  <c r="AS200" i="79"/>
  <c r="AS199" i="79"/>
  <c r="AS771" i="79"/>
  <c r="AS775" i="79"/>
  <c r="AS770" i="79"/>
  <c r="AS769" i="79"/>
  <c r="AS965" i="79"/>
  <c r="AS201" i="79"/>
  <c r="BA406" i="46"/>
  <c r="BA133" i="46"/>
  <c r="AS967" i="79"/>
  <c r="AS774" i="79"/>
  <c r="AS772" i="79"/>
  <c r="AS773" i="79"/>
  <c r="AS202" i="79"/>
  <c r="AS203" i="79"/>
  <c r="AS580" i="79"/>
  <c r="D80" i="43"/>
  <c r="R80" i="43" s="1"/>
  <c r="AS968" i="79"/>
  <c r="AS394" i="79"/>
  <c r="AS582" i="79"/>
  <c r="R74" i="43"/>
  <c r="BA409" i="46"/>
  <c r="E139" i="43" s="1"/>
  <c r="AS579" i="79"/>
  <c r="AS970" i="79"/>
  <c r="AS396" i="79"/>
  <c r="H139" i="43" s="1"/>
  <c r="AS583" i="79"/>
  <c r="AY408" i="46"/>
  <c r="P61" i="43" s="1"/>
  <c r="AS393" i="79"/>
  <c r="AS392" i="79"/>
  <c r="AS584" i="79"/>
  <c r="AS964" i="79"/>
  <c r="AS966" i="79"/>
  <c r="AS969" i="79"/>
  <c r="AS971" i="79"/>
  <c r="D138" i="43"/>
  <c r="AH204" i="79"/>
  <c r="G67" i="43" s="1"/>
  <c r="AR586" i="79"/>
  <c r="Q73" i="43" s="1"/>
  <c r="E130" i="43"/>
  <c r="AF395" i="79"/>
  <c r="E70" i="43" s="1"/>
  <c r="AG204" i="79"/>
  <c r="F67" i="43" s="1"/>
  <c r="AM586" i="79"/>
  <c r="L73" i="43" s="1"/>
  <c r="AH395" i="79"/>
  <c r="G70" i="43" s="1"/>
  <c r="AG586" i="79"/>
  <c r="F73" i="43" s="1"/>
  <c r="R27" i="47"/>
  <c r="R29" i="47" s="1"/>
  <c r="P30" i="47"/>
  <c r="P37" i="47"/>
  <c r="P33" i="47"/>
  <c r="P56" i="47"/>
  <c r="P32" i="47"/>
  <c r="AM395" i="79"/>
  <c r="L70" i="43" s="1"/>
  <c r="AN395" i="79"/>
  <c r="M70" i="43" s="1"/>
  <c r="AH586" i="79"/>
  <c r="G73" i="43" s="1"/>
  <c r="AO586" i="79"/>
  <c r="N73" i="43" s="1"/>
  <c r="AP395" i="79"/>
  <c r="O70" i="43" s="1"/>
  <c r="AR395" i="79"/>
  <c r="Q70" i="43" s="1"/>
  <c r="H132" i="43"/>
  <c r="P48" i="47"/>
  <c r="AJ204" i="79"/>
  <c r="I67" i="43" s="1"/>
  <c r="K130" i="43"/>
  <c r="AL395" i="79"/>
  <c r="K70" i="43" s="1"/>
  <c r="P54" i="47"/>
  <c r="AL586" i="79"/>
  <c r="K73" i="43" s="1"/>
  <c r="AL204" i="79"/>
  <c r="K67" i="43" s="1"/>
  <c r="AQ395" i="79"/>
  <c r="P70" i="43" s="1"/>
  <c r="AM204" i="79"/>
  <c r="L67" i="43" s="1"/>
  <c r="P34" i="47"/>
  <c r="P40" i="47"/>
  <c r="AQ204" i="79"/>
  <c r="P67" i="43" s="1"/>
  <c r="AF204" i="79"/>
  <c r="E67" i="43" s="1"/>
  <c r="AE973" i="79"/>
  <c r="H129" i="43"/>
  <c r="H131" i="43"/>
  <c r="AO204" i="79"/>
  <c r="N67" i="43" s="1"/>
  <c r="AK586" i="79"/>
  <c r="J73" i="43" s="1"/>
  <c r="P51" i="47"/>
  <c r="K129" i="43"/>
  <c r="AN586" i="79"/>
  <c r="M73" i="43" s="1"/>
  <c r="AI395" i="79"/>
  <c r="H70" i="43" s="1"/>
  <c r="I134" i="43"/>
  <c r="H128" i="43"/>
  <c r="H133" i="43"/>
  <c r="P55" i="47"/>
  <c r="J134" i="43"/>
  <c r="I130" i="43"/>
  <c r="P50" i="47"/>
  <c r="K136" i="43"/>
  <c r="J133" i="43"/>
  <c r="R71" i="43"/>
  <c r="AI204" i="79"/>
  <c r="H67" i="43" s="1"/>
  <c r="AI586" i="79"/>
  <c r="H73" i="43" s="1"/>
  <c r="K132" i="43"/>
  <c r="J132" i="43"/>
  <c r="P47" i="47"/>
  <c r="P35" i="47"/>
  <c r="P38" i="47"/>
  <c r="AJ395" i="79"/>
  <c r="I70" i="43" s="1"/>
  <c r="AL973" i="79"/>
  <c r="I128" i="43"/>
  <c r="P53" i="47"/>
  <c r="P36" i="47"/>
  <c r="P31" i="47"/>
  <c r="H130" i="43"/>
  <c r="AM973" i="79"/>
  <c r="AO395" i="79"/>
  <c r="N70" i="43" s="1"/>
  <c r="I133" i="43"/>
  <c r="L129" i="43"/>
  <c r="R62" i="43"/>
  <c r="P46" i="47"/>
  <c r="P52" i="47"/>
  <c r="P41" i="47"/>
  <c r="J131" i="43"/>
  <c r="L130" i="43"/>
  <c r="K128" i="43"/>
  <c r="P45" i="47"/>
  <c r="P49" i="47"/>
  <c r="L137" i="43"/>
  <c r="M137" i="43" s="1"/>
  <c r="I129" i="43"/>
  <c r="AK395" i="79"/>
  <c r="J70" i="43" s="1"/>
  <c r="AF586" i="79"/>
  <c r="E73" i="43" s="1"/>
  <c r="AN973" i="79"/>
  <c r="K134" i="43"/>
  <c r="AJ777" i="79"/>
  <c r="I76" i="43" s="1"/>
  <c r="J128" i="43"/>
  <c r="AK973" i="79"/>
  <c r="AQ777" i="79"/>
  <c r="P76" i="43" s="1"/>
  <c r="L128" i="43"/>
  <c r="G132" i="43"/>
  <c r="AI973" i="79"/>
  <c r="J129" i="43"/>
  <c r="L132" i="43"/>
  <c r="AR777" i="79"/>
  <c r="Q76" i="43" s="1"/>
  <c r="AL777" i="79"/>
  <c r="K76" i="43" s="1"/>
  <c r="AJ973" i="79"/>
  <c r="J130" i="43"/>
  <c r="I131" i="43"/>
  <c r="AI777" i="79"/>
  <c r="H76" i="43" s="1"/>
  <c r="K135" i="43"/>
  <c r="AO777" i="79"/>
  <c r="N76" i="43" s="1"/>
  <c r="AG777" i="79"/>
  <c r="F76" i="43" s="1"/>
  <c r="I132" i="43"/>
  <c r="K131" i="43"/>
  <c r="L134" i="43"/>
  <c r="AP973" i="79"/>
  <c r="K133" i="43"/>
  <c r="AK777" i="79"/>
  <c r="J76" i="43" s="1"/>
  <c r="AF973" i="79"/>
  <c r="AR973" i="79"/>
  <c r="L136" i="43"/>
  <c r="AG973" i="79"/>
  <c r="AO973" i="79"/>
  <c r="AH973" i="79"/>
  <c r="AP777" i="79"/>
  <c r="O76" i="43" s="1"/>
  <c r="AN777" i="79"/>
  <c r="M76" i="43" s="1"/>
  <c r="AQ973" i="79"/>
  <c r="AM777" i="79"/>
  <c r="L76" i="43" s="1"/>
  <c r="AH777" i="79"/>
  <c r="G76" i="43" s="1"/>
  <c r="L131" i="43"/>
  <c r="J135" i="43"/>
  <c r="AV408" i="46"/>
  <c r="M61" i="43" s="1"/>
  <c r="T63" i="47"/>
  <c r="S60" i="47"/>
  <c r="Q61" i="47"/>
  <c r="P62" i="47"/>
  <c r="P66" i="47"/>
  <c r="P69" i="47"/>
  <c r="P67" i="47"/>
  <c r="P61" i="47"/>
  <c r="R31" i="47"/>
  <c r="P71" i="47"/>
  <c r="P70" i="47"/>
  <c r="R34" i="47"/>
  <c r="P68" i="47"/>
  <c r="P64" i="47"/>
  <c r="R38" i="47"/>
  <c r="T47" i="47"/>
  <c r="R37" i="47"/>
  <c r="P60" i="47"/>
  <c r="P63" i="47"/>
  <c r="R39" i="47"/>
  <c r="P65" i="47"/>
  <c r="AP204" i="79"/>
  <c r="O67" i="43" s="1"/>
  <c r="Q27" i="47"/>
  <c r="Q29" i="47" s="1"/>
  <c r="P27" i="47"/>
  <c r="P29" i="47" s="1"/>
  <c r="Q60" i="47"/>
  <c r="Q67" i="47"/>
  <c r="Q69" i="47"/>
  <c r="Q50" i="47"/>
  <c r="R40" i="47"/>
  <c r="Q71" i="47"/>
  <c r="R41" i="47"/>
  <c r="R33" i="47"/>
  <c r="AR204" i="79"/>
  <c r="Q67" i="43" s="1"/>
  <c r="Q47" i="47"/>
  <c r="Q52" i="47"/>
  <c r="R35" i="47"/>
  <c r="R32" i="47"/>
  <c r="R36" i="47"/>
  <c r="E128" i="43"/>
  <c r="Q65" i="47"/>
  <c r="Q45" i="47"/>
  <c r="Q62" i="47"/>
  <c r="G129" i="43"/>
  <c r="Q54" i="47"/>
  <c r="Q48" i="47"/>
  <c r="Q70" i="47"/>
  <c r="Q64" i="47"/>
  <c r="Q63" i="47"/>
  <c r="Q66" i="47"/>
  <c r="Q56" i="47"/>
  <c r="Q49" i="47"/>
  <c r="Q53" i="47"/>
  <c r="Q55" i="47"/>
  <c r="G130" i="43"/>
  <c r="Q51" i="47"/>
  <c r="Q68" i="47"/>
  <c r="Q46" i="47"/>
  <c r="R68" i="43"/>
  <c r="S48" i="47"/>
  <c r="G131" i="43"/>
  <c r="AN204" i="79"/>
  <c r="M67" i="43" s="1"/>
  <c r="G128" i="43"/>
  <c r="S49" i="47"/>
  <c r="S71" i="47"/>
  <c r="S55" i="47"/>
  <c r="S50" i="47"/>
  <c r="S63" i="47"/>
  <c r="T71" i="47"/>
  <c r="T61" i="47"/>
  <c r="T66" i="47"/>
  <c r="S68" i="47"/>
  <c r="S46" i="47"/>
  <c r="S67" i="47"/>
  <c r="S66" i="47"/>
  <c r="S69" i="47"/>
  <c r="S45" i="47"/>
  <c r="S70" i="47"/>
  <c r="S64" i="47"/>
  <c r="S52" i="47"/>
  <c r="S65" i="47"/>
  <c r="S62" i="47"/>
  <c r="S61" i="47"/>
  <c r="S51" i="47"/>
  <c r="S54" i="47"/>
  <c r="S47" i="47"/>
  <c r="S53" i="47"/>
  <c r="T60" i="47"/>
  <c r="T54" i="47"/>
  <c r="T52" i="47"/>
  <c r="T56" i="47"/>
  <c r="T48" i="47"/>
  <c r="T27" i="47"/>
  <c r="T29" i="47" s="1"/>
  <c r="T53" i="47"/>
  <c r="T45" i="47"/>
  <c r="T62" i="47"/>
  <c r="T69" i="47"/>
  <c r="T70" i="47"/>
  <c r="T64" i="47"/>
  <c r="T55" i="47"/>
  <c r="S27" i="47"/>
  <c r="S29" i="47" s="1"/>
  <c r="T68" i="47"/>
  <c r="T46" i="47"/>
  <c r="T51" i="47"/>
  <c r="T65" i="47"/>
  <c r="T67" i="47"/>
  <c r="T49" i="47"/>
  <c r="T50" i="47"/>
  <c r="V27" i="47"/>
  <c r="V29" i="47" s="1"/>
  <c r="F131" i="43"/>
  <c r="F130" i="43"/>
  <c r="D64" i="43"/>
  <c r="U27" i="47"/>
  <c r="U29" i="47" s="1"/>
  <c r="V30" i="47"/>
  <c r="V31" i="47"/>
  <c r="V33" i="47"/>
  <c r="V37" i="47"/>
  <c r="V34" i="47"/>
  <c r="V46" i="47"/>
  <c r="V38" i="47"/>
  <c r="V50" i="47"/>
  <c r="V71" i="47"/>
  <c r="V54" i="47"/>
  <c r="V52" i="47"/>
  <c r="V51" i="47"/>
  <c r="V53" i="47"/>
  <c r="V48" i="47"/>
  <c r="V55" i="47"/>
  <c r="U40" i="47"/>
  <c r="U36" i="47"/>
  <c r="U41" i="47"/>
  <c r="V47" i="47"/>
  <c r="U39" i="47"/>
  <c r="V45" i="47"/>
  <c r="V56" i="47"/>
  <c r="V49" i="47"/>
  <c r="U38" i="47"/>
  <c r="U37" i="47"/>
  <c r="U35" i="47"/>
  <c r="V36" i="47"/>
  <c r="V35" i="47"/>
  <c r="V32" i="47"/>
  <c r="V40" i="47"/>
  <c r="V41" i="47"/>
  <c r="U33" i="47"/>
  <c r="U30" i="47"/>
  <c r="U32" i="47"/>
  <c r="U34" i="47"/>
  <c r="K56" i="47"/>
  <c r="K54" i="47"/>
  <c r="K50" i="47"/>
  <c r="K51" i="47"/>
  <c r="K48" i="47"/>
  <c r="K55" i="47"/>
  <c r="K52" i="47"/>
  <c r="K46" i="47"/>
  <c r="K47" i="47"/>
  <c r="K49" i="47"/>
  <c r="K53" i="47"/>
  <c r="M47" i="47"/>
  <c r="M49" i="47"/>
  <c r="V60" i="47"/>
  <c r="V67" i="47"/>
  <c r="V65" i="47"/>
  <c r="V66" i="47"/>
  <c r="M54" i="47"/>
  <c r="M55" i="47"/>
  <c r="M51" i="47"/>
  <c r="V70" i="47"/>
  <c r="V63" i="47"/>
  <c r="V64" i="47"/>
  <c r="V68" i="47"/>
  <c r="V69" i="47"/>
  <c r="V62" i="47"/>
  <c r="V61" i="47"/>
  <c r="D67" i="43"/>
  <c r="M50" i="47"/>
  <c r="M52" i="47"/>
  <c r="M46" i="47"/>
  <c r="M56" i="47"/>
  <c r="M48" i="47"/>
  <c r="M53" i="47"/>
  <c r="N54" i="47"/>
  <c r="N49" i="47"/>
  <c r="N50" i="47"/>
  <c r="N46" i="47"/>
  <c r="N45" i="47"/>
  <c r="N62" i="47"/>
  <c r="N52" i="47"/>
  <c r="N47" i="47"/>
  <c r="N66" i="47"/>
  <c r="N48" i="47"/>
  <c r="N56" i="47"/>
  <c r="N55" i="47"/>
  <c r="N53" i="47"/>
  <c r="N65" i="47"/>
  <c r="N64" i="47"/>
  <c r="N60" i="47"/>
  <c r="N68" i="47"/>
  <c r="N69" i="47"/>
  <c r="N61" i="47"/>
  <c r="M71" i="47"/>
  <c r="M65" i="47"/>
  <c r="M68" i="47"/>
  <c r="M70" i="47"/>
  <c r="M63" i="47"/>
  <c r="M61" i="47"/>
  <c r="M60" i="47"/>
  <c r="M66" i="47"/>
  <c r="M69" i="47"/>
  <c r="M64" i="47"/>
  <c r="M67" i="47"/>
  <c r="M62" i="47"/>
  <c r="N63" i="47"/>
  <c r="N71" i="47"/>
  <c r="N67" i="47"/>
  <c r="N70" i="47"/>
  <c r="L55" i="47"/>
  <c r="L54" i="47"/>
  <c r="L47" i="47"/>
  <c r="L66" i="47"/>
  <c r="L60" i="47"/>
  <c r="L69" i="47"/>
  <c r="L62" i="47"/>
  <c r="L56" i="47"/>
  <c r="L68" i="47"/>
  <c r="L48" i="47"/>
  <c r="L53" i="47"/>
  <c r="L52" i="47"/>
  <c r="L45" i="47"/>
  <c r="L46" i="47"/>
  <c r="L67" i="47"/>
  <c r="L49" i="47"/>
  <c r="L63" i="47"/>
  <c r="L70" i="47"/>
  <c r="L65" i="47"/>
  <c r="L64" i="47"/>
  <c r="L71" i="47"/>
  <c r="L61" i="47"/>
  <c r="L51" i="47"/>
  <c r="L50" i="47"/>
  <c r="D61" i="43"/>
  <c r="J21" i="47"/>
  <c r="J23" i="47"/>
  <c r="J15" i="47"/>
  <c r="J18" i="47"/>
  <c r="O66" i="47"/>
  <c r="O39" i="47"/>
  <c r="O22" i="47"/>
  <c r="O67" i="47"/>
  <c r="O79" i="47"/>
  <c r="O38" i="47"/>
  <c r="J19" i="47"/>
  <c r="O45" i="47"/>
  <c r="O16" i="47"/>
  <c r="O46" i="47"/>
  <c r="O48" i="47"/>
  <c r="O62" i="47"/>
  <c r="O19" i="47"/>
  <c r="O64" i="47"/>
  <c r="O23" i="47"/>
  <c r="O60" i="47"/>
  <c r="O41" i="47"/>
  <c r="O52" i="47"/>
  <c r="O17" i="47"/>
  <c r="O40" i="47"/>
  <c r="O61" i="47"/>
  <c r="O80" i="47"/>
  <c r="O35" i="47"/>
  <c r="O50" i="47"/>
  <c r="O49" i="47"/>
  <c r="J16" i="47"/>
  <c r="O20" i="47"/>
  <c r="O68" i="47"/>
  <c r="O32" i="47"/>
  <c r="O81" i="47"/>
  <c r="O83" i="47"/>
  <c r="O75" i="47"/>
  <c r="O82" i="47"/>
  <c r="I30" i="47"/>
  <c r="I15" i="47"/>
  <c r="J24" i="47"/>
  <c r="J20" i="47"/>
  <c r="J26" i="47"/>
  <c r="O25" i="47"/>
  <c r="O18" i="47"/>
  <c r="O24" i="47"/>
  <c r="O63" i="47"/>
  <c r="O54" i="47"/>
  <c r="O33" i="47"/>
  <c r="O31" i="47"/>
  <c r="O36" i="47"/>
  <c r="O37" i="47"/>
  <c r="O69" i="47"/>
  <c r="O76" i="47"/>
  <c r="O86" i="47"/>
  <c r="O30" i="47"/>
  <c r="O70" i="47"/>
  <c r="O77" i="47"/>
  <c r="J17" i="47"/>
  <c r="J25" i="47"/>
  <c r="J22" i="47"/>
  <c r="O15" i="47"/>
  <c r="O26" i="47"/>
  <c r="O21" i="47"/>
  <c r="O84" i="47"/>
  <c r="O78" i="47"/>
  <c r="O71" i="47"/>
  <c r="O34" i="47"/>
  <c r="O85" i="47"/>
  <c r="O55" i="47"/>
  <c r="O56" i="47"/>
  <c r="O65" i="47"/>
  <c r="O47" i="47"/>
  <c r="O51" i="47"/>
  <c r="O53" i="47"/>
  <c r="I36" i="47"/>
  <c r="I39" i="47"/>
  <c r="I31" i="47"/>
  <c r="I38" i="47"/>
  <c r="I40" i="47"/>
  <c r="I32" i="47"/>
  <c r="I41" i="47"/>
  <c r="I34" i="47"/>
  <c r="I37" i="47"/>
  <c r="I33" i="47"/>
  <c r="I35" i="47"/>
  <c r="I21" i="47"/>
  <c r="I18" i="47"/>
  <c r="I23" i="47"/>
  <c r="I22" i="47"/>
  <c r="I26" i="47"/>
  <c r="I25" i="47"/>
  <c r="I24" i="47"/>
  <c r="I20" i="47"/>
  <c r="I19" i="47"/>
  <c r="I17" i="47"/>
  <c r="I16" i="47"/>
  <c r="E58" i="43"/>
  <c r="K27" i="47"/>
  <c r="F120" i="43" l="1"/>
  <c r="I83" i="47"/>
  <c r="R64" i="43"/>
  <c r="S42" i="47"/>
  <c r="S44" i="47" s="1"/>
  <c r="Q42" i="47"/>
  <c r="Q44" i="47" s="1"/>
  <c r="T42" i="47"/>
  <c r="T44" i="47" s="1"/>
  <c r="T57" i="47" s="1"/>
  <c r="T59" i="47" s="1"/>
  <c r="T72" i="47" s="1"/>
  <c r="T74" i="47" s="1"/>
  <c r="I112" i="43"/>
  <c r="I114" i="43" s="1"/>
  <c r="O116" i="43"/>
  <c r="O118" i="43" s="1"/>
  <c r="J116" i="43"/>
  <c r="J118" i="43" s="1"/>
  <c r="J112" i="43"/>
  <c r="J114" i="43" s="1"/>
  <c r="P108" i="43"/>
  <c r="P110" i="43" s="1"/>
  <c r="N112" i="43"/>
  <c r="N114" i="43" s="1"/>
  <c r="Q116" i="43"/>
  <c r="Q118" i="43" s="1"/>
  <c r="I116" i="43"/>
  <c r="I118" i="43" s="1"/>
  <c r="O108" i="43"/>
  <c r="O110" i="43" s="1"/>
  <c r="L108" i="43"/>
  <c r="L110" i="43" s="1"/>
  <c r="J108" i="43"/>
  <c r="J110" i="43" s="1"/>
  <c r="P112" i="43"/>
  <c r="P114" i="43" s="1"/>
  <c r="P116" i="43"/>
  <c r="P118" i="43" s="1"/>
  <c r="N116" i="43"/>
  <c r="N118" i="43" s="1"/>
  <c r="M112" i="43"/>
  <c r="M114" i="43" s="1"/>
  <c r="L112" i="43"/>
  <c r="L114" i="43" s="1"/>
  <c r="H116" i="43"/>
  <c r="H118" i="43" s="1"/>
  <c r="L116" i="43"/>
  <c r="L118" i="43" s="1"/>
  <c r="K116" i="43"/>
  <c r="K118" i="43" s="1"/>
  <c r="N108" i="43"/>
  <c r="N110" i="43" s="1"/>
  <c r="M116" i="43"/>
  <c r="M118" i="43" s="1"/>
  <c r="K108" i="43"/>
  <c r="K110" i="43" s="1"/>
  <c r="H112" i="43"/>
  <c r="H114" i="43" s="1"/>
  <c r="H108" i="43"/>
  <c r="H110" i="43" s="1"/>
  <c r="Q112" i="43"/>
  <c r="Q114" i="43" s="1"/>
  <c r="Q108" i="43"/>
  <c r="Q110" i="43" s="1"/>
  <c r="O112" i="43"/>
  <c r="O114" i="43" s="1"/>
  <c r="K112" i="43"/>
  <c r="K114" i="43" s="1"/>
  <c r="M108" i="43"/>
  <c r="M110" i="43" s="1"/>
  <c r="AS973" i="79"/>
  <c r="AS975" i="79" s="1"/>
  <c r="AS586" i="79"/>
  <c r="AS588" i="79" s="1"/>
  <c r="AS1182" i="79"/>
  <c r="AS1184" i="79" s="1"/>
  <c r="AS777" i="79"/>
  <c r="AS779" i="79" s="1"/>
  <c r="AO1182" i="79"/>
  <c r="N82" i="43" s="1"/>
  <c r="R83" i="43"/>
  <c r="R77" i="43"/>
  <c r="F79" i="43"/>
  <c r="P79" i="43"/>
  <c r="Q79" i="43"/>
  <c r="E79" i="43"/>
  <c r="H79" i="43"/>
  <c r="J79" i="43"/>
  <c r="I79" i="43"/>
  <c r="G79" i="43"/>
  <c r="L79" i="43"/>
  <c r="N79" i="43"/>
  <c r="K79" i="43"/>
  <c r="D79" i="43"/>
  <c r="O79" i="43"/>
  <c r="T146" i="47" s="1"/>
  <c r="M79" i="43"/>
  <c r="R58" i="43"/>
  <c r="T75" i="47"/>
  <c r="U47" i="47"/>
  <c r="L81" i="47"/>
  <c r="R68" i="47"/>
  <c r="O98" i="47"/>
  <c r="U83" i="47"/>
  <c r="AS204" i="79"/>
  <c r="AS206" i="79" s="1"/>
  <c r="J139" i="43"/>
  <c r="I139" i="43"/>
  <c r="R76" i="43"/>
  <c r="R67" i="43"/>
  <c r="R70" i="43"/>
  <c r="R61" i="43"/>
  <c r="R73" i="43"/>
  <c r="Q82" i="47"/>
  <c r="P83" i="47"/>
  <c r="BA408" i="46"/>
  <c r="BA410" i="46" s="1"/>
  <c r="U63" i="47"/>
  <c r="U71" i="47"/>
  <c r="U48" i="47"/>
  <c r="U50" i="47"/>
  <c r="U61" i="47"/>
  <c r="U65" i="47"/>
  <c r="U49" i="47"/>
  <c r="U56" i="47"/>
  <c r="U68" i="47"/>
  <c r="U70" i="47"/>
  <c r="U45" i="47"/>
  <c r="U46" i="47"/>
  <c r="U60" i="47"/>
  <c r="U66" i="47"/>
  <c r="U69" i="47"/>
  <c r="U52" i="47"/>
  <c r="AS395" i="79"/>
  <c r="AS397" i="79" s="1"/>
  <c r="U62" i="47"/>
  <c r="U64" i="47"/>
  <c r="U54" i="47"/>
  <c r="U55" i="47"/>
  <c r="U67" i="47"/>
  <c r="U53" i="47"/>
  <c r="U51" i="47"/>
  <c r="W15" i="47"/>
  <c r="M82" i="47"/>
  <c r="N84" i="47"/>
  <c r="F138" i="43"/>
  <c r="H138" i="43"/>
  <c r="M130" i="43"/>
  <c r="M129" i="43"/>
  <c r="L85" i="47"/>
  <c r="M134" i="43"/>
  <c r="L77" i="47"/>
  <c r="W26" i="47"/>
  <c r="L82" i="47"/>
  <c r="L86" i="47"/>
  <c r="L75" i="47"/>
  <c r="L98" i="47"/>
  <c r="I138" i="43"/>
  <c r="L79" i="47"/>
  <c r="G138" i="43"/>
  <c r="J138" i="43"/>
  <c r="L83" i="47"/>
  <c r="L78" i="47"/>
  <c r="K138" i="43"/>
  <c r="L76" i="47"/>
  <c r="M132" i="43"/>
  <c r="L80" i="47"/>
  <c r="E138" i="43"/>
  <c r="M136" i="43"/>
  <c r="M128" i="43"/>
  <c r="L84" i="47"/>
  <c r="W18" i="47"/>
  <c r="M131" i="43"/>
  <c r="L93" i="47"/>
  <c r="L100" i="47"/>
  <c r="L92" i="47"/>
  <c r="L110" i="47"/>
  <c r="L94" i="47"/>
  <c r="L90" i="47"/>
  <c r="L101" i="47"/>
  <c r="L95" i="47"/>
  <c r="L99" i="47"/>
  <c r="L97" i="47"/>
  <c r="L96" i="47"/>
  <c r="L91" i="47"/>
  <c r="Q106" i="47"/>
  <c r="U84" i="47"/>
  <c r="L106" i="47"/>
  <c r="L108" i="47"/>
  <c r="Q111" i="47"/>
  <c r="Q81" i="47"/>
  <c r="Q86" i="47"/>
  <c r="L111" i="47"/>
  <c r="Q107" i="47"/>
  <c r="L105" i="47"/>
  <c r="Q94" i="47"/>
  <c r="L109" i="47"/>
  <c r="Q97" i="47"/>
  <c r="Q84" i="47"/>
  <c r="L113" i="47"/>
  <c r="Q95" i="47"/>
  <c r="L116" i="47"/>
  <c r="Q125" i="47"/>
  <c r="Q76" i="47"/>
  <c r="L115" i="47"/>
  <c r="L114" i="47"/>
  <c r="L107" i="47"/>
  <c r="Q110" i="47"/>
  <c r="L112" i="47"/>
  <c r="Q80" i="47"/>
  <c r="Q108" i="47"/>
  <c r="Q77" i="47"/>
  <c r="Q96" i="47"/>
  <c r="Q116" i="47"/>
  <c r="Q101" i="47"/>
  <c r="Q100" i="47"/>
  <c r="L122" i="47"/>
  <c r="O92" i="47"/>
  <c r="O99" i="47"/>
  <c r="L120" i="47"/>
  <c r="L130" i="47"/>
  <c r="P100" i="47"/>
  <c r="P80" i="47"/>
  <c r="O94" i="47"/>
  <c r="U78" i="47"/>
  <c r="N78" i="47"/>
  <c r="N85" i="47"/>
  <c r="N86" i="47"/>
  <c r="P101" i="47"/>
  <c r="P84" i="47"/>
  <c r="N77" i="47"/>
  <c r="O101" i="47"/>
  <c r="N80" i="47"/>
  <c r="N82" i="47"/>
  <c r="N101" i="47"/>
  <c r="P75" i="47"/>
  <c r="N95" i="47"/>
  <c r="P115" i="47"/>
  <c r="N75" i="47"/>
  <c r="P106" i="47"/>
  <c r="N81" i="47"/>
  <c r="N93" i="47"/>
  <c r="N97" i="47"/>
  <c r="N76" i="47"/>
  <c r="N79" i="47"/>
  <c r="N83" i="47"/>
  <c r="R49" i="47"/>
  <c r="N90" i="47"/>
  <c r="N113" i="47"/>
  <c r="Q99" i="47"/>
  <c r="Q83" i="47"/>
  <c r="P95" i="47"/>
  <c r="Q85" i="47"/>
  <c r="Q92" i="47"/>
  <c r="L126" i="47"/>
  <c r="R55" i="47"/>
  <c r="Q109" i="47"/>
  <c r="Q112" i="47"/>
  <c r="Q127" i="47"/>
  <c r="U75" i="47"/>
  <c r="Q79" i="47"/>
  <c r="P109" i="47"/>
  <c r="Q105" i="47"/>
  <c r="Q114" i="47"/>
  <c r="Q131" i="47"/>
  <c r="Q113" i="47"/>
  <c r="Q93" i="47"/>
  <c r="M92" i="47"/>
  <c r="U94" i="47"/>
  <c r="U82" i="47"/>
  <c r="Q98" i="47"/>
  <c r="Q90" i="47"/>
  <c r="Q75" i="47"/>
  <c r="Q78" i="47"/>
  <c r="Q91" i="47"/>
  <c r="Q120" i="47"/>
  <c r="Q115" i="47"/>
  <c r="P120" i="47"/>
  <c r="U108" i="47"/>
  <c r="P114" i="47"/>
  <c r="P76" i="47"/>
  <c r="N92" i="47"/>
  <c r="N111" i="47"/>
  <c r="N107" i="47"/>
  <c r="U112" i="47"/>
  <c r="P90" i="47"/>
  <c r="P108" i="47"/>
  <c r="P110" i="47"/>
  <c r="P92" i="47"/>
  <c r="P113" i="47"/>
  <c r="P77" i="47"/>
  <c r="U101" i="47"/>
  <c r="U115" i="47"/>
  <c r="M98" i="47"/>
  <c r="U100" i="47"/>
  <c r="L129" i="47"/>
  <c r="L124" i="47"/>
  <c r="U99" i="47"/>
  <c r="U111" i="47"/>
  <c r="P97" i="47"/>
  <c r="P93" i="47"/>
  <c r="P105" i="47"/>
  <c r="P85" i="47"/>
  <c r="P91" i="47"/>
  <c r="P79" i="47"/>
  <c r="L131" i="47"/>
  <c r="U109" i="47"/>
  <c r="P112" i="47"/>
  <c r="P107" i="47"/>
  <c r="P96" i="47"/>
  <c r="P86" i="47"/>
  <c r="O114" i="47"/>
  <c r="S95" i="47"/>
  <c r="U95" i="47"/>
  <c r="U97" i="47"/>
  <c r="P94" i="47"/>
  <c r="P99" i="47"/>
  <c r="U90" i="47"/>
  <c r="U105" i="47"/>
  <c r="U106" i="47"/>
  <c r="U91" i="47"/>
  <c r="P116" i="47"/>
  <c r="P130" i="47"/>
  <c r="P111" i="47"/>
  <c r="P98" i="47"/>
  <c r="P81" i="47"/>
  <c r="P78" i="47"/>
  <c r="P82" i="47"/>
  <c r="S77" i="47"/>
  <c r="O116" i="47"/>
  <c r="O97" i="47"/>
  <c r="S98" i="47"/>
  <c r="S84" i="47"/>
  <c r="S92" i="47"/>
  <c r="Q130" i="47"/>
  <c r="M116" i="47"/>
  <c r="O113" i="47"/>
  <c r="O107" i="47"/>
  <c r="O91" i="47"/>
  <c r="O128" i="47"/>
  <c r="O93" i="47"/>
  <c r="O108" i="47"/>
  <c r="M111" i="47"/>
  <c r="U114" i="47"/>
  <c r="U85" i="47"/>
  <c r="U80" i="47"/>
  <c r="U93" i="47"/>
  <c r="U86" i="47"/>
  <c r="U92" i="47"/>
  <c r="S76" i="47"/>
  <c r="S107" i="47"/>
  <c r="S93" i="47"/>
  <c r="S75" i="47"/>
  <c r="R70" i="47"/>
  <c r="Q124" i="47"/>
  <c r="Q123" i="47"/>
  <c r="Q121" i="47"/>
  <c r="S82" i="47"/>
  <c r="O111" i="47"/>
  <c r="O110" i="47"/>
  <c r="S131" i="47"/>
  <c r="S83" i="47"/>
  <c r="S114" i="47"/>
  <c r="U96" i="47"/>
  <c r="U110" i="47"/>
  <c r="U113" i="47"/>
  <c r="U107" i="47"/>
  <c r="U98" i="47"/>
  <c r="S100" i="47"/>
  <c r="S78" i="47"/>
  <c r="S101" i="47"/>
  <c r="Q129" i="47"/>
  <c r="Q122" i="47"/>
  <c r="O100" i="47"/>
  <c r="O109" i="47"/>
  <c r="O112" i="47"/>
  <c r="S122" i="47"/>
  <c r="S125" i="47"/>
  <c r="O120" i="47"/>
  <c r="O96" i="47"/>
  <c r="O124" i="47"/>
  <c r="O126" i="47"/>
  <c r="U77" i="47"/>
  <c r="U81" i="47"/>
  <c r="U79" i="47"/>
  <c r="S109" i="47"/>
  <c r="S108" i="47"/>
  <c r="S116" i="47"/>
  <c r="U125" i="47"/>
  <c r="S79" i="47"/>
  <c r="O105" i="47"/>
  <c r="O115" i="47"/>
  <c r="O106" i="47"/>
  <c r="S85" i="47"/>
  <c r="S86" i="47"/>
  <c r="Q126" i="47"/>
  <c r="O95" i="47"/>
  <c r="O90" i="47"/>
  <c r="O122" i="47"/>
  <c r="O127" i="47"/>
  <c r="U76" i="47"/>
  <c r="U116" i="47"/>
  <c r="S113" i="47"/>
  <c r="S80" i="47"/>
  <c r="S81" i="47"/>
  <c r="Q128" i="47"/>
  <c r="M86" i="47"/>
  <c r="M93" i="47"/>
  <c r="M112" i="47"/>
  <c r="M78" i="47"/>
  <c r="N116" i="47"/>
  <c r="M75" i="47"/>
  <c r="M80" i="47"/>
  <c r="M113" i="47"/>
  <c r="M100" i="47"/>
  <c r="P42" i="47"/>
  <c r="P44" i="47" s="1"/>
  <c r="P57" i="47" s="1"/>
  <c r="P59" i="47" s="1"/>
  <c r="P72" i="47" s="1"/>
  <c r="P74" i="47" s="1"/>
  <c r="M122" i="47"/>
  <c r="M95" i="47"/>
  <c r="M110" i="47"/>
  <c r="M107" i="47"/>
  <c r="M96" i="47"/>
  <c r="M114" i="47"/>
  <c r="M76" i="47"/>
  <c r="M97" i="47"/>
  <c r="M85" i="47"/>
  <c r="M79" i="47"/>
  <c r="M84" i="47"/>
  <c r="M94" i="47"/>
  <c r="M90" i="47"/>
  <c r="N110" i="47"/>
  <c r="M108" i="47"/>
  <c r="U122" i="47"/>
  <c r="S126" i="47"/>
  <c r="N114" i="47"/>
  <c r="M105" i="47"/>
  <c r="M91" i="47"/>
  <c r="M109" i="47"/>
  <c r="M99" i="47"/>
  <c r="M81" i="47"/>
  <c r="M83" i="47"/>
  <c r="M115" i="47"/>
  <c r="M101" i="47"/>
  <c r="M77" i="47"/>
  <c r="M106" i="47"/>
  <c r="U121" i="47"/>
  <c r="J107" i="47"/>
  <c r="L127" i="47"/>
  <c r="N122" i="47"/>
  <c r="N91" i="47"/>
  <c r="N99" i="47"/>
  <c r="N106" i="47"/>
  <c r="S111" i="47"/>
  <c r="S94" i="47"/>
  <c r="S97" i="47"/>
  <c r="P125" i="47"/>
  <c r="U123" i="47"/>
  <c r="L123" i="47"/>
  <c r="N98" i="47"/>
  <c r="N100" i="47"/>
  <c r="N109" i="47"/>
  <c r="N112" i="47"/>
  <c r="M124" i="47"/>
  <c r="U124" i="47"/>
  <c r="S91" i="47"/>
  <c r="S120" i="47"/>
  <c r="S96" i="47"/>
  <c r="U120" i="47"/>
  <c r="U131" i="47"/>
  <c r="L128" i="47"/>
  <c r="N115" i="47"/>
  <c r="N105" i="47"/>
  <c r="N94" i="47"/>
  <c r="N96" i="47"/>
  <c r="U130" i="47"/>
  <c r="S110" i="47"/>
  <c r="S106" i="47"/>
  <c r="S99" i="47"/>
  <c r="S112" i="47"/>
  <c r="U126" i="47"/>
  <c r="L121" i="47"/>
  <c r="L125" i="47"/>
  <c r="N108" i="47"/>
  <c r="U128" i="47"/>
  <c r="U127" i="47"/>
  <c r="U129" i="47"/>
  <c r="S115" i="47"/>
  <c r="S90" i="47"/>
  <c r="S105" i="47"/>
  <c r="R64" i="47"/>
  <c r="R53" i="47"/>
  <c r="O123" i="47"/>
  <c r="R52" i="47"/>
  <c r="R51" i="47"/>
  <c r="P129" i="47"/>
  <c r="R62" i="47"/>
  <c r="O131" i="47"/>
  <c r="O121" i="47"/>
  <c r="N121" i="47"/>
  <c r="M126" i="47"/>
  <c r="M127" i="47"/>
  <c r="N131" i="47"/>
  <c r="S128" i="47"/>
  <c r="S123" i="47"/>
  <c r="R71" i="47"/>
  <c r="R67" i="47"/>
  <c r="R48" i="47"/>
  <c r="R61" i="47"/>
  <c r="R60" i="47"/>
  <c r="R45" i="47"/>
  <c r="M130" i="47"/>
  <c r="M131" i="47"/>
  <c r="R54" i="47"/>
  <c r="R46" i="47"/>
  <c r="R66" i="47"/>
  <c r="P128" i="47"/>
  <c r="N129" i="47"/>
  <c r="M120" i="47"/>
  <c r="M121" i="47"/>
  <c r="M123" i="47"/>
  <c r="N130" i="47"/>
  <c r="N128" i="47"/>
  <c r="S130" i="47"/>
  <c r="S127" i="47"/>
  <c r="S121" i="47"/>
  <c r="R56" i="47"/>
  <c r="R47" i="47"/>
  <c r="R122" i="47"/>
  <c r="M129" i="47"/>
  <c r="N127" i="47"/>
  <c r="R50" i="47"/>
  <c r="P124" i="47"/>
  <c r="R65" i="47"/>
  <c r="O130" i="47"/>
  <c r="O129" i="47"/>
  <c r="N124" i="47"/>
  <c r="N120" i="47"/>
  <c r="N123" i="47"/>
  <c r="N125" i="47"/>
  <c r="S124" i="47"/>
  <c r="S129" i="47"/>
  <c r="R63" i="47"/>
  <c r="P131" i="47"/>
  <c r="O125" i="47"/>
  <c r="M125" i="47"/>
  <c r="M128" i="47"/>
  <c r="P126" i="47"/>
  <c r="P121" i="47"/>
  <c r="N126" i="47"/>
  <c r="R69" i="47"/>
  <c r="P123" i="47"/>
  <c r="P122" i="47"/>
  <c r="P127" i="47"/>
  <c r="T95" i="47"/>
  <c r="V97" i="47"/>
  <c r="V96" i="47"/>
  <c r="V106" i="47"/>
  <c r="V127" i="47"/>
  <c r="V120" i="47"/>
  <c r="V124" i="47"/>
  <c r="T110" i="47"/>
  <c r="T106" i="47"/>
  <c r="T92" i="47"/>
  <c r="V128" i="47"/>
  <c r="V129" i="47"/>
  <c r="V84" i="47"/>
  <c r="T128" i="47"/>
  <c r="T96" i="47"/>
  <c r="T130" i="47"/>
  <c r="T80" i="47"/>
  <c r="T125" i="47"/>
  <c r="T82" i="47"/>
  <c r="V92" i="47"/>
  <c r="V130" i="47"/>
  <c r="V75" i="47"/>
  <c r="V78" i="47"/>
  <c r="T120" i="47"/>
  <c r="T115" i="47"/>
  <c r="T86" i="47"/>
  <c r="T123" i="47"/>
  <c r="T112" i="47"/>
  <c r="T105" i="47"/>
  <c r="V108" i="47"/>
  <c r="V121" i="47"/>
  <c r="V93" i="47"/>
  <c r="T127" i="47"/>
  <c r="T109" i="47"/>
  <c r="T121" i="47"/>
  <c r="T116" i="47"/>
  <c r="T122" i="47"/>
  <c r="T101" i="47"/>
  <c r="V125" i="47"/>
  <c r="V94" i="47"/>
  <c r="T114" i="47"/>
  <c r="R84" i="47"/>
  <c r="V82" i="47"/>
  <c r="V116" i="47"/>
  <c r="V99" i="47"/>
  <c r="V101" i="47"/>
  <c r="V85" i="47"/>
  <c r="T126" i="47"/>
  <c r="T129" i="47"/>
  <c r="T90" i="47"/>
  <c r="T77" i="47"/>
  <c r="R127" i="47"/>
  <c r="V98" i="47"/>
  <c r="V105" i="47"/>
  <c r="V126" i="47"/>
  <c r="V90" i="47"/>
  <c r="V111" i="47"/>
  <c r="V76" i="47"/>
  <c r="V100" i="47"/>
  <c r="T94" i="47"/>
  <c r="T108" i="47"/>
  <c r="T99" i="47"/>
  <c r="T76" i="47"/>
  <c r="T79" i="47"/>
  <c r="T81" i="47"/>
  <c r="V122" i="47"/>
  <c r="V109" i="47"/>
  <c r="V123" i="47"/>
  <c r="V81" i="47"/>
  <c r="V110" i="47"/>
  <c r="V131" i="47"/>
  <c r="V77" i="47"/>
  <c r="V95" i="47"/>
  <c r="V112" i="47"/>
  <c r="T98" i="47"/>
  <c r="T91" i="47"/>
  <c r="T107" i="47"/>
  <c r="T113" i="47"/>
  <c r="T111" i="47"/>
  <c r="T78" i="47"/>
  <c r="T100" i="47"/>
  <c r="T83" i="47"/>
  <c r="R42" i="47"/>
  <c r="R44" i="47" s="1"/>
  <c r="V113" i="47"/>
  <c r="V107" i="47"/>
  <c r="V79" i="47"/>
  <c r="V80" i="47"/>
  <c r="V86" i="47"/>
  <c r="V115" i="47"/>
  <c r="V83" i="47"/>
  <c r="V91" i="47"/>
  <c r="V114" i="47"/>
  <c r="T93" i="47"/>
  <c r="T131" i="47"/>
  <c r="T97" i="47"/>
  <c r="T85" i="47"/>
  <c r="T84" i="47"/>
  <c r="T124" i="47"/>
  <c r="R81" i="47"/>
  <c r="R112" i="47"/>
  <c r="R123" i="47"/>
  <c r="R78" i="47"/>
  <c r="R109" i="47"/>
  <c r="R94" i="47"/>
  <c r="R106" i="47"/>
  <c r="R128" i="47"/>
  <c r="R99" i="47"/>
  <c r="R125" i="47"/>
  <c r="R75" i="47"/>
  <c r="R107" i="47"/>
  <c r="R80" i="47"/>
  <c r="R86" i="47"/>
  <c r="R113" i="47"/>
  <c r="R83" i="47"/>
  <c r="R110" i="47"/>
  <c r="R95" i="47"/>
  <c r="R121" i="47"/>
  <c r="R111" i="47"/>
  <c r="R120" i="47"/>
  <c r="R100" i="47"/>
  <c r="R115" i="47"/>
  <c r="R90" i="47"/>
  <c r="R108" i="47"/>
  <c r="R93" i="47"/>
  <c r="R101" i="47"/>
  <c r="R82" i="47"/>
  <c r="R91" i="47"/>
  <c r="R85" i="47"/>
  <c r="R97" i="47"/>
  <c r="Q57" i="47"/>
  <c r="Q59" i="47" s="1"/>
  <c r="Q72" i="47" s="1"/>
  <c r="Q74" i="47" s="1"/>
  <c r="R129" i="47"/>
  <c r="R92" i="47"/>
  <c r="R124" i="47"/>
  <c r="R98" i="47"/>
  <c r="R116" i="47"/>
  <c r="R126" i="47"/>
  <c r="R130" i="47"/>
  <c r="R96" i="47"/>
  <c r="R79" i="47"/>
  <c r="R131" i="47"/>
  <c r="R105" i="47"/>
  <c r="R76" i="47"/>
  <c r="R114" i="47"/>
  <c r="R77" i="47"/>
  <c r="W17" i="47"/>
  <c r="S57" i="47"/>
  <c r="S59" i="47" s="1"/>
  <c r="S72" i="47" s="1"/>
  <c r="S74" i="47" s="1"/>
  <c r="W25" i="47"/>
  <c r="V42" i="47"/>
  <c r="V44" i="47" s="1"/>
  <c r="V57" i="47" s="1"/>
  <c r="V59" i="47" s="1"/>
  <c r="V72" i="47" s="1"/>
  <c r="V74" i="47" s="1"/>
  <c r="U42" i="47"/>
  <c r="U44" i="47" s="1"/>
  <c r="W20" i="47"/>
  <c r="W22" i="47"/>
  <c r="W24" i="47"/>
  <c r="W19" i="47"/>
  <c r="W21" i="47"/>
  <c r="W16" i="47"/>
  <c r="W23" i="47"/>
  <c r="K92" i="47"/>
  <c r="K63" i="47"/>
  <c r="K112" i="47"/>
  <c r="K128" i="47"/>
  <c r="K130" i="47"/>
  <c r="K116" i="47"/>
  <c r="K95" i="47"/>
  <c r="K105" i="47"/>
  <c r="K131" i="47"/>
  <c r="K115" i="47"/>
  <c r="K101" i="47"/>
  <c r="K96" i="47"/>
  <c r="K94" i="47"/>
  <c r="K65" i="47"/>
  <c r="K81" i="47"/>
  <c r="K76" i="47"/>
  <c r="K85" i="47"/>
  <c r="K77" i="47"/>
  <c r="K114" i="47"/>
  <c r="K64" i="47"/>
  <c r="K109" i="47"/>
  <c r="K100" i="47"/>
  <c r="K129" i="47"/>
  <c r="K84" i="47"/>
  <c r="K107" i="47"/>
  <c r="K121" i="47"/>
  <c r="K124" i="47"/>
  <c r="K111" i="47"/>
  <c r="K122" i="47"/>
  <c r="K69" i="47"/>
  <c r="K78" i="47"/>
  <c r="K86" i="47"/>
  <c r="K83" i="47"/>
  <c r="K68" i="47"/>
  <c r="K79" i="47"/>
  <c r="K120" i="47"/>
  <c r="K93" i="47"/>
  <c r="K99" i="47"/>
  <c r="K106" i="47"/>
  <c r="K90" i="47"/>
  <c r="K113" i="47"/>
  <c r="K97" i="47"/>
  <c r="K125" i="47"/>
  <c r="K62" i="47"/>
  <c r="K98" i="47"/>
  <c r="K91" i="47"/>
  <c r="K60" i="47"/>
  <c r="K108" i="47"/>
  <c r="K126" i="47"/>
  <c r="K110" i="47"/>
  <c r="K80" i="47"/>
  <c r="K71" i="47"/>
  <c r="K123" i="47"/>
  <c r="K75" i="47"/>
  <c r="K70" i="47"/>
  <c r="K67" i="47"/>
  <c r="K61" i="47"/>
  <c r="K82" i="47"/>
  <c r="K127" i="47"/>
  <c r="K66" i="47"/>
  <c r="I71" i="47"/>
  <c r="I125" i="47"/>
  <c r="I126" i="47"/>
  <c r="I68" i="47"/>
  <c r="I60" i="47"/>
  <c r="I70" i="47"/>
  <c r="I109" i="47"/>
  <c r="I131" i="47"/>
  <c r="I75" i="47"/>
  <c r="I66" i="47"/>
  <c r="I54" i="47"/>
  <c r="I63" i="47"/>
  <c r="I95" i="47"/>
  <c r="I115" i="47"/>
  <c r="I61" i="47"/>
  <c r="I47" i="47"/>
  <c r="I107" i="47"/>
  <c r="I105" i="47"/>
  <c r="I85" i="47"/>
  <c r="I82" i="47"/>
  <c r="I77" i="47"/>
  <c r="I65" i="47"/>
  <c r="I80" i="47"/>
  <c r="I48" i="47"/>
  <c r="I79" i="47"/>
  <c r="I62" i="47"/>
  <c r="I94" i="47"/>
  <c r="I99" i="47"/>
  <c r="I97" i="47"/>
  <c r="I129" i="47"/>
  <c r="I112" i="47"/>
  <c r="I76" i="47"/>
  <c r="I56" i="47"/>
  <c r="I69" i="47"/>
  <c r="I53" i="47"/>
  <c r="I55" i="47"/>
  <c r="I46" i="47"/>
  <c r="I51" i="47"/>
  <c r="I90" i="47"/>
  <c r="I121" i="47"/>
  <c r="I128" i="47"/>
  <c r="I106" i="47"/>
  <c r="I96" i="47"/>
  <c r="I123" i="47"/>
  <c r="I86" i="47"/>
  <c r="I113" i="47"/>
  <c r="I91" i="47"/>
  <c r="I98" i="47"/>
  <c r="I93" i="47"/>
  <c r="I130" i="47"/>
  <c r="I92" i="47"/>
  <c r="I124" i="47"/>
  <c r="I108" i="47"/>
  <c r="I84" i="47"/>
  <c r="I49" i="47"/>
  <c r="I67" i="47"/>
  <c r="I50" i="47"/>
  <c r="I81" i="47"/>
  <c r="I64" i="47"/>
  <c r="I52" i="47"/>
  <c r="I45" i="47"/>
  <c r="I78" i="47"/>
  <c r="I122" i="47"/>
  <c r="I120" i="47"/>
  <c r="I114" i="47"/>
  <c r="I101" i="47"/>
  <c r="I111" i="47"/>
  <c r="I100" i="47"/>
  <c r="I110" i="47"/>
  <c r="I116" i="47"/>
  <c r="I127" i="47"/>
  <c r="J121" i="47"/>
  <c r="J93" i="47"/>
  <c r="J97" i="47"/>
  <c r="J110" i="47"/>
  <c r="J92" i="47"/>
  <c r="J95" i="47"/>
  <c r="J123" i="47"/>
  <c r="J99" i="47"/>
  <c r="J113" i="47"/>
  <c r="J96" i="47"/>
  <c r="J124" i="47"/>
  <c r="J122" i="47"/>
  <c r="J112" i="47"/>
  <c r="J116" i="47"/>
  <c r="J111" i="47"/>
  <c r="J126" i="47"/>
  <c r="J114" i="47"/>
  <c r="J76" i="47"/>
  <c r="J115" i="47"/>
  <c r="J125" i="47"/>
  <c r="J131" i="47"/>
  <c r="J94" i="47"/>
  <c r="J106" i="47"/>
  <c r="J108" i="47"/>
  <c r="J129" i="47"/>
  <c r="J130" i="47"/>
  <c r="J109" i="47"/>
  <c r="J91" i="47"/>
  <c r="J90" i="47"/>
  <c r="J100" i="47"/>
  <c r="J105" i="47"/>
  <c r="J101" i="47"/>
  <c r="J98" i="47"/>
  <c r="J120" i="47"/>
  <c r="J127" i="47"/>
  <c r="J128" i="47"/>
  <c r="J61" i="47"/>
  <c r="J40" i="47"/>
  <c r="W40" i="47" s="1"/>
  <c r="J35" i="47"/>
  <c r="W35" i="47" s="1"/>
  <c r="J51" i="47"/>
  <c r="J78" i="47"/>
  <c r="J55" i="47"/>
  <c r="J33" i="47"/>
  <c r="W33" i="47" s="1"/>
  <c r="J41" i="47"/>
  <c r="W41" i="47" s="1"/>
  <c r="J52" i="47"/>
  <c r="J66" i="47"/>
  <c r="J53" i="47"/>
  <c r="J49" i="47"/>
  <c r="J67" i="47"/>
  <c r="J37" i="47"/>
  <c r="W37" i="47" s="1"/>
  <c r="J31" i="47"/>
  <c r="W31" i="47" s="1"/>
  <c r="J46" i="47"/>
  <c r="J45" i="47"/>
  <c r="J75" i="47"/>
  <c r="J48" i="47"/>
  <c r="J62" i="47"/>
  <c r="J69" i="47"/>
  <c r="J60" i="47"/>
  <c r="J84" i="47"/>
  <c r="J68" i="47"/>
  <c r="J47" i="47"/>
  <c r="J38" i="47"/>
  <c r="W38" i="47" s="1"/>
  <c r="J86" i="47"/>
  <c r="J65" i="47"/>
  <c r="J36" i="47"/>
  <c r="W36" i="47" s="1"/>
  <c r="J63" i="47"/>
  <c r="J32" i="47"/>
  <c r="W32" i="47" s="1"/>
  <c r="J30" i="47"/>
  <c r="W30" i="47" s="1"/>
  <c r="J39" i="47"/>
  <c r="W39" i="47" s="1"/>
  <c r="J64" i="47"/>
  <c r="J71" i="47"/>
  <c r="J79" i="47"/>
  <c r="J81" i="47"/>
  <c r="J83" i="47"/>
  <c r="J56" i="47"/>
  <c r="J54" i="47"/>
  <c r="J77" i="47"/>
  <c r="J70" i="47"/>
  <c r="J85" i="47"/>
  <c r="J82" i="47"/>
  <c r="J50" i="47"/>
  <c r="J80" i="47"/>
  <c r="J34" i="47"/>
  <c r="W34" i="47" s="1"/>
  <c r="I27" i="47"/>
  <c r="I29" i="47" s="1"/>
  <c r="O27" i="47"/>
  <c r="O29" i="47" s="1"/>
  <c r="J27" i="47"/>
  <c r="J29" i="47" s="1"/>
  <c r="M27" i="47"/>
  <c r="M29" i="47" s="1"/>
  <c r="L27" i="47"/>
  <c r="L29" i="47" s="1"/>
  <c r="N27" i="47"/>
  <c r="N29" i="47" s="1"/>
  <c r="K29" i="47"/>
  <c r="H20" i="43" l="1"/>
  <c r="S211" i="47"/>
  <c r="P120" i="43"/>
  <c r="M120" i="43"/>
  <c r="Q120" i="43"/>
  <c r="H120" i="43"/>
  <c r="J120" i="43"/>
  <c r="K120" i="43"/>
  <c r="L120" i="43"/>
  <c r="O120" i="43"/>
  <c r="N120" i="43"/>
  <c r="S215" i="47"/>
  <c r="S218" i="47"/>
  <c r="S221" i="47"/>
  <c r="S214" i="47"/>
  <c r="S212" i="47"/>
  <c r="S217" i="47"/>
  <c r="S219" i="47"/>
  <c r="S216" i="47"/>
  <c r="S213" i="47"/>
  <c r="S210" i="47"/>
  <c r="S220" i="47"/>
  <c r="S204" i="47"/>
  <c r="S201" i="47"/>
  <c r="S203" i="47"/>
  <c r="S196" i="47"/>
  <c r="S200" i="47"/>
  <c r="S170" i="47"/>
  <c r="S199" i="47"/>
  <c r="S205" i="47"/>
  <c r="S206" i="47"/>
  <c r="S197" i="47"/>
  <c r="S195" i="47"/>
  <c r="S202" i="47"/>
  <c r="S198" i="47"/>
  <c r="S187" i="47"/>
  <c r="S190" i="47"/>
  <c r="S182" i="47"/>
  <c r="S183" i="47"/>
  <c r="S172" i="47"/>
  <c r="S184" i="47"/>
  <c r="S176" i="47"/>
  <c r="S189" i="47"/>
  <c r="S180" i="47"/>
  <c r="S191" i="47"/>
  <c r="S173" i="47"/>
  <c r="L137" i="47"/>
  <c r="S174" i="47"/>
  <c r="S167" i="47"/>
  <c r="S165" i="47"/>
  <c r="N141" i="47"/>
  <c r="R140" i="47"/>
  <c r="S143" i="47"/>
  <c r="S166" i="47"/>
  <c r="S185" i="47"/>
  <c r="S186" i="47"/>
  <c r="S175" i="47"/>
  <c r="S181" i="47"/>
  <c r="S188" i="47"/>
  <c r="M141" i="47"/>
  <c r="S169" i="47"/>
  <c r="S168" i="47"/>
  <c r="S171" i="47"/>
  <c r="G112" i="43"/>
  <c r="G116" i="43"/>
  <c r="I108" i="43"/>
  <c r="I110" i="43" s="1"/>
  <c r="I120" i="43" s="1"/>
  <c r="E40" i="43"/>
  <c r="G108" i="43"/>
  <c r="G110" i="43" s="1"/>
  <c r="L143" i="47"/>
  <c r="L140" i="47"/>
  <c r="L141" i="47"/>
  <c r="L135" i="47"/>
  <c r="T144" i="47"/>
  <c r="L144" i="47"/>
  <c r="T140" i="47"/>
  <c r="T142" i="47"/>
  <c r="S136" i="47"/>
  <c r="S141" i="47"/>
  <c r="N137" i="47"/>
  <c r="N142" i="47"/>
  <c r="AG1182" i="79"/>
  <c r="F82" i="43" s="1"/>
  <c r="K214" i="47" s="1"/>
  <c r="AP1182" i="79"/>
  <c r="O82" i="43" s="1"/>
  <c r="K142" i="47"/>
  <c r="K139" i="47"/>
  <c r="K144" i="47"/>
  <c r="K138" i="47"/>
  <c r="AE1182" i="79"/>
  <c r="D82" i="43" s="1"/>
  <c r="I212" i="47" s="1"/>
  <c r="E82" i="43"/>
  <c r="AJ1182" i="79"/>
  <c r="I82" i="43" s="1"/>
  <c r="N181" i="47" s="1"/>
  <c r="S157" i="47"/>
  <c r="S152" i="47"/>
  <c r="AQ1182" i="79"/>
  <c r="P82" i="43" s="1"/>
  <c r="U213" i="47" s="1"/>
  <c r="AL1182" i="79"/>
  <c r="K82" i="43" s="1"/>
  <c r="AK1182" i="79"/>
  <c r="J82" i="43" s="1"/>
  <c r="K136" i="47"/>
  <c r="K143" i="47"/>
  <c r="K146" i="47"/>
  <c r="K137" i="47"/>
  <c r="K135" i="47"/>
  <c r="K140" i="47"/>
  <c r="K141" i="47"/>
  <c r="K145" i="47"/>
  <c r="S146" i="47"/>
  <c r="N139" i="47"/>
  <c r="N135" i="47"/>
  <c r="N143" i="47"/>
  <c r="N138" i="47"/>
  <c r="N140" i="47"/>
  <c r="S142" i="47"/>
  <c r="S135" i="47"/>
  <c r="S137" i="47"/>
  <c r="N136" i="47"/>
  <c r="L135" i="43"/>
  <c r="M135" i="43" s="1"/>
  <c r="N146" i="47"/>
  <c r="N145" i="47"/>
  <c r="S140" i="47"/>
  <c r="S138" i="47"/>
  <c r="S139" i="47"/>
  <c r="S156" i="47"/>
  <c r="S153" i="47"/>
  <c r="S150" i="47"/>
  <c r="S144" i="47"/>
  <c r="N144" i="47"/>
  <c r="S145" i="47"/>
  <c r="T138" i="47"/>
  <c r="T137" i="47"/>
  <c r="L138" i="47"/>
  <c r="S154" i="47"/>
  <c r="S161" i="47"/>
  <c r="AH1182" i="79"/>
  <c r="G82" i="43" s="1"/>
  <c r="T136" i="47"/>
  <c r="T143" i="47"/>
  <c r="T135" i="47"/>
  <c r="L139" i="47"/>
  <c r="L142" i="47"/>
  <c r="L136" i="47"/>
  <c r="AM1182" i="79"/>
  <c r="L82" i="43" s="1"/>
  <c r="Q214" i="47" s="1"/>
  <c r="T145" i="47"/>
  <c r="S158" i="47"/>
  <c r="L146" i="47"/>
  <c r="S151" i="47"/>
  <c r="T141" i="47"/>
  <c r="T139" i="47"/>
  <c r="S159" i="47"/>
  <c r="L145" i="47"/>
  <c r="O139" i="47"/>
  <c r="S155" i="47"/>
  <c r="S160" i="47"/>
  <c r="AR1182" i="79"/>
  <c r="Q82" i="43" s="1"/>
  <c r="V214" i="47" s="1"/>
  <c r="AN1182" i="79"/>
  <c r="M82" i="43" s="1"/>
  <c r="R214" i="47" s="1"/>
  <c r="R142" i="47"/>
  <c r="V143" i="47"/>
  <c r="V145" i="47"/>
  <c r="V138" i="47"/>
  <c r="Q140" i="47"/>
  <c r="Q146" i="47"/>
  <c r="R144" i="47"/>
  <c r="V146" i="47"/>
  <c r="Q137" i="47"/>
  <c r="R146" i="47"/>
  <c r="V136" i="47"/>
  <c r="V142" i="47"/>
  <c r="V135" i="47"/>
  <c r="V137" i="47"/>
  <c r="Q138" i="47"/>
  <c r="R137" i="47"/>
  <c r="R136" i="47"/>
  <c r="V139" i="47"/>
  <c r="R143" i="47"/>
  <c r="R135" i="47"/>
  <c r="R141" i="47"/>
  <c r="V141" i="47"/>
  <c r="Q142" i="47"/>
  <c r="R145" i="47"/>
  <c r="R139" i="47"/>
  <c r="R138" i="47"/>
  <c r="V144" i="47"/>
  <c r="V140" i="47"/>
  <c r="Q139" i="47"/>
  <c r="Q145" i="47"/>
  <c r="Q141" i="47"/>
  <c r="L133" i="43"/>
  <c r="AI1182" i="79"/>
  <c r="H82" i="43" s="1"/>
  <c r="M210" i="47" s="1"/>
  <c r="Q144" i="47"/>
  <c r="Q136" i="47"/>
  <c r="Q143" i="47"/>
  <c r="Q135" i="47"/>
  <c r="M138" i="47"/>
  <c r="M144" i="47"/>
  <c r="M135" i="47"/>
  <c r="M139" i="47"/>
  <c r="M145" i="47"/>
  <c r="M143" i="47"/>
  <c r="M140" i="47"/>
  <c r="M137" i="47"/>
  <c r="M146" i="47"/>
  <c r="M142" i="47"/>
  <c r="M136" i="47"/>
  <c r="U145" i="47"/>
  <c r="P140" i="47"/>
  <c r="P141" i="47"/>
  <c r="J141" i="47"/>
  <c r="J139" i="47"/>
  <c r="J138" i="47"/>
  <c r="J146" i="47"/>
  <c r="J136" i="47"/>
  <c r="J144" i="47"/>
  <c r="J142" i="47"/>
  <c r="J143" i="47"/>
  <c r="J137" i="47"/>
  <c r="J145" i="47"/>
  <c r="J135" i="47"/>
  <c r="J140" i="47"/>
  <c r="O138" i="47"/>
  <c r="O135" i="47"/>
  <c r="O141" i="47"/>
  <c r="O137" i="47"/>
  <c r="O136" i="47"/>
  <c r="O146" i="47"/>
  <c r="O140" i="47"/>
  <c r="O145" i="47"/>
  <c r="O142" i="47"/>
  <c r="O144" i="47"/>
  <c r="O143" i="47"/>
  <c r="I145" i="47"/>
  <c r="I138" i="47"/>
  <c r="P137" i="47"/>
  <c r="P145" i="47"/>
  <c r="P136" i="47"/>
  <c r="P139" i="47"/>
  <c r="P142" i="47"/>
  <c r="P146" i="47"/>
  <c r="P135" i="47"/>
  <c r="P138" i="47"/>
  <c r="P143" i="47"/>
  <c r="P144" i="47"/>
  <c r="I144" i="47"/>
  <c r="U144" i="47"/>
  <c r="U142" i="47"/>
  <c r="I142" i="47"/>
  <c r="I146" i="47"/>
  <c r="I141" i="47"/>
  <c r="I137" i="47"/>
  <c r="U143" i="47"/>
  <c r="U141" i="47"/>
  <c r="U138" i="47"/>
  <c r="U146" i="47"/>
  <c r="U139" i="47"/>
  <c r="I143" i="47"/>
  <c r="I135" i="47"/>
  <c r="U137" i="47"/>
  <c r="U136" i="47"/>
  <c r="U140" i="47"/>
  <c r="R79" i="43"/>
  <c r="I139" i="47"/>
  <c r="I140" i="47"/>
  <c r="I136" i="47"/>
  <c r="U135" i="47"/>
  <c r="M139" i="43"/>
  <c r="U57" i="47"/>
  <c r="U59" i="47" s="1"/>
  <c r="U72" i="47" s="1"/>
  <c r="U74" i="47" s="1"/>
  <c r="U87" i="47" s="1"/>
  <c r="U89" i="47" s="1"/>
  <c r="U102" i="47" s="1"/>
  <c r="W27" i="47"/>
  <c r="C140" i="43" s="1"/>
  <c r="C141" i="43" s="1"/>
  <c r="Q87" i="47"/>
  <c r="Q89" i="47" s="1"/>
  <c r="Q102" i="47" s="1"/>
  <c r="P87" i="47"/>
  <c r="P89" i="47" s="1"/>
  <c r="P102" i="47" s="1"/>
  <c r="S87" i="47"/>
  <c r="S89" i="47" s="1"/>
  <c r="S102" i="47" s="1"/>
  <c r="R57" i="47"/>
  <c r="R59" i="47" s="1"/>
  <c r="R72" i="47" s="1"/>
  <c r="R74" i="47" s="1"/>
  <c r="R87" i="47" s="1"/>
  <c r="R89" i="47" s="1"/>
  <c r="R102" i="47" s="1"/>
  <c r="V87" i="47"/>
  <c r="V89" i="47" s="1"/>
  <c r="V102" i="47" s="1"/>
  <c r="T87" i="47"/>
  <c r="T89" i="47" s="1"/>
  <c r="T102" i="47" s="1"/>
  <c r="W64" i="47"/>
  <c r="W55" i="47"/>
  <c r="W46" i="47"/>
  <c r="W48" i="47"/>
  <c r="W66" i="47"/>
  <c r="W126" i="47"/>
  <c r="W94" i="47"/>
  <c r="W129" i="47"/>
  <c r="W110" i="47"/>
  <c r="W122" i="47"/>
  <c r="W91" i="47"/>
  <c r="W121" i="47"/>
  <c r="W82" i="47"/>
  <c r="W115" i="47"/>
  <c r="W107" i="47"/>
  <c r="W92" i="47"/>
  <c r="W56" i="47"/>
  <c r="W61" i="47"/>
  <c r="W127" i="47"/>
  <c r="W114" i="47"/>
  <c r="W108" i="47"/>
  <c r="W76" i="47"/>
  <c r="W85" i="47"/>
  <c r="W83" i="47"/>
  <c r="W111" i="47"/>
  <c r="W120" i="47"/>
  <c r="W45" i="47"/>
  <c r="W50" i="47"/>
  <c r="W124" i="47"/>
  <c r="W93" i="47"/>
  <c r="W98" i="47"/>
  <c r="W123" i="47"/>
  <c r="W128" i="47"/>
  <c r="W51" i="47"/>
  <c r="W69" i="47"/>
  <c r="W112" i="47"/>
  <c r="W99" i="47"/>
  <c r="W79" i="47"/>
  <c r="W77" i="47"/>
  <c r="W47" i="47"/>
  <c r="W54" i="47"/>
  <c r="W131" i="47"/>
  <c r="W68" i="47"/>
  <c r="W71" i="47"/>
  <c r="W101" i="47"/>
  <c r="W52" i="47"/>
  <c r="W67" i="47"/>
  <c r="W109" i="47"/>
  <c r="W100" i="47"/>
  <c r="W49" i="47"/>
  <c r="W113" i="47"/>
  <c r="W96" i="47"/>
  <c r="W80" i="47"/>
  <c r="W105" i="47"/>
  <c r="W95" i="47"/>
  <c r="W70" i="47"/>
  <c r="W116" i="47"/>
  <c r="W78" i="47"/>
  <c r="W81" i="47"/>
  <c r="W84" i="47"/>
  <c r="W130" i="47"/>
  <c r="W86" i="47"/>
  <c r="W106" i="47"/>
  <c r="W90" i="47"/>
  <c r="W53" i="47"/>
  <c r="W97" i="47"/>
  <c r="W62" i="47"/>
  <c r="W65" i="47"/>
  <c r="W63" i="47"/>
  <c r="W75" i="47"/>
  <c r="W60" i="47"/>
  <c r="W125" i="47"/>
  <c r="J42" i="47"/>
  <c r="J44" i="47" s="1"/>
  <c r="J57" i="47" s="1"/>
  <c r="J59" i="47" s="1"/>
  <c r="I42" i="47"/>
  <c r="I44" i="47" s="1"/>
  <c r="I57" i="47" s="1"/>
  <c r="I59" i="47" s="1"/>
  <c r="O42" i="47"/>
  <c r="O44" i="47" s="1"/>
  <c r="O57" i="47" s="1"/>
  <c r="O59" i="47" s="1"/>
  <c r="N42" i="47"/>
  <c r="N44" i="47" s="1"/>
  <c r="N57" i="47" s="1"/>
  <c r="N59" i="47" s="1"/>
  <c r="M42" i="47"/>
  <c r="M44" i="47" s="1"/>
  <c r="M57" i="47" s="1"/>
  <c r="M59" i="47" s="1"/>
  <c r="L42" i="47"/>
  <c r="L212" i="47" l="1"/>
  <c r="O219" i="47"/>
  <c r="J217" i="47"/>
  <c r="N220" i="47"/>
  <c r="V212" i="47"/>
  <c r="J210" i="47"/>
  <c r="M220" i="47"/>
  <c r="R218" i="47"/>
  <c r="J218" i="47"/>
  <c r="M216" i="47"/>
  <c r="L210" i="47"/>
  <c r="M215" i="47"/>
  <c r="N218" i="47"/>
  <c r="R211" i="47"/>
  <c r="M219" i="47"/>
  <c r="N217" i="47"/>
  <c r="K216" i="47"/>
  <c r="R195" i="47"/>
  <c r="R213" i="47"/>
  <c r="R217" i="47"/>
  <c r="R220" i="47"/>
  <c r="R212" i="47"/>
  <c r="R215" i="47"/>
  <c r="L218" i="47"/>
  <c r="Q210" i="47"/>
  <c r="J214" i="47"/>
  <c r="R219" i="47"/>
  <c r="R210" i="47"/>
  <c r="O212" i="47"/>
  <c r="M211" i="47"/>
  <c r="P202" i="47"/>
  <c r="P215" i="47"/>
  <c r="P218" i="47"/>
  <c r="P211" i="47"/>
  <c r="P213" i="47"/>
  <c r="P210" i="47"/>
  <c r="P212" i="47"/>
  <c r="P214" i="47"/>
  <c r="V199" i="47"/>
  <c r="V218" i="47"/>
  <c r="V210" i="47"/>
  <c r="V215" i="47"/>
  <c r="V217" i="47"/>
  <c r="V219" i="47"/>
  <c r="V211" i="47"/>
  <c r="Q198" i="47"/>
  <c r="Q212" i="47"/>
  <c r="Q213" i="47"/>
  <c r="Q211" i="47"/>
  <c r="Q217" i="47"/>
  <c r="Q220" i="47"/>
  <c r="I213" i="47"/>
  <c r="I218" i="47"/>
  <c r="N211" i="47"/>
  <c r="L220" i="47"/>
  <c r="O218" i="47"/>
  <c r="O217" i="47"/>
  <c r="K212" i="47"/>
  <c r="E31" i="43"/>
  <c r="J213" i="47"/>
  <c r="J216" i="47"/>
  <c r="J220" i="47"/>
  <c r="M213" i="47"/>
  <c r="N215" i="47"/>
  <c r="L215" i="47"/>
  <c r="K219" i="47"/>
  <c r="M218" i="47"/>
  <c r="N210" i="47"/>
  <c r="P216" i="47"/>
  <c r="E30" i="43"/>
  <c r="I220" i="47"/>
  <c r="I211" i="47"/>
  <c r="I210" i="47"/>
  <c r="I219" i="47"/>
  <c r="I216" i="47"/>
  <c r="O214" i="47"/>
  <c r="U214" i="47"/>
  <c r="P217" i="47"/>
  <c r="U210" i="47"/>
  <c r="K215" i="47"/>
  <c r="N213" i="47"/>
  <c r="O213" i="47"/>
  <c r="O215" i="47"/>
  <c r="J219" i="47"/>
  <c r="O221" i="47"/>
  <c r="I217" i="47"/>
  <c r="M184" i="47"/>
  <c r="M212" i="47"/>
  <c r="M214" i="47"/>
  <c r="M221" i="47"/>
  <c r="N214" i="47"/>
  <c r="J221" i="47"/>
  <c r="O211" i="47"/>
  <c r="V213" i="47"/>
  <c r="R221" i="47"/>
  <c r="O220" i="47"/>
  <c r="R216" i="47"/>
  <c r="Q218" i="47"/>
  <c r="V220" i="47"/>
  <c r="J212" i="47"/>
  <c r="I221" i="47"/>
  <c r="N216" i="47"/>
  <c r="N219" i="47"/>
  <c r="N212" i="47"/>
  <c r="Q221" i="47"/>
  <c r="K180" i="47"/>
  <c r="K210" i="47"/>
  <c r="K211" i="47"/>
  <c r="K221" i="47"/>
  <c r="K218" i="47"/>
  <c r="K217" i="47"/>
  <c r="K220" i="47"/>
  <c r="K213" i="47"/>
  <c r="J215" i="47"/>
  <c r="Q215" i="47"/>
  <c r="P219" i="47"/>
  <c r="M217" i="47"/>
  <c r="I214" i="47"/>
  <c r="V221" i="47"/>
  <c r="I215" i="47"/>
  <c r="P221" i="47"/>
  <c r="U206" i="47"/>
  <c r="U219" i="47"/>
  <c r="U217" i="47"/>
  <c r="U212" i="47"/>
  <c r="U221" i="47"/>
  <c r="U215" i="47"/>
  <c r="U216" i="47"/>
  <c r="U211" i="47"/>
  <c r="U218" i="47"/>
  <c r="L202" i="47"/>
  <c r="L219" i="47"/>
  <c r="L217" i="47"/>
  <c r="L214" i="47"/>
  <c r="L221" i="47"/>
  <c r="L211" i="47"/>
  <c r="L213" i="47"/>
  <c r="L216" i="47"/>
  <c r="O186" i="47"/>
  <c r="O210" i="47"/>
  <c r="O216" i="47"/>
  <c r="T197" i="47"/>
  <c r="T216" i="47"/>
  <c r="T218" i="47"/>
  <c r="T219" i="47"/>
  <c r="T213" i="47"/>
  <c r="T212" i="47"/>
  <c r="T211" i="47"/>
  <c r="T215" i="47"/>
  <c r="T214" i="47"/>
  <c r="T210" i="47"/>
  <c r="T221" i="47"/>
  <c r="T220" i="47"/>
  <c r="T217" i="47"/>
  <c r="P220" i="47"/>
  <c r="Q219" i="47"/>
  <c r="N221" i="47"/>
  <c r="Q216" i="47"/>
  <c r="J211" i="47"/>
  <c r="V216" i="47"/>
  <c r="U220" i="47"/>
  <c r="V202" i="47"/>
  <c r="M197" i="47"/>
  <c r="J199" i="47"/>
  <c r="O202" i="47"/>
  <c r="J196" i="47"/>
  <c r="J201" i="47"/>
  <c r="K203" i="47"/>
  <c r="P196" i="47"/>
  <c r="U196" i="47"/>
  <c r="I196" i="47"/>
  <c r="V206" i="47"/>
  <c r="N198" i="47"/>
  <c r="U205" i="47"/>
  <c r="N203" i="47"/>
  <c r="I204" i="47"/>
  <c r="L197" i="47"/>
  <c r="L198" i="47"/>
  <c r="U202" i="47"/>
  <c r="M200" i="47"/>
  <c r="K205" i="47"/>
  <c r="Q195" i="47"/>
  <c r="M201" i="47"/>
  <c r="I200" i="47"/>
  <c r="U204" i="47"/>
  <c r="K202" i="47"/>
  <c r="P204" i="47"/>
  <c r="K201" i="47"/>
  <c r="L205" i="47"/>
  <c r="T206" i="47"/>
  <c r="V201" i="47"/>
  <c r="K195" i="47"/>
  <c r="R197" i="47"/>
  <c r="R203" i="47"/>
  <c r="R198" i="47"/>
  <c r="V198" i="47"/>
  <c r="V195" i="47"/>
  <c r="J206" i="47"/>
  <c r="M204" i="47"/>
  <c r="I205" i="47"/>
  <c r="N206" i="47"/>
  <c r="L203" i="47"/>
  <c r="O197" i="47"/>
  <c r="T195" i="47"/>
  <c r="M205" i="47"/>
  <c r="R202" i="47"/>
  <c r="J204" i="47"/>
  <c r="O201" i="47"/>
  <c r="N201" i="47"/>
  <c r="T203" i="47"/>
  <c r="Q204" i="47"/>
  <c r="V166" i="47"/>
  <c r="V196" i="47"/>
  <c r="V205" i="47"/>
  <c r="V204" i="47"/>
  <c r="P200" i="47"/>
  <c r="P198" i="47"/>
  <c r="P199" i="47"/>
  <c r="O204" i="47"/>
  <c r="L195" i="47"/>
  <c r="L200" i="47"/>
  <c r="V203" i="47"/>
  <c r="J197" i="47"/>
  <c r="J203" i="47"/>
  <c r="O199" i="47"/>
  <c r="K197" i="47"/>
  <c r="L196" i="47"/>
  <c r="I198" i="47"/>
  <c r="N200" i="47"/>
  <c r="N205" i="47"/>
  <c r="R204" i="47"/>
  <c r="M206" i="47"/>
  <c r="M196" i="47"/>
  <c r="U199" i="47"/>
  <c r="U201" i="47"/>
  <c r="U197" i="47"/>
  <c r="L206" i="47"/>
  <c r="J198" i="47"/>
  <c r="U200" i="47"/>
  <c r="K196" i="47"/>
  <c r="T205" i="47"/>
  <c r="P195" i="47"/>
  <c r="Q203" i="47"/>
  <c r="I201" i="47"/>
  <c r="Q196" i="47"/>
  <c r="I203" i="47"/>
  <c r="N196" i="47"/>
  <c r="K206" i="47"/>
  <c r="O203" i="47"/>
  <c r="U195" i="47"/>
  <c r="L201" i="47"/>
  <c r="J195" i="47"/>
  <c r="O200" i="47"/>
  <c r="O195" i="47"/>
  <c r="V197" i="47"/>
  <c r="O205" i="47"/>
  <c r="O206" i="47"/>
  <c r="L204" i="47"/>
  <c r="N195" i="47"/>
  <c r="N197" i="47"/>
  <c r="V200" i="47"/>
  <c r="K204" i="47"/>
  <c r="R205" i="47"/>
  <c r="U198" i="47"/>
  <c r="Q200" i="47"/>
  <c r="T204" i="47"/>
  <c r="O196" i="47"/>
  <c r="I206" i="47"/>
  <c r="U203" i="47"/>
  <c r="M198" i="47"/>
  <c r="K200" i="47"/>
  <c r="R196" i="47"/>
  <c r="P201" i="47"/>
  <c r="T202" i="47"/>
  <c r="T198" i="47"/>
  <c r="T200" i="47"/>
  <c r="T201" i="47"/>
  <c r="M203" i="47"/>
  <c r="J200" i="47"/>
  <c r="I195" i="47"/>
  <c r="R199" i="47"/>
  <c r="M199" i="47"/>
  <c r="R201" i="47"/>
  <c r="I199" i="47"/>
  <c r="T196" i="47"/>
  <c r="R206" i="47"/>
  <c r="N204" i="47"/>
  <c r="P203" i="47"/>
  <c r="P205" i="47"/>
  <c r="P197" i="47"/>
  <c r="N199" i="47"/>
  <c r="Q181" i="47"/>
  <c r="Q201" i="47"/>
  <c r="Q199" i="47"/>
  <c r="Q202" i="47"/>
  <c r="Q197" i="47"/>
  <c r="L199" i="47"/>
  <c r="R200" i="47"/>
  <c r="T199" i="47"/>
  <c r="I202" i="47"/>
  <c r="P206" i="47"/>
  <c r="N202" i="47"/>
  <c r="Q206" i="47"/>
  <c r="K198" i="47"/>
  <c r="K199" i="47"/>
  <c r="Q205" i="47"/>
  <c r="J205" i="47"/>
  <c r="M195" i="47"/>
  <c r="O198" i="47"/>
  <c r="M202" i="47"/>
  <c r="J202" i="47"/>
  <c r="I197" i="47"/>
  <c r="P175" i="47"/>
  <c r="P187" i="47"/>
  <c r="K168" i="47"/>
  <c r="I169" i="47"/>
  <c r="P184" i="47"/>
  <c r="P189" i="47"/>
  <c r="O182" i="47"/>
  <c r="P182" i="47"/>
  <c r="V165" i="47"/>
  <c r="V188" i="47"/>
  <c r="O183" i="47"/>
  <c r="O166" i="47"/>
  <c r="O169" i="47"/>
  <c r="U172" i="47"/>
  <c r="O167" i="47"/>
  <c r="V187" i="47"/>
  <c r="V176" i="47"/>
  <c r="U176" i="47"/>
  <c r="J172" i="47"/>
  <c r="I184" i="47"/>
  <c r="J174" i="47"/>
  <c r="U170" i="47"/>
  <c r="U168" i="47"/>
  <c r="J168" i="47"/>
  <c r="J170" i="47"/>
  <c r="I170" i="47"/>
  <c r="M176" i="47"/>
  <c r="U166" i="47"/>
  <c r="I167" i="47"/>
  <c r="J186" i="47"/>
  <c r="J182" i="47"/>
  <c r="J181" i="47"/>
  <c r="J191" i="47"/>
  <c r="M168" i="47"/>
  <c r="O172" i="47"/>
  <c r="I181" i="47"/>
  <c r="J189" i="47"/>
  <c r="T175" i="47"/>
  <c r="E38" i="43"/>
  <c r="Q180" i="47"/>
  <c r="Q185" i="47"/>
  <c r="Q173" i="47"/>
  <c r="Q170" i="47"/>
  <c r="Q172" i="47"/>
  <c r="Q183" i="47"/>
  <c r="Q174" i="47"/>
  <c r="Q186" i="47"/>
  <c r="Q168" i="47"/>
  <c r="Q176" i="47"/>
  <c r="Q171" i="47"/>
  <c r="E35" i="43"/>
  <c r="N176" i="47"/>
  <c r="N166" i="47"/>
  <c r="N171" i="47"/>
  <c r="N168" i="47"/>
  <c r="N188" i="47"/>
  <c r="N173" i="47"/>
  <c r="N170" i="47"/>
  <c r="N184" i="47"/>
  <c r="T166" i="47"/>
  <c r="P183" i="47"/>
  <c r="T189" i="47"/>
  <c r="U186" i="47"/>
  <c r="J173" i="47"/>
  <c r="L171" i="47"/>
  <c r="J190" i="47"/>
  <c r="O171" i="47"/>
  <c r="O190" i="47"/>
  <c r="U190" i="47"/>
  <c r="J171" i="47"/>
  <c r="U182" i="47"/>
  <c r="R185" i="47"/>
  <c r="O184" i="47"/>
  <c r="J185" i="47"/>
  <c r="L181" i="47"/>
  <c r="I189" i="47"/>
  <c r="L185" i="47"/>
  <c r="J166" i="47"/>
  <c r="I186" i="47"/>
  <c r="V189" i="47"/>
  <c r="J183" i="47"/>
  <c r="O187" i="47"/>
  <c r="E32" i="43"/>
  <c r="K171" i="47"/>
  <c r="K167" i="47"/>
  <c r="K183" i="47"/>
  <c r="K190" i="47"/>
  <c r="K182" i="47"/>
  <c r="K191" i="47"/>
  <c r="K184" i="47"/>
  <c r="K172" i="47"/>
  <c r="L187" i="47"/>
  <c r="Q166" i="47"/>
  <c r="E34" i="43"/>
  <c r="M182" i="47"/>
  <c r="M166" i="47"/>
  <c r="M187" i="47"/>
  <c r="M173" i="47"/>
  <c r="M181" i="47"/>
  <c r="M191" i="47"/>
  <c r="M165" i="47"/>
  <c r="J165" i="47"/>
  <c r="L191" i="47"/>
  <c r="K174" i="47"/>
  <c r="I176" i="47"/>
  <c r="J167" i="47"/>
  <c r="K165" i="47"/>
  <c r="M175" i="47"/>
  <c r="M189" i="47"/>
  <c r="P170" i="47"/>
  <c r="N174" i="47"/>
  <c r="Q184" i="47"/>
  <c r="P171" i="47"/>
  <c r="I173" i="47"/>
  <c r="N190" i="47"/>
  <c r="L176" i="47"/>
  <c r="L168" i="47"/>
  <c r="N165" i="47"/>
  <c r="Q188" i="47"/>
  <c r="V171" i="47"/>
  <c r="K169" i="47"/>
  <c r="Q182" i="47"/>
  <c r="R189" i="47"/>
  <c r="I168" i="47"/>
  <c r="I166" i="47"/>
  <c r="L189" i="47"/>
  <c r="N180" i="47"/>
  <c r="E39" i="43"/>
  <c r="R166" i="47"/>
  <c r="R173" i="47"/>
  <c r="R165" i="47"/>
  <c r="R180" i="47"/>
  <c r="R174" i="47"/>
  <c r="R168" i="47"/>
  <c r="R170" i="47"/>
  <c r="R175" i="47"/>
  <c r="R181" i="47"/>
  <c r="R183" i="47"/>
  <c r="R172" i="47"/>
  <c r="R184" i="47"/>
  <c r="R176" i="47"/>
  <c r="R167" i="47"/>
  <c r="R169" i="47"/>
  <c r="R186" i="47"/>
  <c r="R188" i="47"/>
  <c r="R171" i="47"/>
  <c r="E36" i="43"/>
  <c r="O174" i="47"/>
  <c r="O175" i="47"/>
  <c r="O188" i="47"/>
  <c r="O173" i="47"/>
  <c r="M180" i="47"/>
  <c r="L186" i="47"/>
  <c r="J169" i="47"/>
  <c r="M174" i="47"/>
  <c r="N182" i="47"/>
  <c r="Q187" i="47"/>
  <c r="R191" i="47"/>
  <c r="M186" i="47"/>
  <c r="U171" i="47"/>
  <c r="P186" i="47"/>
  <c r="O185" i="47"/>
  <c r="L169" i="47"/>
  <c r="M183" i="47"/>
  <c r="L188" i="47"/>
  <c r="L182" i="47"/>
  <c r="K170" i="47"/>
  <c r="R187" i="47"/>
  <c r="I183" i="47"/>
  <c r="J176" i="47"/>
  <c r="N191" i="47"/>
  <c r="T191" i="47"/>
  <c r="L180" i="47"/>
  <c r="E43" i="43"/>
  <c r="V183" i="47"/>
  <c r="V169" i="47"/>
  <c r="V180" i="47"/>
  <c r="V190" i="47"/>
  <c r="V170" i="47"/>
  <c r="V172" i="47"/>
  <c r="V175" i="47"/>
  <c r="V182" i="47"/>
  <c r="V168" i="47"/>
  <c r="V184" i="47"/>
  <c r="V181" i="47"/>
  <c r="V173" i="47"/>
  <c r="V174" i="47"/>
  <c r="V167" i="47"/>
  <c r="E37" i="43"/>
  <c r="P174" i="47"/>
  <c r="P173" i="47"/>
  <c r="P165" i="47"/>
  <c r="P185" i="47"/>
  <c r="P190" i="47"/>
  <c r="P180" i="47"/>
  <c r="P176" i="47"/>
  <c r="P166" i="47"/>
  <c r="P172" i="47"/>
  <c r="P167" i="47"/>
  <c r="P188" i="47"/>
  <c r="L183" i="47"/>
  <c r="V185" i="47"/>
  <c r="I180" i="47"/>
  <c r="M171" i="47"/>
  <c r="O189" i="47"/>
  <c r="Q190" i="47"/>
  <c r="N175" i="47"/>
  <c r="L184" i="47"/>
  <c r="L167" i="47"/>
  <c r="P168" i="47"/>
  <c r="N183" i="47"/>
  <c r="I172" i="47"/>
  <c r="U174" i="47"/>
  <c r="P191" i="47"/>
  <c r="T188" i="47"/>
  <c r="K175" i="47"/>
  <c r="K187" i="47"/>
  <c r="L166" i="47"/>
  <c r="O180" i="47"/>
  <c r="M185" i="47"/>
  <c r="I175" i="47"/>
  <c r="K166" i="47"/>
  <c r="O181" i="47"/>
  <c r="I165" i="47"/>
  <c r="E33" i="43"/>
  <c r="L173" i="47"/>
  <c r="L170" i="47"/>
  <c r="L165" i="47"/>
  <c r="L175" i="47"/>
  <c r="E41" i="43"/>
  <c r="T171" i="47"/>
  <c r="T184" i="47"/>
  <c r="T167" i="47"/>
  <c r="T183" i="47"/>
  <c r="T186" i="47"/>
  <c r="T173" i="47"/>
  <c r="T172" i="47"/>
  <c r="T182" i="47"/>
  <c r="T168" i="47"/>
  <c r="T181" i="47"/>
  <c r="T170" i="47"/>
  <c r="T176" i="47"/>
  <c r="T187" i="47"/>
  <c r="T180" i="47"/>
  <c r="T174" i="47"/>
  <c r="T165" i="47"/>
  <c r="Q175" i="47"/>
  <c r="K185" i="47"/>
  <c r="E42" i="43"/>
  <c r="U173" i="47"/>
  <c r="U184" i="47"/>
  <c r="U169" i="47"/>
  <c r="U187" i="47"/>
  <c r="U185" i="47"/>
  <c r="U165" i="47"/>
  <c r="U183" i="47"/>
  <c r="U181" i="47"/>
  <c r="U167" i="47"/>
  <c r="U175" i="47"/>
  <c r="O191" i="47"/>
  <c r="K176" i="47"/>
  <c r="J175" i="47"/>
  <c r="K188" i="47"/>
  <c r="R190" i="47"/>
  <c r="M190" i="47"/>
  <c r="M169" i="47"/>
  <c r="I191" i="47"/>
  <c r="U191" i="47"/>
  <c r="I190" i="47"/>
  <c r="K186" i="47"/>
  <c r="T169" i="47"/>
  <c r="N187" i="47"/>
  <c r="J184" i="47"/>
  <c r="U180" i="47"/>
  <c r="M167" i="47"/>
  <c r="Q191" i="47"/>
  <c r="L172" i="47"/>
  <c r="L190" i="47"/>
  <c r="I188" i="47"/>
  <c r="N185" i="47"/>
  <c r="M172" i="47"/>
  <c r="N189" i="47"/>
  <c r="K173" i="47"/>
  <c r="R182" i="47"/>
  <c r="O170" i="47"/>
  <c r="J187" i="47"/>
  <c r="V191" i="47"/>
  <c r="J180" i="47"/>
  <c r="I174" i="47"/>
  <c r="Q165" i="47"/>
  <c r="T190" i="47"/>
  <c r="L174" i="47"/>
  <c r="N167" i="47"/>
  <c r="N186" i="47"/>
  <c r="O168" i="47"/>
  <c r="T185" i="47"/>
  <c r="K189" i="47"/>
  <c r="I182" i="47"/>
  <c r="O165" i="47"/>
  <c r="U189" i="47"/>
  <c r="N169" i="47"/>
  <c r="O176" i="47"/>
  <c r="Q189" i="47"/>
  <c r="U188" i="47"/>
  <c r="J188" i="47"/>
  <c r="N172" i="47"/>
  <c r="V186" i="47"/>
  <c r="Q167" i="47"/>
  <c r="M170" i="47"/>
  <c r="M188" i="47"/>
  <c r="I185" i="47"/>
  <c r="P181" i="47"/>
  <c r="I187" i="47"/>
  <c r="Q169" i="47"/>
  <c r="K181" i="47"/>
  <c r="P169" i="47"/>
  <c r="I171" i="47"/>
  <c r="R112" i="43"/>
  <c r="R114" i="43" s="1"/>
  <c r="G114" i="43"/>
  <c r="R116" i="43"/>
  <c r="R118" i="43" s="1"/>
  <c r="G118" i="43"/>
  <c r="R108" i="43"/>
  <c r="K159" i="47"/>
  <c r="K155" i="47"/>
  <c r="K157" i="47"/>
  <c r="K151" i="47"/>
  <c r="V159" i="47"/>
  <c r="N156" i="47"/>
  <c r="K152" i="47"/>
  <c r="K153" i="47"/>
  <c r="I159" i="47"/>
  <c r="K161" i="47"/>
  <c r="K150" i="47"/>
  <c r="K156" i="47"/>
  <c r="K160" i="47"/>
  <c r="K154" i="47"/>
  <c r="K158" i="47"/>
  <c r="T154" i="47"/>
  <c r="T152" i="47"/>
  <c r="T161" i="47"/>
  <c r="T150" i="47"/>
  <c r="T156" i="47"/>
  <c r="T153" i="47"/>
  <c r="T157" i="47"/>
  <c r="T151" i="47"/>
  <c r="J157" i="47"/>
  <c r="O161" i="47"/>
  <c r="T158" i="47"/>
  <c r="O160" i="47"/>
  <c r="O156" i="47"/>
  <c r="O157" i="47"/>
  <c r="O150" i="47"/>
  <c r="O155" i="47"/>
  <c r="O151" i="47"/>
  <c r="O152" i="47"/>
  <c r="O159" i="47"/>
  <c r="O153" i="47"/>
  <c r="O158" i="47"/>
  <c r="O154" i="47"/>
  <c r="I154" i="47"/>
  <c r="I155" i="47"/>
  <c r="I161" i="47"/>
  <c r="I158" i="47"/>
  <c r="I157" i="47"/>
  <c r="I153" i="47"/>
  <c r="I156" i="47"/>
  <c r="I152" i="47"/>
  <c r="I151" i="47"/>
  <c r="I150" i="47"/>
  <c r="I160" i="47"/>
  <c r="J158" i="47"/>
  <c r="J151" i="47"/>
  <c r="J153" i="47"/>
  <c r="J156" i="47"/>
  <c r="T155" i="47"/>
  <c r="J152" i="47"/>
  <c r="J159" i="47"/>
  <c r="J150" i="47"/>
  <c r="T160" i="47"/>
  <c r="J160" i="47"/>
  <c r="J161" i="47"/>
  <c r="J155" i="47"/>
  <c r="J154" i="47"/>
  <c r="T159" i="47"/>
  <c r="U160" i="47"/>
  <c r="U156" i="47"/>
  <c r="U159" i="47"/>
  <c r="U157" i="47"/>
  <c r="U155" i="47"/>
  <c r="U153" i="47"/>
  <c r="U152" i="47"/>
  <c r="U158" i="47"/>
  <c r="U150" i="47"/>
  <c r="U154" i="47"/>
  <c r="U161" i="47"/>
  <c r="U151" i="47"/>
  <c r="N154" i="47"/>
  <c r="N158" i="47"/>
  <c r="N150" i="47"/>
  <c r="N161" i="47"/>
  <c r="P159" i="47"/>
  <c r="N153" i="47"/>
  <c r="V161" i="47"/>
  <c r="N155" i="47"/>
  <c r="R161" i="47"/>
  <c r="M151" i="47"/>
  <c r="N151" i="47"/>
  <c r="M154" i="47"/>
  <c r="V150" i="47"/>
  <c r="N160" i="47"/>
  <c r="N152" i="47"/>
  <c r="N159" i="47"/>
  <c r="N157" i="47"/>
  <c r="L157" i="47"/>
  <c r="V160" i="47"/>
  <c r="P160" i="47"/>
  <c r="P155" i="47"/>
  <c r="P153" i="47"/>
  <c r="P161" i="47"/>
  <c r="P154" i="47"/>
  <c r="P156" i="47"/>
  <c r="P152" i="47"/>
  <c r="R158" i="47"/>
  <c r="P151" i="47"/>
  <c r="R155" i="47"/>
  <c r="P158" i="47"/>
  <c r="P150" i="47"/>
  <c r="P157" i="47"/>
  <c r="Q161" i="47"/>
  <c r="Q150" i="47"/>
  <c r="Q152" i="47"/>
  <c r="R159" i="47"/>
  <c r="Q155" i="47"/>
  <c r="Q160" i="47"/>
  <c r="Q154" i="47"/>
  <c r="R156" i="47"/>
  <c r="L150" i="47"/>
  <c r="Q158" i="47"/>
  <c r="L155" i="47"/>
  <c r="Q159" i="47"/>
  <c r="R150" i="47"/>
  <c r="L151" i="47"/>
  <c r="L161" i="47"/>
  <c r="Q157" i="47"/>
  <c r="R153" i="47"/>
  <c r="Q156" i="47"/>
  <c r="R157" i="47"/>
  <c r="L160" i="47"/>
  <c r="R154" i="47"/>
  <c r="R151" i="47"/>
  <c r="L159" i="47"/>
  <c r="L154" i="47"/>
  <c r="M153" i="47"/>
  <c r="M160" i="47"/>
  <c r="M161" i="47"/>
  <c r="M158" i="47"/>
  <c r="M155" i="47"/>
  <c r="V151" i="47"/>
  <c r="V156" i="47"/>
  <c r="M156" i="47"/>
  <c r="V155" i="47"/>
  <c r="Q153" i="47"/>
  <c r="Q151" i="47"/>
  <c r="L153" i="47"/>
  <c r="L156" i="47"/>
  <c r="L158" i="47"/>
  <c r="L152" i="47"/>
  <c r="M159" i="47"/>
  <c r="V154" i="47"/>
  <c r="V157" i="47"/>
  <c r="V153" i="47"/>
  <c r="M150" i="47"/>
  <c r="V158" i="47"/>
  <c r="R160" i="47"/>
  <c r="M152" i="47"/>
  <c r="M157" i="47"/>
  <c r="V152" i="47"/>
  <c r="R152" i="47"/>
  <c r="R82" i="43"/>
  <c r="W218" i="47" s="1"/>
  <c r="M133" i="43"/>
  <c r="M138" i="43" s="1"/>
  <c r="L138" i="43"/>
  <c r="W138" i="47"/>
  <c r="W139" i="47"/>
  <c r="W135" i="47"/>
  <c r="W145" i="47"/>
  <c r="W141" i="47"/>
  <c r="W144" i="47"/>
  <c r="W142" i="47"/>
  <c r="W146" i="47"/>
  <c r="W143" i="47"/>
  <c r="W137" i="47"/>
  <c r="W136" i="47"/>
  <c r="W140" i="47"/>
  <c r="V104" i="47"/>
  <c r="V117" i="47" s="1"/>
  <c r="V119" i="47" s="1"/>
  <c r="V132" i="47" s="1"/>
  <c r="V134" i="47" s="1"/>
  <c r="V147" i="47" s="1"/>
  <c r="V149" i="47" s="1"/>
  <c r="P104" i="47"/>
  <c r="P117" i="47" s="1"/>
  <c r="P119" i="47" s="1"/>
  <c r="P132" i="47" s="1"/>
  <c r="P134" i="47" s="1"/>
  <c r="P147" i="47" s="1"/>
  <c r="P149" i="47" s="1"/>
  <c r="R104" i="47"/>
  <c r="R117" i="47" s="1"/>
  <c r="R119" i="47" s="1"/>
  <c r="R132" i="47" s="1"/>
  <c r="R134" i="47" s="1"/>
  <c r="R147" i="47" s="1"/>
  <c r="R149" i="47" s="1"/>
  <c r="Q104" i="47"/>
  <c r="Q117" i="47" s="1"/>
  <c r="Q119" i="47" s="1"/>
  <c r="Q132" i="47" s="1"/>
  <c r="Q134" i="47" s="1"/>
  <c r="Q147" i="47" s="1"/>
  <c r="Q149" i="47" s="1"/>
  <c r="S104" i="47"/>
  <c r="S117" i="47" s="1"/>
  <c r="S119" i="47" s="1"/>
  <c r="S132" i="47" s="1"/>
  <c r="S134" i="47" s="1"/>
  <c r="S147" i="47" s="1"/>
  <c r="S149" i="47" s="1"/>
  <c r="S162" i="47" s="1"/>
  <c r="T104" i="47"/>
  <c r="T117" i="47" s="1"/>
  <c r="T119" i="47" s="1"/>
  <c r="T132" i="47" s="1"/>
  <c r="T134" i="47" s="1"/>
  <c r="T147" i="47" s="1"/>
  <c r="T149" i="47" s="1"/>
  <c r="U104" i="47"/>
  <c r="U117" i="47" s="1"/>
  <c r="U119" i="47" s="1"/>
  <c r="U132" i="47" s="1"/>
  <c r="U134" i="47" s="1"/>
  <c r="U147" i="47" s="1"/>
  <c r="U149" i="47" s="1"/>
  <c r="W29" i="47"/>
  <c r="M72" i="47"/>
  <c r="M74" i="47" s="1"/>
  <c r="M87" i="47" s="1"/>
  <c r="M89" i="47" s="1"/>
  <c r="M102" i="47" s="1"/>
  <c r="I72" i="47"/>
  <c r="I74" i="47" s="1"/>
  <c r="I87" i="47" s="1"/>
  <c r="I89" i="47" s="1"/>
  <c r="I102" i="47" s="1"/>
  <c r="J72" i="47"/>
  <c r="J74" i="47" s="1"/>
  <c r="J87" i="47" s="1"/>
  <c r="J89" i="47" s="1"/>
  <c r="J102" i="47" s="1"/>
  <c r="N72" i="47"/>
  <c r="N74" i="47" s="1"/>
  <c r="N87" i="47" s="1"/>
  <c r="N89" i="47" s="1"/>
  <c r="N102" i="47" s="1"/>
  <c r="O72" i="47"/>
  <c r="O74" i="47" s="1"/>
  <c r="O87" i="47" s="1"/>
  <c r="O89" i="47" s="1"/>
  <c r="O102" i="47" s="1"/>
  <c r="L44" i="47"/>
  <c r="L57" i="47" s="1"/>
  <c r="L59" i="47" s="1"/>
  <c r="G120" i="43" l="1"/>
  <c r="W211" i="47"/>
  <c r="W212" i="47"/>
  <c r="W214" i="47"/>
  <c r="W213" i="47"/>
  <c r="W219" i="47"/>
  <c r="H19" i="43"/>
  <c r="W220" i="47"/>
  <c r="W217" i="47"/>
  <c r="W216" i="47"/>
  <c r="W215" i="47"/>
  <c r="W221" i="47"/>
  <c r="W210" i="47"/>
  <c r="W204" i="47"/>
  <c r="W199" i="47"/>
  <c r="W201" i="47"/>
  <c r="W200" i="47"/>
  <c r="W197" i="47"/>
  <c r="W206" i="47"/>
  <c r="W205" i="47"/>
  <c r="W195" i="47"/>
  <c r="W196" i="47"/>
  <c r="W198" i="47"/>
  <c r="W203" i="47"/>
  <c r="W202" i="47"/>
  <c r="E44" i="43"/>
  <c r="W165" i="47"/>
  <c r="R110" i="43"/>
  <c r="R120" i="43" s="1"/>
  <c r="H23" i="43" s="1"/>
  <c r="T162" i="47"/>
  <c r="T164" i="47" s="1"/>
  <c r="T177" i="47" s="1"/>
  <c r="T179" i="47" s="1"/>
  <c r="T192" i="47" s="1"/>
  <c r="W181" i="47"/>
  <c r="W188" i="47"/>
  <c r="U162" i="47"/>
  <c r="U164" i="47" s="1"/>
  <c r="U177" i="47" s="1"/>
  <c r="U179" i="47" s="1"/>
  <c r="U192" i="47" s="1"/>
  <c r="W168" i="47"/>
  <c r="W161" i="47"/>
  <c r="P162" i="47"/>
  <c r="P164" i="47" s="1"/>
  <c r="P177" i="47" s="1"/>
  <c r="P179" i="47" s="1"/>
  <c r="P192" i="47" s="1"/>
  <c r="W187" i="47"/>
  <c r="W175" i="47"/>
  <c r="W173" i="47"/>
  <c r="W166" i="47"/>
  <c r="W180" i="47"/>
  <c r="W172" i="47"/>
  <c r="W174" i="47"/>
  <c r="W190" i="47"/>
  <c r="W154" i="47"/>
  <c r="W191" i="47"/>
  <c r="W171" i="47"/>
  <c r="W184" i="47"/>
  <c r="W176" i="47"/>
  <c r="W158" i="47"/>
  <c r="W159" i="47"/>
  <c r="W183" i="47"/>
  <c r="W151" i="47"/>
  <c r="W156" i="47"/>
  <c r="W170" i="47"/>
  <c r="W160" i="47"/>
  <c r="W185" i="47"/>
  <c r="W152" i="47"/>
  <c r="W153" i="47"/>
  <c r="W157" i="47"/>
  <c r="W182" i="47"/>
  <c r="W186" i="47"/>
  <c r="W167" i="47"/>
  <c r="W150" i="47"/>
  <c r="W189" i="47"/>
  <c r="W155" i="47"/>
  <c r="W169" i="47"/>
  <c r="Q162" i="47"/>
  <c r="Q164" i="47" s="1"/>
  <c r="Q177" i="47" s="1"/>
  <c r="Q179" i="47" s="1"/>
  <c r="Q192" i="47" s="1"/>
  <c r="R162" i="47"/>
  <c r="R164" i="47" s="1"/>
  <c r="R177" i="47" s="1"/>
  <c r="R179" i="47" s="1"/>
  <c r="R192" i="47" s="1"/>
  <c r="V162" i="47"/>
  <c r="V164" i="47" s="1"/>
  <c r="V177" i="47" s="1"/>
  <c r="V179" i="47" s="1"/>
  <c r="V192" i="47" s="1"/>
  <c r="S164" i="47"/>
  <c r="S177" i="47" s="1"/>
  <c r="S179" i="47" s="1"/>
  <c r="S192" i="47" s="1"/>
  <c r="O104" i="47"/>
  <c r="O117" i="47" s="1"/>
  <c r="O119" i="47" s="1"/>
  <c r="O132" i="47" s="1"/>
  <c r="O134" i="47" s="1"/>
  <c r="O147" i="47" s="1"/>
  <c r="O149" i="47" s="1"/>
  <c r="O162" i="47" s="1"/>
  <c r="J104" i="47"/>
  <c r="J117" i="47" s="1"/>
  <c r="J119" i="47" s="1"/>
  <c r="J132" i="47" s="1"/>
  <c r="J134" i="47" s="1"/>
  <c r="J147" i="47" s="1"/>
  <c r="J149" i="47" s="1"/>
  <c r="J162" i="47" s="1"/>
  <c r="M104" i="47"/>
  <c r="M117" i="47" s="1"/>
  <c r="M119" i="47" s="1"/>
  <c r="M132" i="47" s="1"/>
  <c r="M134" i="47" s="1"/>
  <c r="M147" i="47" s="1"/>
  <c r="M149" i="47" s="1"/>
  <c r="M162" i="47" s="1"/>
  <c r="N104" i="47"/>
  <c r="N117" i="47" s="1"/>
  <c r="N119" i="47" s="1"/>
  <c r="N132" i="47" s="1"/>
  <c r="N134" i="47" s="1"/>
  <c r="N147" i="47" s="1"/>
  <c r="N149" i="47" s="1"/>
  <c r="N162" i="47" s="1"/>
  <c r="L72" i="47"/>
  <c r="L74" i="47" s="1"/>
  <c r="L87" i="47" s="1"/>
  <c r="L89" i="47" s="1"/>
  <c r="L102" i="47" s="1"/>
  <c r="U194" i="47" l="1"/>
  <c r="U207" i="47" s="1"/>
  <c r="S194" i="47"/>
  <c r="S207" i="47" s="1"/>
  <c r="T194" i="47"/>
  <c r="T207" i="47" s="1"/>
  <c r="R194" i="47"/>
  <c r="R207" i="47" s="1"/>
  <c r="P194" i="47"/>
  <c r="P207" i="47" s="1"/>
  <c r="V194" i="47"/>
  <c r="V207" i="47" s="1"/>
  <c r="Q194" i="47"/>
  <c r="Q207" i="47" s="1"/>
  <c r="M164" i="47"/>
  <c r="M177" i="47" s="1"/>
  <c r="M179" i="47" s="1"/>
  <c r="M192" i="47" s="1"/>
  <c r="O164" i="47"/>
  <c r="O177" i="47" s="1"/>
  <c r="O179" i="47" s="1"/>
  <c r="O192" i="47" s="1"/>
  <c r="N164" i="47"/>
  <c r="N177" i="47" s="1"/>
  <c r="N179" i="47" s="1"/>
  <c r="N192" i="47" s="1"/>
  <c r="J164" i="47"/>
  <c r="J177" i="47" s="1"/>
  <c r="J179" i="47" s="1"/>
  <c r="J192" i="47" s="1"/>
  <c r="L104" i="47"/>
  <c r="L117" i="47" s="1"/>
  <c r="L119" i="47" s="1"/>
  <c r="L132" i="47" s="1"/>
  <c r="L134" i="47" s="1"/>
  <c r="L147" i="47" s="1"/>
  <c r="L149" i="47" s="1"/>
  <c r="L162" i="47" s="1"/>
  <c r="I104" i="47"/>
  <c r="I117" i="47" s="1"/>
  <c r="I119" i="47" s="1"/>
  <c r="I132" i="47" s="1"/>
  <c r="I134" i="47" s="1"/>
  <c r="I147" i="47" s="1"/>
  <c r="I149" i="47" s="1"/>
  <c r="I162" i="47" s="1"/>
  <c r="I164" i="47" s="1"/>
  <c r="I177" i="47" s="1"/>
  <c r="I179" i="47" s="1"/>
  <c r="I192" i="47" s="1"/>
  <c r="K97" i="43" l="1"/>
  <c r="K98" i="43" s="1"/>
  <c r="P209" i="47"/>
  <c r="P222" i="47" s="1"/>
  <c r="L97" i="43"/>
  <c r="L98" i="43" s="1"/>
  <c r="Q209" i="47"/>
  <c r="Q222" i="47" s="1"/>
  <c r="O97" i="43"/>
  <c r="O98" i="43" s="1"/>
  <c r="T209" i="47"/>
  <c r="T222" i="47" s="1"/>
  <c r="Q97" i="43"/>
  <c r="Q98" i="43" s="1"/>
  <c r="V209" i="47"/>
  <c r="V222" i="47" s="1"/>
  <c r="M97" i="43"/>
  <c r="M98" i="43" s="1"/>
  <c r="R209" i="47"/>
  <c r="R222" i="47" s="1"/>
  <c r="N97" i="43"/>
  <c r="N98" i="43" s="1"/>
  <c r="S209" i="47"/>
  <c r="S222" i="47" s="1"/>
  <c r="P97" i="43"/>
  <c r="P98" i="43" s="1"/>
  <c r="U209" i="47"/>
  <c r="U222" i="47" s="1"/>
  <c r="M194" i="47"/>
  <c r="M207" i="47" s="1"/>
  <c r="O194" i="47"/>
  <c r="O207" i="47" s="1"/>
  <c r="N194" i="47"/>
  <c r="N207" i="47" s="1"/>
  <c r="I194" i="47"/>
  <c r="I207" i="47" s="1"/>
  <c r="J194" i="47"/>
  <c r="J207" i="47" s="1"/>
  <c r="L164" i="47"/>
  <c r="L177" i="47" s="1"/>
  <c r="L179" i="47" s="1"/>
  <c r="L192" i="47" s="1"/>
  <c r="W42" i="47"/>
  <c r="D140" i="43" s="1"/>
  <c r="K42" i="47"/>
  <c r="F38" i="43" l="1"/>
  <c r="G38" i="43" s="1"/>
  <c r="F37" i="43"/>
  <c r="G37" i="43" s="1"/>
  <c r="F42" i="43"/>
  <c r="G42" i="43" s="1"/>
  <c r="F43" i="43"/>
  <c r="G43" i="43" s="1"/>
  <c r="J97" i="43"/>
  <c r="J98" i="43" s="1"/>
  <c r="O209" i="47"/>
  <c r="O222" i="47" s="1"/>
  <c r="D97" i="43"/>
  <c r="D98" i="43" s="1"/>
  <c r="I209" i="47"/>
  <c r="I222" i="47" s="1"/>
  <c r="I97" i="43"/>
  <c r="I98" i="43" s="1"/>
  <c r="N209" i="47"/>
  <c r="N222" i="47" s="1"/>
  <c r="H97" i="43"/>
  <c r="H98" i="43" s="1"/>
  <c r="M209" i="47"/>
  <c r="M222" i="47" s="1"/>
  <c r="F40" i="43"/>
  <c r="G40" i="43" s="1"/>
  <c r="F39" i="43"/>
  <c r="G39" i="43" s="1"/>
  <c r="F41" i="43"/>
  <c r="G41" i="43" s="1"/>
  <c r="E97" i="43"/>
  <c r="E98" i="43" s="1"/>
  <c r="J209" i="47"/>
  <c r="J222" i="47" s="1"/>
  <c r="L194" i="47"/>
  <c r="L207" i="47" s="1"/>
  <c r="D141" i="43"/>
  <c r="K44" i="47"/>
  <c r="K57" i="47" s="1"/>
  <c r="K59" i="47" s="1"/>
  <c r="W44" i="47"/>
  <c r="W57" i="47" s="1"/>
  <c r="F36" i="43" l="1"/>
  <c r="G36" i="43" s="1"/>
  <c r="F30" i="43"/>
  <c r="G30" i="43" s="1"/>
  <c r="F35" i="43"/>
  <c r="G35" i="43" s="1"/>
  <c r="G97" i="43"/>
  <c r="G98" i="43" s="1"/>
  <c r="L209" i="47"/>
  <c r="L222" i="47" s="1"/>
  <c r="F31" i="43"/>
  <c r="G31" i="43" s="1"/>
  <c r="F34" i="43"/>
  <c r="G34" i="43" s="1"/>
  <c r="W59" i="47"/>
  <c r="W72" i="47" s="1"/>
  <c r="E140" i="43"/>
  <c r="K72" i="47"/>
  <c r="K74" i="47" s="1"/>
  <c r="K87" i="47" s="1"/>
  <c r="K89" i="47" s="1"/>
  <c r="K102" i="47" s="1"/>
  <c r="F33" i="43" l="1"/>
  <c r="G33" i="43" s="1"/>
  <c r="K104" i="47"/>
  <c r="K117" i="47" s="1"/>
  <c r="K119" i="47" s="1"/>
  <c r="K132" i="47" s="1"/>
  <c r="K134" i="47" s="1"/>
  <c r="K147" i="47" s="1"/>
  <c r="K149" i="47" s="1"/>
  <c r="K162" i="47" s="1"/>
  <c r="W74" i="47"/>
  <c r="W87" i="47" s="1"/>
  <c r="F140" i="43"/>
  <c r="F141" i="43" s="1"/>
  <c r="E141" i="43"/>
  <c r="K164" i="47" l="1"/>
  <c r="K177" i="47" s="1"/>
  <c r="K179" i="47" s="1"/>
  <c r="K192" i="47" s="1"/>
  <c r="W89" i="47"/>
  <c r="W102" i="47" s="1"/>
  <c r="G140" i="43"/>
  <c r="K194" i="47" l="1"/>
  <c r="K207" i="47" s="1"/>
  <c r="G141" i="43"/>
  <c r="W104" i="47"/>
  <c r="W117" i="47" s="1"/>
  <c r="H140" i="43"/>
  <c r="H141" i="43" s="1"/>
  <c r="F97" i="43" l="1"/>
  <c r="F98" i="43" s="1"/>
  <c r="K209" i="47"/>
  <c r="K222" i="47" s="1"/>
  <c r="W119" i="47"/>
  <c r="W132" i="47" s="1"/>
  <c r="I140" i="43"/>
  <c r="I141" i="43" s="1"/>
  <c r="F32" i="43" l="1"/>
  <c r="F44" i="43" s="1"/>
  <c r="W134" i="47"/>
  <c r="W147" i="47" s="1"/>
  <c r="W149" i="47" s="1"/>
  <c r="W162" i="47" s="1"/>
  <c r="W164" i="47" s="1"/>
  <c r="W177" i="47" s="1"/>
  <c r="W179" i="47" s="1"/>
  <c r="W192" i="47" s="1"/>
  <c r="W194" i="47" s="1"/>
  <c r="W207" i="47" s="1"/>
  <c r="J140" i="43"/>
  <c r="G32" i="43" l="1"/>
  <c r="G44" i="43" s="1"/>
  <c r="R97" i="43"/>
  <c r="W209" i="47"/>
  <c r="W222" i="47" s="1"/>
  <c r="J141" i="43"/>
  <c r="K140" i="43"/>
  <c r="K141" i="43" s="1"/>
  <c r="H21" i="43" l="1"/>
  <c r="H22" i="43" s="1"/>
  <c r="R98" i="43"/>
  <c r="L140" i="43"/>
  <c r="L141" i="43" l="1"/>
  <c r="M140" i="43"/>
  <c r="M141" i="4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Keith Ritchie</author>
  </authors>
  <commentList>
    <comment ref="H105" authorId="0" shapeId="0" xr:uid="{00000000-0006-0000-0B00-000001000000}">
      <text>
        <r>
          <rPr>
            <b/>
            <sz val="9"/>
            <color indexed="81"/>
            <rFont val="Tahoma"/>
            <family val="2"/>
          </rPr>
          <t>OEB Staff:</t>
        </r>
        <r>
          <rPr>
            <sz val="9"/>
            <color indexed="81"/>
            <rFont val="Tahoma"/>
            <family val="2"/>
          </rPr>
          <t xml:space="preserve">
Values for monthly rates should use the applicable quarterly rate, but should also be capable of being overridden.
May 1, 2017 effective dates highlight the issue. Carrying charges are calculated to April 30, 2017 (fior the first quarter of Q2), but not for May and June, which are after disposition. The quarterly rate only applies in the first month - the  utility needs to be able to change the values based on this.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Tagmouti, Reda</author>
  </authors>
  <commentList>
    <comment ref="V57" authorId="0" shapeId="0" xr:uid="{1686DB3B-E140-4B99-843E-90EF96780083}">
      <text>
        <r>
          <rPr>
            <b/>
            <sz val="9"/>
            <color indexed="81"/>
            <rFont val="Tahoma"/>
            <family val="2"/>
          </rPr>
          <t>Tagmouti, Reda:</t>
        </r>
        <r>
          <rPr>
            <sz val="9"/>
            <color indexed="81"/>
            <rFont val="Tahoma"/>
            <family val="2"/>
          </rPr>
          <t xml:space="preserve">
Pasting error in original submission. In calculations sheet, these numbers are for 21-25 and not 22-26</t>
        </r>
      </text>
    </comment>
  </commentList>
</comments>
</file>

<file path=xl/sharedStrings.xml><?xml version="1.0" encoding="utf-8"?>
<sst xmlns="http://schemas.openxmlformats.org/spreadsheetml/2006/main" count="4888" uniqueCount="1107">
  <si>
    <t>Generic LRAMVA Work Forms</t>
  </si>
  <si>
    <t>Worksheet Name</t>
  </si>
  <si>
    <t xml:space="preserve">    Description</t>
  </si>
  <si>
    <t>1.  LRAMVA Summary</t>
  </si>
  <si>
    <r>
      <rPr>
        <b/>
        <sz val="11"/>
        <rFont val="Arial"/>
        <family val="2"/>
      </rPr>
      <t>Tables 1-a and 1-b</t>
    </r>
    <r>
      <rPr>
        <sz val="11"/>
        <rFont val="Arial"/>
        <family val="2"/>
      </rPr>
      <t xml:space="preserve"> provide a summary of the LRAMVA balances and carrying charges associated with the LRAMVA disposition. </t>
    </r>
    <r>
      <rPr>
        <b/>
        <sz val="11"/>
        <rFont val="Arial"/>
        <family val="2"/>
      </rPr>
      <t>Table 1c</t>
    </r>
    <r>
      <rPr>
        <sz val="11"/>
        <rFont val="Arial"/>
        <family val="2"/>
      </rPr>
      <t xml:space="preserve"> provides a summary of prospective LRAM-eligible amounts related to persisting CDM savings for all years until the LDC's next rebasing application. The balances are populated from entries into other tabs throughout this work form.</t>
    </r>
  </si>
  <si>
    <t>1-a.  Summary of Changes</t>
  </si>
  <si>
    <r>
      <rPr>
        <b/>
        <sz val="11"/>
        <rFont val="Arial"/>
        <family val="2"/>
      </rPr>
      <t>Tables A-1 and A-2</t>
    </r>
    <r>
      <rPr>
        <sz val="11"/>
        <rFont val="Arial"/>
        <family val="2"/>
      </rPr>
      <t xml:space="preserve"> include a template for LDCs to summarize changes to the LRAMVA work form.</t>
    </r>
  </si>
  <si>
    <t>2.  LRAMVA Threshold</t>
  </si>
  <si>
    <r>
      <rPr>
        <b/>
        <sz val="11"/>
        <rFont val="Arial"/>
        <family val="2"/>
      </rPr>
      <t>Tables 2-a,  2-b and 2-c</t>
    </r>
    <r>
      <rPr>
        <sz val="11"/>
        <rFont val="Arial"/>
        <family val="2"/>
      </rPr>
      <t xml:space="preserve"> include the LRAMVA thresholds and allocations by rate class.</t>
    </r>
  </si>
  <si>
    <t>3.  Distribution Rates</t>
  </si>
  <si>
    <r>
      <rPr>
        <b/>
        <sz val="11"/>
        <rFont val="Arial"/>
        <family val="2"/>
      </rPr>
      <t>Tables 3-a and 3-b</t>
    </r>
    <r>
      <rPr>
        <sz val="11"/>
        <rFont val="Arial"/>
        <family val="2"/>
      </rPr>
      <t xml:space="preserve"> include the distribution rates that are used to calculate lost revenues.</t>
    </r>
  </si>
  <si>
    <t>4.  2011-2014 LRAM</t>
  </si>
  <si>
    <r>
      <rPr>
        <b/>
        <sz val="11"/>
        <rFont val="Arial"/>
        <family val="2"/>
      </rPr>
      <t>Tables 4-a, 4-b, 4-c and 4-d</t>
    </r>
    <r>
      <rPr>
        <sz val="11"/>
        <rFont val="Arial"/>
        <family val="2"/>
      </rPr>
      <t xml:space="preserve"> include the template 2011-2014 LRAMVA work forms.  </t>
    </r>
  </si>
  <si>
    <t>5.  2015-2027 LRAM</t>
  </si>
  <si>
    <r>
      <rPr>
        <b/>
        <sz val="11"/>
        <rFont val="Arial"/>
        <family val="2"/>
      </rPr>
      <t>Tables 5-a, 5-b, 5-c, 5-d, 5-e, 5-f, 5-g, 5-h, 5-i, 5-j, 5-k, 5-l and 5-m</t>
    </r>
    <r>
      <rPr>
        <sz val="11"/>
        <rFont val="Arial"/>
        <family val="2"/>
      </rPr>
      <t xml:space="preserve"> include the template 2015-2027 LRAMVA work forms.</t>
    </r>
  </si>
  <si>
    <t>6.  Carrying Charges</t>
  </si>
  <si>
    <r>
      <rPr>
        <b/>
        <sz val="11"/>
        <rFont val="Arial"/>
        <family val="2"/>
      </rPr>
      <t>Table 6-b</t>
    </r>
    <r>
      <rPr>
        <sz val="11"/>
        <rFont val="Arial"/>
        <family val="2"/>
      </rPr>
      <t xml:space="preserve"> includes the variance on carrying charges related to the LRAMVA disposition.</t>
    </r>
  </si>
  <si>
    <t>7.  Persistence Report</t>
  </si>
  <si>
    <t>A blank spreadsheet is provided to allow LDCs to populate with CDM savings persistence data provided by the IESO.</t>
  </si>
  <si>
    <t>8.  Streetlighting</t>
  </si>
  <si>
    <t>A blank spreadsheet is provided to allow LDCs to populate data on streetlighting projects whose savings were not provided by the IESO in the CDM Final Results Report (i.e., streetlighting projects).</t>
  </si>
  <si>
    <t>REMINDER: Distributors do not need to use the LRAMVA workform if they have a zero balance in the LRAMVA and are only requesting a rate rider for LRAM-eligible amounts that were previously approved on a prospective basis.</t>
  </si>
  <si>
    <t>Tab</t>
  </si>
  <si>
    <t>Instructions</t>
  </si>
  <si>
    <t>LRAMVA Checklist/Schematic Tab</t>
  </si>
  <si>
    <t>The LRAMVA work form was created in a generic manner for use by all LDCs.  Distributors should follow the checklist, which is referenced in this tab of the work form and listed below:</t>
  </si>
  <si>
    <r>
      <t>o</t>
    </r>
    <r>
      <rPr>
        <sz val="7"/>
        <rFont val="Times New Roman"/>
        <family val="1"/>
      </rPr>
      <t xml:space="preserve">   </t>
    </r>
    <r>
      <rPr>
        <sz val="12"/>
        <rFont val="Arial"/>
        <family val="2"/>
      </rPr>
      <t>Highlight changes to this work form made by the LDC, if any, and provide rationale for the change in Tab 1-a.</t>
    </r>
  </si>
  <si>
    <r>
      <t>o</t>
    </r>
    <r>
      <rPr>
        <sz val="7"/>
        <rFont val="Times New Roman"/>
        <family val="1"/>
      </rPr>
      <t xml:space="preserve">   </t>
    </r>
    <r>
      <rPr>
        <sz val="12"/>
        <rFont val="Arial"/>
        <family val="2"/>
      </rPr>
      <t>Include any necessary assumptions the LDC has to make in its LRAMVA work form in the "Notes" section of the work form.</t>
    </r>
  </si>
  <si>
    <r>
      <t>o</t>
    </r>
    <r>
      <rPr>
        <sz val="7"/>
        <rFont val="Times New Roman"/>
        <family val="1"/>
      </rPr>
      <t xml:space="preserve">   </t>
    </r>
    <r>
      <rPr>
        <sz val="12"/>
        <rFont val="Arial"/>
        <family val="2"/>
      </rPr>
      <t>Provide documentation on the LRAMVA threshold by providing the reference and source material from the LDC’s cost of service proceeding where its most recent load forecast was approved.</t>
    </r>
  </si>
  <si>
    <r>
      <t>o</t>
    </r>
    <r>
      <rPr>
        <sz val="7"/>
        <rFont val="Times New Roman"/>
        <family val="1"/>
      </rPr>
      <t xml:space="preserve">   </t>
    </r>
    <r>
      <rPr>
        <sz val="12"/>
        <rFont val="Arial"/>
        <family val="2"/>
      </rPr>
      <t>Include a copy of initiative-level persistence savings information that was verified by the IESO</t>
    </r>
    <r>
      <rPr>
        <sz val="12"/>
        <rFont val="Arial"/>
        <family val="2"/>
      </rPr>
      <t>.  Persistence information is available upon request from the IESO.</t>
    </r>
  </si>
  <si>
    <r>
      <t>o</t>
    </r>
    <r>
      <rPr>
        <sz val="7"/>
        <rFont val="Times New Roman"/>
        <family val="1"/>
      </rPr>
      <t xml:space="preserve">   </t>
    </r>
    <r>
      <rPr>
        <sz val="12"/>
        <rFont val="Arial"/>
        <family val="2"/>
      </rPr>
      <t>Apply the IESO verified savings adjustments to the year it relates to.  For example, savings adjustments to 2015 programs will be provided to LDCs with the 2016 Final Results Report.  The 2015 savings adjustments should be included in the 2015 verified savings portion of the work form.</t>
    </r>
  </si>
  <si>
    <r>
      <t>o</t>
    </r>
    <r>
      <rPr>
        <sz val="7"/>
        <rFont val="Times New Roman"/>
        <family val="1"/>
      </rPr>
      <t xml:space="preserve">   </t>
    </r>
    <r>
      <rPr>
        <sz val="12"/>
        <rFont val="Arial"/>
        <family val="2"/>
      </rPr>
      <t>Provide documentation or data substantiating savings from projects that were not provided in the IESO's verified results reports, inserted in Tab 8 (i.e., streetlighting projects), as applicable.</t>
    </r>
  </si>
  <si>
    <r>
      <t>o</t>
    </r>
    <r>
      <rPr>
        <sz val="7"/>
        <rFont val="Times New Roman"/>
        <family val="1"/>
      </rPr>
      <t xml:space="preserve">   </t>
    </r>
    <r>
      <rPr>
        <sz val="12"/>
        <rFont val="Arial"/>
        <family val="2"/>
      </rPr>
      <t>Provide documentation or analysis on how rate class allocations were determined by customer class and program each year, inserted in Tab 3-a.</t>
    </r>
  </si>
  <si>
    <t xml:space="preserve">Tab 1.  LRAMVA Summary </t>
  </si>
  <si>
    <t>Distributors are required to report any past approved LRAMVA amounts along with the current LRAMVA amount requested for approval.  Distributors are also expected to provide prospective LRAM-eligible amounts related to persisting CDM savings for all years until their next rebasing application.There are separate tables indicating new lost revenues and carrying charges amounts by year and the totals for rate rider calculations.</t>
  </si>
  <si>
    <t>Tab 1-a.  Summary of Changes</t>
  </si>
  <si>
    <t>Distributors should list all significant changes and changes in assumptions in the generic work form affecting the LRAMVA.</t>
  </si>
  <si>
    <t>Tab 2. LRAMVA Threshold</t>
  </si>
  <si>
    <t>Distributors should use the tables to display the LRAMVA threshold amounts as approved at a rate class level. This should be taken from the LDC’s most recently approved cost of service application.</t>
  </si>
  <si>
    <t>Tab 3. Distribution Rates</t>
  </si>
  <si>
    <t>Distributors should complete the tables with rate class specific distribution rates and adjustments as applicable.</t>
  </si>
  <si>
    <r>
      <t>T</t>
    </r>
    <r>
      <rPr>
        <b/>
        <sz val="12"/>
        <rFont val="Arial"/>
        <family val="2"/>
      </rPr>
      <t>abs 4 and 5 (2</t>
    </r>
    <r>
      <rPr>
        <b/>
        <sz val="12"/>
        <color theme="1"/>
        <rFont val="Arial"/>
        <family val="2"/>
      </rPr>
      <t>011-to Next COS)</t>
    </r>
  </si>
  <si>
    <t>Distributors should complete the lost revenue calculation for 2011-2014 program years and 2015-2024 program years and persisting savings until distributors next cost of service application, as applicable, by undertaking the following:</t>
  </si>
  <si>
    <r>
      <t>o</t>
    </r>
    <r>
      <rPr>
        <sz val="11"/>
        <rFont val="Calibri"/>
        <family val="2"/>
        <scheme val="minor"/>
      </rPr>
      <t xml:space="preserve">   </t>
    </r>
    <r>
      <rPr>
        <sz val="12"/>
        <rFont val="Arial"/>
        <family val="2"/>
      </rPr>
      <t>Input or manually link the savings, adjustments and program savings persistence data from Tab 7 (Persistence Report) to Tabs 4 and 5.  As noted earlier, persistence data is available upon request from the IESO.</t>
    </r>
  </si>
  <si>
    <r>
      <t>o</t>
    </r>
    <r>
      <rPr>
        <sz val="11"/>
        <rFont val="Calibri"/>
        <family val="2"/>
        <scheme val="minor"/>
      </rPr>
      <t xml:space="preserve">   </t>
    </r>
    <r>
      <rPr>
        <sz val="12"/>
        <rFont val="Arial"/>
        <family val="2"/>
      </rPr>
      <t xml:space="preserve">Ensure that the IESO verified savings adjustments apply to the program year it relates to.  For example, savings adjustments related to 2012 programs that were reported by the IESO in 2013 should be included in the 2012 program savings table.  </t>
    </r>
  </si>
  <si>
    <r>
      <t>o</t>
    </r>
    <r>
      <rPr>
        <sz val="11"/>
        <rFont val="Calibri"/>
        <family val="2"/>
        <scheme val="minor"/>
      </rPr>
      <t xml:space="preserve">   </t>
    </r>
    <r>
      <rPr>
        <sz val="12"/>
        <rFont val="Arial"/>
        <family val="2"/>
      </rPr>
      <t>Confirm the monthly multipliers applied to demand savings.  If a different monthly multiplier is used than what was confirmed in the LRAMVA Report, provide rationale in Tab 1-a and highlight the new monthly multiplier that has been used.</t>
    </r>
  </si>
  <si>
    <r>
      <t>o</t>
    </r>
    <r>
      <rPr>
        <sz val="11"/>
        <rFont val="Calibri"/>
        <family val="2"/>
        <scheme val="minor"/>
      </rPr>
      <t xml:space="preserve">   </t>
    </r>
    <r>
      <rPr>
        <sz val="12"/>
        <rFont val="Arial"/>
        <family val="2"/>
      </rPr>
      <t xml:space="preserve">Input the rate class allocations by program and year to allocate actual savings to customers.  If a different allocation is proposed for adjustments, LDCs must provide the supporting rationale in Tab 1-a and highlight the change.  </t>
    </r>
  </si>
  <si>
    <t xml:space="preserve">o   Provide assumptions about the year(s) in which persistence is captured in the load forecast via the "Notes" section of each table and adjust what is included in the LRAMVA totals, as appropriate. </t>
  </si>
  <si>
    <r>
      <t>Tab 6.</t>
    </r>
    <r>
      <rPr>
        <sz val="12"/>
        <color theme="1"/>
        <rFont val="Arial"/>
        <family val="2"/>
      </rPr>
      <t xml:space="preserve"> </t>
    </r>
    <r>
      <rPr>
        <b/>
        <sz val="12"/>
        <color theme="1"/>
        <rFont val="Arial"/>
        <family val="2"/>
      </rPr>
      <t>Carrying Charges</t>
    </r>
  </si>
  <si>
    <t>Distributors are requested to calculate carrying charges based on the methodology provided in the work form.  This includes updating Table 6 as new prescribed interest rates for deferral and variance accounts become available and entering any collected interest amounts into the "Amounts Cleared" row to calculate outstanding variances on carrying charges. Carrying charges are not to be calculated for prospective LRAM-eligible amounts that relate to the persisting savings from CDM programs until the LDCs next cost-of-service application.</t>
  </si>
  <si>
    <r>
      <t>Tab</t>
    </r>
    <r>
      <rPr>
        <sz val="8"/>
        <color theme="1"/>
        <rFont val="Calibri"/>
        <family val="2"/>
        <scheme val="minor"/>
      </rPr>
      <t> </t>
    </r>
    <r>
      <rPr>
        <b/>
        <sz val="12"/>
        <color theme="1"/>
        <rFont val="Arial"/>
        <family val="2"/>
      </rPr>
      <t xml:space="preserve"> 7. Persistence Report </t>
    </r>
  </si>
  <si>
    <t xml:space="preserve">Persistence savings report(s) provided by the IESO should be included for the relevant years in the LRAMVA work form.  Tab 7 has been created consistently with the IESO’s persistence report. </t>
  </si>
  <si>
    <r>
      <t>Tab 8.  Streetlighting</t>
    </r>
    <r>
      <rPr>
        <sz val="12"/>
        <color theme="1"/>
        <rFont val="Arial"/>
        <family val="2"/>
      </rPr>
      <t xml:space="preserve"> </t>
    </r>
  </si>
  <si>
    <t>A tab is provided to ensure LDCs include documentation or data to support projects whose program savings were not provided by the IESO (i.e., streetlighting projects).</t>
  </si>
  <si>
    <r>
      <rPr>
        <b/>
        <sz val="14"/>
        <rFont val="Arial"/>
        <family val="2"/>
      </rPr>
      <t>General Note on the LRAMVA Model</t>
    </r>
    <r>
      <rPr>
        <sz val="12"/>
        <rFont val="Arial"/>
        <family val="2"/>
      </rPr>
      <t xml:space="preserve">
The LRAMVA work form has been created in a generic manner that should allow for use by all LDCs.  This LRAMVA work form consolidates information that LDCs are already required to file with the OEB.  The model has been created to provide LDCs with a consistent format to display CDM impacts, the forecast savings component and, ultimately, any variance between actual CDM savings and forecast CDM savings. Additionally, LDCs are also able to calculate prospective LRAM-eligible amounts, consistent with guidance provided in the 2021 CDM Guidelines. The majority of the information required in the LRAMVA work form will be provided to LDCs from the IESO as part of the Final CDM Results and Participation and Cost Report.    Please contact the IESO for any reports that may be required to complete this LRAMVA work form.
The LRAMVA work form is unlocked to enable LDCs to tailor it to their own unique circumstances. 
</t>
    </r>
  </si>
  <si>
    <r>
      <t>LRAMVA ($) = (Actual Net CDM Savings - Forecast CDM Savings)</t>
    </r>
    <r>
      <rPr>
        <b/>
        <sz val="14"/>
        <color theme="1"/>
        <rFont val="Arial"/>
        <family val="2"/>
      </rPr>
      <t xml:space="preserve"> x Distribution Volumetric Rate</t>
    </r>
    <r>
      <rPr>
        <b/>
        <vertAlign val="subscript"/>
        <sz val="14"/>
        <color theme="1"/>
        <rFont val="Arial"/>
        <family val="2"/>
      </rPr>
      <t xml:space="preserve"> </t>
    </r>
    <r>
      <rPr>
        <b/>
        <sz val="14"/>
        <color theme="1"/>
        <rFont val="Arial"/>
        <family val="2"/>
      </rPr>
      <t>+ Carrying Charges from LRAMVA balance</t>
    </r>
  </si>
  <si>
    <t>Legend</t>
  </si>
  <si>
    <t>Drop Down List (Blue)</t>
  </si>
  <si>
    <t>Important Checklist</t>
  </si>
  <si>
    <t>o Highlight changes to this work form made by the LDC, if any, and provide rationale for the change in Tab 1-a</t>
  </si>
  <si>
    <t>o Include any necessary assumptions the LDC has to make in its LRAMVA work form in the "Notes" section of the work form</t>
  </si>
  <si>
    <t>o Provide documentation on the LRAMVA threshold by providing the reference and source material from the LDC’s cost of service proceeding where its most recent load forecast was approved</t>
  </si>
  <si>
    <t>o Include a copy of initiative-level persistence savings information that was verified by the IESO in Tab 7.  Persistence information is available upon request from the IESO</t>
  </si>
  <si>
    <t xml:space="preserve">o Apply the IESO verified savings adjustments to the year it relates to.  </t>
  </si>
  <si>
    <t>o Provide documentation or data substantiating savings from projects that were not provided in the IESO's verified results reports, inserted in Tab 8 (i.e., streetlighting projects), as applicable</t>
  </si>
  <si>
    <t>Work Form Calculations</t>
  </si>
  <si>
    <t>Source of Calculation</t>
  </si>
  <si>
    <t>Inputs (Tables to Complete)</t>
  </si>
  <si>
    <t>Source of Data Inputs</t>
  </si>
  <si>
    <t>Outputs of Data (Auto-Populated)</t>
  </si>
  <si>
    <t xml:space="preserve">Actual Incremental CDM Savings by Initiative </t>
  </si>
  <si>
    <t>Tabs "4.  2011-2014 LRAM" and "5.  2015-2027 LRAM"</t>
  </si>
  <si>
    <t xml:space="preserve">Tables 4-a to 4-d / 5-a to 5-f (Columns D &amp; O) </t>
  </si>
  <si>
    <t>IESO Verified Persistence Results Reports included in Tab 7 (Columns L to BT).</t>
  </si>
  <si>
    <t>Tables 4-a to 4-d / 5-a to 5-f (Columns Y-AL)</t>
  </si>
  <si>
    <t xml:space="preserve">+/- IESO Verified Savings Adjustments </t>
  </si>
  <si>
    <t>Tab "4.  2011-2014 LRAM" and "5.  2015-2027 LRAM"</t>
  </si>
  <si>
    <t>Tables 4-a to 4-d / 5-a to 5-f (Columns D-M &amp; Columns O-X)</t>
  </si>
  <si>
    <t>+   Initiative Level Savings Persistence</t>
  </si>
  <si>
    <t>Tables 4-a to 4-d / 5-a to 5-f (Columns E-M &amp; Columns P-X)</t>
  </si>
  <si>
    <t>x   Allocation % to Rate Class</t>
  </si>
  <si>
    <t>Tables 4-a to 4-d / 5-a to 5-f (Columns Y-AJ)</t>
  </si>
  <si>
    <t>Determined by the LDC</t>
  </si>
  <si>
    <t>Actual Lost Revenues (kWh and kW) by Rate Class</t>
  </si>
  <si>
    <t>- Forecast Lost Revenues (kWh and kW) by Rate Class</t>
  </si>
  <si>
    <t>Tab "2. LRAMVA Threshold" Tables 2-a, 2-b and 2-c</t>
  </si>
  <si>
    <t>x   Distribution Rate by Rate Class</t>
  </si>
  <si>
    <t>Tab "3.  Distribution Rates"</t>
  </si>
  <si>
    <t>Table 3</t>
  </si>
  <si>
    <t>LDC's Approved Tariff Sheets</t>
  </si>
  <si>
    <t>LRAMVA ($) by Rate Class</t>
  </si>
  <si>
    <t>Tables 1-a and 1-b</t>
  </si>
  <si>
    <t>+ Carrying Charges ($) by Rate Class</t>
  </si>
  <si>
    <t>Tabs "1.  LRAMVA Summary" and "6.  Carrying Charges"</t>
  </si>
  <si>
    <t>Table 6</t>
  </si>
  <si>
    <t>Table 6-a</t>
  </si>
  <si>
    <t>Total LRAMVA ($) by Rate Class</t>
  </si>
  <si>
    <t>Tab "1.  LRAMVA Summary"</t>
  </si>
  <si>
    <t>Service Classifications</t>
  </si>
  <si>
    <t>Billing Unit</t>
  </si>
  <si>
    <t>Year</t>
  </si>
  <si>
    <t>Response</t>
  </si>
  <si>
    <t>Threshold</t>
  </si>
  <si>
    <t>Tabs</t>
  </si>
  <si>
    <t>Source of Persistence Reports</t>
  </si>
  <si>
    <t>Record</t>
  </si>
  <si>
    <t>Residential</t>
  </si>
  <si>
    <t>kWh</t>
  </si>
  <si>
    <t>Yes</t>
  </si>
  <si>
    <t xml:space="preserve">2011 Results Persistence </t>
  </si>
  <si>
    <t>Current year savings</t>
  </si>
  <si>
    <t>GS&lt;50 kW</t>
  </si>
  <si>
    <t>No</t>
  </si>
  <si>
    <t>2. LRAMVA Threshold</t>
  </si>
  <si>
    <t xml:space="preserve">2012 Results Persistence </t>
  </si>
  <si>
    <t>Adjustment</t>
  </si>
  <si>
    <t>GS&gt;50 kW</t>
  </si>
  <si>
    <t>kW</t>
  </si>
  <si>
    <t>Not Applicable</t>
  </si>
  <si>
    <t xml:space="preserve">2013 Results Persistence </t>
  </si>
  <si>
    <t>General Service ≥ 1,000 kW</t>
  </si>
  <si>
    <t xml:space="preserve">2014 Results Persistence </t>
  </si>
  <si>
    <t>General Service ≥ 1,500 kW</t>
  </si>
  <si>
    <t>5.  2015-2020 LRAM</t>
  </si>
  <si>
    <t xml:space="preserve">2015 Results Persistence </t>
  </si>
  <si>
    <t xml:space="preserve">General Service 1,000 kW and Greater </t>
  </si>
  <si>
    <t xml:space="preserve">2016 Results Persistence </t>
  </si>
  <si>
    <t>General Service 1,000 to 4,999 kW</t>
  </si>
  <si>
    <t>7. Persistence Data</t>
  </si>
  <si>
    <t xml:space="preserve">2017 Results Persistence </t>
  </si>
  <si>
    <t>General Service 1,000 to 4,999 kW (co-generation)</t>
  </si>
  <si>
    <t xml:space="preserve">2018 Results Persistence </t>
  </si>
  <si>
    <t>General Service 1,500 to 4,999 kW</t>
  </si>
  <si>
    <t xml:space="preserve">2019 Results Persistence </t>
  </si>
  <si>
    <t>General Service 3,000 to 4,999 kW</t>
  </si>
  <si>
    <t xml:space="preserve">2020 Results Persistence </t>
  </si>
  <si>
    <t>General Service 50 to 1,499 kW</t>
  </si>
  <si>
    <t>General Service 50 to 2,999 kW</t>
  </si>
  <si>
    <t>General Service 50 to 4,999 kW</t>
  </si>
  <si>
    <t>General Service 50 to 499 kW</t>
  </si>
  <si>
    <t>General Service 50 to 699 kW</t>
  </si>
  <si>
    <t>General Service 50 to 999 kW</t>
  </si>
  <si>
    <t>General Service 500 to 1,499 kW</t>
  </si>
  <si>
    <t>General Service 500 to 4,999 kW</t>
  </si>
  <si>
    <t>General Service 700 to 4,999 kW</t>
  </si>
  <si>
    <t>General Service Demand Billed (50 kW and above) - GSd</t>
  </si>
  <si>
    <t>General Service Intermediate 1,000 to 4,999 kW</t>
  </si>
  <si>
    <t>Intermediate With Self Generation</t>
  </si>
  <si>
    <t>Intermediate With Self Generation - excluding MUSH customers</t>
  </si>
  <si>
    <t>Sub-Transmission (Embedded supply to LDC or loads &gt; 500 kW) - ST</t>
  </si>
  <si>
    <t>Unmetered Scattered Load</t>
  </si>
  <si>
    <t>Urban General Service Demand Billed (50 kW and above) - UGd</t>
  </si>
  <si>
    <t>Embedded Distributor</t>
  </si>
  <si>
    <t>Large Use</t>
  </si>
  <si>
    <t>Sentinel Lighting</t>
  </si>
  <si>
    <t>Standby Power</t>
  </si>
  <si>
    <t>Standby Power - 1,500 - 4,999 kW</t>
  </si>
  <si>
    <t>Standby Power - 1000-4999 kW</t>
  </si>
  <si>
    <t>Standby Power - 50 - 1,499 kW</t>
  </si>
  <si>
    <t>Standby Power - 50 - 499 kW</t>
  </si>
  <si>
    <t>Standby Power - 50 - 4999 kW</t>
  </si>
  <si>
    <t>Standby Power - 50 - 999 kW</t>
  </si>
  <si>
    <t>Standby Power - 500 - 4999 kW</t>
  </si>
  <si>
    <t>Standby Power - Large Use</t>
  </si>
  <si>
    <t>Street Lighting</t>
  </si>
  <si>
    <t>User Inputs (Green)</t>
  </si>
  <si>
    <t>Auto Populated Cells (White)</t>
  </si>
  <si>
    <t>Instructions (Grey)</t>
  </si>
  <si>
    <t>LDC Name</t>
  </si>
  <si>
    <t>Application Details</t>
  </si>
  <si>
    <t>Please fill in the requested information: a) the amounts approved in the previous LRAMVA application, b) details on the current application, and c) documentation of changes if applicable.</t>
  </si>
  <si>
    <t xml:space="preserve">A.  Previous LRAMVA Application </t>
  </si>
  <si>
    <t>B.  Current LRAMVA Application</t>
  </si>
  <si>
    <t>C.  Documentation of Changes</t>
  </si>
  <si>
    <t>Previous LRAMVA Application (EB#)</t>
  </si>
  <si>
    <t>Current LRAMVA Application (EB#)</t>
  </si>
  <si>
    <t>Original Amount</t>
  </si>
  <si>
    <t>Application of Previous LRAMVA Claim</t>
  </si>
  <si>
    <t>Application of Current LRAMVA Claim</t>
  </si>
  <si>
    <t>Amount for Final Disposition</t>
  </si>
  <si>
    <t>Period of LRAMVA Claimed in Previous Application</t>
  </si>
  <si>
    <t xml:space="preserve">Period of New LRAMVA in this Application </t>
  </si>
  <si>
    <t>Amount of LRAMVA Claimed in Previous Application</t>
  </si>
  <si>
    <t>Period of Rate Recovery (# years)</t>
  </si>
  <si>
    <t>Actual Lost Revenues ($)</t>
  </si>
  <si>
    <t>A</t>
  </si>
  <si>
    <t>Forecast Lost Revenues ($)</t>
  </si>
  <si>
    <t>B</t>
  </si>
  <si>
    <t>Carrying Charges ($)</t>
  </si>
  <si>
    <t>C</t>
  </si>
  <si>
    <t>LRAMVA ($) for Account 1568</t>
  </si>
  <si>
    <t>A-B+C</t>
  </si>
  <si>
    <t>Total LRAM-Eligible Amounts for Prospective Disposition</t>
  </si>
  <si>
    <t>(Annual amounts to be recovered in future rate applications)</t>
  </si>
  <si>
    <t xml:space="preserve">Table 1-a.  LRAMVA Totals by Rate Class </t>
  </si>
  <si>
    <r>
      <t xml:space="preserve">Please input the customer rate classes applicable to the LDC and associated billing units (kWh or kW) in Table 1-a below. This will update all tables throughout the workform. 
The LRAMVA total by rate class in Table 1-a should be used to inform the determination of rate riders in the Deferral and Variance Account Work Form or IRM Rate Generator Model. Please also ensure that the principal amounts in column E of Table 1-a capture the appropriate years and amounts for the LRAMVA claim. Column F of Table 1-a should include projected carrying charges amounts as determined on a rate class basis from Table 1-b below.
</t>
    </r>
    <r>
      <rPr>
        <b/>
        <sz val="12"/>
        <rFont val="Arial"/>
        <family val="2"/>
      </rPr>
      <t>NOTE: If the LDC has more than 14 customer classes in which CDM savings was allocated, LDCs must contact OEB staff to make adjustments to the workform.</t>
    </r>
    <r>
      <rPr>
        <sz val="12"/>
        <rFont val="Arial"/>
        <family val="2"/>
      </rPr>
      <t xml:space="preserve">   </t>
    </r>
  </si>
  <si>
    <t>Customer Class</t>
  </si>
  <si>
    <t>Principal ($)</t>
  </si>
  <si>
    <t>Total LRAMVA ($)</t>
  </si>
  <si>
    <t>Total</t>
  </si>
  <si>
    <t>Table 1-b.  Annual LRAMVA Breakdown by Year and Rate Class</t>
  </si>
  <si>
    <r>
      <t xml:space="preserve">In column C of Table 1-b below, please insert a 'check mark' to indicate the years in which LRAMVA has been claimed.  If you inserted a check-mark for a particular year, please delete the amounts associated with the actual and forecast lost revenues for all rate classes for that year, up to and including the total.  Any LRAMVA from a prior year that has already been claimed cannot be included in the current LRAMVA disposition, with the exception of the case noted below.  </t>
    </r>
    <r>
      <rPr>
        <b/>
        <sz val="12"/>
        <rFont val="Arial"/>
        <family val="2"/>
      </rPr>
      <t/>
    </r>
  </si>
  <si>
    <r>
      <t xml:space="preserve">If LDCs are seeking to claim true-up amounts that were previously approved by the OEB, please note that the "Amount Cleared" rows are applicable to the LDC and should be filled out.  This may relate to claiming the difference in LRAM approved before the May 19, 2016 Peak Demand Consultation, and the lost revenues that would have been incurred after that consultation, as approved by the OEB.   If this is the case, reference to the decision must be noted in the rate application.  </t>
    </r>
    <r>
      <rPr>
        <sz val="12"/>
        <color theme="1"/>
        <rFont val="Arial"/>
        <family val="2"/>
      </rPr>
      <t>If this is not the case, LDCs are requested to leave those rows blank.</t>
    </r>
  </si>
  <si>
    <t>LDCs are expected to include projected carrying charges amounts in row 97 of Table 1-b below.  LDCs should also check accuracy of the years included in the LRAMVA balance in row 98.</t>
  </si>
  <si>
    <t>Description</t>
  </si>
  <si>
    <t>LRAMVA Previously Claimed</t>
  </si>
  <si>
    <t>2011 Actuals</t>
  </si>
  <si>
    <t>2011 Forecast</t>
  </si>
  <si>
    <t>Amount Cleared</t>
  </si>
  <si>
    <t>2012 Actuals</t>
  </si>
  <si>
    <t>2012 Forecast</t>
  </si>
  <si>
    <t>2013 Actuals</t>
  </si>
  <si>
    <t>2013 Forecast</t>
  </si>
  <si>
    <t>2014 Actuals</t>
  </si>
  <si>
    <t>2014 Forecast</t>
  </si>
  <si>
    <t>2015 Actuals</t>
  </si>
  <si>
    <t>2015 Forecast</t>
  </si>
  <si>
    <t>2016 Actuals</t>
  </si>
  <si>
    <t>2016 Forecast</t>
  </si>
  <si>
    <t>2017 Actuals</t>
  </si>
  <si>
    <t>2017 Forecast</t>
  </si>
  <si>
    <t>2018 Actuals</t>
  </si>
  <si>
    <t>2018 Forecast</t>
  </si>
  <si>
    <t>2019 Actuals</t>
  </si>
  <si>
    <t>2019 Forecast</t>
  </si>
  <si>
    <t>2020 Actuals</t>
  </si>
  <si>
    <t>2020 Forecast</t>
  </si>
  <si>
    <t>2021 Actuals</t>
  </si>
  <si>
    <t>2021 Forecast</t>
  </si>
  <si>
    <t>2022 Actuals</t>
  </si>
  <si>
    <t>2022 Forecast</t>
  </si>
  <si>
    <t>2023 Actuals</t>
  </si>
  <si>
    <t>2023 Forecast</t>
  </si>
  <si>
    <t>2024 Actuals</t>
  </si>
  <si>
    <t>2024 Forecast</t>
  </si>
  <si>
    <t>Carrying Charges</t>
  </si>
  <si>
    <t>Total LRAMVA Balance
(2011-2024)</t>
  </si>
  <si>
    <t>Table 1-c.  LRAM-Eligible Amounts for Prospective Disposition</t>
  </si>
  <si>
    <t xml:space="preserve">Table 1-c provides a summary of all prospective LRAM-eligible amounts. Consistent with guidance in the 2021 CDM Guidelines, distributors filing an application for 2025 rates should seek disposition of all outstanding LRAMVA balances related to previously established thresholds. Distributors not rebasing for 2025 rates who have complete information on eligible savings (i.e., needing only to account for persistence of savings in future years) may seek a rate adjustment on a prospective basis to address amounts that would otherwise be recorded in the LRAMVA for all years until their next rebasing application. Prospective treatment will not be necessary for cost-of-service applications. </t>
  </si>
  <si>
    <t xml:space="preserve">All entries summarized below will be populated based on persisting savings from prior year CDM activities with no new savings from 2025-2027. Additionally, LRAM-eligible amounts for 2025 to 2027 are not added to the LRAMVA and do not accrue interest. </t>
  </si>
  <si>
    <t>In their applications for 2025 rates, distributors should apply for approval of the 2025 to 2027 LRAM-eligible amounts shown in Table 1-C. Approval will mean that the LRAM-eligible amounts are accepted as final, subject only to the annual mechanistic adjustment to be completed in subsequent rate years.</t>
  </si>
  <si>
    <t>2025 Actuals (in 2024 $)</t>
  </si>
  <si>
    <t>2025 Forecast (in 2024 $)</t>
  </si>
  <si>
    <t>2025 TOTAL LRAM-Eligible*</t>
  </si>
  <si>
    <t>2026 Actuals (in 2024 $)</t>
  </si>
  <si>
    <t>2026 Forecast (in 2024 $)</t>
  </si>
  <si>
    <t>2026 TOTAL LRAM-Eligible*</t>
  </si>
  <si>
    <t>2027 Actuals (in 2024 $)</t>
  </si>
  <si>
    <t>2027 Forecast (in 2024 $)</t>
  </si>
  <si>
    <t>2027 TOTAL LRAM-Eligible*</t>
  </si>
  <si>
    <t>Total LRAM-Eligible Amount (in 2024 $)</t>
  </si>
  <si>
    <t>Note: LDC to make note of assumptions included above, if any</t>
  </si>
  <si>
    <t xml:space="preserve">Note: All 2024-2027 LRAM-Eligible Amounts are in 2023 dollars. LDCs are to follow the instructions noted above Table 5-j in Tab 5 when seeking recovery of prospective amounts in future rate applications. </t>
  </si>
  <si>
    <t>Table 1-c.  Breakdown of Incremental and Persisting Lost Revenues Amounts (Dollars)</t>
  </si>
  <si>
    <t xml:space="preserve">LDCs are requested to clear the cells in the table to show only the amounts related to this LRAMVA application.  This table is a check on the LRAMVA disposition providing a breakdown of actual incremental and persisting savings by year.  </t>
  </si>
  <si>
    <t xml:space="preserve">Actual Lost Revenues </t>
  </si>
  <si>
    <t>Forecast Lost Revenues</t>
  </si>
  <si>
    <t>Return to top</t>
  </si>
  <si>
    <t xml:space="preserve">Table A-1.  Changes to Generic Assumptions in LRAMVA Work Form </t>
  </si>
  <si>
    <t>Please document any changes in assumptions made to the generic inputs of the LRAMVA work form.  This may include, but are not limited to, the use of different monthly multipliers to claim demand savings from energy efficiency programs; use of different rate allocations between current year savings and prior year savings adjustments; inclusion of additional adjustments affecting distribution rates; etc.  All changes should be highlighted in the work form as well.</t>
  </si>
  <si>
    <t>No.</t>
  </si>
  <si>
    <t>Cell Reference</t>
  </si>
  <si>
    <t>Rationale</t>
  </si>
  <si>
    <t>etc.</t>
  </si>
  <si>
    <t>Table A-2.  Updates to LRAMVA Disposition</t>
  </si>
  <si>
    <t>Please document any changes related to interrogatories or questions during the application process that affect the LRAMVA amount.</t>
  </si>
  <si>
    <t>Table 2-a.  LRAMVA Threshold</t>
  </si>
  <si>
    <t xml:space="preserve">Please provide the LRAMVA threshold approved in the cost of service (COS) or custom IR (CIR) application, which is used as the comparator against actual savings in the period of the LRAMVA claim. If a manual update is required to reflect a different allocation of forecast savings that was approved by the OEB, please note the changes and provide rationale for the change in Tab 1-a. </t>
  </si>
  <si>
    <t>Summary</t>
  </si>
  <si>
    <t>Years Included in Threshold</t>
  </si>
  <si>
    <t>Source of Threshold</t>
  </si>
  <si>
    <t>Table 2-b.  LRAMVA Threshold</t>
  </si>
  <si>
    <t xml:space="preserve">Please provide the LRAMVA threshold approved in the cost of service (COS) or custom IR (CIR) application, which is used as the comparator against actual savings in the period of the LRAMVA claim.  The LRAMVA threshold should generally be consistent with the annualized savings targets developed from Appendix 2-I.  If a manual update is required to reflect a different allocation of forecast savings that was approved by the OEB, please note the changes and provide rationale for the change in Tab 1-a. </t>
  </si>
  <si>
    <t>Table 2-c.   Inputs for LRAMVA Thresholds</t>
  </si>
  <si>
    <t>Please complete Table 2-c below by selecting the appropriate LRAMVA threshold year in column C.  The LRAMVA threshold values in Table 2-c will auto-populate from Tables 2-a and 2-b depending on the year selected.  If there was no LRAMVA threshold established for a particular year, please select the "blank" option.  The LRAMVA threshold values in Table 2-c will be auto-populated in Tabs 4 and 5 of this work form.</t>
  </si>
  <si>
    <t>LRAMVA Threshold</t>
  </si>
  <si>
    <t>Tables</t>
  </si>
  <si>
    <t>Table 3-a.</t>
  </si>
  <si>
    <t>Table 3.  Inputs for Distribution Rates and Adjustments by Rate Class</t>
  </si>
  <si>
    <t>Please complete Table 3 with the rate class specific distribution rates that pertain to the years of the LRAMVA disposition.  Any adjustments that affect distribution rates can be incorporated in the calculation by expanding the "plus" button at the left hand bar.  Table 3 will convert the distribution rates to a calendar year rate (January to December) based on the number of months entered in row 16 of each rate year starting from January to the start of the LDC's rate year.  Please enter 0 in row 16, if the rate year begins on January 1.  If there are additional adjustments (i.e., rows) added to Table 3, please adjust the formulas in Table 3-a accordingly.</t>
  </si>
  <si>
    <t>EB-2009-XXXX</t>
  </si>
  <si>
    <t>EB-2010-XXXX</t>
  </si>
  <si>
    <t>EB-2011-XXXX</t>
  </si>
  <si>
    <t>EB-2012-XXXX</t>
  </si>
  <si>
    <t>EB-2013-XXXX</t>
  </si>
  <si>
    <t>EB-2014-XXXX</t>
  </si>
  <si>
    <t>EB-2015-XXXX</t>
  </si>
  <si>
    <t>EB-2016-XXXX</t>
  </si>
  <si>
    <t>EB-2017-XXXX</t>
  </si>
  <si>
    <t>EB-2018-XXXX</t>
  </si>
  <si>
    <t>EB-2023-XXXX</t>
  </si>
  <si>
    <t>Rate Year</t>
  </si>
  <si>
    <t>Period 1 (# months)</t>
  </si>
  <si>
    <t>Period 2 (# months)</t>
  </si>
  <si>
    <t>Rate rider for tax sharing</t>
  </si>
  <si>
    <t>Rate rider for foregone revenue</t>
  </si>
  <si>
    <t>Other</t>
  </si>
  <si>
    <t>Adjusted rate</t>
  </si>
  <si>
    <t>Calendar year equivalent</t>
  </si>
  <si>
    <t>Note:  LDC to make note of adjustments made to Table 3 to accommodate the LDC's specific circumstances</t>
  </si>
  <si>
    <t>Table 3-a.  Distribution Rates by Rate Class</t>
  </si>
  <si>
    <r>
      <t xml:space="preserve">Table 3-a below autopopulates the average distribution rates from Table 3.  Please ensure that the distribution rates relevant to the years of the LRAMVA disposition are used.  </t>
    </r>
    <r>
      <rPr>
        <b/>
        <sz val="12"/>
        <color theme="1"/>
        <rFont val="Arial"/>
        <family val="2"/>
      </rPr>
      <t xml:space="preserve">Please clear the rates related to the year(s) that are not part of the LRAMVA claim. </t>
    </r>
    <r>
      <rPr>
        <sz val="12"/>
        <color theme="1"/>
        <rFont val="Arial"/>
        <family val="2"/>
      </rPr>
      <t xml:space="preserve">
The distribution rates that remain in Table 3-a will be used in Tabs 4 and 5 of the work form to calculate actual and forecast lost revenues.  If there are additional adjustments (i.e., rows) added to Table 3, please adjust the formulas from Table 3-a, as well as the distribution rate links in Tabs 4 and 5.  </t>
    </r>
  </si>
  <si>
    <t>Note:  LDC to make note of the years removed from this table, whose distribution rates are not part of the LRAMVA disposition</t>
  </si>
  <si>
    <r>
      <rPr>
        <b/>
        <sz val="12"/>
        <rFont val="Arial"/>
        <family val="2"/>
      </rPr>
      <t xml:space="preserve">1.  </t>
    </r>
    <r>
      <rPr>
        <sz val="12"/>
        <rFont val="Arial"/>
        <family val="2"/>
      </rPr>
      <t xml:space="preserve">The following LRAMVA work forms apply to LDCs that need to recover lost revenues arising from CDM activity from the 2011-2014 period.  Please input or manually link the savings, adjustments and program savings persistence data in these tables from the LDC's Persistence Reports provided by the IESO (in Tab 7).  As noted earlier, persistence data is available upon request from the IESO.  Please also be advised that the same rate classes (of up to 14) are carried over from the Summary Tab 1.  </t>
    </r>
  </si>
  <si>
    <r>
      <rPr>
        <b/>
        <sz val="12"/>
        <rFont val="Arial"/>
        <family val="2"/>
      </rPr>
      <t xml:space="preserve">2.  </t>
    </r>
    <r>
      <rPr>
        <sz val="12"/>
        <rFont val="Arial"/>
        <family val="2"/>
      </rPr>
      <t>Please ensure that the IESO verified savings adjustments apply back to the program year it relates to.  For example, savings adjustments related to 2012 programs that were reported by the IESO in 2013 should be included in the 2012 program savings table.  In order for persisting savings to be claimed in future years, past year's initiative level savings results need to be filled out in the tables below.   If the IESO adjustments were made available to the LDC after the LRAMVA was approved, the persistence of those savings adjustments in the future can be claimed as approved LRAMVA amounts are considered to be final.</t>
    </r>
  </si>
  <si>
    <r>
      <rPr>
        <b/>
        <sz val="12"/>
        <rFont val="Arial"/>
        <family val="2"/>
      </rPr>
      <t xml:space="preserve">3.  </t>
    </r>
    <r>
      <rPr>
        <sz val="12"/>
        <rFont val="Arial"/>
        <family val="2"/>
      </rPr>
      <t>The work forms below include the monthly multipliers for most programs in order to claim demand savings from energy efficiency programs, consistent with the monthly multipliers indicated in the OEB's updated LRAM policy related to peak demand savings in EB-2016-0182.  Demand Response (DR3) savings should generally not be included with the LRAMVA calculation, unless suported by empirical evidence.  LDCs are requested to confirm the monthly multipliers for all programs each year as placeholder values are provided.  If a different monthly multiplier is used, please include rationale in Tab 1-a and highlight the new multiplier that has been used.</t>
    </r>
  </si>
  <si>
    <r>
      <rPr>
        <b/>
        <sz val="12"/>
        <rFont val="Arial"/>
        <family val="2"/>
      </rPr>
      <t xml:space="preserve">4.  </t>
    </r>
    <r>
      <rPr>
        <sz val="12"/>
        <rFont val="Arial"/>
        <family val="2"/>
      </rPr>
      <t xml:space="preserve">LDC are requested to input the applicable rate class allocation percentages to allocate actual savings to the rate classes.  The generic template currently includes the same allocation percentage for program savings and its savings adjustments.  If a different allocation is proposed for savings adjustments, LDCs must provide supporting rationale in Tab 1-a and highlight the change.  </t>
    </r>
  </si>
  <si>
    <r>
      <rPr>
        <b/>
        <sz val="12"/>
        <rFont val="Arial"/>
        <family val="2"/>
      </rPr>
      <t xml:space="preserve">5.  </t>
    </r>
    <r>
      <rPr>
        <sz val="12"/>
        <rFont val="Arial"/>
        <family val="2"/>
      </rPr>
      <t>The persistence of future savings is expected to be included in the distributor's load forecast after re-basing.  LDCs are requested to delete the applicable savings persistence rows (auto-calculated after the LRAMVA totals for the year) if future year's persistence of savings is already captured in the updated load forecast. Please also provide assumptions about the years in which persistence is captured in the load forecast calculation in the "Notes" section below each table.</t>
    </r>
  </si>
  <si>
    <t>Table 4-a.  2011 Lost Revenues</t>
  </si>
  <si>
    <t>Table 4-b.  2012 Lost Revenues</t>
  </si>
  <si>
    <t>Table 4-c.  2013 Lost Revenues</t>
  </si>
  <si>
    <t xml:space="preserve">Table 4-d.  2014 Lost Revenues </t>
  </si>
  <si>
    <t>Table 4-a.  2011 Lost Revenues Work Form</t>
  </si>
  <si>
    <t>Program</t>
  </si>
  <si>
    <t>Results Status</t>
  </si>
  <si>
    <t>Net Energy Savings (kWh)</t>
  </si>
  <si>
    <t>Net Energy Savings Persistence (kWh)</t>
  </si>
  <si>
    <t>Monthly Multiplier</t>
  </si>
  <si>
    <t xml:space="preserve">Net Demand Savings (kW) </t>
  </si>
  <si>
    <t>Net Peak Demand Savings Persistence (kW)</t>
  </si>
  <si>
    <t>Rate Allocations for LRAMVA</t>
  </si>
  <si>
    <t>Consumer Program</t>
  </si>
  <si>
    <t>Appliance Retirement</t>
  </si>
  <si>
    <t>Verified</t>
  </si>
  <si>
    <t>Adjustment to 2011 savings</t>
  </si>
  <si>
    <t>True-up</t>
  </si>
  <si>
    <t>Appliance Exchange</t>
  </si>
  <si>
    <t>HVAC Incentives</t>
  </si>
  <si>
    <t>Conservation Instant Coupon Booklet</t>
  </si>
  <si>
    <t>Bi-Annual Retailer Event</t>
  </si>
  <si>
    <t>Retailer Co-op</t>
  </si>
  <si>
    <t>Residential Demand Response</t>
  </si>
  <si>
    <t>Residential Demand Response (IHD)</t>
  </si>
  <si>
    <t>Residential New Construction</t>
  </si>
  <si>
    <t>Business Program</t>
  </si>
  <si>
    <t>Retrofit</t>
  </si>
  <si>
    <t>Direct Install Lighting</t>
  </si>
  <si>
    <t>Building Commissioning</t>
  </si>
  <si>
    <t>New Construction</t>
  </si>
  <si>
    <t>Energy Audit</t>
  </si>
  <si>
    <t xml:space="preserve">Small Commercial Demand Response </t>
  </si>
  <si>
    <t>Small Commercial Demand Response (IHD)</t>
  </si>
  <si>
    <t>Demand Response 3</t>
  </si>
  <si>
    <t>Industrial Program</t>
  </si>
  <si>
    <t>Process &amp; System Upgrades</t>
  </si>
  <si>
    <t>Monitoring &amp; Targeting</t>
  </si>
  <si>
    <t>Energy Manager</t>
  </si>
  <si>
    <t>Home Assistance Program</t>
  </si>
  <si>
    <t>Aboriginal Program</t>
  </si>
  <si>
    <t>Pre-2011 Programs completed in 2011</t>
  </si>
  <si>
    <t>Electricity Retrofit Incentive Program</t>
  </si>
  <si>
    <t>High Performance New Construction</t>
  </si>
  <si>
    <t>Toronto Comprehensive</t>
  </si>
  <si>
    <t>Multifamily Energy Efficiency Rebates</t>
  </si>
  <si>
    <t>LDC Custom Programs</t>
  </si>
  <si>
    <t>Program Enabled Savings</t>
  </si>
  <si>
    <t>Time of Use Savings</t>
  </si>
  <si>
    <t>LDC Pilots</t>
  </si>
  <si>
    <t>Actual CDM Savings in 2011</t>
  </si>
  <si>
    <t>Forecast CDM Savings in 2011</t>
  </si>
  <si>
    <t>Distribution Rate in 2011</t>
  </si>
  <si>
    <t>Lost Revenue in 2011 from 2011 programs</t>
  </si>
  <si>
    <t>Forecast Lost Revenues in 2011</t>
  </si>
  <si>
    <t>LRAMVA in 2011</t>
  </si>
  <si>
    <t>2011 Savings Persisting in 2012</t>
  </si>
  <si>
    <t>2011 Savings Persisting in 2013</t>
  </si>
  <si>
    <t>2011 Savings Persisting in 2014</t>
  </si>
  <si>
    <t>2011 Savings Persisting in 2015</t>
  </si>
  <si>
    <t>2011 Savings Persisting in 2016</t>
  </si>
  <si>
    <t>2011 Savings Persisting in 2017</t>
  </si>
  <si>
    <t>2011 Savings Persisting in 2018</t>
  </si>
  <si>
    <t>2011 Savings Persisting in 2019</t>
  </si>
  <si>
    <t>2011 Savings Persisting in 2020</t>
  </si>
  <si>
    <t>2011 Savings Persisting in 2021</t>
  </si>
  <si>
    <t>2011 Savings Persisting in 2022</t>
  </si>
  <si>
    <t>2011 Savings Persisting in 2023</t>
  </si>
  <si>
    <t>2011 Savings Persisting in 2024</t>
  </si>
  <si>
    <t>2011 Savings Persisting in 2025</t>
  </si>
  <si>
    <t>2011 Savings Persisting in 2026</t>
  </si>
  <si>
    <t>2011 Savings Persisting in 2027</t>
  </si>
  <si>
    <t>Note:  LDC to make note of key assumptions included above</t>
  </si>
  <si>
    <t>Table 4-b.  2012 Lost Revenues Work Form</t>
  </si>
  <si>
    <t>Adjustment to 2012 savings</t>
  </si>
  <si>
    <t>Actual CDM Savings in 2012</t>
  </si>
  <si>
    <t>Forecast CDM Savings in 2012</t>
  </si>
  <si>
    <t>Distribution Rate in 2012</t>
  </si>
  <si>
    <t>Lost Revenue in 2012 from 2011 programs</t>
  </si>
  <si>
    <t>Lost Revenue in 2012 from 2012 programs</t>
  </si>
  <si>
    <t>Total Lost Revenues in 2012</t>
  </si>
  <si>
    <t>Forecast Lost Revenues in 2012</t>
  </si>
  <si>
    <t>LRAMVA in 2012</t>
  </si>
  <si>
    <t>2012 Savings Persisting in 2013</t>
  </si>
  <si>
    <t>2012 Savings Persisting in 2014</t>
  </si>
  <si>
    <t>2012 Savings Persisting in 2015</t>
  </si>
  <si>
    <t>2012 Savings Persisting in 2016</t>
  </si>
  <si>
    <t>2012 Savings Persisting in 2017</t>
  </si>
  <si>
    <t>2012 Savings Persisting in 2018</t>
  </si>
  <si>
    <t>2012 Savings Persisting in 2019</t>
  </si>
  <si>
    <t>2012 Savings Persisting in 2020</t>
  </si>
  <si>
    <t>2012 Savings Persisting in 2021</t>
  </si>
  <si>
    <t>2012 Savings Persisting in 2022</t>
  </si>
  <si>
    <t>2012 Savings Persisting in 2023</t>
  </si>
  <si>
    <t>2012 Savings Persisting in 2024</t>
  </si>
  <si>
    <t>2012 Savings Persisting in 2025</t>
  </si>
  <si>
    <t>2012 Savings Persisting in 2026</t>
  </si>
  <si>
    <t>2012 Savings Persisting in 2027</t>
  </si>
  <si>
    <t>Table 4-c.  2013 Lost Revenues Work Form</t>
  </si>
  <si>
    <t>Adjustment to 2013 savings</t>
  </si>
  <si>
    <t>Actual CDM Savings in 2013</t>
  </si>
  <si>
    <t>Forecast CDM Savings in 2013</t>
  </si>
  <si>
    <t>Distribution Rate in 2013</t>
  </si>
  <si>
    <t>Lost Revenue in 2013 from 2011 programs</t>
  </si>
  <si>
    <t>Lost Revenue in 2013 from 2012 programs</t>
  </si>
  <si>
    <t>Lost Revenue in 2013 from 2013 programs</t>
  </si>
  <si>
    <t>Total Lost Revenues in 2013</t>
  </si>
  <si>
    <t>Forecast Lost Revenues in 2013</t>
  </si>
  <si>
    <t>LRAMVA in 2013</t>
  </si>
  <si>
    <t>2013 Savings Persisting in 2014</t>
  </si>
  <si>
    <t>2013 Savings Persisting in 2015</t>
  </si>
  <si>
    <t>2013 Savings Persisting in 2016</t>
  </si>
  <si>
    <t>2013 Savings Persisting in 2017</t>
  </si>
  <si>
    <t>2013 Savings Persisting in 2018</t>
  </si>
  <si>
    <t>2013 Savings Persisting in 2019</t>
  </si>
  <si>
    <t>2013 Savings Persisting in 2020</t>
  </si>
  <si>
    <t>2013 Savings Persisting in 2021</t>
  </si>
  <si>
    <t>2013 Savings Persisting in 2022</t>
  </si>
  <si>
    <t>2013 Savings Persisting in 2023</t>
  </si>
  <si>
    <t>2013 Savings Persisting in 2024</t>
  </si>
  <si>
    <t>2013 Savings Persisting in 2025</t>
  </si>
  <si>
    <t>2013 Savings Persisting in 2026</t>
  </si>
  <si>
    <t>2013 Savings Persisting in 2027</t>
  </si>
  <si>
    <t>Table 4-d.  2014 Lost Revenues Work Form</t>
  </si>
  <si>
    <t>Return to Top</t>
  </si>
  <si>
    <t>Adjustment to 2014 savings</t>
  </si>
  <si>
    <t>Actual CDM Savings in 2014</t>
  </si>
  <si>
    <t>Forecast CDM Savings in 2014</t>
  </si>
  <si>
    <t>Distribution Rate in 2014</t>
  </si>
  <si>
    <t>Lost Revenue in 2014 from 2011 programs</t>
  </si>
  <si>
    <t>Lost Revenue in 2014 from 2012 programs</t>
  </si>
  <si>
    <t>Lost Revenue in 2014 from 2013 programs</t>
  </si>
  <si>
    <t>Lost Revenue in 2014 from 2014 programs</t>
  </si>
  <si>
    <t>Total Lost Revenues in 2014</t>
  </si>
  <si>
    <t>Forecast Lost Revenues in 2014</t>
  </si>
  <si>
    <t>LRAMVA in 2014</t>
  </si>
  <si>
    <t>2014 Savings Persisting in 2015</t>
  </si>
  <si>
    <t>2014 Savings Persisting in 2016</t>
  </si>
  <si>
    <t>2014 Savings Persisting in 2017</t>
  </si>
  <si>
    <t>2014 Savings Persisting in 2018</t>
  </si>
  <si>
    <t>2014 Savings Persisting in 2019</t>
  </si>
  <si>
    <t>2014 Savings Persisting in 2020</t>
  </si>
  <si>
    <t>2014 Savings Persisting in 2021</t>
  </si>
  <si>
    <t>2014 Savings Persisting in 2022</t>
  </si>
  <si>
    <t>2014 Savings Persisting in 2023</t>
  </si>
  <si>
    <t>2014 Savings Persisting in 2024</t>
  </si>
  <si>
    <t>2014 Savings Persisting in 2025</t>
  </si>
  <si>
    <t>2014 Savings Persisting in 2026</t>
  </si>
  <si>
    <t>2014 Savings Persisting in 2027</t>
  </si>
  <si>
    <r>
      <rPr>
        <b/>
        <sz val="12"/>
        <rFont val="Arial"/>
        <family val="2"/>
      </rPr>
      <t>1.</t>
    </r>
    <r>
      <rPr>
        <sz val="12"/>
        <rFont val="Arial"/>
        <family val="2"/>
      </rPr>
      <t xml:space="preserve">  The 2021 CDM Guidelines required distributors filing an application for 2023 rates to seek disposition of all outstanding LRAMVA balances related to previously established LRAMVA thresholds if possible. Most distributors have completed this step and now have a zero balance in the LRAMVA. Some of these distributors also had LRAM-eligible amounts approved for future years (with the approved amounts to be adjusted mechanistically by the approved inflation minus X factor applicable to IRM applications in effect for a given year, and recovered through a rate rider in the corresponding rate year). 
Distributors with zero balance in the LRAMVA (including those with previously approved LRAM-eligible amounts):  
A distributor with a zero balance in the LRAMVA should indicate this fact in its application, and advise that it is not requesting any disposition. If a distributor with zero balance in the LRAMVA is requesting rate rider(s) for 2024 rates to recover an LRAM-eligible amount approved in a previous proceeding, the distributor should reference the previous OEB decision where the base LRAM-eligible amount for 2024 (i.e., the amount prior to the mechanistic adjustment) was approved, and provide the calculations used to generate the requested LRAM-eligible rate riders (i.e., the mechanistic adjustment and the allocation to rate classes). Distributors are to input the resulting rate rider(s) in Tab 19 – Additional Rates of the IRM Rate Generator Model. Distributors in this circumstance do not need to file the LRAMVA workform or any additional documentation. 
Distributors with non-zero balance in the LRAMVA: 
A distributors that does not have a confirmed zero balance in the LRAMVA should seek disposition as part of their 2024 IRM applications, with supporting information, or provide a rationale for not doing so. In addition, such distributors are also eligible for LRAM for persisting impacts of CFF programs and Local Program Fund programs until their next rebasing. Such distributors not rebasing for 2024 rates who have complete information on eligible savings (i.e., needing only to account for persistence of savings in future years) should calculate and request approval of LRAM-eligible amounts to address amounts that would otherwise be recorded in the LRAMVA for all years until their next rebasing application, and request any rate rider(s) for 2024 rates for the 2024 LRAM-eligible amount. 
</t>
    </r>
    <r>
      <rPr>
        <b/>
        <sz val="12"/>
        <rFont val="Arial"/>
        <family val="2"/>
      </rPr>
      <t>More detailed instructions related to prospective LRAM-eligible amounts are included above Table 5-j (2024 Lost Revenue Work Form).</t>
    </r>
    <r>
      <rPr>
        <sz val="12"/>
        <rFont val="Arial"/>
        <family val="2"/>
      </rPr>
      <t xml:space="preserve"> 
Please input or manually link the savings, adjustments and program savings persistence data in these tables from the LDC's Persistence Reports provided by the IESO (in Tab 7).  As noted earlier, persistence data is available upon request from the IESO.  Please also be advised that the same rate classes (of up to 14) are carried over from the Summary Tab 1.  </t>
    </r>
  </si>
  <si>
    <r>
      <rPr>
        <b/>
        <sz val="12"/>
        <rFont val="Arial"/>
        <family val="2"/>
      </rPr>
      <t xml:space="preserve">2.  </t>
    </r>
    <r>
      <rPr>
        <sz val="12"/>
        <rFont val="Arial"/>
        <family val="2"/>
      </rPr>
      <t>Please ensure that the IESO verified savings adjustments apply back to the program year it relates to.  For example, savings adjustments related to 2016 programs that were reported by the IESO in 2017 should be included in the 2016 program savings table.  In order for persisting savings to be claimed in future years, past year's initiative level savings results need to be filled out in the tables below.   If the IESO adjustments were made available to the LDC after the LRAMVA was approved, the persistence of those savings adjustments in the future cannot be claimed as approved LRAMVA amounts are considered to be final.</t>
    </r>
  </si>
  <si>
    <r>
      <rPr>
        <b/>
        <sz val="12"/>
        <rFont val="Arial"/>
        <family val="2"/>
      </rPr>
      <t xml:space="preserve">5.  </t>
    </r>
    <r>
      <rPr>
        <sz val="12"/>
        <rFont val="Arial"/>
        <family val="2"/>
      </rPr>
      <t>The persistence of future savings is expected to be included in the distributor's load forecast after re-basing.  LDCs are requested to delete the applicable savings persistence rows (auto-calculated after the LRAMVA totals for the year) if future year's persistence of savings is already captured in the updated load forecast.  Please also provide assumptions about the years in which persistence is captured in the load forecast calculation in the "Notes" section below each table. note #5: As noted above, the work form has been expanded to allow for persistence of savings and lost revenues into the future, up to the time of an LDCs next cost of service application. LDCs should include all persisting lost revenues in order to be able to close its LRAMVA balances entirely.</t>
    </r>
  </si>
  <si>
    <t>Table 5-a.  2015 Lost Revenues</t>
  </si>
  <si>
    <t>Table 5-g.  2021 Lost Revenues</t>
  </si>
  <si>
    <t>Table 5-m.  2027 Lost Revenues</t>
  </si>
  <si>
    <t xml:space="preserve">Table 5-b.  2016 Lost Revenues </t>
  </si>
  <si>
    <t>Table 5-h.  2022 Lost Revenues</t>
  </si>
  <si>
    <t xml:space="preserve">Table 5-c.  2017 Lost Revenues </t>
  </si>
  <si>
    <t>Table 5-i.  2023 Lost Revenues</t>
  </si>
  <si>
    <t xml:space="preserve">Table 5-d.  2018 Lost Revenues </t>
  </si>
  <si>
    <t>Table 5-j.  2024 Lost Revenues</t>
  </si>
  <si>
    <t>Table 5-e.  2019 Lost Revenues</t>
  </si>
  <si>
    <t>Table 5-k.  2025 Lost Revenues</t>
  </si>
  <si>
    <t>Table 5-f.  2020 Lost Revenues</t>
  </si>
  <si>
    <t>Table 5-l.  2026 Lost Revenues</t>
  </si>
  <si>
    <t>Table 5-a.  2015 Lost Revenues Work Form</t>
  </si>
  <si>
    <t>Legacy Framework</t>
  </si>
  <si>
    <t>Residential Program</t>
  </si>
  <si>
    <t>Coupon Initiative</t>
  </si>
  <si>
    <t>Adjustment to 2015 savings</t>
  </si>
  <si>
    <t>Bi-Annual Retailer Event Initiative</t>
  </si>
  <si>
    <t>Appliance Retirement Initiative</t>
  </si>
  <si>
    <t>HVAC Incentives Initiative</t>
  </si>
  <si>
    <t>Residential New Construction and Major Renovation Initiative</t>
  </si>
  <si>
    <t>Commercial &amp; Institutional Program</t>
  </si>
  <si>
    <t>Energy Audit Initiative</t>
  </si>
  <si>
    <t>Efficiency:  Equipment Replacement Incentive Initiative</t>
  </si>
  <si>
    <t>Direct Install Lighting and Water Heating Initiative</t>
  </si>
  <si>
    <t>New Construction and Major Renovation Initiative</t>
  </si>
  <si>
    <t>Existing Building Commissioning Incentive Initiative</t>
  </si>
  <si>
    <t>Process and Systems Upgrades Initiatives - Project Incentive Initiative</t>
  </si>
  <si>
    <t>Process and Systems Upgrades Initiatives - Monitoring and Targeting Initiative</t>
  </si>
  <si>
    <t>Process and Systems Upgrades Initiatives - Energy Manager Initiative</t>
  </si>
  <si>
    <t>Low Income Program</t>
  </si>
  <si>
    <t>Low Income Initiative</t>
  </si>
  <si>
    <t>Aboriginal Conservation Program</t>
  </si>
  <si>
    <t>Conservation Fund Pilots</t>
  </si>
  <si>
    <t>Conservation Fund Pilot - EnerNOC</t>
  </si>
  <si>
    <t>Loblaws Pilot</t>
  </si>
  <si>
    <t>Conservation Fund Pilot - SEG</t>
  </si>
  <si>
    <t>Social Benchmarking Pliot</t>
  </si>
  <si>
    <t>Conservation First Framework</t>
  </si>
  <si>
    <t>Residential Province-Wide Programs</t>
  </si>
  <si>
    <t>Save on Energy Coupon Program</t>
  </si>
  <si>
    <t>Save on Energy Heating and Cooling Program</t>
  </si>
  <si>
    <t>Save on Energy New Construction Program</t>
  </si>
  <si>
    <t>Save on Energy Home Assistance Program</t>
  </si>
  <si>
    <t>Non-Residential Province-Wide Programs</t>
  </si>
  <si>
    <t>Save on Energy Audit Funding Program</t>
  </si>
  <si>
    <t>Save on Energy Retrofit Program</t>
  </si>
  <si>
    <t>Save on Energy Small Business Lighting Program</t>
  </si>
  <si>
    <t>Save on Energy High Performance New Construction Program</t>
  </si>
  <si>
    <t>Save on Energy Existing Building Commissioning Program</t>
  </si>
  <si>
    <t>Save on Energy Process &amp; Systems Upgrades Program</t>
  </si>
  <si>
    <t>Save on Energy Monitoring &amp; Targeting Program</t>
  </si>
  <si>
    <t>Save on Energy Energy Manager Program</t>
  </si>
  <si>
    <t>Local &amp; Regional Programs</t>
  </si>
  <si>
    <t>Business Refrigeration Local Program</t>
  </si>
  <si>
    <t>First Nation Conservation Local Program</t>
  </si>
  <si>
    <t>Social Benchmarking Local Program</t>
  </si>
  <si>
    <t>Pilot Programs</t>
  </si>
  <si>
    <t>Enersource Hydro Mississauga Inc. - Performance-Based Conservation Pilot Program - Conservation Fund</t>
  </si>
  <si>
    <t>EnWin Utilities Ltd. - Building Optimization Pilot</t>
  </si>
  <si>
    <t>EnWin Utilities Ltd. - Re-Invest Pilot</t>
  </si>
  <si>
    <t>Horizon Utilities Corporation - ECM Furnace Motor Pilot</t>
  </si>
  <si>
    <t>Horizon Utilities Corporation - Social Benchmarking Pilot</t>
  </si>
  <si>
    <t>Hydro Ottawa Limited - Conservation Voltage Regulation (CVR) Leveraging AMI Data Pilot</t>
  </si>
  <si>
    <t>Hydro Ottawa Limited - Residential Demand Response Wi-Fi Thermostat Pilot</t>
  </si>
  <si>
    <t>Kitchener-Wilmot Hydro Inc. - Pilot - DCKV</t>
  </si>
  <si>
    <t>Niagara-on-the-Lake Hydro Inc. - Direct Install Energy Efficiency Measures for the Agricultural Sector</t>
  </si>
  <si>
    <t>Oakville Hydro Electricity Distribution Inc. - Direct Install - Hydronic</t>
  </si>
  <si>
    <t>Oakville Hydro Electricity Distribution Inc. - Direct Install - RTU Controls</t>
  </si>
  <si>
    <t>Toronto Hydro-Electric System Limited - Direct Install - Hydronic (Pilot Savings)</t>
  </si>
  <si>
    <t>Toronto Hydro-Electric System Limited - Direct Install - RTU Controls (Pilot Savings)</t>
  </si>
  <si>
    <t>Toronto Hydro-Electric System Limited - PFP - Large (Pilot Savings)</t>
  </si>
  <si>
    <t>Actual CDM Savings in 2015</t>
  </si>
  <si>
    <t>Forecast CDM Savings in 2015</t>
  </si>
  <si>
    <t>Distribution Rate in 2015</t>
  </si>
  <si>
    <t>Lost Revenue in 2015 from 2011 programs</t>
  </si>
  <si>
    <t>Lost Revenue in 2015 from 2012 programs</t>
  </si>
  <si>
    <t>Lost Revenue in 2015 from 2013 programs</t>
  </si>
  <si>
    <t>Lost Revenue in 2015 from 2014 programs</t>
  </si>
  <si>
    <t>Lost Revenue in 2015 from 2015 programs</t>
  </si>
  <si>
    <t>Total Lost Revenues in 2015</t>
  </si>
  <si>
    <t>Forecast Lost Revenues in 2015</t>
  </si>
  <si>
    <t>LRAMVA in 2015</t>
  </si>
  <si>
    <t>2015 Savings Persisting in 2016</t>
  </si>
  <si>
    <t>2015 Savings Persisting in 2017</t>
  </si>
  <si>
    <t>2015 Savings Persisting in 2018</t>
  </si>
  <si>
    <t>2015 Savings Persisting in 2019</t>
  </si>
  <si>
    <t>2015 Savings Persisting in 2020</t>
  </si>
  <si>
    <t>2015 Savings Persisting in 2021</t>
  </si>
  <si>
    <t>2015 Savings Persisting in 2022</t>
  </si>
  <si>
    <t>2015 Savings Persisting in 2023</t>
  </si>
  <si>
    <t>2015 Savings Persisting in 2024</t>
  </si>
  <si>
    <t>2015 Savings Persisting in 2025</t>
  </si>
  <si>
    <t>2015 Savings Persisting in 2026</t>
  </si>
  <si>
    <t>2015 Savings Persisting in 2027</t>
  </si>
  <si>
    <t>Table 5-b.  2016 Lost Revenues Work Form</t>
  </si>
  <si>
    <t>Adjustment to 2016 savings</t>
  </si>
  <si>
    <t>Actual CDM Savings in 2016</t>
  </si>
  <si>
    <t>Forecast CDM Savings in 2016</t>
  </si>
  <si>
    <t>Distribution Rate in 2016</t>
  </si>
  <si>
    <t>Lost Revenue in 2016 from 2011 programs</t>
  </si>
  <si>
    <t>Lost Revenue in 2016 from 2012 programs</t>
  </si>
  <si>
    <t>Lost Revenue in 2016 from 2013 programs</t>
  </si>
  <si>
    <t>Lost Revenue in 2016 from 2014 programs</t>
  </si>
  <si>
    <t>Lost Revenue in 2016 from 2015 programs</t>
  </si>
  <si>
    <t>Lost Revenue in 2016 from 2016 programs</t>
  </si>
  <si>
    <t>Total Lost Revenues in 2016</t>
  </si>
  <si>
    <t>Forecast Lost Revenues in 2016</t>
  </si>
  <si>
    <t>LRAMVA in 2016</t>
  </si>
  <si>
    <t>2016 Savings Persisting in 2017</t>
  </si>
  <si>
    <t>2016 Savings Persisting in 2018</t>
  </si>
  <si>
    <t>2016 Savings Persisting in 2019</t>
  </si>
  <si>
    <t>2016 Savings Persisting in 2020</t>
  </si>
  <si>
    <t>2016 Savings Persisting in 2021</t>
  </si>
  <si>
    <t>2016 Savings Persisting in 2022</t>
  </si>
  <si>
    <t>2016 Savings Persisting in 2023</t>
  </si>
  <si>
    <t>2016 Savings Persisting in 2024</t>
  </si>
  <si>
    <t>2016 Savings Persisting in 2025</t>
  </si>
  <si>
    <t>2016 Savings Persisting in 2026</t>
  </si>
  <si>
    <t>2016 Savings Persisting in 2027</t>
  </si>
  <si>
    <t>Table 5-c.  2017 Lost Revenues Work Form</t>
  </si>
  <si>
    <t>Adjustment to 2017 savings</t>
  </si>
  <si>
    <t>Actual CDM Savings in 2017</t>
  </si>
  <si>
    <t>Forecast CDM Savings in 2017</t>
  </si>
  <si>
    <t>Distribution Rate in 2017</t>
  </si>
  <si>
    <t>Lost Revenue in 2017 from 2011 programs</t>
  </si>
  <si>
    <t>Lost Revenue in 2017 from 2012 programs</t>
  </si>
  <si>
    <t>Lost Revenue in 2017 from 2013 programs</t>
  </si>
  <si>
    <t>Lost Revenue in 2017 from 2014 programs</t>
  </si>
  <si>
    <t>Lost Revenue in 2017 from 2015 programs</t>
  </si>
  <si>
    <t>Lost Revenue in 2017 from 2016 programs</t>
  </si>
  <si>
    <t>Lost Revenue in 2017 from 2017 programs</t>
  </si>
  <si>
    <t>Total Lost Revenues in 2017</t>
  </si>
  <si>
    <t>Forecast Lost Revenues in 2017</t>
  </si>
  <si>
    <t>LRAMVA in 2017</t>
  </si>
  <si>
    <t>2017 Savings Persisting in 2018</t>
  </si>
  <si>
    <t>2017 Savings Persisting in 2019</t>
  </si>
  <si>
    <t>2017 Savings Persisting in 2020</t>
  </si>
  <si>
    <t>2017 Savings Persisting in 2021</t>
  </si>
  <si>
    <t>2017 Savings Persisting in 2022</t>
  </si>
  <si>
    <t>2017 Savings Persisting in 2023</t>
  </si>
  <si>
    <t>2017 Savings Persisting in 2024</t>
  </si>
  <si>
    <t>2017 Savings Persisting in 2025</t>
  </si>
  <si>
    <t>2017 Savings Persisting in 2026</t>
  </si>
  <si>
    <t>2017 Savings Persisting in 2027</t>
  </si>
  <si>
    <t>Table 5-d.  2018 Lost Revenues Work Form</t>
  </si>
  <si>
    <t>Adjustment to 2018 savings</t>
  </si>
  <si>
    <t>Actual CDM Savings in 2018</t>
  </si>
  <si>
    <t>Forecast CDM Savings in 2018</t>
  </si>
  <si>
    <t>Distribution Rate in 2018</t>
  </si>
  <si>
    <t>Lost Revenue in 2018 from 2011 programs</t>
  </si>
  <si>
    <t>Lost Revenue in 2018 from 2012 programs</t>
  </si>
  <si>
    <t>Lost Revenue in 2018 from 2013 programs</t>
  </si>
  <si>
    <t>Lost Revenue in 2018 from 2014 programs</t>
  </si>
  <si>
    <t>Lost Revenue in 2018 from 2015 programs</t>
  </si>
  <si>
    <t>Lost Revenue in 2018 from 2016 programs</t>
  </si>
  <si>
    <t>Lost Revenue in 2018 from 2017 programs</t>
  </si>
  <si>
    <t>Lost Revenue in 2018 from 2018 programs</t>
  </si>
  <si>
    <t>Total Lost Revenues in 2018</t>
  </si>
  <si>
    <t>Forecast Lost Revenues in 2018</t>
  </si>
  <si>
    <t>LRAMVA in 2018</t>
  </si>
  <si>
    <t>2018 Savings Persisting in 2019</t>
  </si>
  <si>
    <t>2018 Savings Persisting in 2020</t>
  </si>
  <si>
    <t>2018 Savings Persisting in 2021</t>
  </si>
  <si>
    <t>2018 Savings Persisting in 2022</t>
  </si>
  <si>
    <t>2018 Savings Persisting in 2023</t>
  </si>
  <si>
    <t>2018 Savings Persisting in 2024</t>
  </si>
  <si>
    <t>2018 Savings Persisting in 2025</t>
  </si>
  <si>
    <t>2018 Savings Persisting in 2026</t>
  </si>
  <si>
    <t>2018 Savings Persisting in 2027</t>
  </si>
  <si>
    <t>Table 5-e.  2019 Lost Revenues Work Form</t>
  </si>
  <si>
    <t>Adjustment to 2019 savings</t>
  </si>
  <si>
    <t xml:space="preserve">Interim Framework </t>
  </si>
  <si>
    <r>
      <t xml:space="preserve">Local Program Fund </t>
    </r>
    <r>
      <rPr>
        <b/>
        <sz val="12"/>
        <color rgb="FF0033CC"/>
        <rFont val="Arial"/>
        <family val="2"/>
      </rPr>
      <t>(LDC to Complete)</t>
    </r>
  </si>
  <si>
    <t>Actual CDM Savings in 2019</t>
  </si>
  <si>
    <t>Forecast CDM Savings in 2019</t>
  </si>
  <si>
    <t>Distribution Rate in 2019</t>
  </si>
  <si>
    <t>Lost Revenue in 2019 from 2011 programs</t>
  </si>
  <si>
    <t>Lost Revenue in 2019 from 2012 programs</t>
  </si>
  <si>
    <t>Lost Revenue in 2019 from 2013 programs</t>
  </si>
  <si>
    <t>Lost Revenue in 2019 from 2014 programs</t>
  </si>
  <si>
    <t>Lost Revenue in 2019 from 2015 programs</t>
  </si>
  <si>
    <t>Lost Revenue in 2019 from 2016 programs</t>
  </si>
  <si>
    <t>Lost Revenue in 2019 from 2017 programs</t>
  </si>
  <si>
    <t>Lost Revenue in 2019 from 2018 programs</t>
  </si>
  <si>
    <t>Lost Revenue in 2019 from 2019 programs</t>
  </si>
  <si>
    <t>Total Lost Revenues in 2019</t>
  </si>
  <si>
    <t>Forecast Lost Revenues in 2019</t>
  </si>
  <si>
    <t>LRAMVA in 2019</t>
  </si>
  <si>
    <t>2019 Savings Persisting in 2020</t>
  </si>
  <si>
    <t>2019 Savings Persisting in 2021</t>
  </si>
  <si>
    <t>2019 Savings Persisting in 2022</t>
  </si>
  <si>
    <t>2019 Savings Persisting in 2023</t>
  </si>
  <si>
    <t>2019 Savings Persisting in 2024</t>
  </si>
  <si>
    <t>2019 Savings Persisting in 2025</t>
  </si>
  <si>
    <t>2019 Savings Persisting in 2026</t>
  </si>
  <si>
    <t>2019 Savings Persisting in 2027</t>
  </si>
  <si>
    <t>Table 5-f.  2020 Lost Revenues Work Form</t>
  </si>
  <si>
    <t>Adjustment to 2020 savings</t>
  </si>
  <si>
    <t>Actual CDM Savings in 2020</t>
  </si>
  <si>
    <t>Forecast CDM Savings in 2020</t>
  </si>
  <si>
    <t>Distribution Rate in 2020</t>
  </si>
  <si>
    <t>Lost Revenue in 2020 from 2011 programs</t>
  </si>
  <si>
    <t>Lost Revenue in 2020 from 2012 programs</t>
  </si>
  <si>
    <t>Lost Revenue in 2020 from 2013 programs</t>
  </si>
  <si>
    <t>Lost Revenue in 2020 from 2014 programs</t>
  </si>
  <si>
    <t>Lost Revenue in 2020 from 2015 programs</t>
  </si>
  <si>
    <t>Lost Revenue in 2020 from 2016 programs</t>
  </si>
  <si>
    <t>Lost Revenue in 2020 from 2017 programs</t>
  </si>
  <si>
    <t>Lost Revenue in 2020 from 2018 programs</t>
  </si>
  <si>
    <t>Lost Revenue in 2020 from 2019 programs</t>
  </si>
  <si>
    <t>Lost Revenue in 2020 from 2020 programs</t>
  </si>
  <si>
    <t>Total Lost Revenues in 2020</t>
  </si>
  <si>
    <t>Forecast Lost Revenues in 2020</t>
  </si>
  <si>
    <t>LRAMVA in 2020</t>
  </si>
  <si>
    <t>2020 Savings Persisting in 2021</t>
  </si>
  <si>
    <t>2020 Savings Persisting in 2022</t>
  </si>
  <si>
    <t>2020 Savings Persisting in 2023</t>
  </si>
  <si>
    <t>2020 Savings Persisting in 2024</t>
  </si>
  <si>
    <t>2020 Savings Persisting in 2025</t>
  </si>
  <si>
    <t>2020 Savings Persisting in 2026</t>
  </si>
  <si>
    <t>2020 Savings Persisting in 2027</t>
  </si>
  <si>
    <t>Table 5-g.  2021 Lost Revenues Work Form</t>
  </si>
  <si>
    <t>Adjustment to 2021 savings</t>
  </si>
  <si>
    <t>Actual CDM Savings in 2021</t>
  </si>
  <si>
    <t>Forecast CDM Savings in 2021</t>
  </si>
  <si>
    <t>Distribution Rate in 2021</t>
  </si>
  <si>
    <t>Lost Revenue in 2021 from 2011 programs</t>
  </si>
  <si>
    <t>Lost Revenue in 2021 from 2012 programs</t>
  </si>
  <si>
    <t>Lost Revenue in 2021 from 2013 programs</t>
  </si>
  <si>
    <t>Lost Revenue in 2021 from 2014 programs</t>
  </si>
  <si>
    <t>Lost Revenue in 2021 from 2015 programs</t>
  </si>
  <si>
    <t>Lost Revenue in 2021 from 2016 programs</t>
  </si>
  <si>
    <t>Lost Revenue in 2021 from 2017 programs</t>
  </si>
  <si>
    <t>Lost Revenue in 2021 from 2018 programs</t>
  </si>
  <si>
    <t>Lost Revenue in 2021 from 2019 programs</t>
  </si>
  <si>
    <t>Lost Revenue in 2021 from 2020 programs</t>
  </si>
  <si>
    <t>Lost Revenue in 2021 from 2021 programs</t>
  </si>
  <si>
    <t>Total Lost Revenues in 2021</t>
  </si>
  <si>
    <t>Forecast Lost Revenues in 2021</t>
  </si>
  <si>
    <t>LRAMVA in 2021</t>
  </si>
  <si>
    <t>2021 Savings Persisting in 2022</t>
  </si>
  <si>
    <t>2021 Savings Persisting in 2023</t>
  </si>
  <si>
    <t>2021 Savings Persisting in 2024</t>
  </si>
  <si>
    <t>2021 Savings Persisting in 2025</t>
  </si>
  <si>
    <t>2021 Savings Persisting in 2026</t>
  </si>
  <si>
    <t>2021 Savings Persisting in 2027</t>
  </si>
  <si>
    <t>Table 5-h.  2022 Lost Revenues Work Form</t>
  </si>
  <si>
    <t>Adjustment to 2022 savings</t>
  </si>
  <si>
    <t>Actual CDM Savings in 2022</t>
  </si>
  <si>
    <t>Forecast CDM Savings in 2022</t>
  </si>
  <si>
    <t>Distribution Rate in 2022</t>
  </si>
  <si>
    <t>Lost Revenue in 2022 from 2011 programs</t>
  </si>
  <si>
    <t>Lost Revenue in 2022 from 2012 programs</t>
  </si>
  <si>
    <t>Lost Revenue in 2022 from 2013 programs</t>
  </si>
  <si>
    <t>Lost Revenue in 2022 from 2014 programs</t>
  </si>
  <si>
    <t>Lost Revenue in 2022 from 2015 programs</t>
  </si>
  <si>
    <t>Lost Revenue in 2022 from 2016 programs</t>
  </si>
  <si>
    <t>Lost Revenue in 2022 from 2017 programs</t>
  </si>
  <si>
    <t>Lost Revenue in 2022 from 2018 programs</t>
  </si>
  <si>
    <t>Lost Revenue in 2022 from 2019 programs</t>
  </si>
  <si>
    <t>Lost Revenue in 2022 from 2020 programs</t>
  </si>
  <si>
    <t>Lost Revenue in 2022 from 2021 programs</t>
  </si>
  <si>
    <t>Lost Revenue in 2022 from 2022 programs</t>
  </si>
  <si>
    <t>Total Lost Revenues in 2022</t>
  </si>
  <si>
    <t>Forecast Lost Revenues in 2022</t>
  </si>
  <si>
    <t>LRAMVA in 2022</t>
  </si>
  <si>
    <t>2022 Savings Persisting in 2023</t>
  </si>
  <si>
    <t>2022 Savings Persisting in 2024</t>
  </si>
  <si>
    <t>2022 Savings Persisting in 2025</t>
  </si>
  <si>
    <t>2022 Savings Persisting in 2026</t>
  </si>
  <si>
    <t>2022 Savings Persisting in 2027</t>
  </si>
  <si>
    <t>Table 5-i.  2023 Lost Revenues Work Form</t>
  </si>
  <si>
    <t>Adjustment to 2023 savings</t>
  </si>
  <si>
    <t>Actual CDM Savings in 2023</t>
  </si>
  <si>
    <t>Forecast CDM Savings in 2023</t>
  </si>
  <si>
    <t>Distribution Rate in 2023</t>
  </si>
  <si>
    <t>Lost Revenue in 2023 from 2011 programs</t>
  </si>
  <si>
    <t>Lost Revenue in 2023 from 2012 programs</t>
  </si>
  <si>
    <t>Lost Revenue in 2023 from 2013 programs</t>
  </si>
  <si>
    <t>Lost Revenue in 2023 from 2014 programs</t>
  </si>
  <si>
    <t>Lost Revenue in 2023 from 2015 programs</t>
  </si>
  <si>
    <t>Lost Revenue in 2023 from 2016 programs</t>
  </si>
  <si>
    <t>Lost Revenue in 2023 from 2017 programs</t>
  </si>
  <si>
    <t>Lost Revenue in 2023 from 2018 programs</t>
  </si>
  <si>
    <t>Lost Revenue in 2023 from 2019 programs</t>
  </si>
  <si>
    <t>Lost Revenue in 2023 from 2020 programs</t>
  </si>
  <si>
    <t>Lost Revenue in 2023 from 2021 programs</t>
  </si>
  <si>
    <t>Lost Revenue in 2023 from 2022 programs</t>
  </si>
  <si>
    <t>Lost Revenue in 2023 from 2023 programs</t>
  </si>
  <si>
    <t>Total Lost Revenues in 2023</t>
  </si>
  <si>
    <t>Forecast Lost Revenues in 2023</t>
  </si>
  <si>
    <t>LRAMVA in 2023</t>
  </si>
  <si>
    <t>2023 Savings Persisting in 2024</t>
  </si>
  <si>
    <t>2023 Savings Persisting in 2025</t>
  </si>
  <si>
    <t>2023 Savings Persisting in 2026</t>
  </si>
  <si>
    <t>2023 Savings Persisting in 2027</t>
  </si>
  <si>
    <t>Table 5-j.  2024 Lost Revenues Work Form</t>
  </si>
  <si>
    <t>Adjustment to 2024 savings</t>
  </si>
  <si>
    <t>Actual CDM Savings in 2024</t>
  </si>
  <si>
    <t>Forecast CDM Savings in 2024</t>
  </si>
  <si>
    <t>Distribution Rate in 2024</t>
  </si>
  <si>
    <t>Lost Revenue in 2024 from 2011 programs</t>
  </si>
  <si>
    <t>Lost Revenue in 2024 from 2012 programs</t>
  </si>
  <si>
    <t>Lost Revenue in 2024 from 2013 programs</t>
  </si>
  <si>
    <t>Lost Revenue in 2024 from 2014 programs</t>
  </si>
  <si>
    <t>Lost Revenue in 2024 from 2015 programs</t>
  </si>
  <si>
    <t>Lost Revenue in 2024 from 2016 programs</t>
  </si>
  <si>
    <t>Lost Revenue in 2024 from 2017 programs</t>
  </si>
  <si>
    <t>Lost Revenue in 2024 from 2018 programs</t>
  </si>
  <si>
    <t>Lost Revenue in 2024 from 2019 programs</t>
  </si>
  <si>
    <t>Lost Revenue in 2024 from 2020 programs</t>
  </si>
  <si>
    <t>Lost Revenue in 2024 from 2021 programs</t>
  </si>
  <si>
    <t>Lost Revenue in 2024 from 2022 programs</t>
  </si>
  <si>
    <t>Lost Revenue in 2024 from 2024 programs</t>
  </si>
  <si>
    <t>Total Lost Revenues in 2024</t>
  </si>
  <si>
    <t>Forecast Lost Revenues in 2024</t>
  </si>
  <si>
    <t>LRAMVA in 2024</t>
  </si>
  <si>
    <t>2024 Savings Persisting in 2024</t>
  </si>
  <si>
    <t>2024 Savings Persisting in 2025</t>
  </si>
  <si>
    <t>2024 Savings Persisting in 2026</t>
  </si>
  <si>
    <t>2024 Savings Persisting in 2027</t>
  </si>
  <si>
    <t>Prospective Disposition of 
Persisting CDM Savings</t>
  </si>
  <si>
    <r>
      <t xml:space="preserve">As noted above, prospective treatment will not be necessary for cost-of-service applications. For incentive rate-setting mechanism applications, treatment of prospective LRAM-eligible amounts should be done as follows:
1)  Tables 5-j through Tables 5-m (the 2024 to 2027 years) do not allow for entry of new CDM savings in these years, but will calculate the total lost revenues, the forecast lost revenues, and the LRAM-eligible amount in these years, due to persistence of savings from prior years, based on 2023 distribution rates. 
2)  The LRAM-eligible amounts for 2024 to 2027 are not added to the LRAMVA and do not accrue interest, but are shown separately in the LRAMVA Summary in Table 1-C.  
3)  In their applications for 2024 rates, distributors should apply for approval of the 2024 to 2027 LRAM-eligible amounts shown in Table 1-C. Approval will mean that the LRAM-eligible amounts are accepted as final, subject only to the mechanistic adjustment described below.
4)  In their applications for 2024 rates and subsequent rate years: 
       o   Distributors should propose rate riders to recover each annual LRAM-eligible amount in the corresponding rate year, beginning with the application for 2024 rates, and continuing each rate year until all amounts shown in Table 1-C have been recovered.  
       o   The LRAM-eligible amount for a particular year (as identified in Table 1-C) is to be adjusted mechanistically by the OEB-approved inflation minus X factor formula applicable to IRM applications in effect for a given year. For example:
</t>
    </r>
    <r>
      <rPr>
        <b/>
        <sz val="12"/>
        <rFont val="Arial"/>
        <family val="2"/>
      </rPr>
      <t xml:space="preserve">
                  LRAM-Eligible Amount
</t>
    </r>
    <r>
      <rPr>
        <sz val="12"/>
        <rFont val="Arial"/>
        <family val="2"/>
      </rPr>
      <t xml:space="preserve">                           - Updated 2024 LRAM-eligible amount requested in the 2024 rate application = (2024 LRAM-eligible amount shown in Table 1-c, in 2023$)*(2024 OEB-approved inflation minus X-factor)
                           - Updated 2025 LRAM-eligible amount requested in the 2025 rate application = (2025 LRAM-eligible amount shown in Table 1-c, in 2023$)*(2024 OEB-approved inflation minus X-factor)*(2025 OEB-approved inflation minux X-factor)
</t>
    </r>
    <r>
      <rPr>
        <b/>
        <sz val="12"/>
        <rFont val="Arial"/>
        <family val="2"/>
      </rPr>
      <t xml:space="preserve">
</t>
    </r>
    <r>
      <rPr>
        <sz val="12"/>
        <rFont val="Arial"/>
        <family val="2"/>
      </rPr>
      <t xml:space="preserve">•   </t>
    </r>
    <r>
      <rPr>
        <b/>
        <sz val="12"/>
        <rFont val="Arial"/>
        <family val="2"/>
      </rPr>
      <t>Note</t>
    </r>
    <r>
      <rPr>
        <sz val="12"/>
        <rFont val="Arial"/>
        <family val="2"/>
      </rPr>
      <t>: each year’s LRAM-eligible amount is to be adjusted by the OEB-approved inflation minus X factors for the previous years up to and including the current rate year. 
       o   The rate riders for the respective rate year’s LRAM eligible amount are for a one-year period. 
       o   Distributors are to input the resulting rate riders in Tab 19 – Additional Rates of the IRM Rate Generator Model.</t>
    </r>
  </si>
  <si>
    <t>Table 5-k.  2025 Lost Revenues Work Form</t>
  </si>
  <si>
    <t>Actual CDM Savings in 2025 (set to zero)</t>
  </si>
  <si>
    <t>Forecast CDM Savings in 2025</t>
  </si>
  <si>
    <t>Distribution Rate in 2025</t>
  </si>
  <si>
    <t>Lost Revenue in 2025 from 2011 programs</t>
  </si>
  <si>
    <t>Lost Revenue in 2025 from 2012 programs</t>
  </si>
  <si>
    <t>Lost Revenue in 2025 from 2013 programs</t>
  </si>
  <si>
    <t>Lost Revenue in 2025 from 2014 programs</t>
  </si>
  <si>
    <t>Lost Revenue in 2025 from 2015 programs</t>
  </si>
  <si>
    <t>Lost Revenue in 2025 from 2016 programs</t>
  </si>
  <si>
    <t>Lost Revenue in 2025 from 2017 programs</t>
  </si>
  <si>
    <t>Lost Revenue in 2025 from 2018 programs</t>
  </si>
  <si>
    <t>Lost Revenue in 2025 from 2019 programs</t>
  </si>
  <si>
    <t>Lost Revenue in 2025 from 2020 programs</t>
  </si>
  <si>
    <t>Lost Revenue in 2025 from 2021 programs</t>
  </si>
  <si>
    <t>Lost Revenue in 2025 from 2022 programs</t>
  </si>
  <si>
    <t>Total Lost Revenues in 2025 (in 2024 $)</t>
  </si>
  <si>
    <t>Forecast Lost Revenues in 2025 (in 2024 $)</t>
  </si>
  <si>
    <t>LRAM-Eligible Amount in 2025 (in 2024 $)</t>
  </si>
  <si>
    <t>Table 5-l.  2026 Lost Revenues Work Form</t>
  </si>
  <si>
    <t>Actual CDM Savings in 2026 (set to zero)</t>
  </si>
  <si>
    <t>Forecast CDM Savings in 2026</t>
  </si>
  <si>
    <t>Distribution Rate in 2026</t>
  </si>
  <si>
    <t>Lost Revenue in 2026 from 2011 programs</t>
  </si>
  <si>
    <t>Lost Revenue in 2026 from 2012 programs</t>
  </si>
  <si>
    <t>Lost Revenue in 2026 from 2013 programs</t>
  </si>
  <si>
    <t>Lost Revenue in 2026 from 2014 programs</t>
  </si>
  <si>
    <t>Lost Revenue in 2026 from 2015 programs</t>
  </si>
  <si>
    <t>Lost Revenue in 2026 from 2016 programs</t>
  </si>
  <si>
    <t>Lost Revenue in 2026 from 2017 programs</t>
  </si>
  <si>
    <t>Lost Revenue in 2026 from 2018 programs</t>
  </si>
  <si>
    <t>Lost Revenue in 2026 from 2019 programs</t>
  </si>
  <si>
    <t>Lost Revenue in 2026 from 2020 programs</t>
  </si>
  <si>
    <t>Lost Revenue in 2026 from 2021 programs</t>
  </si>
  <si>
    <t>Lost Revenue in 2026 from 2022 programs</t>
  </si>
  <si>
    <t>Total Lost Revenues in 2026 (in 2024 $)</t>
  </si>
  <si>
    <t>Forecast Lost Revenues in 2026 (in 2024 $)</t>
  </si>
  <si>
    <t>LRAM-Eligible Amount in 2026 (in 2024 $)</t>
  </si>
  <si>
    <t>Table 5-m.  2027 Lost Revenues Work Form</t>
  </si>
  <si>
    <t>Actual CDM Savings in 2027 (set to zero)</t>
  </si>
  <si>
    <t>Forecast CDM Savings in 2027</t>
  </si>
  <si>
    <t>Distribution Rate in 2027</t>
  </si>
  <si>
    <t>Lost Revenue in 2027 from 2011 programs</t>
  </si>
  <si>
    <t>Lost Revenue in 2027 from 2012 programs</t>
  </si>
  <si>
    <t>Lost Revenue in 2027 from 2013 programs</t>
  </si>
  <si>
    <t>Lost Revenue in 2027 from 2014 programs</t>
  </si>
  <si>
    <t>Lost Revenue in 2027 from 2015 programs</t>
  </si>
  <si>
    <t>Lost Revenue in 2027 from 2016 programs</t>
  </si>
  <si>
    <t>Lost Revenue in 2027 from 2017 programs</t>
  </si>
  <si>
    <t>Lost Revenue in 2027 from 2018 programs</t>
  </si>
  <si>
    <t>Lost Revenue in 2027 from 2019 programs</t>
  </si>
  <si>
    <t>Lost Revenue in 2027 from 2027 programs</t>
  </si>
  <si>
    <t>Lost Revenue in 2027 from 2021 programs</t>
  </si>
  <si>
    <t>Lost Revenue in 2027 from 2022 programs</t>
  </si>
  <si>
    <t>Total Lost Revenues in 2027 (in 2024 $)</t>
  </si>
  <si>
    <t>Forecast Lost Revenues in 2027 (in 2024 $)</t>
  </si>
  <si>
    <t>LRAM-Eligible Amount in 2027 (in 2024 $)</t>
  </si>
  <si>
    <r>
      <rPr>
        <b/>
        <sz val="12"/>
        <rFont val="Arial"/>
        <family val="2"/>
      </rPr>
      <t xml:space="preserve">1.  </t>
    </r>
    <r>
      <rPr>
        <sz val="12"/>
        <rFont val="Arial"/>
        <family val="2"/>
      </rPr>
      <t>Please update Table 6 as new approved prescribed interest rates for deferral and variance accounts become available. Monthly interest rates are used to calculate the variance on the carrying charges for LRAMVA.  Starting from column I, the principal will auto-populate as monthly variances in Table 6-a, and are multiplied by the interest rate from column H to determine the monthly variances on carrying charges for each rate class by year.</t>
    </r>
  </si>
  <si>
    <r>
      <rPr>
        <b/>
        <sz val="12"/>
        <rFont val="Arial"/>
        <family val="2"/>
      </rPr>
      <t xml:space="preserve">2.  </t>
    </r>
    <r>
      <rPr>
        <sz val="12"/>
        <rFont val="Arial"/>
        <family val="2"/>
      </rPr>
      <t>The annual carrying charges totals in Table 6-a below pertain to the amount that was originally collected in interest from forecasted CDM savings and what should have been collected based on actual CDM savings.  As the amounts calculated in Table 6-a are cumulative, LDCs are requested to enter any collected interest amounts into the "Amounts Cleared" row in order to clear the balance and calculate outstanding variances on carrying charges.</t>
    </r>
    <r>
      <rPr>
        <b/>
        <sz val="12"/>
        <color rgb="FFFF0000"/>
        <rFont val="Arial"/>
        <family val="2"/>
      </rPr>
      <t/>
    </r>
  </si>
  <si>
    <r>
      <rPr>
        <b/>
        <sz val="12"/>
        <color theme="1"/>
        <rFont val="Arial"/>
        <family val="2"/>
      </rPr>
      <t xml:space="preserve">3.  </t>
    </r>
    <r>
      <rPr>
        <sz val="12"/>
        <color theme="1"/>
        <rFont val="Arial"/>
        <family val="2"/>
      </rPr>
      <t xml:space="preserve">Please calculate the projected interest amounts in the LRAMVA work form.  Project carrying charges amounts incuded in Table 6-a should be consistent with the projected interest amounts included in the DVA Continuity Schedule.  </t>
    </r>
    <r>
      <rPr>
        <b/>
        <sz val="12"/>
        <color theme="1"/>
        <rFont val="Arial"/>
        <family val="2"/>
      </rPr>
      <t>If there are additional adjustments required to the formulas to calculate the projected interest amounts, please adjust the formulas in Table 6-a accordingly.</t>
    </r>
  </si>
  <si>
    <t>Table 6.  Prescribed Interest Rates</t>
  </si>
  <si>
    <t>Table 6-a.  Calculation of Carrying Costs by Rate Class</t>
  </si>
  <si>
    <t>Go to Tab 1: Summary</t>
  </si>
  <si>
    <t>Quarter</t>
  </si>
  <si>
    <t xml:space="preserve">Approved Deferral &amp; Variance Accounts </t>
  </si>
  <si>
    <t>Month</t>
  </si>
  <si>
    <t>Period</t>
  </si>
  <si>
    <t>Monthly Rate</t>
  </si>
  <si>
    <t>2011 Q1</t>
  </si>
  <si>
    <t>Q1</t>
  </si>
  <si>
    <t>2011 Q2</t>
  </si>
  <si>
    <t>2011 Q3</t>
  </si>
  <si>
    <t>2011 Q4</t>
  </si>
  <si>
    <t>Q2</t>
  </si>
  <si>
    <t>2012 Q1</t>
  </si>
  <si>
    <t>2012 Q2</t>
  </si>
  <si>
    <t>2012 Q3</t>
  </si>
  <si>
    <t>Q3</t>
  </si>
  <si>
    <t>2012 Q4</t>
  </si>
  <si>
    <t>2013 Q1</t>
  </si>
  <si>
    <t>2013 Q2</t>
  </si>
  <si>
    <t>Q4</t>
  </si>
  <si>
    <t>2013 Q3</t>
  </si>
  <si>
    <t>2013 Q4</t>
  </si>
  <si>
    <t>2014 Q1</t>
  </si>
  <si>
    <t>Total for 2011</t>
  </si>
  <si>
    <t>2014 Q2</t>
  </si>
  <si>
    <t>2014 Q3</t>
  </si>
  <si>
    <t>Opening Balance for 2012</t>
  </si>
  <si>
    <t>2014 Q4</t>
  </si>
  <si>
    <t>2011-2012</t>
  </si>
  <si>
    <t>2015 Q1</t>
  </si>
  <si>
    <t>2015 Q2</t>
  </si>
  <si>
    <t>2015 Q3</t>
  </si>
  <si>
    <t>2015 Q4</t>
  </si>
  <si>
    <t>2016 Q1</t>
  </si>
  <si>
    <t>2016 Q2</t>
  </si>
  <si>
    <t>2016 Q3</t>
  </si>
  <si>
    <t>2016 Q4</t>
  </si>
  <si>
    <t>2017 Q1</t>
  </si>
  <si>
    <t>2017 Q2</t>
  </si>
  <si>
    <t>2017 Q3</t>
  </si>
  <si>
    <t>2017 Q4</t>
  </si>
  <si>
    <t>Total for 2012</t>
  </si>
  <si>
    <t>2018 Q1</t>
  </si>
  <si>
    <t>2018 Q2</t>
  </si>
  <si>
    <t>Opening Balance for 2013</t>
  </si>
  <si>
    <t>2018 Q3</t>
  </si>
  <si>
    <t>2011-2013</t>
  </si>
  <si>
    <t>2018 Q4</t>
  </si>
  <si>
    <t>2019 Q1</t>
  </si>
  <si>
    <t>2019 Q2</t>
  </si>
  <si>
    <t>2019 Q3</t>
  </si>
  <si>
    <t>2019 Q4</t>
  </si>
  <si>
    <t>2020 Q1</t>
  </si>
  <si>
    <t>2020 Q2</t>
  </si>
  <si>
    <t>2020 Q3</t>
  </si>
  <si>
    <t>2020 Q4</t>
  </si>
  <si>
    <t>2021 Q1</t>
  </si>
  <si>
    <t>2021 Q2</t>
  </si>
  <si>
    <t>2021 Q3</t>
  </si>
  <si>
    <t>Total for 2013</t>
  </si>
  <si>
    <t>2021 Q4</t>
  </si>
  <si>
    <t>2022 Q1</t>
  </si>
  <si>
    <t>Opening Balance for 2014</t>
  </si>
  <si>
    <t>2022 Q2</t>
  </si>
  <si>
    <t>2011-2014</t>
  </si>
  <si>
    <t>2022 Q3</t>
  </si>
  <si>
    <t>2022 Q4</t>
  </si>
  <si>
    <t>2023 Q1</t>
  </si>
  <si>
    <t>2023 Q2</t>
  </si>
  <si>
    <t>2023 Q3</t>
  </si>
  <si>
    <t>2023 Q4</t>
  </si>
  <si>
    <t>2024 Q1</t>
  </si>
  <si>
    <t>2024 Q2</t>
  </si>
  <si>
    <t>2024 Q3</t>
  </si>
  <si>
    <t>2024 Q4</t>
  </si>
  <si>
    <t>Total for 2014</t>
  </si>
  <si>
    <t>Opening Balance for 2015</t>
  </si>
  <si>
    <t>2011-2015</t>
  </si>
  <si>
    <t>Check OEB website</t>
  </si>
  <si>
    <t>Total for 2015</t>
  </si>
  <si>
    <t>Opening Balance for 2016</t>
  </si>
  <si>
    <t>2011-2016</t>
  </si>
  <si>
    <t>Total for 2016</t>
  </si>
  <si>
    <t>Opening Balance for 2017</t>
  </si>
  <si>
    <t>2011-2017</t>
  </si>
  <si>
    <t>Total for 2017</t>
  </si>
  <si>
    <t>Opening Balance for 2018</t>
  </si>
  <si>
    <t>2011-2018</t>
  </si>
  <si>
    <t>Total for 2018</t>
  </si>
  <si>
    <t>Opening Balance for 2019</t>
  </si>
  <si>
    <t>2011-2019</t>
  </si>
  <si>
    <t>Total for 2019</t>
  </si>
  <si>
    <t>Opening Balance for 2020</t>
  </si>
  <si>
    <t>2011-2020</t>
  </si>
  <si>
    <t>Total for 2020</t>
  </si>
  <si>
    <t>Opening Balance for 2021</t>
  </si>
  <si>
    <t>2011-2021</t>
  </si>
  <si>
    <t>Total for 2021</t>
  </si>
  <si>
    <t>Opening Balance for 2022</t>
  </si>
  <si>
    <t>2011-2022</t>
  </si>
  <si>
    <t>Total for 2022</t>
  </si>
  <si>
    <t>Opening Balance for 2023</t>
  </si>
  <si>
    <t>2011-2023</t>
  </si>
  <si>
    <t>Total for 2023</t>
  </si>
  <si>
    <t>Opening Balance for 2024</t>
  </si>
  <si>
    <t>2011-2024</t>
  </si>
  <si>
    <t>Total for 2024</t>
  </si>
  <si>
    <r>
      <rPr>
        <b/>
        <sz val="12"/>
        <color theme="1"/>
        <rFont val="Arial"/>
        <family val="2"/>
      </rPr>
      <t>1.</t>
    </r>
    <r>
      <rPr>
        <sz val="12"/>
        <color theme="1"/>
        <rFont val="Arial"/>
        <family val="2"/>
      </rPr>
      <t xml:space="preserve">  Columns B to H of this tab have been structured in a way to match the formatting of the persistence report provided by the IESO.  Please copy and paste the program information by initiative in Columns B to H and the corresponding demand and energy savings data by initiative in Columns L to BT of this work form.</t>
    </r>
  </si>
  <si>
    <t>(Steps)</t>
  </si>
  <si>
    <r>
      <rPr>
        <b/>
        <sz val="12"/>
        <color theme="1"/>
        <rFont val="Arial"/>
        <family val="2"/>
      </rPr>
      <t xml:space="preserve">2.  </t>
    </r>
    <r>
      <rPr>
        <sz val="12"/>
        <color theme="1"/>
        <rFont val="Arial"/>
        <family val="2"/>
      </rPr>
      <t xml:space="preserve">Please identify the source of the report via the dropdown list in Column I.  </t>
    </r>
  </si>
  <si>
    <r>
      <rPr>
        <b/>
        <sz val="12"/>
        <color theme="1"/>
        <rFont val="Arial"/>
        <family val="2"/>
      </rPr>
      <t xml:space="preserve">3.  </t>
    </r>
    <r>
      <rPr>
        <sz val="12"/>
        <color theme="1"/>
        <rFont val="Arial"/>
        <family val="2"/>
      </rPr>
      <t xml:space="preserve">To faciliate the identification of adjustments that may be available in a prospective year's results report, it will be easier to sort all the savings by implementation year (Column H).  This can be done by clicking on the filter button at cell H25 (highlighted in orange).  Before you sort values, please ensure that all table columns have filters. </t>
    </r>
  </si>
  <si>
    <r>
      <rPr>
        <b/>
        <sz val="12"/>
        <color theme="1"/>
        <rFont val="Arial"/>
        <family val="2"/>
      </rPr>
      <t xml:space="preserve">4. </t>
    </r>
    <r>
      <rPr>
        <sz val="12"/>
        <color theme="1"/>
        <rFont val="Arial"/>
        <family val="2"/>
      </rPr>
      <t xml:space="preserve"> Please identify what the savings value represents (i.e., current year savings for the year or an adjustment to a prior year) via the dropdown list in Column J.  Current year savings would be identified with an implementation year that matches the year of the persistence report.  A savings adjustment would be identified with a prior year implementation in the future year's results report.</t>
    </r>
  </si>
  <si>
    <r>
      <rPr>
        <b/>
        <sz val="12"/>
        <color theme="1"/>
        <rFont val="Arial"/>
        <family val="2"/>
      </rPr>
      <t xml:space="preserve">5.  </t>
    </r>
    <r>
      <rPr>
        <sz val="12"/>
        <color theme="1"/>
        <rFont val="Arial"/>
        <family val="2"/>
      </rPr>
      <t>Please manually input or link the applicable savings and adjustments (Columns L to BT) for all applicable initiatives in Tabs 4 and 5 of this work form.</t>
    </r>
  </si>
  <si>
    <t>NOTE: The Net Verified Peak Demand Savings table and Net Verified Energy Savings table below are in the reverse order to the accompanying tables in Tab 4 and Tab 5. The tables below match those provided by the IESO.</t>
  </si>
  <si>
    <t>Table 7.  2011-2021 Verified Program Results and Persistence into Future Years</t>
  </si>
  <si>
    <t>Step:</t>
  </si>
  <si>
    <t>#1</t>
  </si>
  <si>
    <t>#3</t>
  </si>
  <si>
    <t>#2</t>
  </si>
  <si>
    <t>#4</t>
  </si>
  <si>
    <t>Portfolio</t>
  </si>
  <si>
    <t>Initiative</t>
  </si>
  <si>
    <t>LDC</t>
  </si>
  <si>
    <t>Sector</t>
  </si>
  <si>
    <t xml:space="preserve">Conservation Resource Type </t>
  </si>
  <si>
    <t>(Implementation) Year</t>
  </si>
  <si>
    <t>Identify Source of Report</t>
  </si>
  <si>
    <t>Identify Status of Savings</t>
  </si>
  <si>
    <t>Net Verified Annual Peak Demand Savings at the End-User Level (kW)</t>
  </si>
  <si>
    <t>Net Verified Annual Energy Savings at the End-User Level (kWh)</t>
  </si>
  <si>
    <t>Please provide documentation and/or data to substantiate program savings that were not provided in the IESO's verified results reports (i.e., streetlighting projects).</t>
  </si>
  <si>
    <t>Distributors are encouraged to provide data in the following format, and complete a separate set of following tables for each project. The tables below are meant to be an example.  Distributors should complete the tables based on the actual project details. Please create the necessary links to Tab 4/5 and tabulations within this LRAMVA workform to calculate the LRAMVA amounts.  Alternatively, LDCs may submit a separate attachment with the project level details for billed demand by type of bulb.</t>
  </si>
  <si>
    <t>Table 8-a:  Name of Muncipality</t>
  </si>
  <si>
    <t>Actual lost revenue based on kW billing</t>
  </si>
  <si>
    <t>Billed amount (kW)</t>
  </si>
  <si>
    <t>Gross kW reduction</t>
  </si>
  <si>
    <t>Net to Gross Ratio</t>
  </si>
  <si>
    <t>Net kW reduction</t>
  </si>
  <si>
    <t>Fixture type</t>
  </si>
  <si>
    <t>Billing Wattage (kW)</t>
  </si>
  <si>
    <t>Quantity</t>
  </si>
  <si>
    <t>a</t>
  </si>
  <si>
    <t>b</t>
  </si>
  <si>
    <t>c</t>
  </si>
  <si>
    <t>b * c</t>
  </si>
  <si>
    <t>d</t>
  </si>
  <si>
    <t>e</t>
  </si>
  <si>
    <t>d * e</t>
  </si>
  <si>
    <t>Hydro Ottawa Limited</t>
  </si>
  <si>
    <t>EB-2022-0042</t>
  </si>
  <si>
    <t>2023 COS/IRM Application</t>
  </si>
  <si>
    <t>2017-2020</t>
  </si>
  <si>
    <t>EB-2024-0115</t>
  </si>
  <si>
    <t>2026-2030 CIR Application</t>
  </si>
  <si>
    <t>2021-2023</t>
  </si>
  <si>
    <t>GS 50 TO 1,499 KW</t>
  </si>
  <si>
    <t>GS 1,500 TO 4,999</t>
  </si>
  <si>
    <t>KW</t>
  </si>
  <si>
    <t>Large User</t>
  </si>
  <si>
    <t>Streetlighting</t>
  </si>
  <si>
    <t>Street Light Manual Adjustment</t>
  </si>
  <si>
    <t>Small Business</t>
  </si>
  <si>
    <t>Energy Affordability Program</t>
  </si>
  <si>
    <t>Street Light  Adjustment</t>
  </si>
  <si>
    <t>Adaptive Thermostat Program</t>
  </si>
  <si>
    <t>Energy Performance</t>
  </si>
  <si>
    <t>Energy Management</t>
  </si>
  <si>
    <t>Industrial Energy Efficiency</t>
  </si>
  <si>
    <t>EB-2019-0261</t>
  </si>
  <si>
    <t>EB-2021-0035</t>
  </si>
  <si>
    <t xml:space="preserve">New Framework </t>
  </si>
  <si>
    <t>EB-2019-0046</t>
  </si>
  <si>
    <t>Save on Energy Management Program</t>
  </si>
  <si>
    <t>Save on Energy Performance Program</t>
  </si>
  <si>
    <t>Summary of Project #1 (2021)</t>
  </si>
  <si>
    <t>Summary of Project #1 (2020)</t>
  </si>
  <si>
    <t>Monthly - 2020</t>
  </si>
  <si>
    <t>Persistence in 2021</t>
  </si>
  <si>
    <t>Persistence in 2022</t>
  </si>
  <si>
    <t>Persistence in 2023</t>
  </si>
  <si>
    <t>Persistence in 2024</t>
  </si>
  <si>
    <t>Details of Project #1 (2021)</t>
  </si>
  <si>
    <t>LED Exterior Area Lights</t>
  </si>
  <si>
    <t>Details of Project #1 (2020)</t>
  </si>
  <si>
    <t>Summary of Project #1 (2022)</t>
  </si>
  <si>
    <t>Details of Project #1 (2022)</t>
  </si>
  <si>
    <t>Billing demand savings</t>
  </si>
  <si>
    <t>Monthly - 2021</t>
  </si>
  <si>
    <t>Persistence in 2025</t>
  </si>
  <si>
    <t>Summary of Project #1 (2023)</t>
  </si>
  <si>
    <t>Details of Project #1 (2023)</t>
  </si>
  <si>
    <t>Monthly - 2023</t>
  </si>
  <si>
    <t>Monthly - 2022</t>
  </si>
  <si>
    <t>LIGHT_TYPE</t>
  </si>
  <si>
    <t>OLD_LIGHT_TYPE</t>
  </si>
  <si>
    <t>TOTAL_WATTS</t>
  </si>
  <si>
    <t>OLD_TOTAL_WATTS</t>
  </si>
  <si>
    <t>100WLED</t>
  </si>
  <si>
    <t>100WHPS</t>
  </si>
  <si>
    <t>150WHPS</t>
  </si>
  <si>
    <t>200WHPS</t>
  </si>
  <si>
    <t>250WHPS</t>
  </si>
  <si>
    <t>70WHPS</t>
  </si>
  <si>
    <t>OTHEROTHER</t>
  </si>
  <si>
    <t>110WLED</t>
  </si>
  <si>
    <t>120WLED</t>
  </si>
  <si>
    <t>400WHPS</t>
  </si>
  <si>
    <t>50WMH</t>
  </si>
  <si>
    <t>210WLED</t>
  </si>
  <si>
    <t>280WLED</t>
  </si>
  <si>
    <t>UNKNOWNUNKNOWN</t>
  </si>
  <si>
    <t>50WHPS</t>
  </si>
  <si>
    <t>70WLED</t>
  </si>
  <si>
    <t>80WLED</t>
  </si>
  <si>
    <t>90WLED</t>
  </si>
  <si>
    <t>125WLED</t>
  </si>
  <si>
    <t>150WINC</t>
  </si>
  <si>
    <t>20WLED</t>
  </si>
  <si>
    <t>50WLED</t>
  </si>
  <si>
    <t>40WHPS</t>
  </si>
  <si>
    <t>300WINC</t>
  </si>
  <si>
    <t>2021</t>
  </si>
  <si>
    <t>40WINC</t>
  </si>
  <si>
    <t>40WLED</t>
  </si>
  <si>
    <t>100WHCR-HPS</t>
  </si>
  <si>
    <t>100WINC</t>
  </si>
  <si>
    <t>100WMH</t>
  </si>
  <si>
    <t>2022</t>
  </si>
  <si>
    <t>140WLED</t>
  </si>
  <si>
    <t>2023</t>
  </si>
  <si>
    <t>Watt diff/unit</t>
  </si>
  <si>
    <t>month and # of units</t>
  </si>
  <si>
    <t>savings</t>
  </si>
  <si>
    <t>Above Represents 166 lights</t>
  </si>
  <si>
    <t>Above Represents 1,804 lights</t>
  </si>
  <si>
    <t>Above Represents 2,380 lights</t>
  </si>
  <si>
    <t>Above Represents 1,986 lights</t>
  </si>
  <si>
    <t>2021-2025 Settlement Agreement EB-2019-0261, p. 54</t>
  </si>
  <si>
    <t>row 38-47</t>
  </si>
  <si>
    <t>added a section for 2023 LRAMVA threshold</t>
  </si>
  <si>
    <t>Hydro Ottawa is proposing to dispose of LRAMVA balance related to 2023</t>
  </si>
  <si>
    <t>expanded sections for interim framework and new framework savings under the IESO's 2021-2024 CDM framework</t>
  </si>
  <si>
    <t>Hydro Ottawa has calculated CDM savings from centrally adminstrated programs based on either IESO's EMV report and/or using Hydro Ottawa's portion of total savings as calculated fromIESO’s Participation and Cost Reports from January 1, 2018 to March 31, 2019.</t>
  </si>
  <si>
    <t>IF</t>
  </si>
  <si>
    <t>NF</t>
  </si>
  <si>
    <t>Local</t>
  </si>
  <si>
    <t>TOTALS WITH RED CELLS</t>
  </si>
  <si>
    <t>subotal 2020-2023</t>
  </si>
  <si>
    <t>Pasting error in original workform uploaded to AoDocs</t>
  </si>
  <si>
    <t>total</t>
  </si>
  <si>
    <t>total without STL</t>
  </si>
  <si>
    <t>30WLED</t>
  </si>
  <si>
    <t>60WLED</t>
  </si>
  <si>
    <t>130WLED</t>
  </si>
  <si>
    <t>150WLED</t>
  </si>
  <si>
    <t>160WLED</t>
  </si>
  <si>
    <t>170WLED</t>
  </si>
  <si>
    <t>190WLED</t>
  </si>
  <si>
    <t>220WLED</t>
  </si>
  <si>
    <t>250WLED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</si>
</sst>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1">
    <numFmt numFmtId="8" formatCode="&quot;$&quot;#,##0.00_);[Red]\(&quot;$&quot;#,##0.00\)"/>
    <numFmt numFmtId="44" formatCode="_(&quot;$&quot;* #,##0.00_);_(&quot;$&quot;* \(#,##0.00\);_(&quot;$&quot;* &quot;-&quot;??_);_(@_)"/>
    <numFmt numFmtId="43" formatCode="_(* #,##0.00_);_(* \(#,##0.00\);_(* &quot;-&quot;??_);_(@_)"/>
    <numFmt numFmtId="164" formatCode="&quot;$&quot;#,##0;\-&quot;$&quot;#,##0"/>
    <numFmt numFmtId="165" formatCode="&quot;$&quot;#,##0;[Red]\-&quot;$&quot;#,##0"/>
    <numFmt numFmtId="166" formatCode="&quot;$&quot;#,##0.00;[Red]\-&quot;$&quot;#,##0.00"/>
    <numFmt numFmtId="167" formatCode="_-&quot;$&quot;* #,##0_-;\-&quot;$&quot;* #,##0_-;_-&quot;$&quot;* &quot;-&quot;_-;_-@_-"/>
    <numFmt numFmtId="168" formatCode="_-* #,##0_-;\-* #,##0_-;_-* &quot;-&quot;_-;_-@_-"/>
    <numFmt numFmtId="169" formatCode="_-&quot;$&quot;* #,##0.00_-;\-&quot;$&quot;* #,##0.00_-;_-&quot;$&quot;* &quot;-&quot;??_-;_-@_-"/>
    <numFmt numFmtId="170" formatCode="_-* #,##0.00_-;\-* #,##0.00_-;_-* &quot;-&quot;??_-;_-@_-"/>
    <numFmt numFmtId="171" formatCode="0.0"/>
    <numFmt numFmtId="172" formatCode="&quot;$&quot;#,##0.0000"/>
    <numFmt numFmtId="173" formatCode="&quot;$&quot;#,##0.00"/>
    <numFmt numFmtId="174" formatCode="0.0_);[Red]\(0.0\)"/>
    <numFmt numFmtId="175" formatCode="&quot;$&quot;#,##0"/>
    <numFmt numFmtId="176" formatCode="0.0000"/>
    <numFmt numFmtId="177" formatCode="&quot;$&quot;#,##0.00;[Red]&quot;$&quot;#,##0.00"/>
    <numFmt numFmtId="178" formatCode="_-* #,##0_-;\-* #,##0_-;_-* &quot;-&quot;??_-;_-@_-"/>
    <numFmt numFmtId="179" formatCode="_(* #,##0.0_);_(* \(#,##0.0\);_(* &quot;-&quot;??_);_(@_)"/>
    <numFmt numFmtId="180" formatCode="_-&quot;$&quot;* #,##0.0000_-;\-&quot;$&quot;* #,##0.0000_-;_-&quot;$&quot;* &quot;-&quot;??_-;_-@_-"/>
    <numFmt numFmtId="181" formatCode="_(* #,##0_);_(* \(#,##0\);_(* &quot;-&quot;??_);_(@_)"/>
    <numFmt numFmtId="182" formatCode="#,##0.0_);\(#,##0.0\)"/>
    <numFmt numFmtId="183" formatCode="&quot;$&quot;_(#,##0.00_);&quot;$&quot;\(#,##0.00\)"/>
    <numFmt numFmtId="184" formatCode="_(&quot;$&quot;* #,##0.00000000000000000_);_(&quot;$&quot;* \(#,##0.00000000000000000\);_(&quot;$&quot;* &quot;-&quot;??_);_(@_)"/>
    <numFmt numFmtId="185" formatCode="_-&quot;£&quot;* #,##0.00_-;\-&quot;£&quot;* #,##0.00_-;_-&quot;£&quot;* &quot;-&quot;??_-;_-@_-"/>
    <numFmt numFmtId="186" formatCode="#,##0.0_)\x;\(#,##0.0\)\x"/>
    <numFmt numFmtId="187" formatCode="_(&quot;$&quot;* #,##0.00000000_);_(&quot;$&quot;* \(#,##0.00000000\);_(&quot;$&quot;* &quot;-&quot;??_);_(@_)"/>
    <numFmt numFmtId="188" formatCode="_(&quot;$&quot;* #,##0.00000000000_);_(&quot;$&quot;* \(#,##0.00000000000\);_(&quot;$&quot;* &quot;-&quot;??_);_(@_)"/>
    <numFmt numFmtId="189" formatCode="_(&quot;$&quot;* #,##0.000000000000_);_(&quot;$&quot;* \(#,##0.000000000000\);_(&quot;$&quot;* &quot;-&quot;??_);_(@_)"/>
    <numFmt numFmtId="190" formatCode="_-&quot;£&quot;* #,##0_-;\-&quot;£&quot;* #,##0_-;_-&quot;£&quot;* &quot;-&quot;_-;_-@_-"/>
    <numFmt numFmtId="191" formatCode="#,##0.0_)_x;\(#,##0.0\)_x"/>
    <numFmt numFmtId="192" formatCode="_(* #,##0.0_);_(* \(#,##0.0\);_(* &quot;-&quot;?_);_(@_)"/>
    <numFmt numFmtId="193" formatCode="#,##0.0_)_x;\(#,##0.0\)_x;0.0_)_x;@_)_x"/>
    <numFmt numFmtId="194" formatCode="_(&quot;$&quot;* #,##0.00000000000000_);_(&quot;$&quot;* \(#,##0.00000000000000\);_(&quot;$&quot;* &quot;-&quot;??_);_(@_)"/>
    <numFmt numFmtId="195" formatCode="0.0_)\%;\(0.0\)\%"/>
    <numFmt numFmtId="196" formatCode="_(&quot;$&quot;* #,##0.000000000000000_);_(&quot;$&quot;* \(#,##0.000000000000000\);_(&quot;$&quot;* &quot;-&quot;??_);_(@_)"/>
    <numFmt numFmtId="197" formatCode="#,##0.0_)_%;\(#,##0.0\)_%"/>
    <numFmt numFmtId="198" formatCode="_(* #,##0.000_);_(* \(#,##0.000\);_(* &quot;-&quot;??_);_(@_)"/>
    <numFmt numFmtId="199" formatCode="#,##0.0_);\(#,##0.0\);0_._0_)"/>
    <numFmt numFmtId="200" formatCode="0.000000"/>
    <numFmt numFmtId="201" formatCode="\¥\ #,##0_);[Red]\(\¥\ #,##0\)"/>
    <numFmt numFmtId="202" formatCode="[&gt;1]&quot;10Q: &quot;0&quot; qtrs&quot;;&quot;10Q: &quot;0&quot; qtr&quot;"/>
    <numFmt numFmtId="203" formatCode="0.0%;[Red]\(0.0%\)"/>
    <numFmt numFmtId="204" formatCode="#,##0.0\ \ \ _);\(#,##0.0\)\ \ "/>
    <numFmt numFmtId="205" formatCode="_-* #,##0.00\ _F_-;\-* #,##0.00\ _F_-;_-* &quot;-&quot;??\ _F_-;_-@_-"/>
    <numFmt numFmtId="206" formatCode="m\-d\-yy"/>
    <numFmt numFmtId="207" formatCode="&quot;£&quot;#,##0.00_);[Red]\(&quot;£&quot;#,##0.00\)"/>
    <numFmt numFmtId="208" formatCode="0.0_)"/>
    <numFmt numFmtId="209" formatCode="m/yy"/>
    <numFmt numFmtId="210" formatCode="#,###.0#"/>
    <numFmt numFmtId="211" formatCode="#,###.#"/>
    <numFmt numFmtId="212" formatCode="0000\ \-\ 0000"/>
    <numFmt numFmtId="213" formatCode="[Red][&gt;0.0000001]\+#,##0.?#;[Red][&lt;-0.0000001]\-#,##0.?#;[Green]&quot;=  &quot;"/>
    <numFmt numFmtId="214" formatCode="#.#######\x"/>
    <numFmt numFmtId="215" formatCode="0.00000E+00"/>
    <numFmt numFmtId="216" formatCode="_(* #,##0.0_);_(* \(#,##0.0\);_(* &quot;-&quot;_);_(@_)"/>
    <numFmt numFmtId="217" formatCode="_-* #,##0.00\ _D_M_-;\-* #,##0.00\ _D_M_-;_-* &quot;-&quot;??\ _D_M_-;_-@_-"/>
    <numFmt numFmtId="218" formatCode="#,##0.00_%_);\(#,##0.00\)_%;**;@_%_)"/>
    <numFmt numFmtId="219" formatCode="0.000\x"/>
    <numFmt numFmtId="220" formatCode="_(&quot;$&quot;* #,##0.0_);_(&quot;$&quot;* \(#,##0.0\);_(&quot;$&quot;* &quot;-&quot;_);_(@_)"/>
    <numFmt numFmtId="221" formatCode="_(&quot;$&quot;* #,##0_);_(&quot;$&quot;* \(#,##0\);_(&quot;$&quot;* &quot;-&quot;??_);_(@_)"/>
    <numFmt numFmtId="222" formatCode="&quot;$&quot;#,##0.00_%_);\(&quot;$&quot;#,##0.00\)_%;**;@_%_)"/>
    <numFmt numFmtId="223" formatCode="&quot;$&quot;#,##0.00_%_);\(&quot;$&quot;#,##0.00\)_%;&quot;$&quot;###0.00_%_);@_%_)"/>
    <numFmt numFmtId="224" formatCode="&quot;$&quot;#,##0.00_);[Red]\(&quot;$&quot;#,##0.00\);&quot;--  &quot;;_(@_)"/>
    <numFmt numFmtId="225" formatCode="_(\§\ #,##0_)\ ;[Red]\(\§\ #,##0\)\ ;&quot; - &quot;;_(@\ _)"/>
    <numFmt numFmtId="226" formatCode="_(\§\ #,##0.00_);[Red]\(\§\ #,##0.00\);&quot; - &quot;_0_0;_(@_)"/>
    <numFmt numFmtId="227" formatCode="###0.00_)"/>
    <numFmt numFmtId="228" formatCode="m/d/yy_%_)"/>
    <numFmt numFmtId="229" formatCode="mmm\-d\-yyyy"/>
    <numFmt numFmtId="230" formatCode="mmm\-dd\-yyyy"/>
    <numFmt numFmtId="231" formatCode="mmm\-yyyy"/>
    <numFmt numFmtId="232" formatCode="m/d/yy_%_);;**"/>
    <numFmt numFmtId="233" formatCode="#,##0.0_);[Red]\(#,##0.0\)"/>
    <numFmt numFmtId="234" formatCode="_([$€-2]* #,##0.00_);_([$€-2]* \(#,##0.00\);_([$€-2]* &quot;-&quot;??_)"/>
    <numFmt numFmtId="235" formatCode="&quot;$&quot;#,##0.000_);[Red]\(&quot;$&quot;#,##0.000\)"/>
    <numFmt numFmtId="236" formatCode="0.0000000000000"/>
    <numFmt numFmtId="237" formatCode="0.0%"/>
    <numFmt numFmtId="238" formatCode="0_)"/>
    <numFmt numFmtId="239" formatCode="[$-409]d\-mmm\-yy;@"/>
    <numFmt numFmtId="240" formatCode="#,##0.00_);[Red]\(#,##0.00\);\-\-\ \ \ "/>
    <numFmt numFmtId="241" formatCode="General_)"/>
    <numFmt numFmtId="242" formatCode="&quot;&quot;"/>
    <numFmt numFmtId="243" formatCode="#,##0.0\ ;\(#,##0.0\ \)"/>
    <numFmt numFmtId="244" formatCode="0.0%;0.0%;\-\ "/>
    <numFmt numFmtId="245" formatCode="0.0%\ ;\(0.0%\)"/>
    <numFmt numFmtId="246" formatCode="_ * #,##0.00_)\ _$_ ;_ * \(#,##0.00\)\ _$_ ;_ * &quot;-&quot;??_)\ _$_ ;_ @_ "/>
    <numFmt numFmtId="247" formatCode="#,##0.00000\ ;\(#,##0.00000\ \)"/>
    <numFmt numFmtId="248" formatCode="0.000000000000"/>
    <numFmt numFmtId="249" formatCode="_ * #,##0.00_)\ &quot;$&quot;_ ;_ * \(#,##0.00\)\ &quot;$&quot;_ ;_ * &quot;-&quot;??_)\ &quot;$&quot;_ ;_ @_ "/>
    <numFmt numFmtId="250" formatCode="#,##0.0000\ ;\(#,##0.0000\ \)"/>
    <numFmt numFmtId="251" formatCode="0.000%\ ;\(0.000%\)"/>
    <numFmt numFmtId="252" formatCode="#,##0.0\x_)_);\(#,##0.0\x\)_);#,##0.0\x_)_);@_%_)"/>
    <numFmt numFmtId="253" formatCode="_(* #,##0.00000_);_(* \(#,##0.00000\);_(* &quot;-&quot;?_);_(@_)"/>
    <numFmt numFmtId="254" formatCode="0.00_)"/>
    <numFmt numFmtId="255" formatCode="#,##0.000_);[Red]\(#,##0.000\)"/>
    <numFmt numFmtId="256" formatCode="0_);\(0\)"/>
    <numFmt numFmtId="257" formatCode="[$-1009]d\-mmm\-yy;@"/>
    <numFmt numFmtId="258" formatCode="#,##0.0_);[Red]\(#,##0.0\);&quot;--  &quot;"/>
    <numFmt numFmtId="259" formatCode="#,##0.00&quot;x&quot;_);[Red]\(#,##0.00&quot;x&quot;\)"/>
    <numFmt numFmtId="260" formatCode="#,##0_);\(#,##0\);&quot;-  &quot;"/>
    <numFmt numFmtId="261" formatCode="#,##0.0_);\(#,##0.0\);&quot;-  &quot;"/>
    <numFmt numFmtId="262" formatCode="#,##0.0_);\(#,##0.0\);\-_)"/>
    <numFmt numFmtId="263" formatCode="0.00000000"/>
    <numFmt numFmtId="264" formatCode="#,##0.0%_);[Red]\(#,##0.0%\)"/>
    <numFmt numFmtId="265" formatCode="#,##0.00%_);[Red]\(#,##0.00%\)"/>
    <numFmt numFmtId="266" formatCode="0.0%_);\(0.0%\);&quot;-  &quot;"/>
    <numFmt numFmtId="267" formatCode="#,##0.0\%_);\(#,##0.0\%\);#,##0.0\%_);@_%_)"/>
    <numFmt numFmtId="268" formatCode="mm/dd/yy"/>
    <numFmt numFmtId="269" formatCode="0.00\ ;\-0.00\ ;&quot;- &quot;"/>
    <numFmt numFmtId="270" formatCode="#,##0.0000"/>
    <numFmt numFmtId="271" formatCode="#,##0\ ;[Red]\(#,##0\);\ \-\ "/>
    <numFmt numFmtId="272" formatCode="#,##0.00_);\(#,##0.00\);#,##0.00_);@_)"/>
    <numFmt numFmtId="273" formatCode="[White]General"/>
    <numFmt numFmtId="274" formatCode="#,###.##"/>
    <numFmt numFmtId="275" formatCode="&quot;$&quot;#,##0.000000_);[Red]\(&quot;$&quot;#,##0.000000\)"/>
    <numFmt numFmtId="276" formatCode="&quot;Table &quot;0"/>
    <numFmt numFmtId="277" formatCode="_(General_)"/>
    <numFmt numFmtId="278" formatCode="0.00\ "/>
    <numFmt numFmtId="279" formatCode="_-&quot;L.&quot;\ * #,##0.00_-;\-&quot;L.&quot;\ * #,##0.00_-;_-&quot;L.&quot;\ * &quot;-&quot;??_-;_-@_-"/>
    <numFmt numFmtId="280" formatCode="0_%_);\(0\)_%;0_%_);@_%_)"/>
    <numFmt numFmtId="281" formatCode="0,000\x"/>
    <numFmt numFmtId="282" formatCode="yyyy&quot;A&quot;"/>
    <numFmt numFmtId="283" formatCode="_-* #,##0\ _D_M_-;\-* #,##0\ _D_M_-;_-* &quot;-&quot;\ _D_M_-;_-@_-"/>
    <numFmt numFmtId="284" formatCode="&quot;@ &quot;0.00"/>
    <numFmt numFmtId="285" formatCode="&quot;Yes&quot;_%_);&quot;Error&quot;_%_);&quot;No&quot;_%_);&quot;--&quot;_%_)"/>
    <numFmt numFmtId="286" formatCode="&quot;$&quot;#,##0.00000"/>
    <numFmt numFmtId="287" formatCode="_-&quot;$&quot;* #,##0_-;\-&quot;$&quot;* #,##0_-;_-&quot;$&quot;* &quot;-&quot;??_-;_-@_-"/>
    <numFmt numFmtId="288" formatCode="&quot;$&quot;#,##0.0000_);[Red]\(&quot;$&quot;#,##0.0000\)"/>
    <numFmt numFmtId="289" formatCode="_-&quot;$&quot;* #,##0.00000_-;\-&quot;$&quot;* #,##0.00000_-;_-&quot;$&quot;* &quot;-&quot;??_-;_-@_-"/>
    <numFmt numFmtId="290" formatCode="#,##0.000"/>
    <numFmt numFmtId="291" formatCode="#,##0.0"/>
  </numFmts>
  <fonts count="248">
    <font>
      <sz val="11"/>
      <color theme="1"/>
      <name val="Calibri"/>
      <family val="2"/>
      <scheme val="minor"/>
    </font>
    <font>
      <sz val="10"/>
      <color theme="1"/>
      <name val="Calibri"/>
      <family val="2"/>
      <scheme val="minor"/>
    </font>
    <font>
      <sz val="10"/>
      <color theme="1"/>
      <name val="Calibri"/>
      <family val="2"/>
      <scheme val="minor"/>
    </font>
    <font>
      <b/>
      <sz val="11"/>
      <color theme="1"/>
      <name val="Calibri"/>
      <family val="2"/>
      <scheme val="minor"/>
    </font>
    <font>
      <b/>
      <sz val="11"/>
      <name val="Calibri"/>
      <family val="2"/>
      <scheme val="minor"/>
    </font>
    <font>
      <sz val="10"/>
      <name val="Calibri"/>
      <family val="2"/>
      <scheme val="minor"/>
    </font>
    <font>
      <sz val="11"/>
      <color theme="1"/>
      <name val="Calibri"/>
      <family val="2"/>
      <scheme val="minor"/>
    </font>
    <font>
      <sz val="11"/>
      <name val="Calibri"/>
      <family val="2"/>
      <scheme val="minor"/>
    </font>
    <font>
      <b/>
      <sz val="11"/>
      <name val="Arial"/>
      <family val="2"/>
    </font>
    <font>
      <sz val="9"/>
      <color indexed="81"/>
      <name val="Tahoma"/>
      <family val="2"/>
    </font>
    <font>
      <b/>
      <sz val="9"/>
      <color indexed="81"/>
      <name val="Tahoma"/>
      <family val="2"/>
    </font>
    <font>
      <b/>
      <sz val="10"/>
      <name val="Arial"/>
      <family val="2"/>
    </font>
    <font>
      <sz val="10"/>
      <name val="Arial"/>
      <family val="2"/>
    </font>
    <font>
      <sz val="12"/>
      <color theme="1"/>
      <name val="Calibri"/>
      <family val="2"/>
      <scheme val="minor"/>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sz val="10"/>
      <color indexed="8"/>
      <name val="Arial"/>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4"/>
      <color theme="1"/>
      <name val="Calibri"/>
      <family val="2"/>
      <scheme val="minor"/>
    </font>
    <font>
      <b/>
      <i/>
      <sz val="14"/>
      <color theme="1"/>
      <name val="Calibri"/>
      <family val="2"/>
      <scheme val="minor"/>
    </font>
    <font>
      <sz val="10"/>
      <color theme="1"/>
      <name val="Arial"/>
      <family val="2"/>
    </font>
    <font>
      <sz val="10"/>
      <color rgb="FFFF0000"/>
      <name val="Arial"/>
      <family val="2"/>
    </font>
    <font>
      <sz val="9"/>
      <color rgb="FFFF0000"/>
      <name val="Arial"/>
      <family val="2"/>
    </font>
    <font>
      <sz val="9"/>
      <name val="Arial"/>
      <family val="2"/>
    </font>
    <font>
      <u/>
      <sz val="11"/>
      <color theme="10"/>
      <name val="Calibri"/>
      <family val="2"/>
      <scheme val="minor"/>
    </font>
    <font>
      <sz val="11"/>
      <name val="Calibri"/>
      <family val="2"/>
    </font>
    <font>
      <b/>
      <i/>
      <sz val="16"/>
      <color theme="1"/>
      <name val="Calibri"/>
      <family val="2"/>
      <scheme val="minor"/>
    </font>
    <font>
      <sz val="11"/>
      <color theme="1"/>
      <name val="Arial"/>
      <family val="2"/>
    </font>
    <font>
      <b/>
      <sz val="11"/>
      <color theme="1"/>
      <name val="Arial"/>
      <family val="2"/>
    </font>
    <font>
      <b/>
      <sz val="10"/>
      <color theme="1"/>
      <name val="Arial"/>
      <family val="2"/>
    </font>
    <font>
      <b/>
      <sz val="12"/>
      <color theme="1"/>
      <name val="Arial"/>
      <family val="2"/>
    </font>
    <font>
      <sz val="11"/>
      <name val="Arial"/>
      <family val="2"/>
    </font>
    <font>
      <b/>
      <i/>
      <sz val="16"/>
      <color theme="1"/>
      <name val="Arial"/>
      <family val="2"/>
    </font>
    <font>
      <b/>
      <sz val="12"/>
      <name val="Arial"/>
      <family val="2"/>
    </font>
    <font>
      <sz val="12"/>
      <color theme="1"/>
      <name val="Arial"/>
      <family val="2"/>
    </font>
    <font>
      <b/>
      <sz val="11"/>
      <color rgb="FF0033CC"/>
      <name val="Arial"/>
      <family val="2"/>
    </font>
    <font>
      <b/>
      <i/>
      <sz val="12"/>
      <color theme="1"/>
      <name val="Arial"/>
      <family val="2"/>
    </font>
    <font>
      <sz val="11"/>
      <color rgb="FF000000"/>
      <name val="Arial"/>
      <family val="2"/>
    </font>
    <font>
      <b/>
      <sz val="11"/>
      <color theme="0"/>
      <name val="Arial"/>
      <family val="2"/>
    </font>
    <font>
      <b/>
      <i/>
      <sz val="16"/>
      <name val="Arial"/>
      <family val="2"/>
    </font>
    <font>
      <i/>
      <sz val="11"/>
      <name val="Arial"/>
      <family val="2"/>
    </font>
    <font>
      <sz val="11"/>
      <color theme="0"/>
      <name val="Arial"/>
      <family val="2"/>
    </font>
    <font>
      <b/>
      <sz val="11"/>
      <color theme="0" tint="-0.499984740745262"/>
      <name val="Arial"/>
      <family val="2"/>
    </font>
    <font>
      <b/>
      <i/>
      <sz val="12"/>
      <name val="Arial"/>
      <family val="2"/>
    </font>
    <font>
      <sz val="11"/>
      <color rgb="FFFF0000"/>
      <name val="Arial"/>
      <family val="2"/>
    </font>
    <font>
      <b/>
      <sz val="10"/>
      <color rgb="FFFF0000"/>
      <name val="Arial"/>
      <family val="2"/>
    </font>
    <font>
      <b/>
      <i/>
      <sz val="14"/>
      <name val="Calibri"/>
      <family val="2"/>
      <scheme val="minor"/>
    </font>
    <font>
      <sz val="14"/>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u/>
      <sz val="11"/>
      <color theme="11"/>
      <name val="Calibri"/>
      <family val="2"/>
      <scheme val="minor"/>
    </font>
    <font>
      <sz val="10"/>
      <name val="Verdana"/>
      <family val="2"/>
    </font>
    <font>
      <sz val="10"/>
      <name val="Helv"/>
      <charset val="204"/>
    </font>
    <font>
      <sz val="10"/>
      <name val="Frutiger 45 Light"/>
    </font>
    <font>
      <sz val="10"/>
      <name val="Times New Roman"/>
      <family val="1"/>
    </font>
    <font>
      <sz val="8"/>
      <color indexed="12"/>
      <name val="Arial"/>
      <family val="2"/>
    </font>
    <font>
      <sz val="10"/>
      <name val="Book Antiqua"/>
      <family val="1"/>
    </font>
    <font>
      <sz val="10"/>
      <name val="Geneva"/>
    </font>
    <font>
      <sz val="12"/>
      <name val="Times New Roman"/>
      <family val="1"/>
    </font>
    <font>
      <b/>
      <sz val="8"/>
      <name val="Arial"/>
      <family val="2"/>
    </font>
    <font>
      <sz val="12"/>
      <color theme="1"/>
      <name val="Times New Roman"/>
      <family val="2"/>
    </font>
    <font>
      <b/>
      <sz val="12"/>
      <color indexed="8"/>
      <name val="Times New Roman"/>
      <family val="1"/>
    </font>
    <font>
      <sz val="10"/>
      <name val="Arial Narrow"/>
      <family val="2"/>
    </font>
    <font>
      <sz val="8"/>
      <color indexed="8"/>
      <name val="Times New Roman"/>
      <family val="1"/>
    </font>
    <font>
      <sz val="10"/>
      <color indexed="8"/>
      <name val="Times New Roman"/>
      <family val="1"/>
    </font>
    <font>
      <sz val="12"/>
      <name val="Arial"/>
      <family val="2"/>
    </font>
    <font>
      <sz val="9"/>
      <name val="Times New Roman"/>
      <family val="1"/>
    </font>
    <font>
      <sz val="11"/>
      <color rgb="FF9C0006"/>
      <name val="Arial"/>
      <family val="2"/>
    </font>
    <font>
      <sz val="8"/>
      <color indexed="13"/>
      <name val="Arial"/>
      <family val="2"/>
    </font>
    <font>
      <sz val="10"/>
      <color indexed="8"/>
      <name val="Helvetica-Narrow"/>
      <family val="2"/>
    </font>
    <font>
      <sz val="10"/>
      <color indexed="12"/>
      <name val="Arial"/>
      <family val="2"/>
    </font>
    <font>
      <b/>
      <sz val="12"/>
      <name val="Times New Roman"/>
      <family val="1"/>
    </font>
    <font>
      <sz val="8"/>
      <name val="Times New Roman"/>
      <family val="1"/>
    </font>
    <font>
      <b/>
      <sz val="7"/>
      <name val="Arial"/>
      <family val="2"/>
    </font>
    <font>
      <b/>
      <sz val="11"/>
      <color rgb="FFFA7D00"/>
      <name val="Arial"/>
      <family val="2"/>
    </font>
    <font>
      <sz val="10"/>
      <name val="MS Sans Serif"/>
      <family val="2"/>
    </font>
    <font>
      <sz val="11"/>
      <color indexed="12"/>
      <name val="Arial"/>
      <family val="2"/>
    </font>
    <font>
      <sz val="10"/>
      <color indexed="39"/>
      <name val="Century Schoolbook"/>
      <family val="1"/>
    </font>
    <font>
      <sz val="10"/>
      <name val="Sabon"/>
    </font>
    <font>
      <sz val="12"/>
      <color theme="1"/>
      <name val="Calibri"/>
      <family val="2"/>
    </font>
    <font>
      <sz val="8"/>
      <name val="Palatino"/>
      <family val="1"/>
    </font>
    <font>
      <sz val="12"/>
      <color indexed="8"/>
      <name val="Arial"/>
      <family val="2"/>
    </font>
    <font>
      <sz val="8"/>
      <name val="Arial"/>
      <family val="2"/>
    </font>
    <font>
      <sz val="10"/>
      <color indexed="24"/>
      <name val="Arial"/>
      <family val="2"/>
    </font>
    <font>
      <sz val="11"/>
      <name val="Times New Roman"/>
      <family val="1"/>
    </font>
    <font>
      <i/>
      <sz val="9"/>
      <name val="MS Sans Serif"/>
      <family val="2"/>
    </font>
    <font>
      <sz val="24"/>
      <name val="MS Sans Serif"/>
      <family val="2"/>
    </font>
    <font>
      <sz val="11"/>
      <color indexed="12"/>
      <name val="Book Antiqua"/>
      <family val="1"/>
    </font>
    <font>
      <sz val="8"/>
      <color indexed="16"/>
      <name val="Palatino"/>
      <family val="1"/>
    </font>
    <font>
      <sz val="8"/>
      <name val="Helv"/>
    </font>
    <font>
      <u val="doubleAccounting"/>
      <sz val="10"/>
      <name val="Times New Roman"/>
      <family val="1"/>
    </font>
    <font>
      <sz val="1"/>
      <color indexed="8"/>
      <name val="Courier"/>
      <family val="3"/>
    </font>
    <font>
      <u val="doubleAccounting"/>
      <sz val="10"/>
      <name val="Arial"/>
      <family val="2"/>
    </font>
    <font>
      <sz val="9"/>
      <name val="Arial Narrow"/>
      <family val="2"/>
    </font>
    <font>
      <i/>
      <sz val="11"/>
      <color rgb="FF7F7F7F"/>
      <name val="Arial"/>
      <family val="2"/>
    </font>
    <font>
      <sz val="14"/>
      <color indexed="32"/>
      <name val="Times New Roman"/>
      <family val="1"/>
    </font>
    <font>
      <u/>
      <sz val="8"/>
      <color rgb="FF800080"/>
      <name val="Calibri"/>
      <family val="2"/>
      <scheme val="minor"/>
    </font>
    <font>
      <sz val="7"/>
      <name val="Palatino"/>
      <family val="1"/>
    </font>
    <font>
      <sz val="11"/>
      <color rgb="FF006100"/>
      <name val="Arial"/>
      <family val="2"/>
    </font>
    <font>
      <sz val="8"/>
      <name val="Courier"/>
      <family val="3"/>
    </font>
    <font>
      <sz val="9"/>
      <name val="Futura UBS Bk"/>
      <family val="2"/>
    </font>
    <font>
      <sz val="6"/>
      <color indexed="16"/>
      <name val="Palatino"/>
      <family val="1"/>
    </font>
    <font>
      <sz val="14"/>
      <color indexed="8"/>
      <name val="Times New Roman"/>
      <family val="1"/>
    </font>
    <font>
      <b/>
      <sz val="18"/>
      <color indexed="24"/>
      <name val="Arial"/>
      <family val="2"/>
    </font>
    <font>
      <sz val="18"/>
      <name val="Helvetica-Black"/>
    </font>
    <font>
      <i/>
      <sz val="14"/>
      <name val="Palatino"/>
      <family val="1"/>
    </font>
    <font>
      <b/>
      <sz val="11"/>
      <color theme="3"/>
      <name val="Calibri"/>
      <family val="2"/>
    </font>
    <font>
      <b/>
      <sz val="9"/>
      <name val="Times New Roman"/>
      <family val="1"/>
    </font>
    <font>
      <b/>
      <i/>
      <sz val="22"/>
      <name val="Times New Roman"/>
      <family val="1"/>
    </font>
    <font>
      <b/>
      <sz val="10"/>
      <name val="Helv"/>
    </font>
    <font>
      <u/>
      <sz val="8"/>
      <color rgb="FF0000FF"/>
      <name val="Calibri"/>
      <family val="2"/>
      <scheme val="minor"/>
    </font>
    <font>
      <u/>
      <sz val="10"/>
      <color indexed="12"/>
      <name val="Arial"/>
      <family val="2"/>
    </font>
    <font>
      <u/>
      <sz val="10"/>
      <color indexed="12"/>
      <name val="Times New Roman"/>
      <family val="1"/>
    </font>
    <font>
      <u/>
      <sz val="11"/>
      <color indexed="12"/>
      <name val="Calibri"/>
      <family val="2"/>
    </font>
    <font>
      <u/>
      <sz val="11"/>
      <color theme="10"/>
      <name val="Calibri"/>
      <family val="2"/>
    </font>
    <font>
      <u/>
      <sz val="9.35"/>
      <color theme="10"/>
      <name val="Calibri"/>
      <family val="2"/>
    </font>
    <font>
      <sz val="11"/>
      <color rgb="FF3F3F76"/>
      <name val="Arial"/>
      <family val="2"/>
    </font>
    <font>
      <sz val="9"/>
      <color indexed="12"/>
      <name val="Helvetica"/>
      <family val="2"/>
    </font>
    <font>
      <sz val="8"/>
      <name val="Arial Narrow"/>
      <family val="2"/>
    </font>
    <font>
      <sz val="10"/>
      <color indexed="9"/>
      <name val="Frutiger 45 Light"/>
      <family val="2"/>
    </font>
    <font>
      <sz val="10"/>
      <color indexed="16"/>
      <name val="Arial Narrow"/>
      <family val="2"/>
    </font>
    <font>
      <b/>
      <sz val="10"/>
      <name val="MS Sans Serif"/>
      <family val="2"/>
    </font>
    <font>
      <u/>
      <sz val="10"/>
      <color indexed="36"/>
      <name val="Arial"/>
      <family val="2"/>
    </font>
    <font>
      <sz val="10"/>
      <color indexed="12"/>
      <name val="CG Times (WN)"/>
    </font>
    <font>
      <sz val="11"/>
      <color rgb="FFFA7D00"/>
      <name val="Arial"/>
      <family val="2"/>
    </font>
    <font>
      <sz val="8"/>
      <color indexed="10"/>
      <name val="Times New Roman"/>
      <family val="1"/>
    </font>
    <font>
      <i/>
      <sz val="9"/>
      <color indexed="20"/>
      <name val="Arial Narrow"/>
      <family val="2"/>
    </font>
    <font>
      <sz val="11"/>
      <color rgb="FF9C6500"/>
      <name val="Arial"/>
      <family val="2"/>
    </font>
    <font>
      <sz val="7"/>
      <name val="Small Fonts"/>
      <family val="2"/>
    </font>
    <font>
      <sz val="10"/>
      <name val="Courier"/>
      <family val="3"/>
    </font>
    <font>
      <sz val="8"/>
      <color indexed="23"/>
      <name val="Arial Narrow"/>
      <family val="2"/>
    </font>
    <font>
      <b/>
      <i/>
      <sz val="16"/>
      <name val="Helv"/>
    </font>
    <font>
      <sz val="11"/>
      <color rgb="FF000000"/>
      <name val="Calibri"/>
      <family val="2"/>
      <scheme val="minor"/>
    </font>
    <font>
      <i/>
      <sz val="9"/>
      <name val="Arial"/>
      <family val="2"/>
    </font>
    <font>
      <sz val="10"/>
      <name val="Palatino"/>
      <family val="1"/>
    </font>
    <font>
      <sz val="11"/>
      <color indexed="8"/>
      <name val="Arial"/>
      <family val="2"/>
    </font>
    <font>
      <sz val="9"/>
      <name val="Frutiger 45 Light"/>
      <family val="2"/>
    </font>
    <font>
      <sz val="9"/>
      <color indexed="12"/>
      <name val="Frutiger 45 Light"/>
      <family val="2"/>
    </font>
    <font>
      <b/>
      <sz val="9"/>
      <name val="Frutiger 45 Light"/>
      <family val="2"/>
    </font>
    <font>
      <sz val="9"/>
      <color indexed="56"/>
      <name val="Frutiger 45 Light"/>
      <family val="2"/>
    </font>
    <font>
      <b/>
      <sz val="11"/>
      <color rgb="FF3F3F3F"/>
      <name val="Arial"/>
      <family val="2"/>
    </font>
    <font>
      <b/>
      <sz val="26"/>
      <name val="Times New Roman"/>
      <family val="1"/>
    </font>
    <font>
      <b/>
      <sz val="18"/>
      <name val="Times New Roman"/>
      <family val="1"/>
    </font>
    <font>
      <sz val="10"/>
      <color indexed="16"/>
      <name val="Helvetica-Black"/>
    </font>
    <font>
      <sz val="22"/>
      <name val="UBSHeadline"/>
      <family val="1"/>
    </font>
    <font>
      <sz val="10"/>
      <name val="Tms Rmn"/>
    </font>
    <font>
      <i/>
      <sz val="8"/>
      <name val="Arial"/>
      <family val="2"/>
    </font>
    <font>
      <sz val="8"/>
      <color indexed="32"/>
      <name val="Arial"/>
      <family val="2"/>
    </font>
    <font>
      <sz val="8"/>
      <color indexed="10"/>
      <name val="Arial"/>
      <family val="2"/>
    </font>
    <font>
      <i/>
      <sz val="8"/>
      <color indexed="14"/>
      <name val="Arial"/>
      <family val="2"/>
    </font>
    <font>
      <sz val="9.5"/>
      <color indexed="23"/>
      <name val="Helvetica-Black"/>
    </font>
    <font>
      <b/>
      <sz val="12"/>
      <name val="MS Sans Serif"/>
      <family val="2"/>
    </font>
    <font>
      <u val="singleAccounting"/>
      <sz val="10"/>
      <name val="Arial"/>
      <family val="2"/>
    </font>
    <font>
      <u val="singleAccounting"/>
      <sz val="10"/>
      <name val="Times New Roman"/>
      <family val="1"/>
    </font>
    <font>
      <vertAlign val="superscript"/>
      <sz val="12"/>
      <name val="Helv"/>
    </font>
    <font>
      <i/>
      <sz val="8"/>
      <name val="Times New Roman"/>
      <family val="1"/>
    </font>
    <font>
      <sz val="11"/>
      <name val="돋움"/>
      <family val="3"/>
    </font>
    <font>
      <b/>
      <sz val="15"/>
      <name val="Arial"/>
      <family val="2"/>
    </font>
    <font>
      <b/>
      <sz val="14"/>
      <name val="Arial"/>
      <family val="2"/>
    </font>
    <font>
      <b/>
      <sz val="10"/>
      <color indexed="9"/>
      <name val="Arial"/>
      <family val="2"/>
    </font>
    <font>
      <b/>
      <sz val="10"/>
      <color indexed="8"/>
      <name val="Arial"/>
      <family val="2"/>
    </font>
    <font>
      <i/>
      <sz val="10"/>
      <color indexed="8"/>
      <name val="Arial"/>
      <family val="2"/>
    </font>
    <font>
      <b/>
      <sz val="9"/>
      <name val="Palatino"/>
      <family val="1"/>
    </font>
    <font>
      <sz val="9"/>
      <color indexed="21"/>
      <name val="Helvetica-Black"/>
    </font>
    <font>
      <b/>
      <sz val="10"/>
      <name val="Palatino"/>
      <family val="1"/>
    </font>
    <font>
      <b/>
      <sz val="8.5"/>
      <name val="Arial"/>
      <family val="2"/>
    </font>
    <font>
      <sz val="7"/>
      <name val="Times New Roman"/>
      <family val="1"/>
    </font>
    <font>
      <b/>
      <sz val="10"/>
      <name val="Times New Roman"/>
      <family val="1"/>
    </font>
    <font>
      <b/>
      <sz val="10"/>
      <name val="Arial Narrow"/>
      <family val="2"/>
    </font>
    <font>
      <sz val="10"/>
      <color indexed="9"/>
      <name val="Arial Narrow"/>
      <family val="2"/>
    </font>
    <font>
      <sz val="12"/>
      <color indexed="8"/>
      <name val="Palatino"/>
      <family val="1"/>
    </font>
    <font>
      <sz val="11"/>
      <color indexed="8"/>
      <name val="Helvetica-Black"/>
    </font>
    <font>
      <b/>
      <sz val="11"/>
      <name val="Times New Roman"/>
      <family val="1"/>
    </font>
    <font>
      <b/>
      <sz val="14"/>
      <color indexed="16"/>
      <name val="Sabon"/>
    </font>
    <font>
      <b/>
      <sz val="12"/>
      <name val="Helv"/>
    </font>
    <font>
      <b/>
      <sz val="14"/>
      <color indexed="9"/>
      <name val="Times New Roman"/>
      <family val="1"/>
    </font>
    <font>
      <b/>
      <sz val="14"/>
      <name val="Times New Roman"/>
      <family val="1"/>
    </font>
    <font>
      <b/>
      <sz val="12"/>
      <color theme="1"/>
      <name val="Calibri"/>
      <family val="2"/>
    </font>
    <font>
      <u/>
      <sz val="8"/>
      <color indexed="8"/>
      <name val="Arial"/>
      <family val="2"/>
    </font>
    <font>
      <sz val="16"/>
      <name val="WarburgLogo"/>
      <family val="1"/>
    </font>
    <font>
      <sz val="8"/>
      <color indexed="12"/>
      <name val="Times New Roman"/>
      <family val="1"/>
    </font>
    <font>
      <b/>
      <sz val="11"/>
      <color rgb="FFFF0000"/>
      <name val="Arial"/>
      <family val="2"/>
    </font>
    <font>
      <u/>
      <sz val="11"/>
      <name val="Arial"/>
      <family val="2"/>
    </font>
    <font>
      <b/>
      <sz val="10"/>
      <name val="Calibri"/>
      <family val="2"/>
      <scheme val="minor"/>
    </font>
    <font>
      <sz val="11"/>
      <color theme="0" tint="-0.499984740745262"/>
      <name val="Arial"/>
      <family val="2"/>
    </font>
    <font>
      <sz val="10"/>
      <color theme="0" tint="-0.499984740745262"/>
      <name val="Arial"/>
      <family val="2"/>
    </font>
    <font>
      <sz val="12"/>
      <color rgb="FF000000"/>
      <name val="Arial"/>
      <family val="2"/>
    </font>
    <font>
      <b/>
      <sz val="12"/>
      <color theme="0"/>
      <name val="Arial"/>
      <family val="2"/>
    </font>
    <font>
      <sz val="11"/>
      <color theme="0" tint="-0.249977111117893"/>
      <name val="Arial"/>
      <family val="2"/>
    </font>
    <font>
      <b/>
      <i/>
      <sz val="16"/>
      <color rgb="FFFF0000"/>
      <name val="Calibri"/>
      <family val="2"/>
      <scheme val="minor"/>
    </font>
    <font>
      <b/>
      <sz val="12"/>
      <color rgb="FF000000"/>
      <name val="Arial"/>
      <family val="2"/>
    </font>
    <font>
      <b/>
      <sz val="12"/>
      <color theme="1"/>
      <name val="Calibri"/>
      <family val="2"/>
      <scheme val="minor"/>
    </font>
    <font>
      <b/>
      <sz val="12"/>
      <name val="Calibri"/>
      <family val="2"/>
      <scheme val="minor"/>
    </font>
    <font>
      <sz val="12"/>
      <name val="Calibri"/>
      <family val="2"/>
      <scheme val="minor"/>
    </font>
    <font>
      <sz val="12"/>
      <color rgb="FFFF0000"/>
      <name val="Calibri"/>
      <family val="2"/>
      <scheme val="minor"/>
    </font>
    <font>
      <u/>
      <sz val="12"/>
      <name val="Arial"/>
      <family val="2"/>
    </font>
    <font>
      <sz val="12"/>
      <color rgb="FFFF0000"/>
      <name val="Arial"/>
      <family val="2"/>
    </font>
    <font>
      <b/>
      <i/>
      <sz val="12"/>
      <color theme="1"/>
      <name val="Calibri"/>
      <family val="2"/>
      <scheme val="minor"/>
    </font>
    <font>
      <b/>
      <i/>
      <sz val="12"/>
      <name val="Calibri"/>
      <family val="2"/>
      <scheme val="minor"/>
    </font>
    <font>
      <u/>
      <sz val="12"/>
      <color theme="10"/>
      <name val="Calibri"/>
      <family val="2"/>
      <scheme val="minor"/>
    </font>
    <font>
      <b/>
      <u/>
      <sz val="12"/>
      <color theme="1"/>
      <name val="Arial"/>
      <family val="2"/>
    </font>
    <font>
      <b/>
      <sz val="12"/>
      <color rgb="FF0033CC"/>
      <name val="Arial"/>
      <family val="2"/>
    </font>
    <font>
      <b/>
      <sz val="11"/>
      <color rgb="FF0033CC"/>
      <name val="Calibri"/>
      <family val="2"/>
      <scheme val="minor"/>
    </font>
    <font>
      <b/>
      <vertAlign val="subscript"/>
      <sz val="14"/>
      <color theme="1"/>
      <name val="Arial"/>
      <family val="2"/>
    </font>
    <font>
      <b/>
      <sz val="14"/>
      <color theme="1"/>
      <name val="Arial"/>
      <family val="2"/>
    </font>
    <font>
      <b/>
      <u/>
      <sz val="12"/>
      <name val="Arial"/>
      <family val="2"/>
    </font>
    <font>
      <u/>
      <sz val="11"/>
      <color theme="1"/>
      <name val="Arial"/>
      <family val="2"/>
    </font>
    <font>
      <b/>
      <u/>
      <sz val="11"/>
      <color rgb="FF0033CC"/>
      <name val="Arial"/>
      <family val="2"/>
    </font>
    <font>
      <b/>
      <u/>
      <sz val="11"/>
      <color theme="1"/>
      <name val="Arial"/>
      <family val="2"/>
    </font>
    <font>
      <b/>
      <u/>
      <sz val="11"/>
      <color rgb="FFFF0000"/>
      <name val="Arial"/>
      <family val="2"/>
    </font>
    <font>
      <u/>
      <sz val="11"/>
      <color theme="10"/>
      <name val="Arial"/>
      <family val="2"/>
    </font>
    <font>
      <b/>
      <i/>
      <sz val="11"/>
      <color theme="1"/>
      <name val="Calibri"/>
      <family val="2"/>
      <scheme val="minor"/>
    </font>
    <font>
      <sz val="8"/>
      <color theme="1"/>
      <name val="Calibri"/>
      <family val="2"/>
      <scheme val="minor"/>
    </font>
    <font>
      <sz val="12"/>
      <name val="Courier New"/>
      <family val="3"/>
    </font>
    <font>
      <b/>
      <sz val="12"/>
      <color rgb="FFFF0000"/>
      <name val="Arial"/>
      <family val="2"/>
    </font>
    <font>
      <b/>
      <sz val="16"/>
      <color indexed="8"/>
      <name val="Calibri"/>
      <family val="2"/>
      <scheme val="minor"/>
    </font>
    <font>
      <b/>
      <sz val="10"/>
      <color indexed="8"/>
      <name val="Calibri"/>
      <family val="2"/>
      <scheme val="minor"/>
    </font>
    <font>
      <sz val="10"/>
      <color theme="5"/>
      <name val="Calibri"/>
      <family val="2"/>
      <scheme val="minor"/>
    </font>
    <font>
      <sz val="8"/>
      <name val="Calibri"/>
      <family val="2"/>
      <scheme val="minor"/>
    </font>
    <font>
      <b/>
      <sz val="14"/>
      <name val="Calibri"/>
      <family val="2"/>
      <scheme val="minor"/>
    </font>
    <font>
      <sz val="11"/>
      <color rgb="FF0070C0"/>
      <name val="Calibri"/>
      <family val="2"/>
      <scheme val="minor"/>
    </font>
    <font>
      <b/>
      <sz val="11"/>
      <color rgb="FF0000FF"/>
      <name val="Calibri"/>
      <family val="2"/>
      <scheme val="minor"/>
    </font>
  </fonts>
  <fills count="102">
    <fill>
      <patternFill patternType="none"/>
    </fill>
    <fill>
      <patternFill patternType="gray125"/>
    </fill>
    <fill>
      <patternFill patternType="solid">
        <fgColor theme="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theme="1"/>
        <bgColor indexed="64"/>
      </patternFill>
    </fill>
    <fill>
      <patternFill patternType="solid">
        <fgColor theme="1"/>
        <bgColor rgb="FF000000"/>
      </patternFill>
    </fill>
    <fill>
      <patternFill patternType="solid">
        <fgColor theme="6"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62"/>
        <bgColor indexed="64"/>
      </patternFill>
    </fill>
    <fill>
      <patternFill patternType="solid">
        <fgColor indexed="54"/>
        <bgColor indexed="64"/>
      </patternFill>
    </fill>
    <fill>
      <patternFill patternType="solid">
        <fgColor indexed="44"/>
        <bgColor indexed="64"/>
      </patternFill>
    </fill>
    <fill>
      <patternFill patternType="gray125">
        <fgColor indexed="8"/>
      </patternFill>
    </fill>
    <fill>
      <patternFill patternType="solid">
        <fgColor indexed="32"/>
        <bgColor indexed="64"/>
      </patternFill>
    </fill>
    <fill>
      <patternFill patternType="solid">
        <fgColor indexed="26"/>
        <bgColor indexed="64"/>
      </patternFill>
    </fill>
    <fill>
      <patternFill patternType="lightGray">
        <fgColor indexed="15"/>
      </patternFill>
    </fill>
    <fill>
      <patternFill patternType="lightGray">
        <fgColor indexed="12"/>
      </patternFill>
    </fill>
    <fill>
      <patternFill patternType="solid">
        <fgColor indexed="9"/>
        <bgColor indexed="9"/>
      </patternFill>
    </fill>
    <fill>
      <patternFill patternType="solid">
        <fgColor indexed="35"/>
        <bgColor indexed="64"/>
      </patternFill>
    </fill>
    <fill>
      <patternFill patternType="solid">
        <fgColor indexed="22"/>
        <bgColor indexed="64"/>
      </patternFill>
    </fill>
    <fill>
      <patternFill patternType="solid">
        <fgColor indexed="42"/>
        <bgColor indexed="64"/>
      </patternFill>
    </fill>
    <fill>
      <patternFill patternType="solid">
        <fgColor indexed="22"/>
        <bgColor indexed="9"/>
      </patternFill>
    </fill>
    <fill>
      <patternFill patternType="solid">
        <fgColor indexed="13"/>
      </patternFill>
    </fill>
    <fill>
      <patternFill patternType="mediumGray">
        <fgColor indexed="9"/>
        <bgColor indexed="22"/>
      </patternFill>
    </fill>
    <fill>
      <patternFill patternType="gray0625">
        <fgColor indexed="22"/>
      </patternFill>
    </fill>
    <fill>
      <patternFill patternType="solid">
        <fgColor indexed="41"/>
        <bgColor indexed="64"/>
      </patternFill>
    </fill>
    <fill>
      <patternFill patternType="solid">
        <fgColor indexed="43"/>
        <bgColor indexed="64"/>
      </patternFill>
    </fill>
    <fill>
      <patternFill patternType="solid">
        <fgColor indexed="40"/>
        <bgColor indexed="64"/>
      </patternFill>
    </fill>
    <fill>
      <patternFill patternType="mediumGray">
        <fgColor indexed="22"/>
      </patternFill>
    </fill>
    <fill>
      <patternFill patternType="solid">
        <fgColor indexed="22"/>
        <bgColor indexed="14"/>
      </patternFill>
    </fill>
    <fill>
      <patternFill patternType="solid">
        <fgColor indexed="63"/>
        <bgColor indexed="64"/>
      </patternFill>
    </fill>
    <fill>
      <patternFill patternType="solid">
        <fgColor indexed="34"/>
        <bgColor indexed="64"/>
      </patternFill>
    </fill>
    <fill>
      <patternFill patternType="solid">
        <fgColor indexed="8"/>
        <bgColor indexed="64"/>
      </patternFill>
    </fill>
    <fill>
      <patternFill patternType="solid">
        <fgColor indexed="12"/>
      </patternFill>
    </fill>
    <fill>
      <patternFill patternType="solid">
        <fgColor indexed="16"/>
        <bgColor indexed="64"/>
      </patternFill>
    </fill>
    <fill>
      <patternFill patternType="solid">
        <fgColor indexed="9"/>
      </patternFill>
    </fill>
    <fill>
      <patternFill patternType="solid">
        <fgColor indexed="38"/>
      </patternFill>
    </fill>
    <fill>
      <patternFill patternType="solid">
        <fgColor theme="0"/>
        <bgColor rgb="FF000000"/>
      </patternFill>
    </fill>
    <fill>
      <patternFill patternType="solid">
        <fgColor rgb="FFFFFFFF"/>
        <bgColor indexed="64"/>
      </patternFill>
    </fill>
    <fill>
      <patternFill patternType="solid">
        <fgColor theme="4" tint="0.79998168889431442"/>
        <bgColor indexed="64"/>
      </patternFill>
    </fill>
    <fill>
      <patternFill patternType="solid">
        <fgColor rgb="FFEBF1DE"/>
        <bgColor rgb="FF000000"/>
      </patternFill>
    </fill>
    <fill>
      <patternFill patternType="solid">
        <fgColor theme="0" tint="-4.9989318521683403E-2"/>
        <bgColor indexed="64"/>
      </patternFill>
    </fill>
    <fill>
      <patternFill patternType="solid">
        <fgColor theme="9"/>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rgb="FFFFFF00"/>
        <bgColor indexed="64"/>
      </patternFill>
    </fill>
    <fill>
      <patternFill patternType="solid">
        <fgColor theme="6" tint="0.59999389629810485"/>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rgb="FFFF00FF"/>
        <bgColor indexed="64"/>
      </patternFill>
    </fill>
  </fills>
  <borders count="168">
    <border>
      <left/>
      <right/>
      <top/>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medium">
        <color rgb="FFFFFFFF"/>
      </right>
      <top style="medium">
        <color rgb="FFFFFFFF"/>
      </top>
      <bottom style="medium">
        <color rgb="FFFFFFFF"/>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right/>
      <top style="hair">
        <color indexed="64"/>
      </top>
      <bottom/>
      <diagonal/>
    </border>
    <border>
      <left/>
      <right/>
      <top/>
      <bottom style="hair">
        <color indexed="64"/>
      </bottom>
      <diagonal/>
    </border>
    <border>
      <left style="thin">
        <color indexed="64"/>
      </left>
      <right/>
      <top style="hair">
        <color indexed="64"/>
      </top>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top style="thin">
        <color indexed="64"/>
      </top>
      <bottom/>
      <diagonal/>
    </border>
    <border>
      <left/>
      <right/>
      <top style="thin">
        <color indexed="64"/>
      </top>
      <bottom/>
      <diagonal/>
    </border>
    <border>
      <left style="hair">
        <color indexed="64"/>
      </left>
      <right style="thin">
        <color indexed="64"/>
      </right>
      <top style="hair">
        <color indexed="64"/>
      </top>
      <bottom style="hair">
        <color indexed="64"/>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style="thin">
        <color indexed="64"/>
      </left>
      <right style="thin">
        <color indexed="64"/>
      </right>
      <top style="hair">
        <color indexed="64"/>
      </top>
      <bottom style="thin">
        <color indexed="64"/>
      </bottom>
      <diagonal/>
    </border>
    <border>
      <left style="thin">
        <color theme="0"/>
      </left>
      <right style="thin">
        <color theme="0"/>
      </right>
      <top/>
      <bottom/>
      <diagonal/>
    </border>
    <border>
      <left style="thin">
        <color indexed="64"/>
      </left>
      <right style="thin">
        <color theme="0"/>
      </right>
      <top/>
      <bottom/>
      <diagonal/>
    </border>
    <border>
      <left style="hair">
        <color indexed="64"/>
      </left>
      <right style="hair">
        <color indexed="64"/>
      </right>
      <top style="hair">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auto="1"/>
      </top>
      <bottom style="double">
        <color auto="1"/>
      </bottom>
      <diagonal/>
    </border>
    <border>
      <left style="double">
        <color auto="1"/>
      </left>
      <right/>
      <top/>
      <bottom style="hair">
        <color auto="1"/>
      </bottom>
      <diagonal/>
    </border>
    <border>
      <left/>
      <right/>
      <top style="thin">
        <color indexed="8"/>
      </top>
      <bottom/>
      <diagonal/>
    </border>
    <border>
      <left/>
      <right/>
      <top/>
      <bottom style="medium">
        <color auto="1"/>
      </bottom>
      <diagonal/>
    </border>
    <border>
      <left/>
      <right/>
      <top/>
      <bottom style="thin">
        <color indexed="28"/>
      </bottom>
      <diagonal/>
    </border>
    <border>
      <left/>
      <right style="thin">
        <color indexed="8"/>
      </right>
      <top style="thin">
        <color indexed="8"/>
      </top>
      <bottom/>
      <diagonal/>
    </border>
    <border>
      <left style="thin">
        <color indexed="23"/>
      </left>
      <right style="thin">
        <color indexed="23"/>
      </right>
      <top/>
      <bottom/>
      <diagonal/>
    </border>
    <border>
      <left/>
      <right/>
      <top/>
      <bottom style="thin">
        <color indexed="22"/>
      </bottom>
      <diagonal/>
    </border>
    <border>
      <left/>
      <right/>
      <top/>
      <bottom style="dotted">
        <color auto="1"/>
      </bottom>
      <diagonal/>
    </border>
    <border>
      <left/>
      <right/>
      <top style="medium">
        <color auto="1"/>
      </top>
      <bottom style="medium">
        <color auto="1"/>
      </bottom>
      <diagonal/>
    </border>
    <border>
      <left/>
      <right/>
      <top/>
      <bottom style="thick">
        <color auto="1"/>
      </bottom>
      <diagonal/>
    </border>
    <border>
      <left/>
      <right/>
      <top/>
      <bottom style="thin">
        <color indexed="8"/>
      </bottom>
      <diagonal/>
    </border>
    <border>
      <left style="thin">
        <color auto="1"/>
      </left>
      <right style="hair">
        <color auto="1"/>
      </right>
      <top/>
      <bottom/>
      <diagonal/>
    </border>
    <border>
      <left style="hair">
        <color auto="1"/>
      </left>
      <right/>
      <top style="hair">
        <color auto="1"/>
      </top>
      <bottom/>
      <diagonal/>
    </border>
    <border>
      <left style="thin">
        <color indexed="8"/>
      </left>
      <right style="thin">
        <color indexed="8"/>
      </right>
      <top style="thin">
        <color indexed="8"/>
      </top>
      <bottom style="thin">
        <color indexed="8"/>
      </bottom>
      <diagonal/>
    </border>
    <border>
      <left/>
      <right style="hair">
        <color auto="1"/>
      </right>
      <top/>
      <bottom/>
      <diagonal/>
    </border>
    <border>
      <left/>
      <right/>
      <top style="medium">
        <color indexed="23"/>
      </top>
      <bottom style="medium">
        <color indexed="23"/>
      </bottom>
      <diagonal/>
    </border>
    <border>
      <left style="medium">
        <color indexed="14"/>
      </left>
      <right style="medium">
        <color indexed="14"/>
      </right>
      <top style="medium">
        <color indexed="14"/>
      </top>
      <bottom style="medium">
        <color indexed="14"/>
      </bottom>
      <diagonal/>
    </border>
    <border>
      <left/>
      <right/>
      <top/>
      <bottom style="thin">
        <color indexed="23"/>
      </bottom>
      <diagonal/>
    </border>
    <border>
      <left/>
      <right/>
      <top style="thin">
        <color indexed="23"/>
      </top>
      <bottom style="thin">
        <color indexed="23"/>
      </bottom>
      <diagonal/>
    </border>
    <border>
      <left/>
      <right/>
      <top style="thin">
        <color auto="1"/>
      </top>
      <bottom style="medium">
        <color auto="1"/>
      </bottom>
      <diagonal/>
    </border>
    <border>
      <left/>
      <right/>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bottom/>
      <diagonal/>
    </border>
    <border>
      <left/>
      <right/>
      <top style="thin">
        <color indexed="8"/>
      </top>
      <bottom/>
      <diagonal/>
    </border>
    <border>
      <left/>
      <right style="thin">
        <color indexed="8"/>
      </right>
      <top style="thin">
        <color indexed="8"/>
      </top>
      <bottom/>
      <diagonal/>
    </border>
    <border>
      <left style="thin">
        <color indexed="8"/>
      </left>
      <right style="thin">
        <color indexed="8"/>
      </right>
      <top style="thin">
        <color indexed="8"/>
      </top>
      <bottom style="thin">
        <color indexed="8"/>
      </bottom>
      <diagonal/>
    </border>
    <border>
      <left/>
      <right/>
      <top style="thin">
        <color indexed="23"/>
      </top>
      <bottom style="thin">
        <color indexed="23"/>
      </bottom>
      <diagonal/>
    </border>
    <border>
      <left/>
      <right/>
      <top style="thin">
        <color auto="1"/>
      </top>
      <bottom style="medium">
        <color auto="1"/>
      </bottom>
      <diagonal/>
    </border>
    <border>
      <left/>
      <right style="thin">
        <color indexed="64"/>
      </right>
      <top style="thin">
        <color indexed="64"/>
      </top>
      <bottom/>
      <diagonal/>
    </border>
    <border>
      <left style="thin">
        <color theme="0"/>
      </left>
      <right/>
      <top style="thin">
        <color theme="0"/>
      </top>
      <bottom/>
      <diagonal/>
    </border>
    <border>
      <left style="thin">
        <color theme="0"/>
      </left>
      <right/>
      <top style="thin">
        <color indexed="64"/>
      </top>
      <bottom style="thin">
        <color theme="0"/>
      </bottom>
      <diagonal/>
    </border>
    <border>
      <left/>
      <right/>
      <top style="thin">
        <color indexed="64"/>
      </top>
      <bottom style="thin">
        <color theme="0"/>
      </bottom>
      <diagonal/>
    </border>
    <border>
      <left/>
      <right style="thin">
        <color theme="0"/>
      </right>
      <top style="thin">
        <color indexed="64"/>
      </top>
      <bottom style="thin">
        <color theme="0"/>
      </bottom>
      <diagonal/>
    </border>
    <border>
      <left style="hair">
        <color indexed="64"/>
      </left>
      <right style="hair">
        <color indexed="64"/>
      </right>
      <top/>
      <bottom/>
      <diagonal/>
    </border>
    <border>
      <left/>
      <right/>
      <top style="thin">
        <color indexed="64"/>
      </top>
      <bottom/>
      <diagonal/>
    </border>
    <border>
      <left style="thin">
        <color theme="0"/>
      </left>
      <right style="thin">
        <color theme="0"/>
      </right>
      <top style="thin">
        <color indexed="64"/>
      </top>
      <bottom style="thin">
        <color theme="0"/>
      </bottom>
      <diagonal/>
    </border>
    <border>
      <left style="thin">
        <color indexed="64"/>
      </left>
      <right style="thin">
        <color theme="0"/>
      </right>
      <top style="thin">
        <color indexed="64"/>
      </top>
      <bottom/>
      <diagonal/>
    </border>
    <border>
      <left style="thin">
        <color theme="0"/>
      </left>
      <right style="thin">
        <color theme="0"/>
      </right>
      <top style="thin">
        <color indexed="64"/>
      </top>
      <bottom/>
      <diagonal/>
    </border>
    <border>
      <left style="thin">
        <color indexed="64"/>
      </left>
      <right style="thin">
        <color indexed="64"/>
      </right>
      <top style="hair">
        <color indexed="64"/>
      </top>
      <bottom/>
      <diagonal/>
    </border>
    <border>
      <left style="thin">
        <color indexed="64"/>
      </left>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thin">
        <color indexed="64"/>
      </top>
      <bottom/>
      <diagonal/>
    </border>
    <border>
      <left style="thin">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theme="0"/>
      </left>
      <right/>
      <top/>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style="thin">
        <color indexed="64"/>
      </top>
      <bottom/>
      <diagonal/>
    </border>
    <border>
      <left/>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style="hair">
        <color indexed="64"/>
      </right>
      <top/>
      <bottom style="thin">
        <color indexed="64"/>
      </bottom>
      <diagonal/>
    </border>
    <border>
      <left style="thin">
        <color indexed="64"/>
      </left>
      <right/>
      <top style="thin">
        <color indexed="64"/>
      </top>
      <bottom style="thin">
        <color indexed="64"/>
      </bottom>
      <diagonal/>
    </border>
    <border>
      <left style="thin">
        <color indexed="64"/>
      </left>
      <right style="medium">
        <color rgb="FFFFFFFF"/>
      </right>
      <top style="medium">
        <color rgb="FFFFFFFF"/>
      </top>
      <bottom/>
      <diagonal/>
    </border>
    <border>
      <left style="thin">
        <color indexed="64"/>
      </left>
      <right style="medium">
        <color rgb="FFFFFFFF"/>
      </right>
      <top/>
      <bottom style="medium">
        <color rgb="FFFFFFFF"/>
      </bottom>
      <diagonal/>
    </border>
    <border>
      <left style="thin">
        <color indexed="23"/>
      </left>
      <right style="thin">
        <color indexed="23"/>
      </right>
      <top style="thin">
        <color indexed="23"/>
      </top>
      <bottom style="thin">
        <color indexed="23"/>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theme="0"/>
      </left>
      <right/>
      <top/>
      <bottom style="thin">
        <color theme="0"/>
      </bottom>
      <diagonal/>
    </border>
    <border>
      <left/>
      <right/>
      <top/>
      <bottom style="thin">
        <color theme="0"/>
      </bottom>
      <diagonal/>
    </border>
    <border>
      <left/>
      <right style="thin">
        <color indexed="64"/>
      </right>
      <top/>
      <bottom style="thin">
        <color theme="0"/>
      </bottom>
      <diagonal/>
    </border>
    <border>
      <left style="medium">
        <color rgb="FFFFFFFF"/>
      </left>
      <right/>
      <top/>
      <bottom/>
      <diagonal/>
    </border>
    <border>
      <left/>
      <right style="thin">
        <color indexed="64"/>
      </right>
      <top style="thin">
        <color indexed="64"/>
      </top>
      <bottom style="thin">
        <color indexed="64"/>
      </bottom>
      <diagonal/>
    </border>
    <border>
      <left style="thin">
        <color theme="0"/>
      </left>
      <right style="thin">
        <color indexed="64"/>
      </right>
      <top style="thin">
        <color theme="0"/>
      </top>
      <bottom/>
      <diagonal/>
    </border>
    <border>
      <left style="thin">
        <color indexed="64"/>
      </left>
      <right style="hair">
        <color indexed="64"/>
      </right>
      <top style="hair">
        <color indexed="64"/>
      </top>
      <bottom style="thin">
        <color indexed="64"/>
      </bottom>
      <diagonal/>
    </border>
    <border>
      <left style="thin">
        <color indexed="64"/>
      </left>
      <right style="thin">
        <color indexed="64"/>
      </right>
      <top style="thin">
        <color indexed="64"/>
      </top>
      <bottom/>
      <diagonal/>
    </border>
    <border>
      <left/>
      <right/>
      <top style="thin">
        <color auto="1"/>
      </top>
      <bottom style="thin">
        <color auto="1"/>
      </bottom>
      <diagonal/>
    </border>
    <border>
      <left style="thin">
        <color indexed="64"/>
      </left>
      <right/>
      <top style="medium">
        <color theme="0"/>
      </top>
      <bottom style="medium">
        <color rgb="FFFFFFFF"/>
      </bottom>
      <diagonal/>
    </border>
    <border>
      <left style="thin">
        <color indexed="64"/>
      </left>
      <right/>
      <top style="medium">
        <color rgb="FFFFFFFF"/>
      </top>
      <bottom style="medium">
        <color rgb="FFFFFFFF"/>
      </bottom>
      <diagonal/>
    </border>
    <border>
      <left/>
      <right style="medium">
        <color rgb="FFFFFFFF"/>
      </right>
      <top style="medium">
        <color rgb="FFFFFFFF"/>
      </top>
      <bottom style="medium">
        <color rgb="FFFFFFFF"/>
      </bottom>
      <diagonal/>
    </border>
    <border>
      <left/>
      <right/>
      <top style="hair">
        <color indexed="64"/>
      </top>
      <bottom style="hair">
        <color indexed="64"/>
      </bottom>
      <diagonal/>
    </border>
    <border>
      <left/>
      <right style="thin">
        <color theme="0"/>
      </right>
      <top style="thin">
        <color indexed="64"/>
      </top>
      <bottom/>
      <diagonal/>
    </border>
    <border>
      <left style="thin">
        <color theme="0"/>
      </left>
      <right/>
      <top style="thin">
        <color indexed="64"/>
      </top>
      <bottom/>
      <diagonal/>
    </border>
    <border>
      <left style="thin">
        <color theme="0"/>
      </left>
      <right/>
      <top style="hair">
        <color indexed="64"/>
      </top>
      <bottom style="hair">
        <color indexed="64"/>
      </bottom>
      <diagonal/>
    </border>
    <border>
      <left style="thin">
        <color theme="0"/>
      </left>
      <right/>
      <top style="thin">
        <color theme="0"/>
      </top>
      <bottom style="thin">
        <color indexed="64"/>
      </bottom>
      <diagonal/>
    </border>
    <border>
      <left style="thin">
        <color theme="0"/>
      </left>
      <right style="thin">
        <color theme="0"/>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0"/>
      </left>
      <right/>
      <top style="thin">
        <color theme="0"/>
      </top>
      <bottom style="thin">
        <color theme="0"/>
      </bottom>
      <diagonal/>
    </border>
    <border>
      <left style="thin">
        <color theme="0"/>
      </left>
      <right style="thin">
        <color theme="0"/>
      </right>
      <top style="thin">
        <color indexed="64"/>
      </top>
      <bottom style="thin">
        <color indexed="64"/>
      </bottom>
      <diagonal/>
    </border>
    <border>
      <left/>
      <right style="thin">
        <color theme="0"/>
      </right>
      <top style="thin">
        <color theme="0"/>
      </top>
      <bottom/>
      <diagonal/>
    </border>
    <border>
      <left/>
      <right style="thin">
        <color theme="0"/>
      </right>
      <top/>
      <bottom style="thin">
        <color theme="0"/>
      </bottom>
      <diagonal/>
    </border>
    <border>
      <left/>
      <right style="hair">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thin">
        <color indexed="64"/>
      </left>
      <right style="thin">
        <color indexed="64"/>
      </right>
      <top style="double">
        <color indexed="64"/>
      </top>
      <bottom style="thin">
        <color indexed="64"/>
      </bottom>
      <diagonal/>
    </border>
    <border>
      <left style="thin">
        <color indexed="64"/>
      </left>
      <right style="medium">
        <color rgb="FFFFFFFF"/>
      </right>
      <top style="medium">
        <color rgb="FFFFFFFF"/>
      </top>
      <bottom style="thin">
        <color indexed="64"/>
      </bottom>
      <diagonal/>
    </border>
    <border>
      <left style="hair">
        <color indexed="64"/>
      </left>
      <right style="thin">
        <color indexed="64"/>
      </right>
      <top/>
      <bottom/>
      <diagonal/>
    </border>
    <border>
      <left style="thin">
        <color indexed="64"/>
      </left>
      <right/>
      <top style="thin">
        <color indexed="64"/>
      </top>
      <bottom style="hair">
        <color indexed="64"/>
      </bottom>
      <diagonal/>
    </border>
    <border>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style="hair">
        <color indexed="64"/>
      </top>
      <bottom style="thin">
        <color indexed="64"/>
      </bottom>
      <diagonal/>
    </border>
    <border>
      <left style="hair">
        <color indexed="64"/>
      </left>
      <right style="thin">
        <color indexed="64"/>
      </right>
      <top/>
      <bottom style="thin">
        <color indexed="64"/>
      </bottom>
      <diagonal/>
    </border>
    <border>
      <left style="hair">
        <color indexed="64"/>
      </left>
      <right style="thin">
        <color indexed="64"/>
      </right>
      <top/>
      <bottom style="hair">
        <color indexed="64"/>
      </bottom>
      <diagonal/>
    </border>
    <border>
      <left/>
      <right style="thin">
        <color indexed="64"/>
      </right>
      <top style="hair">
        <color indexed="64"/>
      </top>
      <bottom/>
      <diagonal/>
    </border>
    <border>
      <left/>
      <right style="thin">
        <color indexed="64"/>
      </right>
      <top style="hair">
        <color indexed="64"/>
      </top>
      <bottom style="hair">
        <color indexed="64"/>
      </bottom>
      <diagonal/>
    </border>
    <border>
      <left/>
      <right style="thin">
        <color indexed="64"/>
      </right>
      <top style="thin">
        <color indexed="64"/>
      </top>
      <bottom style="hair">
        <color indexed="64"/>
      </bottom>
      <diagonal/>
    </border>
    <border>
      <left/>
      <right style="thin">
        <color indexed="64"/>
      </right>
      <top/>
      <bottom style="hair">
        <color indexed="64"/>
      </bottom>
      <diagonal/>
    </border>
    <border>
      <left style="thin">
        <color indexed="64"/>
      </left>
      <right/>
      <top/>
      <bottom style="hair">
        <color indexed="64"/>
      </bottom>
      <diagonal/>
    </border>
    <border>
      <left/>
      <right style="thin">
        <color indexed="64"/>
      </right>
      <top/>
      <bottom style="thin">
        <color indexed="64"/>
      </bottom>
      <diagonal/>
    </border>
    <border>
      <left style="medium">
        <color rgb="FFCCCCCC"/>
      </left>
      <right style="medium">
        <color rgb="FFCCCCCC"/>
      </right>
      <top style="medium">
        <color rgb="FFCCCCCC"/>
      </top>
      <bottom style="medium">
        <color rgb="FFCCCCCC"/>
      </bottom>
      <diagonal/>
    </border>
  </borders>
  <cellStyleXfs count="9772">
    <xf numFmtId="0" fontId="0" fillId="0" borderId="0"/>
    <xf numFmtId="43" fontId="12" fillId="0" borderId="0" applyFont="0" applyFill="0" applyBorder="0" applyAlignment="0" applyProtection="0"/>
    <xf numFmtId="43" fontId="13"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3" fillId="0" borderId="0"/>
    <xf numFmtId="0" fontId="12" fillId="0" borderId="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14" fillId="3" borderId="0" applyNumberFormat="0" applyBorder="0" applyAlignment="0" applyProtection="0"/>
    <xf numFmtId="0" fontId="14" fillId="4" borderId="0" applyNumberFormat="0" applyBorder="0" applyAlignment="0" applyProtection="0"/>
    <xf numFmtId="0" fontId="14" fillId="5"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9" borderId="0" applyNumberFormat="0" applyBorder="0" applyAlignment="0" applyProtection="0"/>
    <xf numFmtId="0" fontId="14" fillId="12" borderId="0" applyNumberFormat="0" applyBorder="0" applyAlignment="0" applyProtection="0"/>
    <xf numFmtId="0" fontId="15" fillId="13" borderId="0" applyNumberFormat="0" applyBorder="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20" borderId="0" applyNumberFormat="0" applyBorder="0" applyAlignment="0" applyProtection="0"/>
    <xf numFmtId="0" fontId="16" fillId="4" borderId="0" applyNumberFormat="0" applyBorder="0" applyAlignment="0" applyProtection="0"/>
    <xf numFmtId="0" fontId="17" fillId="21" borderId="14" applyNumberFormat="0" applyAlignment="0" applyProtection="0"/>
    <xf numFmtId="0" fontId="18" fillId="22" borderId="15" applyNumberFormat="0" applyAlignment="0" applyProtection="0"/>
    <xf numFmtId="170" fontId="12" fillId="0" borderId="0" applyFont="0" applyFill="0" applyBorder="0" applyAlignment="0" applyProtection="0"/>
    <xf numFmtId="170" fontId="12" fillId="0" borderId="0" applyFont="0" applyFill="0" applyBorder="0" applyAlignment="0" applyProtection="0"/>
    <xf numFmtId="170" fontId="6" fillId="0" borderId="0" applyFont="0" applyFill="0" applyBorder="0" applyAlignment="0" applyProtection="0"/>
    <xf numFmtId="0" fontId="20" fillId="0" borderId="0" applyNumberFormat="0" applyFill="0" applyBorder="0" applyAlignment="0" applyProtection="0"/>
    <xf numFmtId="0" fontId="21" fillId="5" borderId="0" applyNumberFormat="0" applyBorder="0" applyAlignment="0" applyProtection="0"/>
    <xf numFmtId="0" fontId="22" fillId="0" borderId="16" applyNumberFormat="0" applyFill="0" applyAlignment="0" applyProtection="0"/>
    <xf numFmtId="0" fontId="23" fillId="0" borderId="17" applyNumberFormat="0" applyFill="0" applyAlignment="0" applyProtection="0"/>
    <xf numFmtId="0" fontId="24" fillId="0" borderId="18" applyNumberFormat="0" applyFill="0" applyAlignment="0" applyProtection="0"/>
    <xf numFmtId="0" fontId="24" fillId="0" borderId="0" applyNumberFormat="0" applyFill="0" applyBorder="0" applyAlignment="0" applyProtection="0"/>
    <xf numFmtId="0" fontId="25" fillId="8" borderId="14" applyNumberFormat="0" applyAlignment="0" applyProtection="0"/>
    <xf numFmtId="0" fontId="26" fillId="0" borderId="19" applyNumberFormat="0" applyFill="0" applyAlignment="0" applyProtection="0"/>
    <xf numFmtId="0" fontId="27" fillId="23" borderId="0" applyNumberFormat="0" applyBorder="0" applyAlignment="0" applyProtection="0"/>
    <xf numFmtId="0" fontId="19" fillId="0" borderId="0"/>
    <xf numFmtId="0" fontId="19" fillId="0" borderId="0"/>
    <xf numFmtId="0" fontId="6" fillId="0" borderId="0"/>
    <xf numFmtId="0" fontId="12" fillId="0" borderId="0"/>
    <xf numFmtId="0" fontId="6" fillId="0" borderId="0"/>
    <xf numFmtId="0" fontId="12" fillId="24" borderId="20" applyNumberFormat="0" applyFont="0" applyAlignment="0" applyProtection="0"/>
    <xf numFmtId="0" fontId="12" fillId="24" borderId="20" applyNumberFormat="0" applyFont="0" applyAlignment="0" applyProtection="0"/>
    <xf numFmtId="0" fontId="28" fillId="21" borderId="21" applyNumberFormat="0" applyAlignment="0" applyProtection="0"/>
    <xf numFmtId="9" fontId="6" fillId="0" borderId="0" applyFont="0" applyFill="0" applyBorder="0" applyAlignment="0" applyProtection="0"/>
    <xf numFmtId="0" fontId="12" fillId="25" borderId="1" applyNumberFormat="0" applyProtection="0">
      <alignment horizontal="left" vertical="center"/>
    </xf>
    <xf numFmtId="0" fontId="12" fillId="25" borderId="1" applyNumberFormat="0" applyProtection="0">
      <alignment horizontal="left" vertical="center"/>
    </xf>
    <xf numFmtId="0" fontId="29" fillId="0" borderId="0" applyNumberFormat="0" applyFill="0" applyBorder="0" applyAlignment="0" applyProtection="0"/>
    <xf numFmtId="0" fontId="30" fillId="0" borderId="22" applyNumberFormat="0" applyFill="0" applyAlignment="0" applyProtection="0"/>
    <xf numFmtId="0" fontId="31" fillId="0" borderId="0" applyNumberFormat="0" applyFill="0" applyBorder="0" applyAlignment="0" applyProtection="0"/>
    <xf numFmtId="0" fontId="17" fillId="21" borderId="23" applyNumberFormat="0" applyAlignment="0" applyProtection="0"/>
    <xf numFmtId="0" fontId="25" fillId="8" borderId="23" applyNumberFormat="0" applyAlignment="0" applyProtection="0"/>
    <xf numFmtId="0" fontId="12" fillId="24" borderId="24" applyNumberFormat="0" applyFont="0" applyAlignment="0" applyProtection="0"/>
    <xf numFmtId="0" fontId="12" fillId="24" borderId="24" applyNumberFormat="0" applyFont="0" applyAlignment="0" applyProtection="0"/>
    <xf numFmtId="0" fontId="28" fillId="21" borderId="25" applyNumberFormat="0" applyAlignment="0" applyProtection="0"/>
    <xf numFmtId="0" fontId="30" fillId="0" borderId="26" applyNumberFormat="0" applyFill="0" applyAlignment="0" applyProtection="0"/>
    <xf numFmtId="169" fontId="6" fillId="0" borderId="0" applyFont="0" applyFill="0" applyBorder="0" applyAlignment="0" applyProtection="0"/>
    <xf numFmtId="43" fontId="6" fillId="0" borderId="0" applyFont="0" applyFill="0" applyBorder="0" applyAlignment="0" applyProtection="0"/>
    <xf numFmtId="9" fontId="6" fillId="0" borderId="0" applyFont="0" applyFill="0" applyBorder="0" applyAlignment="0" applyProtection="0"/>
    <xf numFmtId="0" fontId="38" fillId="0" borderId="0" applyNumberFormat="0" applyFill="0" applyBorder="0" applyAlignment="0" applyProtection="0"/>
    <xf numFmtId="0" fontId="6" fillId="0" borderId="0"/>
    <xf numFmtId="9" fontId="6" fillId="0" borderId="0" applyFont="0" applyFill="0" applyBorder="0" applyAlignment="0" applyProtection="0"/>
    <xf numFmtId="0" fontId="12" fillId="25" borderId="33" applyNumberFormat="0" applyProtection="0">
      <alignment horizontal="left" vertical="center"/>
    </xf>
    <xf numFmtId="0" fontId="12" fillId="25" borderId="33" applyNumberFormat="0" applyProtection="0">
      <alignment horizontal="left" vertical="center"/>
    </xf>
    <xf numFmtId="0" fontId="17" fillId="21" borderId="28" applyNumberFormat="0" applyAlignment="0" applyProtection="0"/>
    <xf numFmtId="0" fontId="25" fillId="8" borderId="28" applyNumberFormat="0" applyAlignment="0" applyProtection="0"/>
    <xf numFmtId="0" fontId="12" fillId="24" borderId="29" applyNumberFormat="0" applyFont="0" applyAlignment="0" applyProtection="0"/>
    <xf numFmtId="0" fontId="12" fillId="24" borderId="29" applyNumberFormat="0" applyFont="0" applyAlignment="0" applyProtection="0"/>
    <xf numFmtId="0" fontId="28" fillId="21" borderId="30" applyNumberFormat="0" applyAlignment="0" applyProtection="0"/>
    <xf numFmtId="0" fontId="30" fillId="0" borderId="31" applyNumberFormat="0" applyFill="0" applyAlignment="0" applyProtection="0"/>
    <xf numFmtId="0" fontId="17" fillId="21" borderId="28" applyNumberFormat="0" applyAlignment="0" applyProtection="0"/>
    <xf numFmtId="0" fontId="25" fillId="8" borderId="28" applyNumberFormat="0" applyAlignment="0" applyProtection="0"/>
    <xf numFmtId="0" fontId="12" fillId="24" borderId="29" applyNumberFormat="0" applyFont="0" applyAlignment="0" applyProtection="0"/>
    <xf numFmtId="0" fontId="12" fillId="24" borderId="29" applyNumberFormat="0" applyFont="0" applyAlignment="0" applyProtection="0"/>
    <xf numFmtId="0" fontId="28" fillId="21" borderId="30" applyNumberFormat="0" applyAlignment="0" applyProtection="0"/>
    <xf numFmtId="0" fontId="30" fillId="0" borderId="31" applyNumberFormat="0" applyFill="0" applyAlignment="0" applyProtection="0"/>
    <xf numFmtId="43" fontId="6" fillId="0" borderId="0" applyFon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43" fontId="6" fillId="0" borderId="0" applyFon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12" fillId="25" borderId="33" applyNumberFormat="0" applyProtection="0">
      <alignment horizontal="left" vertical="center"/>
    </xf>
    <xf numFmtId="0" fontId="12" fillId="25" borderId="33" applyNumberFormat="0" applyProtection="0">
      <alignment horizontal="left" vertical="center"/>
    </xf>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43" fontId="6" fillId="0" borderId="0" applyFon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7" fillId="0" borderId="0"/>
    <xf numFmtId="0" fontId="13" fillId="0" borderId="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43" fontId="77" fillId="0" borderId="0" applyFont="0" applyFill="0" applyBorder="0" applyAlignment="0" applyProtection="0"/>
    <xf numFmtId="0" fontId="13" fillId="0" borderId="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6" fillId="0" borderId="0"/>
    <xf numFmtId="0" fontId="12" fillId="0" borderId="0"/>
    <xf numFmtId="0" fontId="12" fillId="0" borderId="0" applyFont="0" applyFill="0" applyBorder="0" applyAlignment="0" applyProtection="0"/>
    <xf numFmtId="182" fontId="12" fillId="0" borderId="0" applyFont="0" applyFill="0" applyBorder="0" applyAlignment="0" applyProtection="0"/>
    <xf numFmtId="0" fontId="78" fillId="0" borderId="0"/>
    <xf numFmtId="0" fontId="79" fillId="0" borderId="0" applyFont="0" applyFill="0" applyBorder="0" applyAlignment="0" applyProtection="0"/>
    <xf numFmtId="183" fontId="12" fillId="0" borderId="0" applyFont="0" applyFill="0" applyBorder="0" applyAlignment="0" applyProtection="0"/>
    <xf numFmtId="179" fontId="12" fillId="0" borderId="0" applyFont="0" applyFill="0" applyBorder="0" applyAlignment="0" applyProtection="0"/>
    <xf numFmtId="184" fontId="80" fillId="0" borderId="0" applyFont="0" applyFill="0" applyBorder="0" applyAlignment="0" applyProtection="0"/>
    <xf numFmtId="185" fontId="80" fillId="0" borderId="0" applyFont="0" applyFill="0" applyBorder="0" applyAlignment="0" applyProtection="0"/>
    <xf numFmtId="39" fontId="12" fillId="0" borderId="0" applyFont="0" applyFill="0" applyBorder="0" applyAlignment="0" applyProtection="0"/>
    <xf numFmtId="0" fontId="78" fillId="0" borderId="0"/>
    <xf numFmtId="0" fontId="12" fillId="0" borderId="0">
      <alignment vertical="top"/>
    </xf>
    <xf numFmtId="0" fontId="79" fillId="0" borderId="0" applyNumberFormat="0" applyFill="0">
      <alignment horizontal="left" vertical="center" wrapText="1"/>
    </xf>
    <xf numFmtId="186" fontId="12" fillId="0" borderId="0" applyFont="0" applyFill="0" applyBorder="0" applyAlignment="0" applyProtection="0"/>
    <xf numFmtId="187" fontId="80" fillId="0" borderId="0" applyFont="0" applyFill="0" applyBorder="0" applyAlignment="0" applyProtection="0"/>
    <xf numFmtId="188" fontId="80" fillId="0" borderId="0" applyFont="0" applyFill="0" applyBorder="0" applyAlignment="0" applyProtection="0"/>
    <xf numFmtId="189" fontId="80" fillId="0" borderId="0" applyFont="0" applyFill="0" applyBorder="0" applyAlignment="0" applyProtection="0"/>
    <xf numFmtId="190" fontId="80" fillId="0" borderId="0" applyFont="0" applyFill="0" applyBorder="0" applyAlignment="0" applyProtection="0"/>
    <xf numFmtId="191" fontId="12" fillId="0" borderId="0" applyFont="0" applyFill="0" applyBorder="0" applyAlignment="0" applyProtection="0"/>
    <xf numFmtId="192" fontId="12" fillId="0" borderId="0" applyFont="0" applyFill="0" applyBorder="0" applyAlignment="0" applyProtection="0"/>
    <xf numFmtId="193" fontId="12" fillId="0" borderId="0" applyFont="0" applyFill="0" applyBorder="0" applyProtection="0">
      <alignment horizontal="right"/>
    </xf>
    <xf numFmtId="194" fontId="80" fillId="0" borderId="0" applyFont="0" applyFill="0" applyBorder="0" applyAlignment="0" applyProtection="0"/>
    <xf numFmtId="168" fontId="80" fillId="0" borderId="0" applyFont="0" applyFill="0" applyBorder="0" applyAlignment="0" applyProtection="0"/>
    <xf numFmtId="195" fontId="12" fillId="0" borderId="0" applyFont="0" applyFill="0" applyBorder="0" applyAlignment="0" applyProtection="0"/>
    <xf numFmtId="176" fontId="12" fillId="0" borderId="0" applyFont="0" applyFill="0" applyBorder="0" applyAlignment="0" applyProtection="0"/>
    <xf numFmtId="196" fontId="80" fillId="0" borderId="0" applyFont="0" applyFill="0" applyBorder="0" applyAlignment="0" applyProtection="0"/>
    <xf numFmtId="196" fontId="12" fillId="0" borderId="0" applyFont="0" applyFill="0" applyBorder="0" applyAlignment="0" applyProtection="0"/>
    <xf numFmtId="197" fontId="12" fillId="0" borderId="0" applyFont="0" applyFill="0" applyBorder="0" applyAlignment="0" applyProtection="0"/>
    <xf numFmtId="198" fontId="12" fillId="0" borderId="0" applyFont="0" applyFill="0" applyBorder="0" applyAlignment="0" applyProtection="0"/>
    <xf numFmtId="199" fontId="12" fillId="0" borderId="0" applyFont="0" applyFill="0" applyBorder="0" applyAlignment="0" applyProtection="0"/>
    <xf numFmtId="0" fontId="12" fillId="0" borderId="0"/>
    <xf numFmtId="0" fontId="12" fillId="0" borderId="0"/>
    <xf numFmtId="9" fontId="81" fillId="0" borderId="0">
      <alignment horizontal="right"/>
    </xf>
    <xf numFmtId="9" fontId="79" fillId="0" borderId="0">
      <alignment horizontal="right"/>
    </xf>
    <xf numFmtId="0" fontId="12" fillId="60" borderId="28" applyNumberFormat="0">
      <alignment horizontal="centerContinuous" vertical="center" wrapText="1"/>
    </xf>
    <xf numFmtId="0" fontId="12" fillId="61" borderId="28" applyNumberFormat="0">
      <alignment horizontal="left" vertical="center"/>
    </xf>
    <xf numFmtId="170" fontId="82" fillId="0" borderId="0" applyFont="0" applyFill="0" applyBorder="0" applyAlignment="0" applyProtection="0"/>
    <xf numFmtId="0" fontId="12" fillId="0" borderId="0"/>
    <xf numFmtId="9" fontId="83" fillId="0" borderId="0" applyFont="0" applyFill="0" applyBorder="0" applyAlignment="0" applyProtection="0"/>
    <xf numFmtId="10" fontId="83" fillId="0" borderId="0" applyFont="0" applyFill="0" applyBorder="0" applyAlignment="0" applyProtection="0"/>
    <xf numFmtId="0" fontId="80" fillId="0" borderId="0" applyNumberFormat="0" applyFill="0" applyBorder="0" applyAlignment="0" applyProtection="0"/>
    <xf numFmtId="0" fontId="19" fillId="0" borderId="0"/>
    <xf numFmtId="200" fontId="79" fillId="0" borderId="0" applyNumberFormat="0" applyFill="0">
      <alignment horizontal="left" vertical="center" wrapText="1"/>
    </xf>
    <xf numFmtId="164" fontId="83" fillId="0" borderId="0" applyFont="0" applyFill="0" applyBorder="0" applyAlignment="0" applyProtection="0"/>
    <xf numFmtId="166" fontId="83" fillId="0" borderId="0" applyFont="0" applyFill="0" applyBorder="0" applyAlignment="0" applyProtection="0"/>
    <xf numFmtId="0" fontId="84" fillId="0" borderId="0" applyFont="0" applyFill="0" applyBorder="0" applyAlignment="0" applyProtection="0"/>
    <xf numFmtId="201" fontId="84" fillId="0" borderId="0" applyFont="0" applyFill="0" applyBorder="0" applyAlignment="0" applyProtection="0"/>
    <xf numFmtId="0" fontId="79" fillId="25" borderId="0" applyFont="0" applyFill="0" applyProtection="0"/>
    <xf numFmtId="182" fontId="12" fillId="0" borderId="0"/>
    <xf numFmtId="202" fontId="85" fillId="0" borderId="0" applyFill="0" applyBorder="0" applyAlignment="0" applyProtection="0">
      <alignment horizontal="right"/>
    </xf>
    <xf numFmtId="0" fontId="14" fillId="3" borderId="0" applyNumberFormat="0" applyBorder="0" applyAlignment="0" applyProtection="0"/>
    <xf numFmtId="0" fontId="14" fillId="4" borderId="0" applyNumberFormat="0" applyBorder="0" applyAlignment="0" applyProtection="0"/>
    <xf numFmtId="0" fontId="14" fillId="5"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6" fillId="37" borderId="0" applyNumberFormat="0" applyBorder="0" applyAlignment="0" applyProtection="0"/>
    <xf numFmtId="0" fontId="41"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41" fillId="37" borderId="0" applyNumberFormat="0" applyBorder="0" applyAlignment="0" applyProtection="0"/>
    <xf numFmtId="0" fontId="6" fillId="37" borderId="0" applyNumberFormat="0" applyBorder="0" applyAlignment="0" applyProtection="0"/>
    <xf numFmtId="0" fontId="41" fillId="37" borderId="0" applyNumberFormat="0" applyBorder="0" applyAlignment="0" applyProtection="0"/>
    <xf numFmtId="0" fontId="41" fillId="37" borderId="0" applyNumberFormat="0" applyBorder="0" applyAlignment="0" applyProtection="0"/>
    <xf numFmtId="0" fontId="41" fillId="37" borderId="0" applyNumberFormat="0" applyBorder="0" applyAlignment="0" applyProtection="0"/>
    <xf numFmtId="0" fontId="41" fillId="37" borderId="0" applyNumberFormat="0" applyBorder="0" applyAlignment="0" applyProtection="0"/>
    <xf numFmtId="0" fontId="41" fillId="37" borderId="0" applyNumberFormat="0" applyBorder="0" applyAlignment="0" applyProtection="0"/>
    <xf numFmtId="0" fontId="8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41" borderId="0" applyNumberFormat="0" applyBorder="0" applyAlignment="0" applyProtection="0"/>
    <xf numFmtId="0" fontId="41"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41" fillId="41" borderId="0" applyNumberFormat="0" applyBorder="0" applyAlignment="0" applyProtection="0"/>
    <xf numFmtId="0" fontId="6" fillId="41" borderId="0" applyNumberFormat="0" applyBorder="0" applyAlignment="0" applyProtection="0"/>
    <xf numFmtId="0" fontId="41" fillId="41" borderId="0" applyNumberFormat="0" applyBorder="0" applyAlignment="0" applyProtection="0"/>
    <xf numFmtId="0" fontId="41" fillId="41" borderId="0" applyNumberFormat="0" applyBorder="0" applyAlignment="0" applyProtection="0"/>
    <xf numFmtId="0" fontId="41" fillId="41" borderId="0" applyNumberFormat="0" applyBorder="0" applyAlignment="0" applyProtection="0"/>
    <xf numFmtId="0" fontId="41" fillId="41" borderId="0" applyNumberFormat="0" applyBorder="0" applyAlignment="0" applyProtection="0"/>
    <xf numFmtId="0" fontId="41" fillId="41" borderId="0" applyNumberFormat="0" applyBorder="0" applyAlignment="0" applyProtection="0"/>
    <xf numFmtId="0" fontId="8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5" borderId="0" applyNumberFormat="0" applyBorder="0" applyAlignment="0" applyProtection="0"/>
    <xf numFmtId="0" fontId="41"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41" fillId="45" borderId="0" applyNumberFormat="0" applyBorder="0" applyAlignment="0" applyProtection="0"/>
    <xf numFmtId="0" fontId="6" fillId="45" borderId="0" applyNumberFormat="0" applyBorder="0" applyAlignment="0" applyProtection="0"/>
    <xf numFmtId="0" fontId="41" fillId="45" borderId="0" applyNumberFormat="0" applyBorder="0" applyAlignment="0" applyProtection="0"/>
    <xf numFmtId="0" fontId="41" fillId="45" borderId="0" applyNumberFormat="0" applyBorder="0" applyAlignment="0" applyProtection="0"/>
    <xf numFmtId="0" fontId="41" fillId="45" borderId="0" applyNumberFormat="0" applyBorder="0" applyAlignment="0" applyProtection="0"/>
    <xf numFmtId="0" fontId="41" fillId="45" borderId="0" applyNumberFormat="0" applyBorder="0" applyAlignment="0" applyProtection="0"/>
    <xf numFmtId="0" fontId="41" fillId="45" borderId="0" applyNumberFormat="0" applyBorder="0" applyAlignment="0" applyProtection="0"/>
    <xf numFmtId="0" fontId="8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9" borderId="0" applyNumberFormat="0" applyBorder="0" applyAlignment="0" applyProtection="0"/>
    <xf numFmtId="0" fontId="41"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41" fillId="49" borderId="0" applyNumberFormat="0" applyBorder="0" applyAlignment="0" applyProtection="0"/>
    <xf numFmtId="0" fontId="6"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8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53" borderId="0" applyNumberFormat="0" applyBorder="0" applyAlignment="0" applyProtection="0"/>
    <xf numFmtId="0" fontId="41"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41" fillId="53" borderId="0" applyNumberFormat="0" applyBorder="0" applyAlignment="0" applyProtection="0"/>
    <xf numFmtId="0" fontId="6"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8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7" borderId="0" applyNumberFormat="0" applyBorder="0" applyAlignment="0" applyProtection="0"/>
    <xf numFmtId="0" fontId="41"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41" fillId="57" borderId="0" applyNumberFormat="0" applyBorder="0" applyAlignment="0" applyProtection="0"/>
    <xf numFmtId="0" fontId="6"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8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9" borderId="0" applyNumberFormat="0" applyBorder="0" applyAlignment="0" applyProtection="0"/>
    <xf numFmtId="0" fontId="14" fillId="12" borderId="0" applyNumberFormat="0" applyBorder="0" applyAlignment="0" applyProtection="0"/>
    <xf numFmtId="0" fontId="6" fillId="38" borderId="0" applyNumberFormat="0" applyBorder="0" applyAlignment="0" applyProtection="0"/>
    <xf numFmtId="0" fontId="41"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41" fillId="38" borderId="0" applyNumberFormat="0" applyBorder="0" applyAlignment="0" applyProtection="0"/>
    <xf numFmtId="0" fontId="6" fillId="38" borderId="0" applyNumberFormat="0" applyBorder="0" applyAlignment="0" applyProtection="0"/>
    <xf numFmtId="0" fontId="41" fillId="38" borderId="0" applyNumberFormat="0" applyBorder="0" applyAlignment="0" applyProtection="0"/>
    <xf numFmtId="0" fontId="41" fillId="38" borderId="0" applyNumberFormat="0" applyBorder="0" applyAlignment="0" applyProtection="0"/>
    <xf numFmtId="0" fontId="41" fillId="38" borderId="0" applyNumberFormat="0" applyBorder="0" applyAlignment="0" applyProtection="0"/>
    <xf numFmtId="0" fontId="41" fillId="38" borderId="0" applyNumberFormat="0" applyBorder="0" applyAlignment="0" applyProtection="0"/>
    <xf numFmtId="0" fontId="41" fillId="38" borderId="0" applyNumberFormat="0" applyBorder="0" applyAlignment="0" applyProtection="0"/>
    <xf numFmtId="0" fontId="8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42" borderId="0" applyNumberFormat="0" applyBorder="0" applyAlignment="0" applyProtection="0"/>
    <xf numFmtId="0" fontId="41"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41" fillId="42" borderId="0" applyNumberFormat="0" applyBorder="0" applyAlignment="0" applyProtection="0"/>
    <xf numFmtId="0" fontId="6"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8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6" borderId="0" applyNumberFormat="0" applyBorder="0" applyAlignment="0" applyProtection="0"/>
    <xf numFmtId="0" fontId="41"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41" fillId="46" borderId="0" applyNumberFormat="0" applyBorder="0" applyAlignment="0" applyProtection="0"/>
    <xf numFmtId="0" fontId="6"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8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50" borderId="0" applyNumberFormat="0" applyBorder="0" applyAlignment="0" applyProtection="0"/>
    <xf numFmtId="0" fontId="41"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41" fillId="50" borderId="0" applyNumberFormat="0" applyBorder="0" applyAlignment="0" applyProtection="0"/>
    <xf numFmtId="0" fontId="6"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8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4" borderId="0" applyNumberFormat="0" applyBorder="0" applyAlignment="0" applyProtection="0"/>
    <xf numFmtId="0" fontId="41"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41" fillId="54" borderId="0" applyNumberFormat="0" applyBorder="0" applyAlignment="0" applyProtection="0"/>
    <xf numFmtId="0" fontId="6"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8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8" borderId="0" applyNumberFormat="0" applyBorder="0" applyAlignment="0" applyProtection="0"/>
    <xf numFmtId="0" fontId="41"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41" fillId="58" borderId="0" applyNumberFormat="0" applyBorder="0" applyAlignment="0" applyProtection="0"/>
    <xf numFmtId="0" fontId="6"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8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15" fillId="13" borderId="0" applyNumberFormat="0" applyBorder="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75" fillId="39" borderId="0" applyNumberFormat="0" applyBorder="0" applyAlignment="0" applyProtection="0"/>
    <xf numFmtId="0" fontId="75" fillId="39"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75" fillId="43" borderId="0" applyNumberFormat="0" applyBorder="0" applyAlignment="0" applyProtection="0"/>
    <xf numFmtId="0" fontId="75" fillId="43"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75" fillId="47" borderId="0" applyNumberFormat="0" applyBorder="0" applyAlignment="0" applyProtection="0"/>
    <xf numFmtId="0" fontId="75" fillId="47"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75" fillId="51" borderId="0" applyNumberFormat="0" applyBorder="0" applyAlignment="0" applyProtection="0"/>
    <xf numFmtId="0" fontId="75" fillId="51"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75" fillId="55" borderId="0" applyNumberFormat="0" applyBorder="0" applyAlignment="0" applyProtection="0"/>
    <xf numFmtId="0" fontId="75" fillId="55" borderId="0" applyNumberFormat="0" applyBorder="0" applyAlignment="0" applyProtection="0"/>
    <xf numFmtId="0" fontId="55" fillId="59" borderId="0" applyNumberFormat="0" applyBorder="0" applyAlignment="0" applyProtection="0"/>
    <xf numFmtId="0" fontId="55" fillId="59" borderId="0" applyNumberFormat="0" applyBorder="0" applyAlignment="0" applyProtection="0"/>
    <xf numFmtId="0" fontId="55" fillId="59" borderId="0" applyNumberFormat="0" applyBorder="0" applyAlignment="0" applyProtection="0"/>
    <xf numFmtId="0" fontId="55" fillId="59" borderId="0" applyNumberFormat="0" applyBorder="0" applyAlignment="0" applyProtection="0"/>
    <xf numFmtId="0" fontId="55" fillId="59" borderId="0" applyNumberFormat="0" applyBorder="0" applyAlignment="0" applyProtection="0"/>
    <xf numFmtId="0" fontId="55" fillId="59" borderId="0" applyNumberFormat="0" applyBorder="0" applyAlignment="0" applyProtection="0"/>
    <xf numFmtId="0" fontId="55" fillId="59" borderId="0" applyNumberFormat="0" applyBorder="0" applyAlignment="0" applyProtection="0"/>
    <xf numFmtId="0" fontId="75" fillId="59" borderId="0" applyNumberFormat="0" applyBorder="0" applyAlignment="0" applyProtection="0"/>
    <xf numFmtId="0" fontId="75" fillId="59" borderId="0" applyNumberFormat="0" applyBorder="0" applyAlignment="0" applyProtection="0"/>
    <xf numFmtId="203" fontId="12" fillId="0" borderId="9">
      <alignment horizontal="right"/>
    </xf>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75" fillId="36" borderId="0" applyNumberFormat="0" applyBorder="0" applyAlignment="0" applyProtection="0"/>
    <xf numFmtId="0" fontId="75" fillId="36"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75" fillId="40" borderId="0" applyNumberFormat="0" applyBorder="0" applyAlignment="0" applyProtection="0"/>
    <xf numFmtId="0" fontId="75" fillId="40"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75" fillId="44" borderId="0" applyNumberFormat="0" applyBorder="0" applyAlignment="0" applyProtection="0"/>
    <xf numFmtId="0" fontId="75" fillId="44"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75" fillId="48" borderId="0" applyNumberFormat="0" applyBorder="0" applyAlignment="0" applyProtection="0"/>
    <xf numFmtId="0" fontId="75" fillId="48"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75" fillId="52" borderId="0" applyNumberFormat="0" applyBorder="0" applyAlignment="0" applyProtection="0"/>
    <xf numFmtId="0" fontId="75" fillId="52"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75" fillId="56" borderId="0" applyNumberFormat="0" applyBorder="0" applyAlignment="0" applyProtection="0"/>
    <xf numFmtId="0" fontId="75" fillId="56" borderId="0" applyNumberFormat="0" applyBorder="0" applyAlignment="0" applyProtection="0"/>
    <xf numFmtId="167" fontId="87" fillId="0" borderId="0" applyFont="0"/>
    <xf numFmtId="167" fontId="87" fillId="0" borderId="62" applyFont="0"/>
    <xf numFmtId="168" fontId="87" fillId="0" borderId="0" applyFont="0"/>
    <xf numFmtId="204" fontId="88" fillId="0" borderId="9">
      <alignment horizontal="right"/>
    </xf>
    <xf numFmtId="204" fontId="88" fillId="0" borderId="9" applyFill="0">
      <alignment horizontal="right"/>
    </xf>
    <xf numFmtId="3" fontId="12" fillId="0" borderId="9" applyFill="0">
      <alignment horizontal="right"/>
    </xf>
    <xf numFmtId="205" fontId="88" fillId="0" borderId="9" applyFill="0">
      <alignment horizontal="right"/>
    </xf>
    <xf numFmtId="206" fontId="11" fillId="62" borderId="63">
      <alignment horizontal="center" vertical="center"/>
    </xf>
    <xf numFmtId="0" fontId="12" fillId="0" borderId="0"/>
    <xf numFmtId="182" fontId="89" fillId="0" borderId="0"/>
    <xf numFmtId="0" fontId="12" fillId="0" borderId="0"/>
    <xf numFmtId="207" fontId="12" fillId="0" borderId="9">
      <alignment horizontal="right"/>
      <protection locked="0"/>
    </xf>
    <xf numFmtId="165" fontId="88" fillId="0" borderId="9" applyNumberFormat="0" applyFont="0" applyBorder="0" applyProtection="0">
      <alignment horizontal="right"/>
    </xf>
    <xf numFmtId="208" fontId="90" fillId="63" borderId="64"/>
    <xf numFmtId="0" fontId="12" fillId="0" borderId="0" applyNumberFormat="0" applyFill="0" applyBorder="0" applyAlignment="0" applyProtection="0"/>
    <xf numFmtId="0" fontId="91" fillId="0" borderId="0" applyNumberFormat="0" applyFill="0" applyBorder="0" applyAlignment="0" applyProtection="0"/>
    <xf numFmtId="0" fontId="92" fillId="0" borderId="0"/>
    <xf numFmtId="0" fontId="31" fillId="0" borderId="0" applyNumberFormat="0" applyFill="0" applyBorder="0" applyAlignment="0" applyProtection="0"/>
    <xf numFmtId="0" fontId="93" fillId="30" borderId="0" applyNumberFormat="0" applyBorder="0" applyAlignment="0" applyProtection="0"/>
    <xf numFmtId="0" fontId="93" fillId="30" borderId="0" applyNumberFormat="0" applyBorder="0" applyAlignment="0" applyProtection="0"/>
    <xf numFmtId="0" fontId="93" fillId="30" borderId="0" applyNumberFormat="0" applyBorder="0" applyAlignment="0" applyProtection="0"/>
    <xf numFmtId="0" fontId="93" fillId="30" borderId="0" applyNumberFormat="0" applyBorder="0" applyAlignment="0" applyProtection="0"/>
    <xf numFmtId="0" fontId="93" fillId="30" borderId="0" applyNumberFormat="0" applyBorder="0" applyAlignment="0" applyProtection="0"/>
    <xf numFmtId="0" fontId="93" fillId="30" borderId="0" applyNumberFormat="0" applyBorder="0" applyAlignment="0" applyProtection="0"/>
    <xf numFmtId="0" fontId="93" fillId="30" borderId="0" applyNumberFormat="0" applyBorder="0" applyAlignment="0" applyProtection="0"/>
    <xf numFmtId="0" fontId="66" fillId="30" borderId="0" applyNumberFormat="0" applyBorder="0" applyAlignment="0" applyProtection="0"/>
    <xf numFmtId="0" fontId="66" fillId="30" borderId="0" applyNumberFormat="0" applyBorder="0" applyAlignment="0" applyProtection="0"/>
    <xf numFmtId="1" fontId="94" fillId="64" borderId="10" applyNumberFormat="0" applyBorder="0" applyAlignment="0">
      <alignment horizontal="center" vertical="top" wrapText="1"/>
      <protection hidden="1"/>
    </xf>
    <xf numFmtId="0" fontId="95" fillId="65" borderId="0"/>
    <xf numFmtId="0" fontId="96" fillId="0" borderId="0" applyAlignment="0"/>
    <xf numFmtId="0" fontId="97" fillId="0" borderId="5" applyNumberFormat="0" applyFill="0" applyAlignment="0" applyProtection="0"/>
    <xf numFmtId="0" fontId="98" fillId="0" borderId="65" applyNumberFormat="0" applyFont="0" applyFill="0" applyAlignment="0" applyProtection="0"/>
    <xf numFmtId="0" fontId="99" fillId="0" borderId="66" applyNumberFormat="0" applyFont="0" applyFill="0" applyAlignment="0" applyProtection="0">
      <alignment horizontal="centerContinuous"/>
    </xf>
    <xf numFmtId="0" fontId="83" fillId="0" borderId="5" applyNumberFormat="0" applyFont="0" applyFill="0" applyAlignment="0" applyProtection="0"/>
    <xf numFmtId="0" fontId="83" fillId="0" borderId="10" applyNumberFormat="0" applyFont="0" applyFill="0" applyAlignment="0" applyProtection="0"/>
    <xf numFmtId="0" fontId="83" fillId="0" borderId="11" applyNumberFormat="0" applyFont="0" applyFill="0" applyAlignment="0" applyProtection="0"/>
    <xf numFmtId="0" fontId="83" fillId="0" borderId="43" applyNumberFormat="0" applyFont="0" applyFill="0" applyAlignment="0" applyProtection="0"/>
    <xf numFmtId="209" fontId="12" fillId="0" borderId="0" applyFont="0" applyFill="0" applyBorder="0" applyAlignment="0" applyProtection="0"/>
    <xf numFmtId="0" fontId="80" fillId="0" borderId="0">
      <alignment horizontal="right"/>
    </xf>
    <xf numFmtId="0" fontId="84" fillId="0" borderId="0" applyFont="0" applyFill="0" applyBorder="0" applyAlignment="0" applyProtection="0"/>
    <xf numFmtId="210" fontId="80" fillId="0" borderId="0" applyFill="0" applyBorder="0" applyAlignment="0"/>
    <xf numFmtId="211" fontId="80" fillId="0" borderId="0" applyFill="0" applyBorder="0" applyAlignment="0"/>
    <xf numFmtId="173" fontId="80" fillId="0" borderId="0" applyFill="0" applyBorder="0" applyAlignment="0"/>
    <xf numFmtId="212" fontId="80" fillId="0" borderId="0" applyFill="0" applyBorder="0" applyAlignment="0"/>
    <xf numFmtId="173" fontId="12" fillId="0" borderId="0" applyFill="0" applyBorder="0" applyAlignment="0"/>
    <xf numFmtId="210" fontId="80" fillId="0" borderId="0" applyFill="0" applyBorder="0" applyAlignment="0"/>
    <xf numFmtId="212" fontId="12" fillId="0" borderId="0" applyFill="0" applyBorder="0" applyAlignment="0"/>
    <xf numFmtId="211" fontId="80" fillId="0" borderId="0" applyFill="0" applyBorder="0" applyAlignment="0"/>
    <xf numFmtId="0" fontId="17" fillId="21" borderId="28" applyNumberFormat="0" applyAlignment="0" applyProtection="0"/>
    <xf numFmtId="0" fontId="100" fillId="33" borderId="56" applyNumberFormat="0" applyAlignment="0" applyProtection="0"/>
    <xf numFmtId="0" fontId="100" fillId="33" borderId="56" applyNumberFormat="0" applyAlignment="0" applyProtection="0"/>
    <xf numFmtId="0" fontId="100" fillId="33" borderId="56" applyNumberFormat="0" applyAlignment="0" applyProtection="0"/>
    <xf numFmtId="0" fontId="100" fillId="33" borderId="56" applyNumberFormat="0" applyAlignment="0" applyProtection="0"/>
    <xf numFmtId="0" fontId="100" fillId="33" borderId="56" applyNumberFormat="0" applyAlignment="0" applyProtection="0"/>
    <xf numFmtId="0" fontId="70" fillId="33" borderId="56" applyNumberFormat="0" applyAlignment="0" applyProtection="0"/>
    <xf numFmtId="0" fontId="70" fillId="33" borderId="56" applyNumberFormat="0" applyAlignment="0" applyProtection="0"/>
    <xf numFmtId="182" fontId="98" fillId="66" borderId="0" applyNumberFormat="0" applyFont="0" applyBorder="0" applyAlignment="0">
      <alignment horizontal="left"/>
    </xf>
    <xf numFmtId="0" fontId="26" fillId="0" borderId="19" applyNumberFormat="0" applyFill="0" applyAlignment="0" applyProtection="0"/>
    <xf numFmtId="213" fontId="12" fillId="0" borderId="0" applyFont="0" applyFill="0" applyBorder="0" applyProtection="0">
      <alignment horizontal="center" vertical="center"/>
    </xf>
    <xf numFmtId="0" fontId="52" fillId="34" borderId="59" applyNumberFormat="0" applyAlignment="0" applyProtection="0"/>
    <xf numFmtId="0" fontId="52" fillId="34" borderId="59" applyNumberFormat="0" applyAlignment="0" applyProtection="0"/>
    <xf numFmtId="0" fontId="52" fillId="34" borderId="59" applyNumberFormat="0" applyAlignment="0" applyProtection="0"/>
    <xf numFmtId="0" fontId="52" fillId="34" borderId="59" applyNumberFormat="0" applyAlignment="0" applyProtection="0"/>
    <xf numFmtId="0" fontId="52" fillId="34" borderId="59" applyNumberFormat="0" applyAlignment="0" applyProtection="0"/>
    <xf numFmtId="0" fontId="52" fillId="34" borderId="59" applyNumberFormat="0" applyAlignment="0" applyProtection="0"/>
    <xf numFmtId="0" fontId="52" fillId="34" borderId="59" applyNumberFormat="0" applyAlignment="0" applyProtection="0"/>
    <xf numFmtId="0" fontId="72" fillId="34" borderId="59" applyNumberFormat="0" applyAlignment="0" applyProtection="0"/>
    <xf numFmtId="0" fontId="72" fillId="34" borderId="59" applyNumberFormat="0" applyAlignment="0" applyProtection="0"/>
    <xf numFmtId="214" fontId="12" fillId="0" borderId="0" applyNumberFormat="0" applyFont="0" applyFill="0" applyAlignment="0" applyProtection="0"/>
    <xf numFmtId="0" fontId="97" fillId="0" borderId="5" applyNumberFormat="0" applyFill="0" applyProtection="0">
      <alignment horizontal="left" vertical="center"/>
    </xf>
    <xf numFmtId="0" fontId="101" fillId="0" borderId="0">
      <alignment horizontal="center" wrapText="1"/>
      <protection hidden="1"/>
    </xf>
    <xf numFmtId="0" fontId="102" fillId="0" borderId="0">
      <alignment horizontal="right"/>
    </xf>
    <xf numFmtId="171" fontId="85" fillId="0" borderId="0" applyBorder="0">
      <alignment horizontal="right"/>
    </xf>
    <xf numFmtId="171" fontId="85" fillId="0" borderId="65" applyAlignment="0">
      <alignment horizontal="right"/>
    </xf>
    <xf numFmtId="215" fontId="80" fillId="0" borderId="0"/>
    <xf numFmtId="215" fontId="80" fillId="0" borderId="0"/>
    <xf numFmtId="215" fontId="80" fillId="0" borderId="0"/>
    <xf numFmtId="215" fontId="80" fillId="0" borderId="0"/>
    <xf numFmtId="215" fontId="80" fillId="0" borderId="0"/>
    <xf numFmtId="215" fontId="80" fillId="0" borderId="0"/>
    <xf numFmtId="215" fontId="80" fillId="0" borderId="0"/>
    <xf numFmtId="215" fontId="80" fillId="0" borderId="0"/>
    <xf numFmtId="168" fontId="103" fillId="0" borderId="0" applyFont="0" applyBorder="0">
      <alignment horizontal="right"/>
    </xf>
    <xf numFmtId="210" fontId="80" fillId="0" borderId="0" applyFont="0" applyFill="0" applyBorder="0" applyAlignment="0" applyProtection="0"/>
    <xf numFmtId="216" fontId="12" fillId="0" borderId="0" applyFont="0"/>
    <xf numFmtId="0" fontId="104" fillId="0" borderId="0" applyFont="0" applyFill="0" applyBorder="0" applyProtection="0">
      <alignment horizontal="right"/>
    </xf>
    <xf numFmtId="0" fontId="104" fillId="0" borderId="0" applyFont="0" applyFill="0" applyBorder="0" applyProtection="0">
      <alignment horizontal="right"/>
    </xf>
    <xf numFmtId="176" fontId="12" fillId="0" borderId="0" applyFont="0" applyFill="0" applyBorder="0" applyAlignment="0" applyProtection="0">
      <alignment horizontal="right"/>
    </xf>
    <xf numFmtId="217" fontId="12" fillId="0" borderId="0" applyFont="0" applyFill="0" applyBorder="0" applyAlignment="0" applyProtection="0"/>
    <xf numFmtId="170" fontId="6"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6"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14" fillId="0" borderId="0" applyFont="0" applyFill="0" applyBorder="0" applyAlignment="0" applyProtection="0"/>
    <xf numFmtId="170" fontId="6" fillId="0" borderId="0" applyFont="0" applyFill="0" applyBorder="0" applyAlignment="0" applyProtection="0"/>
    <xf numFmtId="170" fontId="14" fillId="0" borderId="0" applyFont="0" applyFill="0" applyBorder="0" applyAlignment="0" applyProtection="0"/>
    <xf numFmtId="170" fontId="12" fillId="0" borderId="0" applyFont="0" applyFill="0" applyBorder="0" applyAlignment="0" applyProtection="0"/>
    <xf numFmtId="170" fontId="105" fillId="0" borderId="0" applyFont="0" applyFill="0" applyBorder="0" applyAlignment="0" applyProtection="0"/>
    <xf numFmtId="43" fontId="12" fillId="0" borderId="0" applyFont="0" applyFill="0" applyBorder="0" applyAlignment="0" applyProtection="0"/>
    <xf numFmtId="181" fontId="12" fillId="0" borderId="0" applyFont="0" applyFill="0" applyBorder="0" applyAlignment="0" applyProtection="0">
      <alignment horizontal="right"/>
    </xf>
    <xf numFmtId="181" fontId="12" fillId="0" borderId="0" applyFont="0" applyFill="0" applyBorder="0" applyAlignment="0" applyProtection="0">
      <alignment horizontal="right"/>
    </xf>
    <xf numFmtId="181" fontId="12" fillId="0" borderId="0" applyFont="0" applyFill="0" applyBorder="0" applyAlignment="0" applyProtection="0">
      <alignment horizontal="right"/>
    </xf>
    <xf numFmtId="181" fontId="12" fillId="0" borderId="0" applyFont="0" applyFill="0" applyBorder="0" applyAlignment="0" applyProtection="0">
      <alignment horizontal="right"/>
    </xf>
    <xf numFmtId="170" fontId="12" fillId="0" borderId="0" applyFont="0" applyFill="0" applyBorder="0" applyAlignment="0" applyProtection="0"/>
    <xf numFmtId="170" fontId="105" fillId="0" borderId="0" applyFont="0" applyFill="0" applyBorder="0" applyAlignment="0" applyProtection="0"/>
    <xf numFmtId="181" fontId="12" fillId="0" borderId="0" applyFont="0" applyFill="0" applyBorder="0" applyAlignment="0" applyProtection="0">
      <alignment horizontal="right"/>
    </xf>
    <xf numFmtId="181" fontId="12" fillId="0" borderId="0" applyFont="0" applyFill="0" applyBorder="0" applyAlignment="0" applyProtection="0">
      <alignment horizontal="right"/>
    </xf>
    <xf numFmtId="181" fontId="12" fillId="0" borderId="0" applyFont="0" applyFill="0" applyBorder="0" applyAlignment="0" applyProtection="0">
      <alignment horizontal="right"/>
    </xf>
    <xf numFmtId="181" fontId="12" fillId="0" borderId="0" applyFont="0" applyFill="0" applyBorder="0" applyAlignment="0" applyProtection="0">
      <alignment horizontal="right"/>
    </xf>
    <xf numFmtId="170" fontId="101" fillId="0" borderId="0" applyFont="0" applyFill="0" applyBorder="0" applyAlignment="0" applyProtection="0"/>
    <xf numFmtId="170" fontId="105" fillId="0" borderId="0" applyFont="0" applyFill="0" applyBorder="0" applyAlignment="0" applyProtection="0"/>
    <xf numFmtId="170" fontId="101" fillId="0" borderId="0" applyFont="0" applyFill="0" applyBorder="0" applyAlignment="0" applyProtection="0"/>
    <xf numFmtId="170" fontId="101" fillId="0" borderId="0" applyFont="0" applyFill="0" applyBorder="0" applyAlignment="0" applyProtection="0"/>
    <xf numFmtId="170" fontId="101" fillId="0" borderId="0" applyFont="0" applyFill="0" applyBorder="0" applyAlignment="0" applyProtection="0"/>
    <xf numFmtId="170" fontId="105"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12"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218" fontId="106" fillId="0" borderId="0" applyFont="0" applyFill="0" applyBorder="0" applyAlignment="0" applyProtection="0"/>
    <xf numFmtId="170" fontId="14"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43" fontId="91"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77"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12" fillId="0" borderId="0" applyFont="0" applyFill="0" applyBorder="0" applyAlignment="0" applyProtection="0"/>
    <xf numFmtId="170" fontId="6" fillId="0" borderId="0" applyFont="0" applyFill="0" applyBorder="0" applyAlignment="0" applyProtection="0"/>
    <xf numFmtId="43" fontId="107"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43" fontId="12"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43"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43" fontId="107"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43" fontId="108"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80"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34"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6" fillId="0" borderId="0" applyFont="0" applyFill="0" applyBorder="0" applyAlignment="0" applyProtection="0"/>
    <xf numFmtId="170" fontId="8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3" fontId="109" fillId="0" borderId="0" applyFont="0" applyFill="0" applyBorder="0" applyAlignment="0" applyProtection="0"/>
    <xf numFmtId="182" fontId="110" fillId="0" borderId="0"/>
    <xf numFmtId="0" fontId="111" fillId="0" borderId="0"/>
    <xf numFmtId="0" fontId="12" fillId="24" borderId="29" applyNumberFormat="0" applyFont="0" applyAlignment="0" applyProtection="0"/>
    <xf numFmtId="0" fontId="112" fillId="67" borderId="0">
      <alignment horizontal="center" vertical="center" wrapText="1"/>
    </xf>
    <xf numFmtId="219" fontId="12" fillId="0" borderId="0" applyFill="0" applyBorder="0">
      <alignment horizontal="right"/>
      <protection locked="0"/>
    </xf>
    <xf numFmtId="211" fontId="80" fillId="0" borderId="0" applyFont="0" applyFill="0" applyBorder="0" applyAlignment="0" applyProtection="0"/>
    <xf numFmtId="220" fontId="37" fillId="0" borderId="0">
      <alignment horizontal="right"/>
    </xf>
    <xf numFmtId="166" fontId="113" fillId="0" borderId="67">
      <protection locked="0"/>
    </xf>
    <xf numFmtId="0" fontId="104" fillId="0" borderId="0" applyFont="0" applyFill="0" applyBorder="0" applyProtection="0">
      <alignment horizontal="right"/>
    </xf>
    <xf numFmtId="191" fontId="12" fillId="0" borderId="0" applyFont="0" applyFill="0" applyBorder="0" applyAlignment="0" applyProtection="0">
      <alignment horizontal="right"/>
    </xf>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14" fillId="0" borderId="0" applyFont="0" applyFill="0" applyBorder="0" applyAlignment="0" applyProtection="0"/>
    <xf numFmtId="169" fontId="92"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12"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19"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9" fillId="0" borderId="0" applyFont="0" applyFill="0" applyBorder="0" applyAlignment="0" applyProtection="0"/>
    <xf numFmtId="169" fontId="77" fillId="0" borderId="0" applyFont="0" applyFill="0" applyBorder="0" applyAlignment="0" applyProtection="0"/>
    <xf numFmtId="169" fontId="91" fillId="0" borderId="0" applyFont="0" applyFill="0" applyBorder="0" applyAlignment="0" applyProtection="0"/>
    <xf numFmtId="14" fontId="12" fillId="0" borderId="0" applyFont="0" applyFill="0" applyBorder="0" applyAlignment="0" applyProtection="0"/>
    <xf numFmtId="169" fontId="12" fillId="0" borderId="0" applyFont="0" applyFill="0" applyBorder="0" applyAlignment="0" applyProtection="0"/>
    <xf numFmtId="169" fontId="6" fillId="0" borderId="0" applyFont="0" applyFill="0" applyBorder="0" applyAlignment="0" applyProtection="0"/>
    <xf numFmtId="44" fontId="107" fillId="0" borderId="0" applyFont="0" applyFill="0" applyBorder="0" applyAlignment="0" applyProtection="0"/>
    <xf numFmtId="44" fontId="12" fillId="0" borderId="0" applyFont="0" applyFill="0" applyBorder="0" applyAlignment="0" applyProtection="0"/>
    <xf numFmtId="221" fontId="12" fillId="0" borderId="0" applyFont="0" applyFill="0" applyBorder="0" applyAlignment="0" applyProtection="0">
      <alignment horizontal="right"/>
    </xf>
    <xf numFmtId="221" fontId="12" fillId="0" borderId="0" applyFont="0" applyFill="0" applyBorder="0" applyAlignment="0" applyProtection="0">
      <alignment horizontal="right"/>
    </xf>
    <xf numFmtId="221" fontId="12" fillId="0" borderId="0" applyFont="0" applyFill="0" applyBorder="0" applyAlignment="0" applyProtection="0">
      <alignment horizontal="right"/>
    </xf>
    <xf numFmtId="221" fontId="12" fillId="0" borderId="0" applyFont="0" applyFill="0" applyBorder="0" applyAlignment="0" applyProtection="0">
      <alignment horizontal="right"/>
    </xf>
    <xf numFmtId="169" fontId="12" fillId="0" borderId="0" applyFont="0" applyFill="0" applyBorder="0" applyAlignment="0" applyProtection="0"/>
    <xf numFmtId="169" fontId="19" fillId="0" borderId="0" applyFont="0" applyFill="0" applyBorder="0" applyAlignment="0" applyProtection="0"/>
    <xf numFmtId="44" fontId="6" fillId="0" borderId="0" applyFont="0" applyFill="0" applyBorder="0" applyAlignment="0" applyProtection="0"/>
    <xf numFmtId="221" fontId="12" fillId="0" borderId="0" applyFont="0" applyFill="0" applyBorder="0" applyAlignment="0" applyProtection="0">
      <alignment horizontal="right"/>
    </xf>
    <xf numFmtId="221" fontId="12" fillId="0" borderId="0" applyFont="0" applyFill="0" applyBorder="0" applyAlignment="0" applyProtection="0">
      <alignment horizontal="right"/>
    </xf>
    <xf numFmtId="221" fontId="12" fillId="0" borderId="0" applyFont="0" applyFill="0" applyBorder="0" applyAlignment="0" applyProtection="0">
      <alignment horizontal="right"/>
    </xf>
    <xf numFmtId="221" fontId="12" fillId="0" borderId="0" applyFont="0" applyFill="0" applyBorder="0" applyAlignment="0" applyProtection="0">
      <alignment horizontal="right"/>
    </xf>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222" fontId="114"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44"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44" fontId="12"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77" fillId="0" borderId="0" applyFont="0" applyFill="0" applyBorder="0" applyAlignment="0" applyProtection="0"/>
    <xf numFmtId="169" fontId="6" fillId="0" borderId="0" applyFont="0" applyFill="0" applyBorder="0" applyAlignment="0" applyProtection="0"/>
    <xf numFmtId="169" fontId="12" fillId="0" borderId="0" applyFont="0" applyFill="0" applyBorder="0" applyAlignment="0" applyProtection="0"/>
    <xf numFmtId="169" fontId="6" fillId="0" borderId="0" applyFont="0" applyFill="0" applyBorder="0" applyAlignment="0" applyProtection="0"/>
    <xf numFmtId="169" fontId="19" fillId="0" borderId="0" applyFont="0" applyFill="0" applyBorder="0" applyAlignment="0" applyProtection="0"/>
    <xf numFmtId="169" fontId="6" fillId="0" borderId="0" applyFont="0" applyFill="0" applyBorder="0" applyAlignment="0" applyProtection="0"/>
    <xf numFmtId="44" fontId="108" fillId="0" borderId="0" applyFont="0" applyFill="0" applyBorder="0" applyAlignment="0" applyProtection="0"/>
    <xf numFmtId="169" fontId="77" fillId="0" borderId="0" applyFont="0" applyFill="0" applyBorder="0" applyAlignment="0" applyProtection="0"/>
    <xf numFmtId="44" fontId="12"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44" fontId="12"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19"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19"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19"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223" fontId="80" fillId="0" borderId="0" applyFont="0" applyFill="0" applyBorder="0" applyProtection="0">
      <alignment horizontal="right"/>
    </xf>
    <xf numFmtId="224" fontId="108" fillId="0" borderId="68" applyFont="0" applyFill="0" applyBorder="0" applyAlignment="0" applyProtection="0"/>
    <xf numFmtId="225" fontId="88" fillId="0" borderId="0" applyFont="0" applyFill="0" applyBorder="0" applyAlignment="0" applyProtection="0">
      <alignment vertical="center"/>
    </xf>
    <xf numFmtId="226" fontId="88" fillId="0" borderId="0" applyFont="0" applyFill="0" applyBorder="0" applyAlignment="0" applyProtection="0">
      <alignment vertical="center"/>
    </xf>
    <xf numFmtId="0" fontId="101" fillId="0" borderId="0" applyFont="0" applyFill="0" applyBorder="0" applyAlignment="0">
      <protection locked="0"/>
    </xf>
    <xf numFmtId="0" fontId="84" fillId="0" borderId="0" applyFont="0" applyFill="0" applyBorder="0" applyAlignment="0" applyProtection="0"/>
    <xf numFmtId="227" fontId="78" fillId="0" borderId="69" applyNumberFormat="0" applyFill="0">
      <alignment horizontal="right"/>
    </xf>
    <xf numFmtId="227" fontId="78" fillId="0" borderId="69" applyNumberFormat="0" applyFill="0">
      <alignment horizontal="right"/>
    </xf>
    <xf numFmtId="1" fontId="115" fillId="0" borderId="0"/>
    <xf numFmtId="228" fontId="98" fillId="0" borderId="0" applyFont="0" applyFill="0" applyBorder="0" applyProtection="0">
      <alignment horizontal="right"/>
    </xf>
    <xf numFmtId="229" fontId="81" fillId="65" borderId="8" applyFont="0" applyFill="0" applyBorder="0" applyAlignment="0" applyProtection="0"/>
    <xf numFmtId="230" fontId="108" fillId="0" borderId="0" applyFont="0" applyFill="0" applyBorder="0" applyAlignment="0" applyProtection="0"/>
    <xf numFmtId="230" fontId="108" fillId="0" borderId="0" applyFont="0" applyFill="0" applyBorder="0" applyAlignment="0" applyProtection="0"/>
    <xf numFmtId="231" fontId="85" fillId="0" borderId="5" applyFont="0" applyFill="0" applyBorder="0" applyAlignment="0" applyProtection="0"/>
    <xf numFmtId="183" fontId="12" fillId="0" borderId="0" applyFont="0" applyFill="0" applyBorder="0" applyAlignment="0" applyProtection="0"/>
    <xf numFmtId="232" fontId="106" fillId="0" borderId="0" applyFont="0" applyFill="0" applyBorder="0" applyAlignment="0" applyProtection="0"/>
    <xf numFmtId="14" fontId="19" fillId="0" borderId="0" applyFill="0" applyBorder="0" applyAlignment="0"/>
    <xf numFmtId="0" fontId="12" fillId="0" borderId="0">
      <alignment horizontal="left" vertical="top"/>
    </xf>
    <xf numFmtId="167" fontId="116" fillId="0" borderId="0"/>
    <xf numFmtId="0" fontId="108" fillId="0" borderId="0"/>
    <xf numFmtId="168" fontId="12" fillId="0" borderId="0" applyFont="0" applyFill="0" applyBorder="0" applyAlignment="0" applyProtection="0"/>
    <xf numFmtId="170" fontId="12" fillId="0" borderId="0" applyFont="0" applyFill="0" applyBorder="0" applyAlignment="0" applyProtection="0"/>
    <xf numFmtId="0" fontId="117" fillId="0" borderId="0">
      <protection locked="0"/>
    </xf>
    <xf numFmtId="0" fontId="12" fillId="0" borderId="0"/>
    <xf numFmtId="167" fontId="80" fillId="0" borderId="0"/>
    <xf numFmtId="171" fontId="12" fillId="0" borderId="70" applyNumberFormat="0" applyFont="0" applyFill="0" applyAlignment="0" applyProtection="0"/>
    <xf numFmtId="171" fontId="12" fillId="0" borderId="70" applyNumberFormat="0" applyFont="0" applyFill="0" applyAlignment="0" applyProtection="0"/>
    <xf numFmtId="171" fontId="12" fillId="0" borderId="70" applyNumberFormat="0" applyFont="0" applyFill="0" applyAlignment="0" applyProtection="0"/>
    <xf numFmtId="167" fontId="118" fillId="0" borderId="0" applyFill="0" applyBorder="0" applyAlignment="0" applyProtection="0"/>
    <xf numFmtId="1" fontId="98" fillId="0" borderId="0"/>
    <xf numFmtId="233" fontId="119" fillId="0" borderId="0">
      <protection locked="0"/>
    </xf>
    <xf numFmtId="233" fontId="119" fillId="0" borderId="0">
      <protection locked="0"/>
    </xf>
    <xf numFmtId="210" fontId="80" fillId="0" borderId="0" applyFill="0" applyBorder="0" applyAlignment="0"/>
    <xf numFmtId="211" fontId="80" fillId="0" borderId="0" applyFill="0" applyBorder="0" applyAlignment="0"/>
    <xf numFmtId="210" fontId="80" fillId="0" borderId="0" applyFill="0" applyBorder="0" applyAlignment="0"/>
    <xf numFmtId="212" fontId="12" fillId="0" borderId="0" applyFill="0" applyBorder="0" applyAlignment="0"/>
    <xf numFmtId="211" fontId="80" fillId="0" borderId="0" applyFill="0" applyBorder="0" applyAlignment="0"/>
    <xf numFmtId="0" fontId="25" fillId="8" borderId="28" applyNumberFormat="0" applyAlignment="0" applyProtection="0"/>
    <xf numFmtId="234" fontId="79" fillId="0" borderId="0" applyFon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235" fontId="101" fillId="68" borderId="10">
      <alignment horizontal="left"/>
    </xf>
    <xf numFmtId="1" fontId="121" fillId="69" borderId="42" applyNumberFormat="0" applyBorder="0" applyAlignment="0">
      <alignment horizontal="centerContinuous" vertical="center"/>
      <protection locked="0"/>
    </xf>
    <xf numFmtId="236" fontId="12" fillId="0" borderId="0">
      <protection locked="0"/>
    </xf>
    <xf numFmtId="214" fontId="12" fillId="0" borderId="0">
      <protection locked="0"/>
    </xf>
    <xf numFmtId="2" fontId="109" fillId="0" borderId="0" applyFont="0" applyFill="0" applyBorder="0" applyAlignment="0" applyProtection="0"/>
    <xf numFmtId="0" fontId="122" fillId="0" borderId="0" applyNumberFormat="0" applyFill="0" applyBorder="0" applyAlignment="0" applyProtection="0"/>
    <xf numFmtId="0" fontId="123" fillId="0" borderId="0" applyFill="0" applyBorder="0" applyProtection="0">
      <alignment horizontal="left"/>
    </xf>
    <xf numFmtId="0" fontId="124" fillId="29" borderId="0" applyNumberFormat="0" applyBorder="0" applyAlignment="0" applyProtection="0"/>
    <xf numFmtId="0" fontId="124" fillId="29" borderId="0" applyNumberFormat="0" applyBorder="0" applyAlignment="0" applyProtection="0"/>
    <xf numFmtId="0" fontId="124" fillId="29" borderId="0" applyNumberFormat="0" applyBorder="0" applyAlignment="0" applyProtection="0"/>
    <xf numFmtId="0" fontId="124" fillId="29" borderId="0" applyNumberFormat="0" applyBorder="0" applyAlignment="0" applyProtection="0"/>
    <xf numFmtId="0" fontId="124" fillId="29" borderId="0" applyNumberFormat="0" applyBorder="0" applyAlignment="0" applyProtection="0"/>
    <xf numFmtId="0" fontId="124" fillId="29" borderId="0" applyNumberFormat="0" applyBorder="0" applyAlignment="0" applyProtection="0"/>
    <xf numFmtId="0" fontId="124" fillId="29" borderId="0" applyNumberFormat="0" applyBorder="0" applyAlignment="0" applyProtection="0"/>
    <xf numFmtId="0" fontId="65" fillId="29" borderId="0" applyNumberFormat="0" applyBorder="0" applyAlignment="0" applyProtection="0"/>
    <xf numFmtId="0" fontId="65" fillId="29" borderId="0" applyNumberFormat="0" applyBorder="0" applyAlignment="0" applyProtection="0"/>
    <xf numFmtId="38" fontId="108" fillId="70" borderId="0" applyNumberFormat="0" applyBorder="0" applyAlignment="0" applyProtection="0"/>
    <xf numFmtId="0" fontId="125" fillId="0" borderId="0" applyNumberFormat="0">
      <alignment horizontal="right"/>
    </xf>
    <xf numFmtId="0" fontId="12" fillId="0" borderId="0"/>
    <xf numFmtId="0" fontId="12" fillId="0" borderId="0"/>
    <xf numFmtId="0" fontId="12" fillId="0" borderId="0"/>
    <xf numFmtId="0" fontId="12" fillId="0" borderId="0"/>
    <xf numFmtId="237" fontId="12" fillId="71" borderId="33" applyNumberFormat="0" applyFont="0" applyBorder="0" applyAlignment="0" applyProtection="0"/>
    <xf numFmtId="186" fontId="12" fillId="0" borderId="0" applyFont="0" applyFill="0" applyBorder="0" applyAlignment="0" applyProtection="0">
      <alignment horizontal="right"/>
    </xf>
    <xf numFmtId="182" fontId="126" fillId="71" borderId="0" applyNumberFormat="0" applyFont="0" applyAlignment="0"/>
    <xf numFmtId="0" fontId="127" fillId="0" borderId="0" applyProtection="0">
      <alignment horizontal="right"/>
    </xf>
    <xf numFmtId="0" fontId="47" fillId="0" borderId="71" applyNumberFormat="0" applyAlignment="0" applyProtection="0">
      <alignment horizontal="left" vertical="center"/>
    </xf>
    <xf numFmtId="0" fontId="47" fillId="0" borderId="32">
      <alignment horizontal="left" vertical="center"/>
    </xf>
    <xf numFmtId="49" fontId="128" fillId="0" borderId="0">
      <alignment horizontal="centerContinuous"/>
    </xf>
    <xf numFmtId="0" fontId="129" fillId="0" borderId="0" applyNumberFormat="0" applyFill="0" applyBorder="0" applyAlignment="0" applyProtection="0"/>
    <xf numFmtId="0" fontId="129" fillId="0" borderId="0" applyNumberFormat="0" applyFill="0" applyBorder="0" applyAlignment="0" applyProtection="0"/>
    <xf numFmtId="0" fontId="129" fillId="0" borderId="0" applyNumberFormat="0" applyFill="0" applyBorder="0" applyAlignment="0" applyProtection="0"/>
    <xf numFmtId="0" fontId="129" fillId="0" borderId="0" applyNumberFormat="0" applyFill="0" applyBorder="0" applyAlignment="0" applyProtection="0"/>
    <xf numFmtId="0" fontId="62" fillId="0" borderId="53" applyNumberFormat="0" applyFill="0" applyAlignment="0" applyProtection="0"/>
    <xf numFmtId="0" fontId="129" fillId="0" borderId="0" applyNumberFormat="0" applyFill="0" applyBorder="0" applyAlignment="0" applyProtection="0"/>
    <xf numFmtId="0" fontId="130" fillId="0" borderId="0" applyProtection="0">
      <alignment horizontal="left"/>
    </xf>
    <xf numFmtId="0" fontId="130" fillId="0" borderId="0" applyProtection="0">
      <alignment horizontal="left"/>
    </xf>
    <xf numFmtId="0" fontId="130" fillId="0" borderId="0" applyProtection="0">
      <alignment horizontal="left"/>
    </xf>
    <xf numFmtId="0" fontId="130" fillId="0" borderId="0" applyProtection="0">
      <alignment horizontal="left"/>
    </xf>
    <xf numFmtId="0" fontId="63" fillId="0" borderId="54" applyNumberFormat="0" applyFill="0" applyAlignment="0" applyProtection="0"/>
    <xf numFmtId="0" fontId="130" fillId="0" borderId="0" applyProtection="0">
      <alignment horizontal="left"/>
    </xf>
    <xf numFmtId="0" fontId="131" fillId="0" borderId="0" applyProtection="0">
      <alignment horizontal="left"/>
    </xf>
    <xf numFmtId="0" fontId="131" fillId="0" borderId="0" applyProtection="0">
      <alignment horizontal="left"/>
    </xf>
    <xf numFmtId="0" fontId="131" fillId="0" borderId="0" applyProtection="0">
      <alignment horizontal="left"/>
    </xf>
    <xf numFmtId="0" fontId="131" fillId="0" borderId="0" applyProtection="0">
      <alignment horizontal="left"/>
    </xf>
    <xf numFmtId="0" fontId="132" fillId="0" borderId="55" applyNumberFormat="0" applyFill="0" applyAlignment="0" applyProtection="0"/>
    <xf numFmtId="0" fontId="64" fillId="0" borderId="55" applyNumberFormat="0" applyFill="0" applyAlignment="0" applyProtection="0"/>
    <xf numFmtId="0" fontId="131" fillId="0" borderId="0" applyProtection="0">
      <alignment horizontal="left"/>
    </xf>
    <xf numFmtId="0" fontId="64" fillId="0" borderId="0" applyNumberFormat="0" applyFill="0" applyBorder="0" applyAlignment="0" applyProtection="0"/>
    <xf numFmtId="0" fontId="64" fillId="0" borderId="0" applyNumberFormat="0" applyFill="0" applyBorder="0" applyAlignment="0" applyProtection="0"/>
    <xf numFmtId="0" fontId="133" fillId="0" borderId="0"/>
    <xf numFmtId="0" fontId="92" fillId="0" borderId="0"/>
    <xf numFmtId="238" fontId="87" fillId="0" borderId="0">
      <alignment horizontal="centerContinuous"/>
    </xf>
    <xf numFmtId="0" fontId="134" fillId="0" borderId="72" applyNumberFormat="0" applyFill="0" applyBorder="0" applyAlignment="0" applyProtection="0">
      <alignment horizontal="left"/>
    </xf>
    <xf numFmtId="238" fontId="87" fillId="0" borderId="73">
      <alignment horizontal="center"/>
    </xf>
    <xf numFmtId="0" fontId="12" fillId="0" borderId="0" applyNumberFormat="0" applyFill="0" applyBorder="0" applyProtection="0">
      <alignment wrapText="1"/>
    </xf>
    <xf numFmtId="0" fontId="12" fillId="0" borderId="0" applyNumberFormat="0" applyFill="0" applyBorder="0" applyProtection="0">
      <alignment horizontal="justify" vertical="top" wrapText="1"/>
    </xf>
    <xf numFmtId="0" fontId="135" fillId="0" borderId="37">
      <alignment horizontal="left" vertical="center"/>
    </xf>
    <xf numFmtId="0" fontId="135" fillId="72" borderId="0">
      <alignment horizontal="centerContinuous" wrapText="1"/>
    </xf>
    <xf numFmtId="0" fontId="136" fillId="0" borderId="0" applyNumberFormat="0" applyFill="0" applyBorder="0" applyAlignment="0" applyProtection="0"/>
    <xf numFmtId="0" fontId="137" fillId="0" borderId="0" applyNumberFormat="0" applyFill="0" applyBorder="0" applyAlignment="0" applyProtection="0">
      <alignment vertical="top"/>
      <protection locked="0"/>
    </xf>
    <xf numFmtId="0" fontId="138"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8" fillId="0" borderId="0" applyNumberFormat="0" applyFill="0" applyBorder="0" applyAlignment="0" applyProtection="0">
      <alignment vertical="top"/>
      <protection locked="0"/>
    </xf>
    <xf numFmtId="0" fontId="38" fillId="0" borderId="0" applyNumberFormat="0" applyFill="0" applyBorder="0" applyAlignment="0" applyProtection="0"/>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9"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9" fillId="0" borderId="0" applyNumberFormat="0" applyFill="0" applyBorder="0" applyAlignment="0" applyProtection="0">
      <alignment vertical="top"/>
      <protection locked="0"/>
    </xf>
    <xf numFmtId="0" fontId="140"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40"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41" fillId="0" borderId="0" applyNumberFormat="0" applyFill="0" applyBorder="0" applyAlignment="0" applyProtection="0">
      <alignment vertical="top"/>
      <protection locked="0"/>
    </xf>
    <xf numFmtId="239" fontId="137" fillId="0" borderId="0" applyNumberFormat="0" applyFill="0" applyBorder="0" applyAlignment="0" applyProtection="0">
      <alignment vertical="top"/>
      <protection locked="0"/>
    </xf>
    <xf numFmtId="0" fontId="12" fillId="0" borderId="0" applyNumberFormat="0" applyFill="0" applyBorder="0" applyAlignment="0" applyProtection="0"/>
    <xf numFmtId="0" fontId="12" fillId="0" borderId="0">
      <alignment horizontal="right"/>
    </xf>
    <xf numFmtId="10" fontId="108" fillId="65" borderId="33" applyNumberFormat="0" applyBorder="0" applyAlignment="0" applyProtection="0"/>
    <xf numFmtId="0" fontId="142" fillId="32" borderId="56" applyNumberFormat="0" applyAlignment="0" applyProtection="0"/>
    <xf numFmtId="0" fontId="142" fillId="32" borderId="56" applyNumberFormat="0" applyAlignment="0" applyProtection="0"/>
    <xf numFmtId="0" fontId="142" fillId="32" borderId="56" applyNumberFormat="0" applyAlignment="0" applyProtection="0"/>
    <xf numFmtId="0" fontId="142" fillId="32" borderId="56" applyNumberFormat="0" applyAlignment="0" applyProtection="0"/>
    <xf numFmtId="0" fontId="142" fillId="32" borderId="56" applyNumberFormat="0" applyAlignment="0" applyProtection="0"/>
    <xf numFmtId="0" fontId="68" fillId="32" borderId="56" applyNumberFormat="0" applyAlignment="0" applyProtection="0"/>
    <xf numFmtId="240" fontId="101" fillId="0" borderId="0" applyNumberFormat="0" applyFill="0" applyBorder="0" applyAlignment="0" applyProtection="0"/>
    <xf numFmtId="0" fontId="12" fillId="0" borderId="0" applyNumberFormat="0" applyFill="0" applyBorder="0" applyAlignment="0">
      <protection locked="0"/>
    </xf>
    <xf numFmtId="0" fontId="143" fillId="65" borderId="0" applyNumberFormat="0" applyFont="0" applyBorder="0" applyAlignment="0">
      <alignment horizontal="right"/>
      <protection locked="0"/>
    </xf>
    <xf numFmtId="0" fontId="144" fillId="23" borderId="0" applyNumberFormat="0" applyFont="0" applyBorder="0" applyAlignment="0">
      <alignment horizontal="right" vertical="top"/>
      <protection locked="0"/>
    </xf>
    <xf numFmtId="241" fontId="12" fillId="65" borderId="74" applyNumberFormat="0" applyFont="0" applyBorder="0" applyAlignment="0">
      <alignment horizontal="right" vertical="center"/>
      <protection locked="0"/>
    </xf>
    <xf numFmtId="0" fontId="144" fillId="23" borderId="0" applyNumberFormat="0" applyFont="0" applyBorder="0" applyAlignment="0">
      <alignment horizontal="right" vertical="top"/>
      <protection locked="0"/>
    </xf>
    <xf numFmtId="0" fontId="101" fillId="0" borderId="0" applyFill="0" applyBorder="0">
      <alignment horizontal="right"/>
      <protection locked="0"/>
    </xf>
    <xf numFmtId="242" fontId="145" fillId="0" borderId="75" applyFont="0" applyFill="0" applyBorder="0" applyAlignment="0" applyProtection="0"/>
    <xf numFmtId="243" fontId="12" fillId="0" borderId="0" applyFill="0" applyBorder="0">
      <alignment horizontal="right"/>
      <protection locked="0"/>
    </xf>
    <xf numFmtId="0" fontId="146" fillId="0" borderId="0" applyFill="0" applyBorder="0"/>
    <xf numFmtId="0" fontId="147" fillId="73" borderId="76">
      <alignment horizontal="left" vertical="center" wrapText="1"/>
    </xf>
    <xf numFmtId="0" fontId="84" fillId="0" borderId="0" applyNumberFormat="0" applyFill="0" applyBorder="0" applyProtection="0">
      <alignment horizontal="left" vertical="center"/>
    </xf>
    <xf numFmtId="0" fontId="148"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80" fillId="74" borderId="0" applyNumberFormat="0" applyFont="0" applyBorder="0" applyProtection="0"/>
    <xf numFmtId="2" fontId="149" fillId="0" borderId="5"/>
    <xf numFmtId="210" fontId="80" fillId="0" borderId="0" applyFill="0" applyBorder="0" applyAlignment="0"/>
    <xf numFmtId="211" fontId="80" fillId="0" borderId="0" applyFill="0" applyBorder="0" applyAlignment="0"/>
    <xf numFmtId="210" fontId="80" fillId="0" borderId="0" applyFill="0" applyBorder="0" applyAlignment="0"/>
    <xf numFmtId="212" fontId="12" fillId="0" borderId="0" applyFill="0" applyBorder="0" applyAlignment="0"/>
    <xf numFmtId="211" fontId="80" fillId="0" borderId="0" applyFill="0" applyBorder="0" applyAlignment="0"/>
    <xf numFmtId="0" fontId="150" fillId="0" borderId="58" applyNumberFormat="0" applyFill="0" applyAlignment="0" applyProtection="0"/>
    <xf numFmtId="0" fontId="150" fillId="0" borderId="58" applyNumberFormat="0" applyFill="0" applyAlignment="0" applyProtection="0"/>
    <xf numFmtId="0" fontId="150" fillId="0" borderId="58" applyNumberFormat="0" applyFill="0" applyAlignment="0" applyProtection="0"/>
    <xf numFmtId="0" fontId="150" fillId="0" borderId="58" applyNumberFormat="0" applyFill="0" applyAlignment="0" applyProtection="0"/>
    <xf numFmtId="0" fontId="150" fillId="0" borderId="58" applyNumberFormat="0" applyFill="0" applyAlignment="0" applyProtection="0"/>
    <xf numFmtId="0" fontId="150" fillId="0" borderId="58" applyNumberFormat="0" applyFill="0" applyAlignment="0" applyProtection="0"/>
    <xf numFmtId="0" fontId="150" fillId="0" borderId="58" applyNumberFormat="0" applyFill="0" applyAlignment="0" applyProtection="0"/>
    <xf numFmtId="0" fontId="71" fillId="0" borderId="58" applyNumberFormat="0" applyFill="0" applyAlignment="0" applyProtection="0"/>
    <xf numFmtId="0" fontId="71" fillId="0" borderId="58" applyNumberFormat="0" applyFill="0" applyAlignment="0" applyProtection="0"/>
    <xf numFmtId="14" fontId="85" fillId="0" borderId="5" applyFont="0" applyFill="0" applyBorder="0" applyAlignment="0" applyProtection="0"/>
    <xf numFmtId="3" fontId="12" fillId="0" borderId="0"/>
    <xf numFmtId="1" fontId="151" fillId="0" borderId="0"/>
    <xf numFmtId="244" fontId="152" fillId="75" borderId="0" applyBorder="0" applyAlignment="0">
      <alignment horizontal="right"/>
    </xf>
    <xf numFmtId="168" fontId="12" fillId="0" borderId="0" applyFont="0" applyFill="0" applyBorder="0" applyAlignment="0" applyProtection="0"/>
    <xf numFmtId="17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245" fontId="12" fillId="0" borderId="0" applyFont="0" applyFill="0" applyBorder="0" applyAlignment="0" applyProtection="0"/>
    <xf numFmtId="246" fontId="6" fillId="0" borderId="0" applyFont="0" applyFill="0" applyBorder="0" applyAlignment="0" applyProtection="0"/>
    <xf numFmtId="247" fontId="12" fillId="0" borderId="0" applyFont="0" applyFill="0" applyBorder="0" applyAlignment="0" applyProtection="0"/>
    <xf numFmtId="14" fontId="83" fillId="0" borderId="0" applyFont="0" applyFill="0" applyBorder="0" applyAlignment="0" applyProtection="0"/>
    <xf numFmtId="3" fontId="84" fillId="0" borderId="0"/>
    <xf numFmtId="3" fontId="84" fillId="0" borderId="0"/>
    <xf numFmtId="0" fontId="12" fillId="0" borderId="0" applyFont="0" applyFill="0" applyBorder="0" applyAlignment="0" applyProtection="0"/>
    <xf numFmtId="0" fontId="12" fillId="0" borderId="0" applyFont="0" applyFill="0" applyBorder="0" applyAlignment="0" applyProtection="0"/>
    <xf numFmtId="248" fontId="12" fillId="0" borderId="0" applyFont="0" applyFill="0" applyBorder="0" applyAlignment="0" applyProtection="0"/>
    <xf numFmtId="249" fontId="6" fillId="0" borderId="0" applyFont="0" applyFill="0" applyBorder="0" applyAlignment="0" applyProtection="0"/>
    <xf numFmtId="250" fontId="12" fillId="0" borderId="0" applyFont="0" applyFill="0" applyBorder="0" applyAlignment="0" applyProtection="0"/>
    <xf numFmtId="251" fontId="12" fillId="0" borderId="0">
      <protection locked="0"/>
    </xf>
    <xf numFmtId="231" fontId="108" fillId="65" borderId="0">
      <alignment horizontal="center"/>
    </xf>
    <xf numFmtId="252" fontId="106" fillId="0" borderId="0" applyFont="0" applyFill="0" applyBorder="0" applyProtection="0">
      <alignment horizontal="right"/>
    </xf>
    <xf numFmtId="253" fontId="12" fillId="0" borderId="0" applyFont="0" applyFill="0" applyBorder="0" applyAlignment="0" applyProtection="0"/>
    <xf numFmtId="179" fontId="12" fillId="0" borderId="0" applyFont="0" applyFill="0" applyBorder="0" applyAlignment="0" applyProtection="0"/>
    <xf numFmtId="0" fontId="104" fillId="0" borderId="0" applyFont="0" applyFill="0" applyBorder="0" applyProtection="0">
      <alignment horizontal="right"/>
    </xf>
    <xf numFmtId="0" fontId="104" fillId="0" borderId="0" applyFont="0" applyFill="0" applyBorder="0" applyProtection="0">
      <alignment horizontal="right"/>
    </xf>
    <xf numFmtId="0" fontId="104" fillId="0" borderId="0" applyFont="0" applyFill="0" applyBorder="0" applyProtection="0">
      <alignment horizontal="right"/>
    </xf>
    <xf numFmtId="0" fontId="12" fillId="0" borderId="0" applyFont="0" applyFill="0" applyBorder="0" applyProtection="0">
      <alignment horizontal="right"/>
    </xf>
    <xf numFmtId="171" fontId="12" fillId="0" borderId="0" applyFont="0" applyFill="0" applyBorder="0" applyProtection="0">
      <alignment horizontal="right"/>
    </xf>
    <xf numFmtId="0" fontId="12" fillId="0" borderId="77" applyBorder="0" applyAlignment="0" applyProtection="0">
      <alignment horizontal="center"/>
    </xf>
    <xf numFmtId="0" fontId="153" fillId="31" borderId="0" applyNumberFormat="0" applyBorder="0" applyAlignment="0" applyProtection="0"/>
    <xf numFmtId="0" fontId="153" fillId="31" borderId="0" applyNumberFormat="0" applyBorder="0" applyAlignment="0" applyProtection="0"/>
    <xf numFmtId="0" fontId="153" fillId="31" borderId="0" applyNumberFormat="0" applyBorder="0" applyAlignment="0" applyProtection="0"/>
    <xf numFmtId="0" fontId="153" fillId="31" borderId="0" applyNumberFormat="0" applyBorder="0" applyAlignment="0" applyProtection="0"/>
    <xf numFmtId="0" fontId="153" fillId="31" borderId="0" applyNumberFormat="0" applyBorder="0" applyAlignment="0" applyProtection="0"/>
    <xf numFmtId="0" fontId="153" fillId="31" borderId="0" applyNumberFormat="0" applyBorder="0" applyAlignment="0" applyProtection="0"/>
    <xf numFmtId="0" fontId="153" fillId="31" borderId="0" applyNumberFormat="0" applyBorder="0" applyAlignment="0" applyProtection="0"/>
    <xf numFmtId="0" fontId="67" fillId="31" borderId="0" applyNumberFormat="0" applyBorder="0" applyAlignment="0" applyProtection="0"/>
    <xf numFmtId="0" fontId="67" fillId="31" borderId="0" applyNumberFormat="0" applyBorder="0" applyAlignment="0" applyProtection="0"/>
    <xf numFmtId="0" fontId="96" fillId="0" borderId="0"/>
    <xf numFmtId="241" fontId="88" fillId="0" borderId="0" applyNumberFormat="0" applyFont="0" applyFill="0" applyBorder="0" applyAlignment="0" applyProtection="0">
      <alignment vertical="center"/>
    </xf>
    <xf numFmtId="37" fontId="154" fillId="0" borderId="0"/>
    <xf numFmtId="0" fontId="155" fillId="0" borderId="0"/>
    <xf numFmtId="0" fontId="37" fillId="76" borderId="0" applyNumberFormat="0" applyBorder="0" applyAlignment="0">
      <alignment horizontal="right"/>
      <protection hidden="1"/>
    </xf>
    <xf numFmtId="241" fontId="156" fillId="0" borderId="0" applyNumberFormat="0" applyFill="0" applyBorder="0" applyAlignment="0" applyProtection="0">
      <alignment vertical="center"/>
    </xf>
    <xf numFmtId="1" fontId="84" fillId="0" borderId="0"/>
    <xf numFmtId="254" fontId="157" fillId="0" borderId="0"/>
    <xf numFmtId="37" fontId="81" fillId="77" borderId="0" applyFont="0" applyFill="0" applyBorder="0" applyAlignment="0" applyProtection="0"/>
    <xf numFmtId="233" fontId="12" fillId="0" borderId="0" applyFont="0" applyFill="0" applyBorder="0" applyAlignment="0"/>
    <xf numFmtId="255" fontId="108" fillId="0" borderId="0" applyFont="0" applyFill="0" applyBorder="0" applyAlignment="0"/>
    <xf numFmtId="256" fontId="108" fillId="0" borderId="0" applyFont="0" applyFill="0" applyBorder="0" applyAlignment="0"/>
    <xf numFmtId="255" fontId="108" fillId="0" borderId="0" applyFont="0" applyFill="0" applyBorder="0" applyAlignment="0"/>
    <xf numFmtId="257" fontId="6" fillId="0" borderId="0"/>
    <xf numFmtId="0" fontId="12" fillId="0" borderId="0"/>
    <xf numFmtId="0" fontId="12" fillId="0" borderId="0"/>
    <xf numFmtId="0" fontId="12" fillId="0" borderId="0"/>
    <xf numFmtId="0" fontId="12" fillId="0" borderId="0"/>
    <xf numFmtId="0" fontId="101" fillId="0" borderId="0"/>
    <xf numFmtId="0" fontId="12" fillId="0" borderId="0"/>
    <xf numFmtId="0" fontId="6" fillId="0" borderId="0"/>
    <xf numFmtId="0" fontId="12" fillId="0" borderId="0"/>
    <xf numFmtId="0" fontId="6" fillId="0" borderId="0"/>
    <xf numFmtId="0" fontId="6" fillId="0" borderId="0"/>
    <xf numFmtId="0" fontId="6" fillId="0" borderId="0"/>
    <xf numFmtId="0" fontId="101" fillId="0" borderId="0"/>
    <xf numFmtId="0" fontId="12" fillId="0" borderId="0"/>
    <xf numFmtId="0" fontId="19" fillId="0" borderId="0"/>
    <xf numFmtId="0" fontId="6" fillId="0" borderId="0"/>
    <xf numFmtId="0" fontId="6" fillId="0" borderId="0"/>
    <xf numFmtId="0" fontId="6" fillId="0" borderId="0"/>
    <xf numFmtId="0" fontId="6" fillId="0" borderId="0"/>
    <xf numFmtId="0" fontId="12" fillId="0" borderId="33"/>
    <xf numFmtId="0" fontId="19" fillId="0" borderId="0">
      <alignment vertical="top"/>
    </xf>
    <xf numFmtId="0" fontId="19" fillId="0" borderId="0">
      <alignment vertical="top"/>
    </xf>
    <xf numFmtId="0" fontId="12" fillId="0" borderId="0"/>
    <xf numFmtId="0" fontId="6" fillId="0" borderId="0"/>
    <xf numFmtId="0" fontId="12" fillId="0" borderId="0"/>
    <xf numFmtId="0" fontId="6" fillId="0" borderId="0"/>
    <xf numFmtId="0" fontId="12" fillId="0" borderId="0"/>
    <xf numFmtId="0" fontId="12" fillId="0" borderId="0"/>
    <xf numFmtId="0" fontId="12" fillId="0" borderId="0"/>
    <xf numFmtId="0" fontId="12" fillId="0" borderId="0"/>
    <xf numFmtId="0" fontId="6" fillId="0" borderId="0"/>
    <xf numFmtId="0" fontId="12" fillId="0" borderId="0"/>
    <xf numFmtId="0" fontId="12" fillId="0" borderId="0"/>
    <xf numFmtId="0" fontId="101" fillId="0" borderId="0"/>
    <xf numFmtId="0" fontId="6" fillId="0" borderId="0"/>
    <xf numFmtId="0" fontId="101" fillId="0" borderId="0"/>
    <xf numFmtId="0" fontId="101"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34" fillId="0" borderId="0"/>
    <xf numFmtId="0" fontId="12" fillId="0" borderId="0"/>
    <xf numFmtId="0" fontId="12" fillId="0" borderId="0"/>
    <xf numFmtId="0" fontId="34" fillId="0" borderId="0"/>
    <xf numFmtId="0" fontId="101" fillId="0" borderId="0"/>
    <xf numFmtId="0" fontId="12" fillId="0" borderId="0"/>
    <xf numFmtId="239" fontId="12" fillId="0" borderId="0"/>
    <xf numFmtId="0" fontId="101" fillId="0" borderId="0"/>
    <xf numFmtId="0" fontId="101" fillId="0" borderId="0"/>
    <xf numFmtId="239" fontId="12" fillId="0" borderId="0"/>
    <xf numFmtId="0" fontId="34"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6" fillId="0" borderId="0"/>
    <xf numFmtId="0" fontId="6" fillId="0" borderId="0"/>
    <xf numFmtId="0" fontId="6"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91"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14" fillId="0" borderId="0"/>
    <xf numFmtId="0" fontId="125" fillId="0" borderId="0"/>
    <xf numFmtId="0" fontId="12" fillId="0" borderId="0"/>
    <xf numFmtId="239" fontId="12" fillId="0" borderId="0"/>
    <xf numFmtId="239" fontId="12" fillId="0" borderId="0"/>
    <xf numFmtId="0" fontId="12" fillId="0" borderId="0"/>
    <xf numFmtId="0" fontId="10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6" fillId="0" borderId="0"/>
    <xf numFmtId="239" fontId="12" fillId="0" borderId="0"/>
    <xf numFmtId="0" fontId="101"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101" fillId="0" borderId="0"/>
    <xf numFmtId="0" fontId="101" fillId="0" borderId="0"/>
    <xf numFmtId="0" fontId="101" fillId="0" borderId="0"/>
    <xf numFmtId="0" fontId="101" fillId="0" borderId="0"/>
    <xf numFmtId="0" fontId="101"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2" fillId="0" borderId="0"/>
    <xf numFmtId="0" fontId="12" fillId="0" borderId="0"/>
    <xf numFmtId="0" fontId="101" fillId="0" borderId="0"/>
    <xf numFmtId="0" fontId="77" fillId="0" borderId="0"/>
    <xf numFmtId="0" fontId="101" fillId="0" borderId="0"/>
    <xf numFmtId="0" fontId="101" fillId="0" borderId="0"/>
    <xf numFmtId="0"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1" fillId="0" borderId="0"/>
    <xf numFmtId="0" fontId="101" fillId="0" borderId="0"/>
    <xf numFmtId="0" fontId="6" fillId="0" borderId="0"/>
    <xf numFmtId="0" fontId="6" fillId="0" borderId="0"/>
    <xf numFmtId="0" fontId="6" fillId="0" borderId="0"/>
    <xf numFmtId="0" fontId="101" fillId="0" borderId="0"/>
    <xf numFmtId="0" fontId="101" fillId="0" borderId="0"/>
    <xf numFmtId="0" fontId="101" fillId="0" borderId="0"/>
    <xf numFmtId="0" fontId="101" fillId="0" borderId="0"/>
    <xf numFmtId="0" fontId="101" fillId="0" borderId="0"/>
    <xf numFmtId="0" fontId="14" fillId="0" borderId="0"/>
    <xf numFmtId="0" fontId="101" fillId="0" borderId="0"/>
    <xf numFmtId="0" fontId="77" fillId="0" borderId="0"/>
    <xf numFmtId="0" fontId="77" fillId="0" borderId="0"/>
    <xf numFmtId="0" fontId="101" fillId="0" borderId="0"/>
    <xf numFmtId="0" fontId="10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77" fillId="0" borderId="0"/>
    <xf numFmtId="0" fontId="6" fillId="0" borderId="0"/>
    <xf numFmtId="0" fontId="101" fillId="0" borderId="0"/>
    <xf numFmtId="0" fontId="12" fillId="0" borderId="0"/>
    <xf numFmtId="0" fontId="77" fillId="0" borderId="0"/>
    <xf numFmtId="0" fontId="12" fillId="0" borderId="0"/>
    <xf numFmtId="0" fontId="12" fillId="0" borderId="0"/>
    <xf numFmtId="0" fontId="77" fillId="0" borderId="0"/>
    <xf numFmtId="0" fontId="12" fillId="0" borderId="0"/>
    <xf numFmtId="0" fontId="12" fillId="0" borderId="0"/>
    <xf numFmtId="0" fontId="12" fillId="0" borderId="0"/>
    <xf numFmtId="0" fontId="12" fillId="0" borderId="0"/>
    <xf numFmtId="0" fontId="12" fillId="0" borderId="0"/>
    <xf numFmtId="0" fontId="77" fillId="0" borderId="0"/>
    <xf numFmtId="0" fontId="12" fillId="0" borderId="0"/>
    <xf numFmtId="0" fontId="101" fillId="0" borderId="0"/>
    <xf numFmtId="0" fontId="77" fillId="0" borderId="0"/>
    <xf numFmtId="0" fontId="12" fillId="0" borderId="0"/>
    <xf numFmtId="0" fontId="12" fillId="0" borderId="0"/>
    <xf numFmtId="0" fontId="91" fillId="0" borderId="0"/>
    <xf numFmtId="0" fontId="101" fillId="0" borderId="0"/>
    <xf numFmtId="0" fontId="101" fillId="0" borderId="0"/>
    <xf numFmtId="0" fontId="101" fillId="0" borderId="0"/>
    <xf numFmtId="0" fontId="101"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101"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101" fillId="0" borderId="0"/>
    <xf numFmtId="0" fontId="101" fillId="0" borderId="0"/>
    <xf numFmtId="0" fontId="101"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6" fillId="0" borderId="0"/>
    <xf numFmtId="239" fontId="12" fillId="0" borderId="0"/>
    <xf numFmtId="239" fontId="12" fillId="0" borderId="0"/>
    <xf numFmtId="0" fontId="12" fillId="0" borderId="0"/>
    <xf numFmtId="239"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158" fillId="0" borderId="0"/>
    <xf numFmtId="0" fontId="158" fillId="0" borderId="0"/>
    <xf numFmtId="239" fontId="12" fillId="0" borderId="0"/>
    <xf numFmtId="239" fontId="12" fillId="0" borderId="0"/>
    <xf numFmtId="0" fontId="91"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57" fontId="6" fillId="0" borderId="0"/>
    <xf numFmtId="0" fontId="6" fillId="0" borderId="0"/>
    <xf numFmtId="0" fontId="107" fillId="0" borderId="0"/>
    <xf numFmtId="239" fontId="12" fillId="0" borderId="0"/>
    <xf numFmtId="0" fontId="12" fillId="0" borderId="0"/>
    <xf numFmtId="239" fontId="12" fillId="0" borderId="0"/>
    <xf numFmtId="0" fontId="77" fillId="0" borderId="0"/>
    <xf numFmtId="0" fontId="6" fillId="0" borderId="0"/>
    <xf numFmtId="0" fontId="77" fillId="0" borderId="0"/>
    <xf numFmtId="239" fontId="12" fillId="0" borderId="0"/>
    <xf numFmtId="239" fontId="12" fillId="0" borderId="0"/>
    <xf numFmtId="239"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9" fontId="12" fillId="0" borderId="0"/>
    <xf numFmtId="239"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9" fontId="12" fillId="0" borderId="0"/>
    <xf numFmtId="239"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9" fontId="12" fillId="0" borderId="0"/>
    <xf numFmtId="239"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9" fontId="12" fillId="0" borderId="0"/>
    <xf numFmtId="239" fontId="12" fillId="0" borderId="0"/>
    <xf numFmtId="0" fontId="6" fillId="0" borderId="0"/>
    <xf numFmtId="0" fontId="6" fillId="0" borderId="0"/>
    <xf numFmtId="0" fontId="6" fillId="0" borderId="0"/>
    <xf numFmtId="239" fontId="12" fillId="0" borderId="0"/>
    <xf numFmtId="239" fontId="12" fillId="0" borderId="0"/>
    <xf numFmtId="239" fontId="12" fillId="0" borderId="0"/>
    <xf numFmtId="239" fontId="12" fillId="0" borderId="0"/>
    <xf numFmtId="0" fontId="6" fillId="0" borderId="0"/>
    <xf numFmtId="0" fontId="6" fillId="0" borderId="0"/>
    <xf numFmtId="0" fontId="6" fillId="0" borderId="0"/>
    <xf numFmtId="239" fontId="12" fillId="0" borderId="0"/>
    <xf numFmtId="239" fontId="12" fillId="0" borderId="0"/>
    <xf numFmtId="0" fontId="6" fillId="0" borderId="0"/>
    <xf numFmtId="239" fontId="12" fillId="0" borderId="0"/>
    <xf numFmtId="239" fontId="12" fillId="0" borderId="0"/>
    <xf numFmtId="239" fontId="12" fillId="0" borderId="0"/>
    <xf numFmtId="0" fontId="6" fillId="0" borderId="0"/>
    <xf numFmtId="0" fontId="12" fillId="0" borderId="0"/>
    <xf numFmtId="0" fontId="12" fillId="0" borderId="0"/>
    <xf numFmtId="0" fontId="12" fillId="0" borderId="0"/>
    <xf numFmtId="0" fontId="12" fillId="0" borderId="0"/>
    <xf numFmtId="239" fontId="12" fillId="0" borderId="0"/>
    <xf numFmtId="0" fontId="12" fillId="0" borderId="0"/>
    <xf numFmtId="0" fontId="101"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12" fillId="0" borderId="0"/>
    <xf numFmtId="0" fontId="101"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80"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9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12" fillId="0" borderId="0"/>
    <xf numFmtId="239" fontId="12" fillId="0" borderId="0"/>
    <xf numFmtId="239" fontId="12" fillId="0" borderId="0"/>
    <xf numFmtId="239" fontId="12" fillId="0" borderId="0"/>
    <xf numFmtId="0" fontId="12" fillId="0" borderId="0">
      <alignment wrapText="1"/>
    </xf>
    <xf numFmtId="0" fontId="12" fillId="0" borderId="0">
      <alignment wrapText="1"/>
    </xf>
    <xf numFmtId="0" fontId="91"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12" fillId="0" borderId="0"/>
    <xf numFmtId="239" fontId="12" fillId="0" borderId="0"/>
    <xf numFmtId="0" fontId="12" fillId="0" borderId="0"/>
    <xf numFmtId="0" fontId="6" fillId="0" borderId="0"/>
    <xf numFmtId="239" fontId="12" fillId="0" borderId="0"/>
    <xf numFmtId="239" fontId="12" fillId="0" borderId="0"/>
    <xf numFmtId="239" fontId="12" fillId="0" borderId="0"/>
    <xf numFmtId="239" fontId="12" fillId="0" borderId="0"/>
    <xf numFmtId="239" fontId="12" fillId="0" borderId="0"/>
    <xf numFmtId="0" fontId="6" fillId="0" borderId="0"/>
    <xf numFmtId="0" fontId="6" fillId="0" borderId="0"/>
    <xf numFmtId="0" fontId="6"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10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9"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12" fillId="0" borderId="0"/>
    <xf numFmtId="239" fontId="12" fillId="0" borderId="0"/>
    <xf numFmtId="239" fontId="12" fillId="0" borderId="0"/>
    <xf numFmtId="239" fontId="12" fillId="0" borderId="0"/>
    <xf numFmtId="0" fontId="41" fillId="0" borderId="0"/>
    <xf numFmtId="0" fontId="41" fillId="0" borderId="0"/>
    <xf numFmtId="0" fontId="12" fillId="0" borderId="0">
      <alignment wrapText="1"/>
    </xf>
    <xf numFmtId="0" fontId="12" fillId="0" borderId="0">
      <alignment wrapText="1"/>
    </xf>
    <xf numFmtId="0" fontId="12" fillId="0" borderId="0">
      <alignment wrapText="1"/>
    </xf>
    <xf numFmtId="0" fontId="41" fillId="0" borderId="0"/>
    <xf numFmtId="0" fontId="41"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6" fillId="0" borderId="0"/>
    <xf numFmtId="239" fontId="12" fillId="0" borderId="0"/>
    <xf numFmtId="0" fontId="101" fillId="0" borderId="0"/>
    <xf numFmtId="0" fontId="12" fillId="0" borderId="0">
      <alignment wrapText="1"/>
    </xf>
    <xf numFmtId="239" fontId="12" fillId="0" borderId="0"/>
    <xf numFmtId="239" fontId="12" fillId="0" borderId="0"/>
    <xf numFmtId="239" fontId="12" fillId="0" borderId="0"/>
    <xf numFmtId="0" fontId="6" fillId="0" borderId="0"/>
    <xf numFmtId="0" fontId="6" fillId="0" borderId="0"/>
    <xf numFmtId="0" fontId="6" fillId="0" borderId="0"/>
    <xf numFmtId="239" fontId="12" fillId="0" borderId="0"/>
    <xf numFmtId="239" fontId="12" fillId="0" borderId="0"/>
    <xf numFmtId="0" fontId="6" fillId="0" borderId="0"/>
    <xf numFmtId="0" fontId="6" fillId="0" borderId="0"/>
    <xf numFmtId="0" fontId="6"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12" fillId="0" borderId="0">
      <alignment wrapText="1"/>
    </xf>
    <xf numFmtId="0" fontId="101"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57" fontId="6"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2" fillId="0" borderId="0"/>
    <xf numFmtId="0" fontId="12" fillId="0" borderId="0"/>
    <xf numFmtId="0" fontId="34" fillId="0" borderId="0"/>
    <xf numFmtId="0" fontId="19"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6" fillId="0" borderId="0"/>
    <xf numFmtId="0" fontId="101" fillId="0" borderId="0"/>
    <xf numFmtId="0" fontId="12" fillId="0" borderId="0"/>
    <xf numFmtId="0" fontId="12" fillId="0" borderId="0"/>
    <xf numFmtId="0" fontId="12" fillId="0" borderId="0"/>
    <xf numFmtId="0" fontId="12" fillId="0" borderId="0"/>
    <xf numFmtId="0" fontId="12" fillId="0" borderId="0"/>
    <xf numFmtId="0" fontId="19" fillId="0" borderId="0"/>
    <xf numFmtId="0" fontId="19" fillId="0" borderId="0"/>
    <xf numFmtId="239" fontId="12" fillId="0" borderId="0"/>
    <xf numFmtId="0" fontId="12" fillId="0" borderId="0"/>
    <xf numFmtId="0" fontId="101" fillId="0" borderId="0"/>
    <xf numFmtId="0" fontId="101" fillId="0" borderId="0"/>
    <xf numFmtId="0" fontId="101" fillId="0" borderId="0"/>
    <xf numFmtId="0" fontId="101" fillId="0" borderId="0"/>
    <xf numFmtId="0" fontId="10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2" fillId="0" borderId="0"/>
    <xf numFmtId="0" fontId="77" fillId="0" borderId="0"/>
    <xf numFmtId="257" fontId="6"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2" fillId="0" borderId="0"/>
    <xf numFmtId="0" fontId="6" fillId="0" borderId="0"/>
    <xf numFmtId="0" fontId="12" fillId="0" borderId="0"/>
    <xf numFmtId="0" fontId="10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1" fillId="0" borderId="0"/>
    <xf numFmtId="0" fontId="6" fillId="0" borderId="0"/>
    <xf numFmtId="0" fontId="6" fillId="0" borderId="0"/>
    <xf numFmtId="0" fontId="6" fillId="0" borderId="0"/>
    <xf numFmtId="0" fontId="101" fillId="0" borderId="0"/>
    <xf numFmtId="0" fontId="6" fillId="0" borderId="0"/>
    <xf numFmtId="0" fontId="101" fillId="0" borderId="0"/>
    <xf numFmtId="0" fontId="101" fillId="0" borderId="0"/>
    <xf numFmtId="0" fontId="101" fillId="0" borderId="0"/>
    <xf numFmtId="0" fontId="101" fillId="0" borderId="0"/>
    <xf numFmtId="0" fontId="101" fillId="0" borderId="0"/>
    <xf numFmtId="0" fontId="12" fillId="0" borderId="0"/>
    <xf numFmtId="0" fontId="101" fillId="0" borderId="0"/>
    <xf numFmtId="0" fontId="10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1" fillId="0" borderId="0"/>
    <xf numFmtId="0" fontId="6" fillId="0" borderId="0"/>
    <xf numFmtId="0" fontId="6" fillId="0" borderId="0"/>
    <xf numFmtId="0" fontId="6" fillId="0" borderId="0"/>
    <xf numFmtId="0" fontId="101" fillId="0" borderId="0"/>
    <xf numFmtId="0" fontId="101" fillId="0" borderId="0"/>
    <xf numFmtId="0" fontId="101" fillId="0" borderId="0"/>
    <xf numFmtId="0" fontId="101" fillId="0" borderId="0"/>
    <xf numFmtId="0" fontId="101" fillId="0" borderId="0"/>
    <xf numFmtId="257" fontId="6" fillId="0" borderId="0"/>
    <xf numFmtId="0" fontId="19" fillId="0" borderId="0"/>
    <xf numFmtId="0" fontId="12" fillId="0" borderId="0"/>
    <xf numFmtId="0" fontId="12" fillId="0" borderId="0"/>
    <xf numFmtId="0" fontId="108" fillId="0" borderId="0"/>
    <xf numFmtId="0" fontId="6" fillId="0" borderId="0"/>
    <xf numFmtId="0" fontId="101" fillId="0" borderId="0"/>
    <xf numFmtId="258" fontId="108" fillId="0" borderId="0" applyFont="0" applyFill="0" applyBorder="0" applyAlignment="0" applyProtection="0">
      <alignment horizontal="right"/>
    </xf>
    <xf numFmtId="258" fontId="108" fillId="0" borderId="0" applyFont="0" applyFill="0" applyBorder="0" applyAlignment="0" applyProtection="0">
      <alignment horizontal="right"/>
    </xf>
    <xf numFmtId="258" fontId="108" fillId="0" borderId="0" applyFont="0" applyFill="0" applyBorder="0" applyAlignment="0" applyProtection="0">
      <alignment horizontal="right"/>
    </xf>
    <xf numFmtId="258" fontId="108" fillId="0" borderId="0" applyFont="0" applyFill="0" applyBorder="0" applyAlignment="0" applyProtection="0">
      <alignment horizontal="right"/>
    </xf>
    <xf numFmtId="258" fontId="108" fillId="0" borderId="0" applyFont="0" applyFill="0" applyBorder="0" applyAlignment="0" applyProtection="0">
      <alignment horizontal="right"/>
    </xf>
    <xf numFmtId="258" fontId="108" fillId="0" borderId="0" applyFont="0" applyFill="0" applyBorder="0" applyAlignment="0" applyProtection="0">
      <alignment horizontal="right"/>
    </xf>
    <xf numFmtId="258" fontId="108" fillId="0" borderId="0" applyFont="0" applyFill="0" applyBorder="0" applyAlignment="0" applyProtection="0">
      <alignment horizontal="right"/>
    </xf>
    <xf numFmtId="258" fontId="108" fillId="0" borderId="0" applyFont="0" applyFill="0" applyBorder="0" applyAlignment="0" applyProtection="0">
      <alignment horizontal="right"/>
    </xf>
    <xf numFmtId="0" fontId="159" fillId="0" borderId="0"/>
    <xf numFmtId="0" fontId="12" fillId="0" borderId="0"/>
    <xf numFmtId="0" fontId="160" fillId="0" borderId="0"/>
    <xf numFmtId="259" fontId="108" fillId="0" borderId="0" applyFont="0" applyFill="0" applyBorder="0" applyAlignment="0" applyProtection="0"/>
    <xf numFmtId="0" fontId="86" fillId="35" borderId="60" applyNumberFormat="0" applyFont="0" applyAlignment="0" applyProtection="0"/>
    <xf numFmtId="0" fontId="6" fillId="35" borderId="60" applyNumberFormat="0" applyFont="0" applyAlignment="0" applyProtection="0"/>
    <xf numFmtId="0" fontId="41" fillId="35" borderId="60" applyNumberFormat="0" applyFont="0" applyAlignment="0" applyProtection="0"/>
    <xf numFmtId="0" fontId="6" fillId="35" borderId="60" applyNumberFormat="0" applyFont="0" applyAlignment="0" applyProtection="0"/>
    <xf numFmtId="0" fontId="41" fillId="35" borderId="60" applyNumberFormat="0" applyFont="0" applyAlignment="0" applyProtection="0"/>
    <xf numFmtId="0" fontId="6" fillId="35" borderId="60" applyNumberFormat="0" applyFont="0" applyAlignment="0" applyProtection="0"/>
    <xf numFmtId="0" fontId="6" fillId="35" borderId="60" applyNumberFormat="0" applyFont="0" applyAlignment="0" applyProtection="0"/>
    <xf numFmtId="0" fontId="161" fillId="35" borderId="60" applyNumberFormat="0" applyFont="0" applyAlignment="0" applyProtection="0"/>
    <xf numFmtId="0" fontId="161" fillId="35" borderId="60" applyNumberFormat="0" applyFont="0" applyAlignment="0" applyProtection="0"/>
    <xf numFmtId="0" fontId="161" fillId="35" borderId="60" applyNumberFormat="0" applyFont="0" applyAlignment="0" applyProtection="0"/>
    <xf numFmtId="0" fontId="161" fillId="35" borderId="60" applyNumberFormat="0" applyFont="0" applyAlignment="0" applyProtection="0"/>
    <xf numFmtId="0" fontId="161" fillId="35" borderId="60" applyNumberFormat="0" applyFont="0" applyAlignment="0" applyProtection="0"/>
    <xf numFmtId="0" fontId="161" fillId="35" borderId="60" applyNumberFormat="0" applyFont="0" applyAlignment="0" applyProtection="0"/>
    <xf numFmtId="0" fontId="86" fillId="35" borderId="60" applyNumberFormat="0" applyFont="0" applyAlignment="0" applyProtection="0"/>
    <xf numFmtId="0" fontId="6" fillId="35" borderId="60" applyNumberFormat="0" applyFont="0" applyAlignment="0" applyProtection="0"/>
    <xf numFmtId="0" fontId="86" fillId="35" borderId="60" applyNumberFormat="0" applyFont="0" applyAlignment="0" applyProtection="0"/>
    <xf numFmtId="0" fontId="6" fillId="35" borderId="60" applyNumberFormat="0" applyFont="0" applyAlignment="0" applyProtection="0"/>
    <xf numFmtId="0" fontId="86" fillId="35" borderId="60" applyNumberFormat="0" applyFont="0" applyAlignment="0" applyProtection="0"/>
    <xf numFmtId="0" fontId="6" fillId="35" borderId="60" applyNumberFormat="0" applyFont="0" applyAlignment="0" applyProtection="0"/>
    <xf numFmtId="0" fontId="86" fillId="35" borderId="60" applyNumberFormat="0" applyFont="0" applyAlignment="0" applyProtection="0"/>
    <xf numFmtId="0" fontId="6" fillId="35" borderId="60" applyNumberFormat="0" applyFont="0" applyAlignment="0" applyProtection="0"/>
    <xf numFmtId="0" fontId="6" fillId="35" borderId="60" applyNumberFormat="0" applyFont="0" applyAlignment="0" applyProtection="0"/>
    <xf numFmtId="0" fontId="6" fillId="35" borderId="60" applyNumberFormat="0" applyFont="0" applyAlignment="0" applyProtection="0"/>
    <xf numFmtId="0" fontId="6" fillId="35" borderId="60" applyNumberFormat="0" applyFont="0" applyAlignment="0" applyProtection="0"/>
    <xf numFmtId="0" fontId="6" fillId="35" borderId="60" applyNumberFormat="0" applyFont="0" applyAlignment="0" applyProtection="0"/>
    <xf numFmtId="0" fontId="6" fillId="35" borderId="60" applyNumberFormat="0" applyFont="0" applyAlignment="0" applyProtection="0"/>
    <xf numFmtId="0" fontId="6" fillId="35" borderId="60" applyNumberFormat="0" applyFont="0" applyAlignment="0" applyProtection="0"/>
    <xf numFmtId="0" fontId="6" fillId="35" borderId="60" applyNumberFormat="0" applyFont="0" applyAlignment="0" applyProtection="0"/>
    <xf numFmtId="0" fontId="6" fillId="35" borderId="60" applyNumberFormat="0" applyFont="0" applyAlignment="0" applyProtection="0"/>
    <xf numFmtId="0" fontId="6" fillId="35" borderId="60" applyNumberFormat="0" applyFont="0" applyAlignment="0" applyProtection="0"/>
    <xf numFmtId="0" fontId="6" fillId="35" borderId="60" applyNumberFormat="0" applyFont="0" applyAlignment="0" applyProtection="0"/>
    <xf numFmtId="0" fontId="6" fillId="35" borderId="60" applyNumberFormat="0" applyFont="0" applyAlignment="0" applyProtection="0"/>
    <xf numFmtId="0" fontId="6" fillId="35" borderId="60" applyNumberFormat="0" applyFont="0" applyAlignment="0" applyProtection="0"/>
    <xf numFmtId="0" fontId="6" fillId="35" borderId="60" applyNumberFormat="0" applyFont="0" applyAlignment="0" applyProtection="0"/>
    <xf numFmtId="0" fontId="6" fillId="35" borderId="60" applyNumberFormat="0" applyFont="0" applyAlignment="0" applyProtection="0"/>
    <xf numFmtId="0" fontId="6" fillId="35" borderId="60" applyNumberFormat="0" applyFont="0" applyAlignment="0" applyProtection="0"/>
    <xf numFmtId="0" fontId="6" fillId="35" borderId="60" applyNumberFormat="0" applyFont="0" applyAlignment="0" applyProtection="0"/>
    <xf numFmtId="0" fontId="6" fillId="35" borderId="60" applyNumberFormat="0" applyFont="0" applyAlignment="0" applyProtection="0"/>
    <xf numFmtId="0" fontId="6" fillId="35" borderId="60" applyNumberFormat="0" applyFont="0" applyAlignment="0" applyProtection="0"/>
    <xf numFmtId="0" fontId="6" fillId="35" borderId="60" applyNumberFormat="0" applyFont="0" applyAlignment="0" applyProtection="0"/>
    <xf numFmtId="0" fontId="6" fillId="35" borderId="60" applyNumberFormat="0" applyFont="0" applyAlignment="0" applyProtection="0"/>
    <xf numFmtId="0" fontId="6" fillId="35" borderId="60" applyNumberFormat="0" applyFont="0" applyAlignment="0" applyProtection="0"/>
    <xf numFmtId="0" fontId="6" fillId="35" borderId="60" applyNumberFormat="0" applyFont="0" applyAlignment="0" applyProtection="0"/>
    <xf numFmtId="0" fontId="6" fillId="35" borderId="60" applyNumberFormat="0" applyFont="0" applyAlignment="0" applyProtection="0"/>
    <xf numFmtId="0" fontId="6" fillId="35" borderId="60" applyNumberFormat="0" applyFont="0" applyAlignment="0" applyProtection="0"/>
    <xf numFmtId="260" fontId="162" fillId="0" borderId="0" applyBorder="0" applyProtection="0">
      <alignment horizontal="right"/>
    </xf>
    <xf numFmtId="260" fontId="163" fillId="78" borderId="0" applyBorder="0" applyProtection="0">
      <alignment horizontal="right"/>
    </xf>
    <xf numFmtId="260" fontId="164" fillId="0" borderId="32" applyBorder="0"/>
    <xf numFmtId="260" fontId="162" fillId="0" borderId="0" applyBorder="0" applyProtection="0">
      <alignment horizontal="right"/>
    </xf>
    <xf numFmtId="261" fontId="162" fillId="0" borderId="0" applyBorder="0" applyProtection="0">
      <alignment horizontal="right"/>
    </xf>
    <xf numFmtId="261" fontId="165" fillId="78" borderId="0" applyProtection="0">
      <alignment horizontal="right"/>
    </xf>
    <xf numFmtId="37" fontId="79" fillId="0" borderId="0" applyFill="0" applyBorder="0" applyProtection="0">
      <alignment horizontal="right"/>
    </xf>
    <xf numFmtId="192" fontId="81" fillId="0" borderId="0" applyFont="0" applyFill="0" applyBorder="0" applyProtection="0">
      <alignment horizontal="right"/>
    </xf>
    <xf numFmtId="262" fontId="162" fillId="0" borderId="0" applyFill="0" applyBorder="0" applyProtection="0"/>
    <xf numFmtId="0" fontId="95" fillId="65" borderId="0">
      <alignment horizontal="right"/>
    </xf>
    <xf numFmtId="0" fontId="12" fillId="0" borderId="0">
      <alignment horizontal="right"/>
    </xf>
    <xf numFmtId="0" fontId="166" fillId="33" borderId="57" applyNumberFormat="0" applyAlignment="0" applyProtection="0"/>
    <xf numFmtId="0" fontId="166" fillId="33" borderId="57" applyNumberFormat="0" applyAlignment="0" applyProtection="0"/>
    <xf numFmtId="0" fontId="166" fillId="33" borderId="57" applyNumberFormat="0" applyAlignment="0" applyProtection="0"/>
    <xf numFmtId="0" fontId="166" fillId="33" borderId="57" applyNumberFormat="0" applyAlignment="0" applyProtection="0"/>
    <xf numFmtId="0" fontId="166" fillId="33" borderId="57" applyNumberFormat="0" applyAlignment="0" applyProtection="0"/>
    <xf numFmtId="0" fontId="69" fillId="33" borderId="57" applyNumberFormat="0" applyAlignment="0" applyProtection="0"/>
    <xf numFmtId="0" fontId="69" fillId="33" borderId="57" applyNumberFormat="0" applyAlignment="0" applyProtection="0"/>
    <xf numFmtId="0" fontId="167" fillId="0" borderId="0" applyProtection="0">
      <alignment horizontal="left"/>
    </xf>
    <xf numFmtId="0" fontId="167" fillId="0" borderId="0" applyFill="0" applyBorder="0" applyProtection="0">
      <alignment horizontal="left"/>
    </xf>
    <xf numFmtId="0" fontId="168" fillId="0" borderId="0" applyFill="0" applyBorder="0" applyProtection="0">
      <alignment horizontal="left"/>
    </xf>
    <xf numFmtId="1" fontId="169" fillId="0" borderId="0" applyProtection="0">
      <alignment horizontal="right" vertical="center"/>
    </xf>
    <xf numFmtId="241" fontId="170" fillId="0" borderId="5">
      <alignment vertical="center"/>
    </xf>
    <xf numFmtId="2" fontId="98" fillId="0" borderId="0"/>
    <xf numFmtId="237" fontId="171" fillId="0" borderId="0" applyFill="0" applyBorder="0" applyAlignment="0" applyProtection="0"/>
    <xf numFmtId="173" fontId="12" fillId="0" borderId="0" applyFont="0" applyFill="0" applyBorder="0" applyAlignment="0" applyProtection="0"/>
    <xf numFmtId="263" fontId="80" fillId="0" borderId="0" applyFont="0" applyFill="0" applyBorder="0" applyAlignment="0" applyProtection="0"/>
    <xf numFmtId="264" fontId="172" fillId="65" borderId="33" applyFill="0" applyBorder="0" applyAlignment="0" applyProtection="0">
      <alignment horizontal="right"/>
      <protection locked="0"/>
    </xf>
    <xf numFmtId="265" fontId="172" fillId="70" borderId="0" applyFill="0" applyBorder="0" applyAlignment="0" applyProtection="0">
      <protection hidden="1"/>
    </xf>
    <xf numFmtId="10" fontId="12" fillId="0" borderId="0" applyFont="0" applyFill="0" applyBorder="0" applyAlignment="0" applyProtection="0"/>
    <xf numFmtId="10" fontId="12" fillId="0" borderId="0" applyFont="0" applyFill="0" applyBorder="0" applyAlignment="0" applyProtection="0"/>
    <xf numFmtId="266" fontId="162" fillId="0" borderId="0" applyBorder="0" applyProtection="0">
      <alignment horizontal="right"/>
    </xf>
    <xf numFmtId="266" fontId="163" fillId="78" borderId="0" applyProtection="0">
      <alignment horizontal="right"/>
    </xf>
    <xf numFmtId="266" fontId="162" fillId="0" borderId="0" applyFont="0" applyBorder="0" applyProtection="0">
      <alignment horizontal="right"/>
    </xf>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14"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9" fillId="0" borderId="0" applyFont="0" applyFill="0" applyBorder="0" applyAlignment="0" applyProtection="0"/>
    <xf numFmtId="9" fontId="14"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237"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9" fillId="0" borderId="0" applyFont="0" applyFill="0" applyBorder="0" applyAlignment="0" applyProtection="0"/>
    <xf numFmtId="9" fontId="12" fillId="0" borderId="0" applyFont="0" applyFill="0" applyBorder="0" applyAlignment="0" applyProtection="0"/>
    <xf numFmtId="9" fontId="19"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14"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267" fontId="98" fillId="0" borderId="0" applyFont="0" applyFill="0" applyBorder="0" applyProtection="0">
      <alignment horizontal="right"/>
    </xf>
    <xf numFmtId="9" fontId="12" fillId="0" borderId="0"/>
    <xf numFmtId="268" fontId="12" fillId="0" borderId="0" applyFill="0" applyBorder="0">
      <alignment horizontal="right"/>
      <protection locked="0"/>
    </xf>
    <xf numFmtId="1" fontId="84" fillId="0" borderId="0"/>
    <xf numFmtId="251" fontId="12" fillId="0" borderId="0">
      <protection locked="0"/>
    </xf>
    <xf numFmtId="237" fontId="12" fillId="0" borderId="0" applyFont="0" applyFill="0" applyBorder="0" applyAlignment="0" applyProtection="0"/>
    <xf numFmtId="210" fontId="80" fillId="0" borderId="0" applyFill="0" applyBorder="0" applyAlignment="0"/>
    <xf numFmtId="211" fontId="80" fillId="0" borderId="0" applyFill="0" applyBorder="0" applyAlignment="0"/>
    <xf numFmtId="210" fontId="80" fillId="0" borderId="0" applyFill="0" applyBorder="0" applyAlignment="0"/>
    <xf numFmtId="212" fontId="12" fillId="0" borderId="0" applyFill="0" applyBorder="0" applyAlignment="0"/>
    <xf numFmtId="211" fontId="80" fillId="0" borderId="0" applyFill="0" applyBorder="0" applyAlignment="0"/>
    <xf numFmtId="10" fontId="98" fillId="0" borderId="0"/>
    <xf numFmtId="10" fontId="98" fillId="73" borderId="0"/>
    <xf numFmtId="9" fontId="98" fillId="0" borderId="0" applyFont="0" applyFill="0" applyBorder="0" applyAlignment="0" applyProtection="0"/>
    <xf numFmtId="171" fontId="19" fillId="0" borderId="0"/>
    <xf numFmtId="269" fontId="173" fillId="70" borderId="0" applyBorder="0" applyAlignment="0">
      <protection hidden="1"/>
    </xf>
    <xf numFmtId="1" fontId="173" fillId="70" borderId="0">
      <alignment horizontal="center"/>
    </xf>
    <xf numFmtId="0" fontId="101" fillId="0" borderId="0" applyNumberFormat="0" applyFont="0" applyFill="0" applyBorder="0" applyAlignment="0" applyProtection="0">
      <alignment horizontal="left"/>
    </xf>
    <xf numFmtId="15" fontId="101" fillId="0" borderId="0" applyFont="0" applyFill="0" applyBorder="0" applyAlignment="0" applyProtection="0"/>
    <xf numFmtId="4" fontId="101" fillId="0" borderId="0" applyFont="0" applyFill="0" applyBorder="0" applyAlignment="0" applyProtection="0"/>
    <xf numFmtId="0" fontId="147" fillId="0" borderId="65">
      <alignment horizontal="center"/>
    </xf>
    <xf numFmtId="3" fontId="101" fillId="0" borderId="0" applyFont="0" applyFill="0" applyBorder="0" applyAlignment="0" applyProtection="0"/>
    <xf numFmtId="0" fontId="101" fillId="79" borderId="0" applyNumberFormat="0" applyFont="0" applyBorder="0" applyAlignment="0" applyProtection="0"/>
    <xf numFmtId="0" fontId="101" fillId="0" borderId="0">
      <alignment horizontal="right"/>
      <protection locked="0"/>
    </xf>
    <xf numFmtId="233" fontId="174" fillId="0" borderId="0" applyNumberFormat="0" applyFill="0" applyBorder="0" applyAlignment="0" applyProtection="0">
      <alignment horizontal="left"/>
    </xf>
    <xf numFmtId="0" fontId="175" fillId="68" borderId="0"/>
    <xf numFmtId="0" fontId="84" fillId="0" borderId="0" applyNumberFormat="0" applyFill="0" applyBorder="0" applyProtection="0">
      <alignment horizontal="right" vertical="center"/>
    </xf>
    <xf numFmtId="0" fontId="176" fillId="0" borderId="78">
      <alignment vertical="center"/>
    </xf>
    <xf numFmtId="270" fontId="12" fillId="0" borderId="0" applyFill="0" applyBorder="0">
      <alignment horizontal="right"/>
      <protection hidden="1"/>
    </xf>
    <xf numFmtId="0" fontId="177" fillId="67" borderId="33">
      <alignment horizontal="center" vertical="center" wrapText="1"/>
      <protection hidden="1"/>
    </xf>
    <xf numFmtId="0" fontId="101" fillId="80" borderId="79"/>
    <xf numFmtId="0" fontId="80" fillId="81" borderId="0" applyNumberFormat="0" applyFont="0" applyBorder="0" applyAlignment="0" applyProtection="0"/>
    <xf numFmtId="167" fontId="178" fillId="0" borderId="0" applyFill="0" applyBorder="0" applyAlignment="0" applyProtection="0"/>
    <xf numFmtId="168" fontId="179" fillId="0" borderId="0"/>
    <xf numFmtId="0" fontId="108" fillId="0" borderId="0"/>
    <xf numFmtId="0" fontId="180" fillId="0" borderId="0">
      <alignment horizontal="right"/>
    </xf>
    <xf numFmtId="0" fontId="115" fillId="0" borderId="0">
      <alignment horizontal="left"/>
    </xf>
    <xf numFmtId="237" fontId="181" fillId="0" borderId="73"/>
    <xf numFmtId="271" fontId="88" fillId="75" borderId="0" applyFont="0" applyBorder="0"/>
    <xf numFmtId="0" fontId="182" fillId="0" borderId="0"/>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12" fillId="0" borderId="0">
      <alignment vertical="top"/>
    </xf>
    <xf numFmtId="168" fontId="12" fillId="0" borderId="0" applyFont="0" applyFill="0" applyBorder="0" applyAlignment="0" applyProtection="0"/>
    <xf numFmtId="0" fontId="37" fillId="0" borderId="0">
      <alignment vertical="top"/>
    </xf>
    <xf numFmtId="0" fontId="80" fillId="0" borderId="0">
      <alignment vertical="top"/>
    </xf>
    <xf numFmtId="0" fontId="80" fillId="0" borderId="0">
      <alignment vertical="top"/>
    </xf>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80" fillId="0" borderId="0">
      <alignment vertical="top"/>
    </xf>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80" fillId="0" borderId="0">
      <alignment vertical="top"/>
    </xf>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169" fontId="12" fillId="0" borderId="0" applyFont="0" applyFill="0" applyBorder="0" applyAlignment="0" applyProtection="0"/>
    <xf numFmtId="0" fontId="80" fillId="0" borderId="0">
      <alignment vertical="top"/>
    </xf>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83" fillId="81" borderId="33" applyNumberFormat="0" applyProtection="0">
      <alignment horizontal="center" vertical="center"/>
    </xf>
    <xf numFmtId="0" fontId="80" fillId="0" borderId="0">
      <alignment vertical="top"/>
    </xf>
    <xf numFmtId="0" fontId="11" fillId="81" borderId="33" applyNumberFormat="0" applyProtection="0">
      <alignment horizontal="center" vertical="center" wrapText="1"/>
    </xf>
    <xf numFmtId="0" fontId="11" fillId="81" borderId="33" applyNumberFormat="0" applyProtection="0">
      <alignment horizontal="center" vertical="center"/>
    </xf>
    <xf numFmtId="0" fontId="11" fillId="81" borderId="33" applyNumberFormat="0" applyProtection="0">
      <alignment horizontal="center" vertical="center" wrapText="1"/>
    </xf>
    <xf numFmtId="0" fontId="184" fillId="0" borderId="0" applyNumberFormat="0" applyFill="0" applyBorder="0" applyAlignment="0" applyProtection="0"/>
    <xf numFmtId="0" fontId="11" fillId="60" borderId="33" applyNumberFormat="0" applyProtection="0">
      <alignment horizontal="left" vertical="center" wrapText="1"/>
    </xf>
    <xf numFmtId="0" fontId="80" fillId="0" borderId="0">
      <alignment vertical="top"/>
    </xf>
    <xf numFmtId="0" fontId="80" fillId="0" borderId="0">
      <alignment vertical="top"/>
    </xf>
    <xf numFmtId="0" fontId="47" fillId="0" borderId="0" applyNumberFormat="0" applyFill="0" applyBorder="0" applyAlignment="0" applyProtection="0"/>
    <xf numFmtId="257" fontId="11" fillId="82" borderId="33" applyNumberFormat="0" applyProtection="0">
      <alignment horizontal="center" vertical="center" wrapText="1"/>
    </xf>
    <xf numFmtId="0" fontId="12" fillId="25" borderId="33" applyNumberFormat="0" applyProtection="0">
      <alignment horizontal="left" vertical="center" wrapText="1"/>
    </xf>
    <xf numFmtId="0" fontId="80" fillId="0" borderId="0">
      <alignment vertical="top"/>
    </xf>
    <xf numFmtId="0" fontId="11" fillId="60" borderId="33" applyNumberFormat="0" applyProtection="0">
      <alignment horizontal="left" vertical="center" wrapText="1"/>
    </xf>
    <xf numFmtId="0" fontId="80" fillId="0" borderId="0">
      <alignment vertical="top"/>
    </xf>
    <xf numFmtId="0" fontId="80" fillId="0" borderId="0">
      <alignment vertical="top"/>
    </xf>
    <xf numFmtId="0" fontId="185" fillId="83" borderId="0" applyNumberFormat="0" applyBorder="0" applyAlignment="0" applyProtection="0"/>
    <xf numFmtId="0" fontId="80" fillId="0" borderId="0">
      <alignment vertical="top"/>
    </xf>
    <xf numFmtId="0" fontId="80" fillId="0" borderId="0">
      <alignment vertical="top"/>
    </xf>
    <xf numFmtId="0" fontId="80" fillId="0" borderId="0">
      <alignment vertical="top"/>
    </xf>
    <xf numFmtId="170" fontId="79" fillId="0" borderId="0" applyFont="0" applyFill="0" applyBorder="0" applyAlignment="0" applyProtection="0"/>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185" fontId="12" fillId="0" borderId="0" applyFont="0" applyFill="0" applyBorder="0" applyAlignment="0" applyProtection="0"/>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169" fontId="12" fillId="0" borderId="0" applyFont="0" applyFill="0" applyBorder="0" applyAlignment="0" applyProtection="0"/>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272" fontId="98" fillId="0" borderId="0" applyFont="0" applyFill="0" applyBorder="0" applyAlignment="0" applyProtection="0"/>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272" fontId="98" fillId="0" borderId="0" applyFont="0" applyFill="0" applyBorder="0" applyAlignment="0" applyProtection="0"/>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19" fillId="0" borderId="0" applyNumberFormat="0" applyBorder="0" applyAlignment="0"/>
    <xf numFmtId="0" fontId="186" fillId="0" borderId="0" applyNumberFormat="0" applyBorder="0" applyAlignment="0"/>
    <xf numFmtId="0" fontId="187" fillId="0" borderId="0" applyNumberFormat="0" applyBorder="0" applyAlignment="0"/>
    <xf numFmtId="0" fontId="97" fillId="0" borderId="0" applyNumberFormat="0" applyFill="0" applyBorder="0" applyProtection="0">
      <alignment horizontal="left" vertical="center"/>
    </xf>
    <xf numFmtId="0" fontId="97" fillId="0" borderId="32" applyNumberFormat="0" applyFill="0" applyProtection="0">
      <alignment horizontal="left" vertical="center"/>
    </xf>
    <xf numFmtId="273" fontId="88" fillId="84" borderId="0" applyNumberFormat="0" applyFont="0" applyBorder="0">
      <alignment horizontal="center" vertical="center"/>
      <protection locked="0"/>
    </xf>
    <xf numFmtId="9" fontId="12" fillId="0" borderId="0"/>
    <xf numFmtId="0" fontId="99" fillId="0" borderId="0" applyFill="0" applyBorder="0" applyProtection="0">
      <alignment horizontal="center" vertical="center"/>
    </xf>
    <xf numFmtId="0" fontId="188" fillId="0" borderId="0" applyBorder="0" applyProtection="0">
      <alignment vertical="center"/>
    </xf>
    <xf numFmtId="171" fontId="12" fillId="0" borderId="5" applyBorder="0" applyProtection="0">
      <alignment horizontal="right" vertical="center"/>
    </xf>
    <xf numFmtId="0" fontId="189" fillId="85" borderId="0" applyBorder="0" applyProtection="0">
      <alignment horizontal="centerContinuous" vertical="center"/>
    </xf>
    <xf numFmtId="0" fontId="189" fillId="83" borderId="5" applyBorder="0" applyProtection="0">
      <alignment horizontal="centerContinuous" vertical="center"/>
    </xf>
    <xf numFmtId="0" fontId="190" fillId="0" borderId="0"/>
    <xf numFmtId="0" fontId="99" fillId="0" borderId="0" applyFill="0" applyBorder="0" applyProtection="0"/>
    <xf numFmtId="0" fontId="160" fillId="0" borderId="0"/>
    <xf numFmtId="0" fontId="191" fillId="0" borderId="0" applyFill="0" applyBorder="0" applyProtection="0">
      <alignment horizontal="left"/>
    </xf>
    <xf numFmtId="0" fontId="192" fillId="0" borderId="0" applyFill="0" applyBorder="0" applyProtection="0">
      <alignment horizontal="left" vertical="top"/>
    </xf>
    <xf numFmtId="0" fontId="193" fillId="0" borderId="0">
      <alignment horizontal="centerContinuous"/>
    </xf>
    <xf numFmtId="241" fontId="12" fillId="25" borderId="80" applyNumberFormat="0" applyAlignment="0">
      <alignment vertical="center"/>
    </xf>
    <xf numFmtId="241" fontId="194" fillId="86" borderId="81" applyNumberFormat="0" applyBorder="0" applyAlignment="0" applyProtection="0">
      <alignment vertical="center"/>
    </xf>
    <xf numFmtId="241" fontId="12" fillId="25" borderId="80" applyNumberFormat="0" applyProtection="0">
      <alignment horizontal="centerContinuous" vertical="center"/>
    </xf>
    <xf numFmtId="241" fontId="195" fillId="87" borderId="0" applyNumberFormat="0" applyBorder="0" applyAlignment="0" applyProtection="0">
      <alignment vertical="center"/>
    </xf>
    <xf numFmtId="241" fontId="12" fillId="86" borderId="0" applyBorder="0" applyAlignment="0" applyProtection="0">
      <alignment vertical="center"/>
    </xf>
    <xf numFmtId="49" fontId="79" fillId="0" borderId="5">
      <alignment vertical="center"/>
    </xf>
    <xf numFmtId="0" fontId="196" fillId="0" borderId="0"/>
    <xf numFmtId="0" fontId="197" fillId="0" borderId="0"/>
    <xf numFmtId="49" fontId="19" fillId="0" borderId="0" applyFill="0" applyBorder="0" applyAlignment="0"/>
    <xf numFmtId="274" fontId="80" fillId="0" borderId="0" applyFill="0" applyBorder="0" applyAlignment="0"/>
    <xf numFmtId="275" fontId="80" fillId="0" borderId="0" applyFill="0" applyBorder="0" applyAlignment="0"/>
    <xf numFmtId="0" fontId="83" fillId="0" borderId="0" applyNumberFormat="0" applyFont="0" applyFill="0" applyBorder="0" applyProtection="0">
      <alignment horizontal="left" vertical="top" wrapText="1"/>
    </xf>
    <xf numFmtId="18" fontId="108" fillId="0" borderId="0" applyFill="0" applyBorder="0" applyAlignment="0" applyProtection="0"/>
    <xf numFmtId="0" fontId="80" fillId="0" borderId="0" applyNumberFormat="0" applyFill="0" applyBorder="0" applyAlignment="0" applyProtection="0"/>
    <xf numFmtId="0" fontId="84" fillId="0" borderId="0" applyNumberFormat="0" applyFill="0" applyBorder="0" applyAlignment="0" applyProtection="0"/>
    <xf numFmtId="40" fontId="198" fillId="0" borderId="0"/>
    <xf numFmtId="0" fontId="199" fillId="0" borderId="0" applyNumberFormat="0" applyBorder="0" applyAlignment="0" applyProtection="0"/>
    <xf numFmtId="0" fontId="199" fillId="0" borderId="0" applyNumberFormat="0" applyBorder="0" applyAlignment="0" applyProtection="0"/>
    <xf numFmtId="0" fontId="200" fillId="0" borderId="0">
      <alignment horizontal="left"/>
    </xf>
    <xf numFmtId="276" fontId="201" fillId="83" borderId="0" applyNumberFormat="0" applyProtection="0">
      <alignment horizontal="left" vertical="center"/>
    </xf>
    <xf numFmtId="0" fontId="202" fillId="0" borderId="0" applyNumberFormat="0" applyProtection="0">
      <alignment horizontal="left" vertical="center"/>
    </xf>
    <xf numFmtId="0" fontId="101" fillId="0" borderId="0" applyBorder="0"/>
    <xf numFmtId="1" fontId="80" fillId="72" borderId="0" applyNumberFormat="0" applyFont="0" applyBorder="0" applyProtection="0">
      <alignment horizontal="left"/>
    </xf>
    <xf numFmtId="277" fontId="12" fillId="0" borderId="0" applyNumberFormat="0" applyFill="0" applyBorder="0" applyProtection="0">
      <alignment vertical="top"/>
    </xf>
    <xf numFmtId="0" fontId="3" fillId="0" borderId="61" applyNumberFormat="0" applyFill="0" applyAlignment="0" applyProtection="0"/>
    <xf numFmtId="0" fontId="42" fillId="0" borderId="61" applyNumberFormat="0" applyFill="0" applyAlignment="0" applyProtection="0"/>
    <xf numFmtId="0" fontId="42" fillId="0" borderId="61" applyNumberFormat="0" applyFill="0" applyAlignment="0" applyProtection="0"/>
    <xf numFmtId="0" fontId="42" fillId="0" borderId="61" applyNumberFormat="0" applyFill="0" applyAlignment="0" applyProtection="0"/>
    <xf numFmtId="0" fontId="42" fillId="0" borderId="61" applyNumberFormat="0" applyFill="0" applyAlignment="0" applyProtection="0"/>
    <xf numFmtId="0" fontId="42" fillId="0" borderId="61" applyNumberFormat="0" applyFill="0" applyAlignment="0" applyProtection="0"/>
    <xf numFmtId="0" fontId="203" fillId="0" borderId="61" applyNumberFormat="0" applyFill="0" applyAlignment="0" applyProtection="0"/>
    <xf numFmtId="39" fontId="12" fillId="0" borderId="62">
      <protection locked="0"/>
    </xf>
    <xf numFmtId="165" fontId="193" fillId="0" borderId="62" applyFill="0" applyAlignment="0" applyProtection="0"/>
    <xf numFmtId="171" fontId="85" fillId="0" borderId="82"/>
    <xf numFmtId="0" fontId="204" fillId="0" borderId="0">
      <alignment horizontal="fill"/>
    </xf>
    <xf numFmtId="278" fontId="173" fillId="70" borderId="10" applyBorder="0">
      <alignment horizontal="right" vertical="center"/>
      <protection locked="0"/>
    </xf>
    <xf numFmtId="167" fontId="12" fillId="0" borderId="0" applyFont="0" applyFill="0" applyBorder="0" applyAlignment="0" applyProtection="0"/>
    <xf numFmtId="279" fontId="12" fillId="0" borderId="0" applyFont="0" applyFill="0" applyBorder="0" applyAlignment="0" applyProtection="0"/>
    <xf numFmtId="167" fontId="12" fillId="0" borderId="0" applyFont="0" applyFill="0" applyBorder="0" applyAlignment="0" applyProtection="0"/>
    <xf numFmtId="169" fontId="12" fillId="0" borderId="0" applyFont="0" applyFill="0" applyBorder="0" applyAlignment="0" applyProtection="0"/>
    <xf numFmtId="277" fontId="205" fillId="86" borderId="0" applyNumberFormat="0" applyBorder="0" applyProtection="0">
      <alignment horizontal="centerContinuous" vertical="center"/>
    </xf>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73" fillId="0" borderId="0" applyNumberFormat="0" applyFill="0" applyBorder="0" applyAlignment="0" applyProtection="0"/>
    <xf numFmtId="0" fontId="73" fillId="0" borderId="0" applyNumberFormat="0" applyFill="0" applyBorder="0" applyAlignment="0" applyProtection="0"/>
    <xf numFmtId="0" fontId="206" fillId="0" borderId="0"/>
    <xf numFmtId="1" fontId="206" fillId="0" borderId="0"/>
    <xf numFmtId="280" fontId="98" fillId="0" borderId="0" applyFont="0" applyFill="0" applyBorder="0" applyProtection="0">
      <alignment horizontal="right"/>
    </xf>
    <xf numFmtId="281" fontId="12" fillId="0" borderId="0"/>
    <xf numFmtId="282" fontId="162" fillId="0" borderId="0" applyFill="0" applyBorder="0" applyProtection="0"/>
    <xf numFmtId="0" fontId="12" fillId="0" borderId="0">
      <alignment horizontal="center"/>
    </xf>
    <xf numFmtId="283" fontId="79" fillId="0" borderId="5">
      <alignment horizontal="right"/>
    </xf>
    <xf numFmtId="284" fontId="12" fillId="0" borderId="0" applyFont="0" applyFill="0" applyBorder="0" applyAlignment="0" applyProtection="0"/>
    <xf numFmtId="285" fontId="90" fillId="0" borderId="0" applyFont="0" applyFill="0" applyBorder="0" applyProtection="0">
      <alignment horizontal="right"/>
    </xf>
    <xf numFmtId="0" fontId="12" fillId="0" borderId="0"/>
    <xf numFmtId="43" fontId="12" fillId="0" borderId="0" applyFont="0" applyFill="0" applyBorder="0" applyAlignment="0" applyProtection="0"/>
    <xf numFmtId="257" fontId="12" fillId="0" borderId="0"/>
    <xf numFmtId="0" fontId="45" fillId="0" borderId="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13" fillId="0" borderId="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203" fontId="12" fillId="0" borderId="85">
      <alignment horizontal="right"/>
    </xf>
    <xf numFmtId="204" fontId="88" fillId="0" borderId="85">
      <alignment horizontal="right"/>
    </xf>
    <xf numFmtId="204" fontId="88" fillId="0" borderId="85" applyFill="0">
      <alignment horizontal="right"/>
    </xf>
    <xf numFmtId="3" fontId="12" fillId="0" borderId="85" applyFill="0">
      <alignment horizontal="right"/>
    </xf>
    <xf numFmtId="205" fontId="88" fillId="0" borderId="85" applyFill="0">
      <alignment horizontal="right"/>
    </xf>
    <xf numFmtId="207" fontId="12" fillId="0" borderId="85">
      <alignment horizontal="right"/>
      <protection locked="0"/>
    </xf>
    <xf numFmtId="165" fontId="88" fillId="0" borderId="85" applyNumberFormat="0" applyFont="0" applyBorder="0" applyProtection="0">
      <alignment horizontal="right"/>
    </xf>
    <xf numFmtId="1" fontId="94" fillId="64" borderId="86" applyNumberFormat="0" applyBorder="0" applyAlignment="0">
      <alignment horizontal="center" vertical="top" wrapText="1"/>
      <protection hidden="1"/>
    </xf>
    <xf numFmtId="0" fontId="97" fillId="0" borderId="83" applyNumberFormat="0" applyFill="0" applyAlignment="0" applyProtection="0"/>
    <xf numFmtId="0" fontId="83" fillId="0" borderId="83" applyNumberFormat="0" applyFont="0" applyFill="0" applyAlignment="0" applyProtection="0"/>
    <xf numFmtId="0" fontId="83" fillId="0" borderId="86" applyNumberFormat="0" applyFont="0" applyFill="0" applyAlignment="0" applyProtection="0"/>
    <xf numFmtId="229" fontId="81" fillId="65" borderId="84" applyFont="0" applyFill="0" applyBorder="0" applyAlignment="0" applyProtection="0"/>
    <xf numFmtId="231" fontId="85" fillId="0" borderId="83" applyFont="0" applyFill="0" applyBorder="0" applyAlignment="0" applyProtection="0"/>
    <xf numFmtId="235" fontId="101" fillId="68" borderId="86">
      <alignment horizontal="left"/>
    </xf>
    <xf numFmtId="2" fontId="149" fillId="0" borderId="83"/>
    <xf numFmtId="14" fontId="85" fillId="0" borderId="83" applyFon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171" fontId="12" fillId="0" borderId="83" applyBorder="0" applyProtection="0">
      <alignment horizontal="right" vertical="center"/>
    </xf>
    <xf numFmtId="43" fontId="6" fillId="0" borderId="0" applyFont="0" applyFill="0" applyBorder="0" applyAlignment="0" applyProtection="0"/>
    <xf numFmtId="0" fontId="189" fillId="83" borderId="83" applyBorder="0" applyProtection="0">
      <alignment horizontal="centerContinuous" vertical="center"/>
    </xf>
    <xf numFmtId="49" fontId="79" fillId="0" borderId="83">
      <alignment vertical="center"/>
    </xf>
    <xf numFmtId="278" fontId="173" fillId="70" borderId="86" applyBorder="0">
      <alignment horizontal="right" vertical="center"/>
      <protection locked="0"/>
    </xf>
    <xf numFmtId="283" fontId="79" fillId="0" borderId="83">
      <alignment horizontal="right"/>
    </xf>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147" fillId="73" borderId="89">
      <alignment horizontal="left" vertical="center" wrapText="1"/>
    </xf>
    <xf numFmtId="166" fontId="113" fillId="0" borderId="88">
      <protection locked="0"/>
    </xf>
    <xf numFmtId="208" fontId="90" fillId="63" borderId="87"/>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241" fontId="194" fillId="86" borderId="90" applyNumberFormat="0" applyBorder="0" applyAlignment="0" applyProtection="0">
      <alignment vertical="center"/>
    </xf>
    <xf numFmtId="171" fontId="85" fillId="0" borderId="91"/>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17" fillId="21" borderId="118" applyNumberFormat="0" applyAlignment="0" applyProtection="0"/>
    <xf numFmtId="0" fontId="24" fillId="0" borderId="119" applyNumberFormat="0" applyFill="0" applyAlignment="0" applyProtection="0"/>
    <xf numFmtId="0" fontId="25" fillId="8" borderId="118" applyNumberFormat="0" applyAlignment="0" applyProtection="0"/>
    <xf numFmtId="0" fontId="12" fillId="24" borderId="120" applyNumberFormat="0" applyFont="0" applyAlignment="0" applyProtection="0"/>
    <xf numFmtId="0" fontId="12" fillId="24" borderId="120" applyNumberFormat="0" applyFont="0" applyAlignment="0" applyProtection="0"/>
    <xf numFmtId="0" fontId="28" fillId="21" borderId="121" applyNumberFormat="0" applyAlignment="0" applyProtection="0"/>
    <xf numFmtId="0" fontId="30" fillId="0" borderId="122" applyNumberFormat="0" applyFill="0" applyAlignment="0" applyProtection="0"/>
    <xf numFmtId="0" fontId="17" fillId="21" borderId="118" applyNumberFormat="0" applyAlignment="0" applyProtection="0"/>
    <xf numFmtId="0" fontId="25" fillId="8" borderId="118" applyNumberFormat="0" applyAlignment="0" applyProtection="0"/>
    <xf numFmtId="0" fontId="12" fillId="24" borderId="120" applyNumberFormat="0" applyFont="0" applyAlignment="0" applyProtection="0"/>
    <xf numFmtId="0" fontId="12" fillId="24" borderId="120" applyNumberFormat="0" applyFont="0" applyAlignment="0" applyProtection="0"/>
    <xf numFmtId="0" fontId="28" fillId="21" borderId="121" applyNumberFormat="0" applyAlignment="0" applyProtection="0"/>
    <xf numFmtId="0" fontId="30" fillId="0" borderId="122" applyNumberFormat="0" applyFill="0" applyAlignment="0" applyProtection="0"/>
    <xf numFmtId="0" fontId="12" fillId="25" borderId="104" applyNumberFormat="0" applyProtection="0">
      <alignment horizontal="left" vertical="center"/>
    </xf>
    <xf numFmtId="0" fontId="12" fillId="25" borderId="104" applyNumberFormat="0" applyProtection="0">
      <alignment horizontal="left" vertical="center"/>
    </xf>
    <xf numFmtId="0" fontId="17" fillId="21" borderId="118" applyNumberFormat="0" applyAlignment="0" applyProtection="0"/>
    <xf numFmtId="0" fontId="25" fillId="8" borderId="118" applyNumberFormat="0" applyAlignment="0" applyProtection="0"/>
    <xf numFmtId="0" fontId="12" fillId="24" borderId="120" applyNumberFormat="0" applyFont="0" applyAlignment="0" applyProtection="0"/>
    <xf numFmtId="0" fontId="12" fillId="24" borderId="120" applyNumberFormat="0" applyFont="0" applyAlignment="0" applyProtection="0"/>
    <xf numFmtId="0" fontId="28" fillId="21" borderId="121" applyNumberFormat="0" applyAlignment="0" applyProtection="0"/>
    <xf numFmtId="0" fontId="30" fillId="0" borderId="122" applyNumberFormat="0" applyFill="0" applyAlignment="0" applyProtection="0"/>
    <xf numFmtId="0" fontId="17" fillId="21" borderId="118" applyNumberFormat="0" applyAlignment="0" applyProtection="0"/>
    <xf numFmtId="0" fontId="25" fillId="8" borderId="118" applyNumberFormat="0" applyAlignment="0" applyProtection="0"/>
    <xf numFmtId="0" fontId="12" fillId="24" borderId="120" applyNumberFormat="0" applyFont="0" applyAlignment="0" applyProtection="0"/>
    <xf numFmtId="0" fontId="12" fillId="24" borderId="120" applyNumberFormat="0" applyFont="0" applyAlignment="0" applyProtection="0"/>
    <xf numFmtId="0" fontId="28" fillId="21" borderId="121" applyNumberFormat="0" applyAlignment="0" applyProtection="0"/>
    <xf numFmtId="0" fontId="30" fillId="0" borderId="122" applyNumberFormat="0" applyFill="0" applyAlignment="0" applyProtection="0"/>
  </cellStyleXfs>
  <cellXfs count="932">
    <xf numFmtId="0" fontId="0" fillId="0" borderId="0" xfId="0"/>
    <xf numFmtId="0" fontId="0" fillId="2" borderId="0" xfId="0" applyFill="1"/>
    <xf numFmtId="0" fontId="2" fillId="2" borderId="0" xfId="0" applyFont="1" applyFill="1"/>
    <xf numFmtId="0" fontId="5" fillId="2" borderId="0" xfId="0" applyFont="1" applyFill="1"/>
    <xf numFmtId="0" fontId="35" fillId="2" borderId="0" xfId="0" applyFont="1" applyFill="1"/>
    <xf numFmtId="0" fontId="7" fillId="2" borderId="0" xfId="0" applyFont="1" applyFill="1"/>
    <xf numFmtId="0" fontId="5" fillId="2" borderId="0" xfId="0" applyFont="1" applyFill="1" applyAlignment="1">
      <alignment wrapText="1"/>
    </xf>
    <xf numFmtId="0" fontId="37" fillId="2" borderId="0" xfId="0" applyFont="1" applyFill="1"/>
    <xf numFmtId="0" fontId="3" fillId="2" borderId="0" xfId="0" applyFont="1" applyFill="1"/>
    <xf numFmtId="0" fontId="0" fillId="2" borderId="0" xfId="0" applyFill="1" applyAlignment="1">
      <alignment horizontal="left"/>
    </xf>
    <xf numFmtId="0" fontId="0" fillId="2" borderId="0" xfId="0" applyFill="1" applyAlignment="1">
      <alignment horizontal="center"/>
    </xf>
    <xf numFmtId="177" fontId="0" fillId="2" borderId="0" xfId="0" applyNumberFormat="1" applyFill="1"/>
    <xf numFmtId="0" fontId="35" fillId="2" borderId="0" xfId="0" applyFont="1" applyFill="1" applyAlignment="1">
      <alignment vertical="center"/>
    </xf>
    <xf numFmtId="0" fontId="13" fillId="2" borderId="0" xfId="0" applyFont="1" applyFill="1"/>
    <xf numFmtId="8" fontId="4" fillId="2" borderId="0" xfId="0" applyNumberFormat="1" applyFont="1" applyFill="1" applyAlignment="1">
      <alignment horizontal="center"/>
    </xf>
    <xf numFmtId="0" fontId="3" fillId="2" borderId="0" xfId="0" applyFont="1" applyFill="1" applyAlignment="1">
      <alignment horizontal="center" vertical="center"/>
    </xf>
    <xf numFmtId="0" fontId="33" fillId="2" borderId="0" xfId="0" applyFont="1" applyFill="1" applyAlignment="1">
      <alignment horizontal="center"/>
    </xf>
    <xf numFmtId="0" fontId="33" fillId="2" borderId="0" xfId="0" applyFont="1" applyFill="1" applyAlignment="1">
      <alignment horizontal="center" vertical="center"/>
    </xf>
    <xf numFmtId="0" fontId="13" fillId="2" borderId="0" xfId="0" applyFont="1" applyFill="1" applyAlignment="1">
      <alignment horizontal="center"/>
    </xf>
    <xf numFmtId="0" fontId="41" fillId="2" borderId="0" xfId="0" applyFont="1" applyFill="1"/>
    <xf numFmtId="0" fontId="45" fillId="2" borderId="0" xfId="0" applyFont="1" applyFill="1"/>
    <xf numFmtId="0" fontId="43" fillId="2" borderId="0" xfId="0" applyFont="1" applyFill="1" applyAlignment="1">
      <alignment horizontal="left"/>
    </xf>
    <xf numFmtId="0" fontId="40" fillId="2" borderId="0" xfId="0" applyFont="1" applyFill="1" applyAlignment="1">
      <alignment horizontal="left" vertical="center"/>
    </xf>
    <xf numFmtId="0" fontId="0" fillId="2" borderId="0" xfId="0" applyFill="1" applyAlignment="1">
      <alignment vertical="center"/>
    </xf>
    <xf numFmtId="0" fontId="41" fillId="2" borderId="0" xfId="0" applyFont="1" applyFill="1" applyAlignment="1">
      <alignment horizontal="left"/>
    </xf>
    <xf numFmtId="0" fontId="44" fillId="2" borderId="0" xfId="0" applyFont="1" applyFill="1" applyAlignment="1">
      <alignment horizontal="center" vertical="center"/>
    </xf>
    <xf numFmtId="0" fontId="50" fillId="2" borderId="0" xfId="0" applyFont="1" applyFill="1" applyAlignment="1">
      <alignment vertical="center"/>
    </xf>
    <xf numFmtId="0" fontId="40" fillId="2" borderId="0" xfId="0" applyFont="1" applyFill="1" applyAlignment="1">
      <alignment vertical="center"/>
    </xf>
    <xf numFmtId="0" fontId="48" fillId="2" borderId="0" xfId="0" applyFont="1" applyFill="1" applyAlignment="1">
      <alignment horizontal="left"/>
    </xf>
    <xf numFmtId="0" fontId="48" fillId="2" borderId="0" xfId="0" applyFont="1" applyFill="1"/>
    <xf numFmtId="0" fontId="41" fillId="2" borderId="0" xfId="0" applyFont="1" applyFill="1" applyAlignment="1">
      <alignment horizontal="center" vertical="center"/>
    </xf>
    <xf numFmtId="0" fontId="36" fillId="2" borderId="0" xfId="0" applyFont="1" applyFill="1" applyAlignment="1">
      <alignment vertical="top"/>
    </xf>
    <xf numFmtId="0" fontId="57" fillId="2" borderId="0" xfId="0" applyFont="1" applyFill="1" applyAlignment="1">
      <alignment vertical="top"/>
    </xf>
    <xf numFmtId="0" fontId="50" fillId="2" borderId="0" xfId="0" applyFont="1" applyFill="1" applyAlignment="1">
      <alignment horizontal="left"/>
    </xf>
    <xf numFmtId="180" fontId="45" fillId="28" borderId="34" xfId="70" applyNumberFormat="1" applyFont="1" applyFill="1" applyBorder="1" applyAlignment="1" applyProtection="1">
      <alignment horizontal="center"/>
      <protection locked="0"/>
    </xf>
    <xf numFmtId="0" fontId="53" fillId="2" borderId="0" xfId="0" applyFont="1" applyFill="1" applyAlignment="1">
      <alignment horizontal="center"/>
    </xf>
    <xf numFmtId="0" fontId="33" fillId="2" borderId="0" xfId="0" applyFont="1" applyFill="1" applyAlignment="1">
      <alignment horizontal="center" wrapText="1"/>
    </xf>
    <xf numFmtId="0" fontId="7" fillId="2" borderId="0" xfId="0" applyFont="1" applyFill="1" applyAlignment="1">
      <alignment horizontal="left"/>
    </xf>
    <xf numFmtId="0" fontId="0" fillId="2" borderId="0" xfId="0" applyFill="1" applyAlignment="1">
      <alignment vertical="top"/>
    </xf>
    <xf numFmtId="0" fontId="50" fillId="2" borderId="0" xfId="0" applyFont="1" applyFill="1" applyAlignment="1">
      <alignment vertical="top"/>
    </xf>
    <xf numFmtId="0" fontId="33" fillId="2" borderId="0" xfId="0" applyFont="1" applyFill="1" applyAlignment="1">
      <alignment horizontal="center" vertical="top"/>
    </xf>
    <xf numFmtId="0" fontId="59" fillId="2" borderId="0" xfId="0" applyFont="1" applyFill="1" applyAlignment="1">
      <alignment vertical="center"/>
    </xf>
    <xf numFmtId="0" fontId="11" fillId="2" borderId="0" xfId="0" applyFont="1" applyFill="1" applyAlignment="1">
      <alignment vertical="center"/>
    </xf>
    <xf numFmtId="0" fontId="60" fillId="2" borderId="0" xfId="0" applyFont="1" applyFill="1" applyAlignment="1">
      <alignment horizontal="center" wrapText="1"/>
    </xf>
    <xf numFmtId="0" fontId="60" fillId="2" borderId="0" xfId="0" applyFont="1" applyFill="1" applyAlignment="1">
      <alignment horizontal="center"/>
    </xf>
    <xf numFmtId="0" fontId="60" fillId="2" borderId="0" xfId="0" applyFont="1" applyFill="1" applyAlignment="1">
      <alignment horizontal="center" vertical="center"/>
    </xf>
    <xf numFmtId="0" fontId="61" fillId="2" borderId="0" xfId="0" applyFont="1" applyFill="1"/>
    <xf numFmtId="0" fontId="61" fillId="2" borderId="0" xfId="0" applyFont="1" applyFill="1" applyAlignment="1">
      <alignment horizontal="center"/>
    </xf>
    <xf numFmtId="0" fontId="8" fillId="2" borderId="0" xfId="0" applyFont="1" applyFill="1" applyAlignment="1">
      <alignment horizontal="left" vertical="center" wrapText="1"/>
    </xf>
    <xf numFmtId="0" fontId="59" fillId="2" borderId="0" xfId="0" applyFont="1" applyFill="1"/>
    <xf numFmtId="0" fontId="4" fillId="2" borderId="0" xfId="0" applyFont="1" applyFill="1"/>
    <xf numFmtId="0" fontId="209" fillId="2" borderId="0" xfId="0" applyFont="1" applyFill="1"/>
    <xf numFmtId="180" fontId="45" fillId="2" borderId="34" xfId="70" applyNumberFormat="1" applyFont="1" applyFill="1" applyBorder="1" applyAlignment="1" applyProtection="1">
      <alignment horizontal="center"/>
      <protection locked="0"/>
    </xf>
    <xf numFmtId="0" fontId="48" fillId="2" borderId="0" xfId="0" applyFont="1" applyFill="1" applyAlignment="1">
      <alignment horizontal="center" vertical="center"/>
    </xf>
    <xf numFmtId="0" fontId="41" fillId="2" borderId="0" xfId="0" applyFont="1" applyFill="1" applyAlignment="1">
      <alignment horizontal="center"/>
    </xf>
    <xf numFmtId="180" fontId="45" fillId="28" borderId="44" xfId="70" applyNumberFormat="1" applyFont="1" applyFill="1" applyBorder="1" applyAlignment="1" applyProtection="1">
      <alignment horizontal="center"/>
      <protection locked="0"/>
    </xf>
    <xf numFmtId="180" fontId="45" fillId="2" borderId="0" xfId="70" applyNumberFormat="1" applyFont="1" applyFill="1" applyBorder="1" applyAlignment="1" applyProtection="1">
      <alignment horizontal="center"/>
      <protection locked="0"/>
    </xf>
    <xf numFmtId="180" fontId="45" fillId="2" borderId="86" xfId="70" applyNumberFormat="1" applyFont="1" applyFill="1" applyBorder="1" applyAlignment="1" applyProtection="1">
      <alignment horizontal="center"/>
      <protection locked="0"/>
    </xf>
    <xf numFmtId="180" fontId="45" fillId="2" borderId="4" xfId="70" applyNumberFormat="1" applyFont="1" applyFill="1" applyBorder="1" applyAlignment="1" applyProtection="1">
      <alignment horizontal="center"/>
      <protection locked="0"/>
    </xf>
    <xf numFmtId="180" fontId="45" fillId="2" borderId="5" xfId="70" applyNumberFormat="1" applyFont="1" applyFill="1" applyBorder="1" applyAlignment="1" applyProtection="1">
      <alignment horizontal="center"/>
      <protection locked="0"/>
    </xf>
    <xf numFmtId="0" fontId="7" fillId="2" borderId="0" xfId="0" applyFont="1" applyFill="1" applyAlignment="1">
      <alignment vertical="center"/>
    </xf>
    <xf numFmtId="0" fontId="53" fillId="2" borderId="0" xfId="0" applyFont="1" applyFill="1" applyAlignment="1">
      <alignment horizontal="center" vertical="center"/>
    </xf>
    <xf numFmtId="180" fontId="45" fillId="2" borderId="0" xfId="70" applyNumberFormat="1" applyFont="1" applyFill="1" applyBorder="1" applyAlignment="1" applyProtection="1">
      <alignment horizontal="center" vertical="center"/>
      <protection locked="0"/>
    </xf>
    <xf numFmtId="180" fontId="45" fillId="2" borderId="5" xfId="70" applyNumberFormat="1" applyFont="1" applyFill="1" applyBorder="1" applyAlignment="1" applyProtection="1">
      <alignment horizontal="center" vertical="center"/>
      <protection locked="0"/>
    </xf>
    <xf numFmtId="0" fontId="1" fillId="2" borderId="0" xfId="0" applyFont="1" applyFill="1" applyAlignment="1">
      <alignment wrapText="1"/>
    </xf>
    <xf numFmtId="0" fontId="44" fillId="2" borderId="0" xfId="0" applyFont="1" applyFill="1" applyAlignment="1">
      <alignment horizontal="left" vertical="center"/>
    </xf>
    <xf numFmtId="178" fontId="51" fillId="28" borderId="27" xfId="40" applyNumberFormat="1" applyFont="1" applyFill="1" applyBorder="1" applyAlignment="1">
      <alignment horizontal="left" vertical="center"/>
    </xf>
    <xf numFmtId="178" fontId="51" fillId="2" borderId="27" xfId="40" applyNumberFormat="1" applyFont="1" applyFill="1" applyBorder="1" applyAlignment="1">
      <alignment horizontal="left" vertical="center"/>
    </xf>
    <xf numFmtId="178" fontId="51" fillId="2" borderId="0" xfId="40" applyNumberFormat="1" applyFont="1" applyFill="1" applyBorder="1" applyAlignment="1">
      <alignment horizontal="left" vertical="top"/>
    </xf>
    <xf numFmtId="0" fontId="42" fillId="2" borderId="0" xfId="0" applyFont="1" applyFill="1"/>
    <xf numFmtId="0" fontId="12" fillId="2" borderId="0" xfId="0" applyFont="1" applyFill="1"/>
    <xf numFmtId="0" fontId="46" fillId="2" borderId="0" xfId="0" applyFont="1" applyFill="1" applyAlignment="1">
      <alignment horizontal="center"/>
    </xf>
    <xf numFmtId="175" fontId="45" fillId="2" borderId="0" xfId="0" applyNumberFormat="1" applyFont="1" applyFill="1"/>
    <xf numFmtId="0" fontId="45" fillId="2" borderId="0" xfId="0" applyFont="1" applyFill="1" applyAlignment="1">
      <alignment horizontal="center"/>
    </xf>
    <xf numFmtId="0" fontId="48" fillId="2" borderId="0" xfId="0" applyFont="1" applyFill="1" applyAlignment="1">
      <alignment wrapText="1"/>
    </xf>
    <xf numFmtId="0" fontId="32" fillId="2" borderId="0" xfId="0" applyFont="1" applyFill="1"/>
    <xf numFmtId="176" fontId="39" fillId="28" borderId="0" xfId="0" applyNumberFormat="1" applyFont="1" applyFill="1" applyAlignment="1" applyProtection="1">
      <alignment horizontal="center" vertical="center"/>
      <protection locked="0"/>
    </xf>
    <xf numFmtId="0" fontId="48" fillId="2" borderId="0" xfId="0" applyFont="1" applyFill="1" applyAlignment="1">
      <alignment horizontal="left" wrapText="1"/>
    </xf>
    <xf numFmtId="0" fontId="42" fillId="2" borderId="0" xfId="0" applyFont="1" applyFill="1" applyAlignment="1">
      <alignment horizontal="left" vertical="top"/>
    </xf>
    <xf numFmtId="178" fontId="51" fillId="90" borderId="27" xfId="40" applyNumberFormat="1" applyFont="1" applyFill="1" applyBorder="1" applyAlignment="1">
      <alignment horizontal="left" vertical="center"/>
    </xf>
    <xf numFmtId="0" fontId="13" fillId="2" borderId="0" xfId="0" applyFont="1" applyFill="1" applyAlignment="1">
      <alignment vertical="center"/>
    </xf>
    <xf numFmtId="0" fontId="2" fillId="2" borderId="0" xfId="0" applyFont="1" applyFill="1" applyAlignment="1">
      <alignment vertical="top"/>
    </xf>
    <xf numFmtId="0" fontId="91" fillId="2" borderId="0" xfId="0" applyFont="1" applyFill="1" applyAlignment="1">
      <alignment wrapText="1"/>
    </xf>
    <xf numFmtId="0" fontId="215" fillId="2" borderId="0" xfId="0" applyFont="1" applyFill="1" applyAlignment="1">
      <alignment vertical="center"/>
    </xf>
    <xf numFmtId="0" fontId="41" fillId="2" borderId="0" xfId="0" applyFont="1" applyFill="1" applyAlignment="1">
      <alignment vertical="center"/>
    </xf>
    <xf numFmtId="0" fontId="37" fillId="2" borderId="0" xfId="0" applyFont="1" applyFill="1" applyAlignment="1">
      <alignment vertical="center"/>
    </xf>
    <xf numFmtId="0" fontId="54" fillId="2" borderId="109" xfId="70" applyNumberFormat="1" applyFont="1" applyFill="1" applyBorder="1" applyAlignment="1" applyProtection="1">
      <alignment horizontal="center" vertical="center"/>
      <protection locked="0"/>
    </xf>
    <xf numFmtId="0" fontId="54" fillId="2" borderId="110" xfId="70" applyNumberFormat="1" applyFont="1" applyFill="1" applyBorder="1" applyAlignment="1" applyProtection="1">
      <alignment horizontal="center" vertical="center"/>
      <protection locked="0"/>
    </xf>
    <xf numFmtId="0" fontId="44" fillId="2" borderId="0" xfId="0" applyFont="1" applyFill="1" applyAlignment="1">
      <alignment horizontal="left"/>
    </xf>
    <xf numFmtId="0" fontId="47" fillId="2" borderId="0" xfId="0" applyFont="1" applyFill="1" applyAlignment="1">
      <alignment horizontal="left" vertical="center"/>
    </xf>
    <xf numFmtId="0" fontId="44" fillId="2" borderId="0" xfId="0" applyFont="1" applyFill="1" applyAlignment="1">
      <alignment horizontal="left" vertical="top"/>
    </xf>
    <xf numFmtId="0" fontId="44" fillId="2" borderId="0" xfId="0" applyFont="1" applyFill="1" applyAlignment="1">
      <alignment vertical="center"/>
    </xf>
    <xf numFmtId="0" fontId="3" fillId="2" borderId="0" xfId="0" applyFont="1" applyFill="1" applyAlignment="1">
      <alignment horizontal="left"/>
    </xf>
    <xf numFmtId="0" fontId="48" fillId="2" borderId="0" xfId="0" applyFont="1" applyFill="1" applyAlignment="1">
      <alignment horizontal="center"/>
    </xf>
    <xf numFmtId="0" fontId="45" fillId="2" borderId="0" xfId="0" applyFont="1" applyFill="1" applyAlignment="1">
      <alignment wrapText="1"/>
    </xf>
    <xf numFmtId="0" fontId="48" fillId="2" borderId="0" xfId="0" applyFont="1" applyFill="1" applyAlignment="1">
      <alignment horizontal="left" vertical="center"/>
    </xf>
    <xf numFmtId="0" fontId="48" fillId="2" borderId="0" xfId="0" applyFont="1" applyFill="1" applyAlignment="1">
      <alignment horizontal="left" vertical="center" wrapText="1"/>
    </xf>
    <xf numFmtId="178" fontId="212" fillId="28" borderId="27" xfId="40" applyNumberFormat="1" applyFont="1" applyFill="1" applyBorder="1" applyAlignment="1">
      <alignment horizontal="left" vertical="center"/>
    </xf>
    <xf numFmtId="0" fontId="48" fillId="2" borderId="11" xfId="0" applyFont="1" applyFill="1" applyBorder="1" applyAlignment="1">
      <alignment horizontal="left" vertical="center" wrapText="1"/>
    </xf>
    <xf numFmtId="178" fontId="212" fillId="90" borderId="27" xfId="40" applyNumberFormat="1" applyFont="1" applyFill="1" applyBorder="1" applyAlignment="1">
      <alignment horizontal="left" vertical="center"/>
    </xf>
    <xf numFmtId="178" fontId="212" fillId="2" borderId="27" xfId="40" applyNumberFormat="1" applyFont="1" applyFill="1" applyBorder="1" applyAlignment="1">
      <alignment horizontal="left" vertical="center"/>
    </xf>
    <xf numFmtId="0" fontId="50" fillId="2" borderId="0" xfId="0" applyFont="1" applyFill="1" applyAlignment="1">
      <alignment horizontal="center"/>
    </xf>
    <xf numFmtId="287" fontId="216" fillId="2" borderId="27" xfId="70" applyNumberFormat="1" applyFont="1" applyFill="1" applyBorder="1" applyAlignment="1">
      <alignment horizontal="left" vertical="center"/>
    </xf>
    <xf numFmtId="169" fontId="212" fillId="28" borderId="27" xfId="70" applyFont="1" applyFill="1" applyBorder="1" applyAlignment="1">
      <alignment horizontal="left" vertical="center"/>
    </xf>
    <xf numFmtId="174" fontId="213" fillId="26" borderId="111" xfId="6" applyNumberFormat="1" applyFont="1" applyFill="1" applyBorder="1" applyAlignment="1">
      <alignment horizontal="center" vertical="center" wrapText="1"/>
    </xf>
    <xf numFmtId="174" fontId="213" fillId="26" borderId="98" xfId="6" applyNumberFormat="1" applyFont="1" applyFill="1" applyBorder="1" applyAlignment="1">
      <alignment horizontal="center" vertical="center" wrapText="1"/>
    </xf>
    <xf numFmtId="174" fontId="213" fillId="26" borderId="104" xfId="6" applyNumberFormat="1" applyFont="1" applyFill="1" applyBorder="1" applyAlignment="1">
      <alignment horizontal="center" vertical="center" wrapText="1"/>
    </xf>
    <xf numFmtId="0" fontId="217" fillId="2" borderId="0" xfId="0" applyFont="1" applyFill="1"/>
    <xf numFmtId="0" fontId="217" fillId="2" borderId="8" xfId="0" applyFont="1" applyFill="1" applyBorder="1"/>
    <xf numFmtId="175" fontId="91" fillId="2" borderId="12" xfId="0" applyNumberFormat="1" applyFont="1" applyFill="1" applyBorder="1" applyAlignment="1">
      <alignment horizontal="center"/>
    </xf>
    <xf numFmtId="175" fontId="91" fillId="2" borderId="7" xfId="0" applyNumberFormat="1" applyFont="1" applyFill="1" applyBorder="1" applyAlignment="1">
      <alignment horizontal="center"/>
    </xf>
    <xf numFmtId="175" fontId="91" fillId="2" borderId="37" xfId="0" applyNumberFormat="1" applyFont="1" applyFill="1" applyBorder="1" applyAlignment="1">
      <alignment horizontal="center"/>
    </xf>
    <xf numFmtId="175" fontId="91" fillId="2" borderId="8" xfId="0" applyNumberFormat="1" applyFont="1" applyFill="1" applyBorder="1" applyAlignment="1">
      <alignment horizontal="center"/>
    </xf>
    <xf numFmtId="175" fontId="91" fillId="2" borderId="5" xfId="0" applyNumberFormat="1" applyFont="1" applyFill="1" applyBorder="1" applyAlignment="1">
      <alignment horizontal="center"/>
    </xf>
    <xf numFmtId="175" fontId="44" fillId="2" borderId="8" xfId="0" applyNumberFormat="1" applyFont="1" applyFill="1" applyBorder="1" applyAlignment="1">
      <alignment horizontal="center"/>
    </xf>
    <xf numFmtId="8" fontId="218" fillId="2" borderId="0" xfId="0" applyNumberFormat="1" applyFont="1" applyFill="1" applyAlignment="1">
      <alignment horizontal="center"/>
    </xf>
    <xf numFmtId="0" fontId="219" fillId="2" borderId="0" xfId="0" applyFont="1" applyFill="1"/>
    <xf numFmtId="8" fontId="219" fillId="2" borderId="0" xfId="0" applyNumberFormat="1" applyFont="1" applyFill="1" applyAlignment="1">
      <alignment horizontal="center"/>
    </xf>
    <xf numFmtId="175" fontId="91" fillId="2" borderId="98" xfId="0" applyNumberFormat="1" applyFont="1" applyFill="1" applyBorder="1" applyAlignment="1">
      <alignment horizontal="center"/>
    </xf>
    <xf numFmtId="8" fontId="91" fillId="2" borderId="92" xfId="0" applyNumberFormat="1" applyFont="1" applyFill="1" applyBorder="1" applyAlignment="1">
      <alignment horizontal="center"/>
    </xf>
    <xf numFmtId="8" fontId="13" fillId="2" borderId="0" xfId="0" applyNumberFormat="1" applyFont="1" applyFill="1" applyAlignment="1">
      <alignment horizontal="center"/>
    </xf>
    <xf numFmtId="177" fontId="13" fillId="2" borderId="0" xfId="0" applyNumberFormat="1" applyFont="1" applyFill="1"/>
    <xf numFmtId="175" fontId="91" fillId="2" borderId="86" xfId="0" applyNumberFormat="1" applyFont="1" applyFill="1" applyBorder="1" applyAlignment="1">
      <alignment horizontal="center"/>
    </xf>
    <xf numFmtId="175" fontId="91" fillId="2" borderId="0" xfId="0" applyNumberFormat="1" applyFont="1" applyFill="1" applyAlignment="1">
      <alignment horizontal="center"/>
    </xf>
    <xf numFmtId="8" fontId="91" fillId="2" borderId="0" xfId="0" applyNumberFormat="1" applyFont="1" applyFill="1" applyAlignment="1">
      <alignment horizontal="center"/>
    </xf>
    <xf numFmtId="8" fontId="91" fillId="2" borderId="11" xfId="0" applyNumberFormat="1" applyFont="1" applyFill="1" applyBorder="1" applyAlignment="1">
      <alignment horizontal="center"/>
    </xf>
    <xf numFmtId="8" fontId="13" fillId="2" borderId="0" xfId="0" applyNumberFormat="1" applyFont="1" applyFill="1"/>
    <xf numFmtId="8" fontId="217" fillId="2" borderId="0" xfId="0" applyNumberFormat="1" applyFont="1" applyFill="1" applyAlignment="1">
      <alignment horizontal="center"/>
    </xf>
    <xf numFmtId="8" fontId="91" fillId="28" borderId="34" xfId="0" applyNumberFormat="1" applyFont="1" applyFill="1" applyBorder="1" applyAlignment="1">
      <alignment horizontal="center"/>
    </xf>
    <xf numFmtId="8" fontId="91" fillId="28" borderId="113" xfId="0" applyNumberFormat="1" applyFont="1" applyFill="1" applyBorder="1" applyAlignment="1">
      <alignment horizontal="center"/>
    </xf>
    <xf numFmtId="8" fontId="91" fillId="28" borderId="44" xfId="0" applyNumberFormat="1" applyFont="1" applyFill="1" applyBorder="1" applyAlignment="1">
      <alignment horizontal="center"/>
    </xf>
    <xf numFmtId="8" fontId="48" fillId="2" borderId="0" xfId="0" applyNumberFormat="1" applyFont="1" applyFill="1" applyAlignment="1">
      <alignment horizontal="center"/>
    </xf>
    <xf numFmtId="0" fontId="220" fillId="2" borderId="0" xfId="0" applyFont="1" applyFill="1" applyAlignment="1">
      <alignment wrapText="1"/>
    </xf>
    <xf numFmtId="0" fontId="220" fillId="2" borderId="0" xfId="0" applyFont="1" applyFill="1"/>
    <xf numFmtId="0" fontId="13" fillId="2" borderId="0" xfId="0" applyFont="1" applyFill="1" applyAlignment="1">
      <alignment wrapText="1"/>
    </xf>
    <xf numFmtId="174" fontId="91" fillId="88" borderId="0" xfId="0" applyNumberFormat="1" applyFont="1" applyFill="1" applyAlignment="1">
      <alignment horizontal="center" vertical="center" wrapText="1"/>
    </xf>
    <xf numFmtId="0" fontId="48" fillId="2" borderId="126" xfId="0" applyFont="1" applyFill="1" applyBorder="1" applyAlignment="1">
      <alignment vertical="center"/>
    </xf>
    <xf numFmtId="0" fontId="13" fillId="2" borderId="0" xfId="0" applyFont="1" applyFill="1" applyAlignment="1">
      <alignment horizontal="left"/>
    </xf>
    <xf numFmtId="0" fontId="48" fillId="2" borderId="0" xfId="0" applyFont="1" applyFill="1" applyAlignment="1">
      <alignment vertical="center" wrapText="1"/>
    </xf>
    <xf numFmtId="0" fontId="13" fillId="2" borderId="0" xfId="0" applyFont="1" applyFill="1" applyAlignment="1">
      <alignment horizontal="left" vertical="center"/>
    </xf>
    <xf numFmtId="0" fontId="48" fillId="2" borderId="0" xfId="0" applyFont="1" applyFill="1" applyAlignment="1">
      <alignment vertical="center"/>
    </xf>
    <xf numFmtId="0" fontId="223" fillId="2" borderId="0" xfId="0" applyFont="1" applyFill="1" applyAlignment="1">
      <alignment horizontal="center" wrapText="1"/>
    </xf>
    <xf numFmtId="0" fontId="224" fillId="2" borderId="0" xfId="0" applyFont="1" applyFill="1" applyAlignment="1">
      <alignment horizontal="center" wrapText="1"/>
    </xf>
    <xf numFmtId="0" fontId="222" fillId="2" borderId="0" xfId="0" applyFont="1" applyFill="1" applyAlignment="1">
      <alignment vertical="top"/>
    </xf>
    <xf numFmtId="0" fontId="44" fillId="2" borderId="0" xfId="0" applyFont="1" applyFill="1"/>
    <xf numFmtId="0" fontId="44" fillId="2" borderId="0" xfId="0" applyFont="1" applyFill="1" applyAlignment="1">
      <alignment vertical="top"/>
    </xf>
    <xf numFmtId="0" fontId="225" fillId="2" borderId="0" xfId="73" applyFont="1" applyFill="1"/>
    <xf numFmtId="0" fontId="226" fillId="2" borderId="0" xfId="0" applyFont="1" applyFill="1" applyAlignment="1">
      <alignment horizontal="left"/>
    </xf>
    <xf numFmtId="0" fontId="226" fillId="2" borderId="0" xfId="0" applyFont="1" applyFill="1" applyAlignment="1">
      <alignment horizontal="left" vertical="center"/>
    </xf>
    <xf numFmtId="0" fontId="3" fillId="2" borderId="0" xfId="0" applyFont="1" applyFill="1" applyAlignment="1">
      <alignment vertical="center"/>
    </xf>
    <xf numFmtId="0" fontId="41" fillId="2" borderId="0" xfId="0" applyFont="1" applyFill="1" applyAlignment="1">
      <alignment horizontal="left" vertical="center"/>
    </xf>
    <xf numFmtId="287" fontId="216" fillId="2" borderId="116" xfId="70" applyNumberFormat="1" applyFont="1" applyFill="1" applyBorder="1" applyAlignment="1">
      <alignment horizontal="left" vertical="center"/>
    </xf>
    <xf numFmtId="178" fontId="212" fillId="28" borderId="86" xfId="40" applyNumberFormat="1" applyFont="1" applyFill="1" applyBorder="1" applyAlignment="1">
      <alignment vertical="center"/>
    </xf>
    <xf numFmtId="0" fontId="41" fillId="0" borderId="104" xfId="0" applyFont="1" applyBorder="1" applyAlignment="1">
      <alignment horizontal="center"/>
    </xf>
    <xf numFmtId="0" fontId="13" fillId="2" borderId="104" xfId="0" applyFont="1" applyFill="1" applyBorder="1" applyAlignment="1">
      <alignment horizontal="center"/>
    </xf>
    <xf numFmtId="174" fontId="213" fillId="88" borderId="0" xfId="0" applyNumberFormat="1" applyFont="1" applyFill="1" applyAlignment="1">
      <alignment horizontal="center" vertical="center" wrapText="1"/>
    </xf>
    <xf numFmtId="3" fontId="48" fillId="2" borderId="0" xfId="0" applyNumberFormat="1" applyFont="1" applyFill="1" applyAlignment="1">
      <alignment horizontal="center"/>
    </xf>
    <xf numFmtId="169" fontId="48" fillId="2" borderId="0" xfId="70" applyFont="1" applyFill="1"/>
    <xf numFmtId="0" fontId="48" fillId="2" borderId="104" xfId="0" applyFont="1" applyFill="1" applyBorder="1" applyAlignment="1">
      <alignment horizontal="center"/>
    </xf>
    <xf numFmtId="169" fontId="44" fillId="2" borderId="0" xfId="70" applyFont="1" applyFill="1"/>
    <xf numFmtId="175" fontId="3" fillId="2" borderId="0" xfId="0" applyNumberFormat="1" applyFont="1" applyFill="1"/>
    <xf numFmtId="174" fontId="52" fillId="2" borderId="0" xfId="6" applyNumberFormat="1" applyFont="1" applyFill="1" applyAlignment="1">
      <alignment horizontal="center" vertical="center" wrapText="1"/>
    </xf>
    <xf numFmtId="174" fontId="52" fillId="26" borderId="12" xfId="6" applyNumberFormat="1" applyFont="1" applyFill="1" applyBorder="1" applyAlignment="1">
      <alignment horizontal="center" vertical="center" wrapText="1"/>
    </xf>
    <xf numFmtId="10" fontId="41" fillId="2" borderId="12" xfId="0" applyNumberFormat="1" applyFont="1" applyFill="1" applyBorder="1" applyAlignment="1" applyProtection="1">
      <alignment horizontal="center"/>
      <protection locked="0"/>
    </xf>
    <xf numFmtId="10" fontId="41" fillId="2" borderId="0" xfId="0" applyNumberFormat="1" applyFont="1" applyFill="1" applyAlignment="1">
      <alignment horizontal="center"/>
    </xf>
    <xf numFmtId="17" fontId="41" fillId="0" borderId="7" xfId="0" applyNumberFormat="1" applyFont="1" applyBorder="1" applyAlignment="1">
      <alignment horizontal="center"/>
    </xf>
    <xf numFmtId="1" fontId="41" fillId="0" borderId="7" xfId="0" applyNumberFormat="1" applyFont="1" applyBorder="1" applyAlignment="1">
      <alignment horizontal="center"/>
    </xf>
    <xf numFmtId="0" fontId="41" fillId="0" borderId="7" xfId="0" applyFont="1" applyBorder="1" applyAlignment="1">
      <alignment horizontal="center"/>
    </xf>
    <xf numFmtId="10" fontId="45" fillId="0" borderId="7" xfId="0" applyNumberFormat="1" applyFont="1" applyBorder="1" applyAlignment="1">
      <alignment horizontal="center"/>
    </xf>
    <xf numFmtId="173" fontId="45" fillId="0" borderId="6" xfId="70" applyNumberFormat="1" applyFont="1" applyFill="1" applyBorder="1"/>
    <xf numFmtId="173" fontId="45" fillId="0" borderId="7" xfId="70" applyNumberFormat="1" applyFont="1" applyFill="1" applyBorder="1"/>
    <xf numFmtId="10" fontId="41" fillId="2" borderId="6" xfId="0" applyNumberFormat="1" applyFont="1" applyFill="1" applyBorder="1" applyAlignment="1" applyProtection="1">
      <alignment horizontal="center"/>
      <protection locked="0"/>
    </xf>
    <xf numFmtId="17" fontId="41" fillId="2" borderId="7" xfId="0" applyNumberFormat="1" applyFont="1" applyFill="1" applyBorder="1" applyAlignment="1">
      <alignment horizontal="center"/>
    </xf>
    <xf numFmtId="0" fontId="41" fillId="2" borderId="7" xfId="0" applyFont="1" applyFill="1" applyBorder="1" applyAlignment="1">
      <alignment horizontal="center"/>
    </xf>
    <xf numFmtId="17" fontId="42" fillId="2" borderId="13" xfId="0" applyNumberFormat="1" applyFont="1" applyFill="1" applyBorder="1"/>
    <xf numFmtId="0" fontId="42" fillId="2" borderId="13" xfId="0" applyFont="1" applyFill="1" applyBorder="1"/>
    <xf numFmtId="10" fontId="8" fillId="2" borderId="13" xfId="0" applyNumberFormat="1" applyFont="1" applyFill="1" applyBorder="1"/>
    <xf numFmtId="173" fontId="42" fillId="2" borderId="13" xfId="0" applyNumberFormat="1" applyFont="1" applyFill="1" applyBorder="1"/>
    <xf numFmtId="17" fontId="41" fillId="28" borderId="6" xfId="0" applyNumberFormat="1" applyFont="1" applyFill="1" applyBorder="1"/>
    <xf numFmtId="0" fontId="41" fillId="28" borderId="6" xfId="0" applyFont="1" applyFill="1" applyBorder="1"/>
    <xf numFmtId="10" fontId="45" fillId="28" borderId="6" xfId="0" applyNumberFormat="1" applyFont="1" applyFill="1" applyBorder="1"/>
    <xf numFmtId="173" fontId="41" fillId="28" borderId="6" xfId="0" applyNumberFormat="1" applyFont="1" applyFill="1" applyBorder="1" applyProtection="1">
      <protection locked="0"/>
    </xf>
    <xf numFmtId="173" fontId="45" fillId="28" borderId="6" xfId="70" applyNumberFormat="1" applyFont="1" applyFill="1" applyBorder="1" applyProtection="1"/>
    <xf numFmtId="17" fontId="49" fillId="2" borderId="6" xfId="0" applyNumberFormat="1" applyFont="1" applyFill="1" applyBorder="1"/>
    <xf numFmtId="0" fontId="49" fillId="2" borderId="6" xfId="0" applyFont="1" applyFill="1" applyBorder="1"/>
    <xf numFmtId="10" fontId="8" fillId="2" borderId="6" xfId="0" applyNumberFormat="1" applyFont="1" applyFill="1" applyBorder="1"/>
    <xf numFmtId="173" fontId="49" fillId="2" borderId="6" xfId="0" applyNumberFormat="1" applyFont="1" applyFill="1" applyBorder="1"/>
    <xf numFmtId="10" fontId="45" fillId="2" borderId="7" xfId="0" applyNumberFormat="1" applyFont="1" applyFill="1" applyBorder="1" applyAlignment="1">
      <alignment horizontal="center"/>
    </xf>
    <xf numFmtId="173" fontId="45" fillId="2" borderId="6" xfId="70" applyNumberFormat="1" applyFont="1" applyFill="1" applyBorder="1"/>
    <xf numFmtId="173" fontId="45" fillId="2" borderId="7" xfId="70" applyNumberFormat="1" applyFont="1" applyFill="1" applyBorder="1"/>
    <xf numFmtId="10" fontId="45" fillId="2" borderId="7" xfId="0" quotePrefix="1" applyNumberFormat="1" applyFont="1" applyFill="1" applyBorder="1" applyAlignment="1">
      <alignment horizontal="center"/>
    </xf>
    <xf numFmtId="17" fontId="8" fillId="2" borderId="13" xfId="0" applyNumberFormat="1" applyFont="1" applyFill="1" applyBorder="1"/>
    <xf numFmtId="10" fontId="41" fillId="2" borderId="47" xfId="0" applyNumberFormat="1" applyFont="1" applyFill="1" applyBorder="1" applyAlignment="1" applyProtection="1">
      <alignment horizontal="center"/>
      <protection locked="0"/>
    </xf>
    <xf numFmtId="0" fontId="228" fillId="2" borderId="0" xfId="0" applyFont="1" applyFill="1" applyAlignment="1">
      <alignment horizontal="center"/>
    </xf>
    <xf numFmtId="0" fontId="228" fillId="2" borderId="0" xfId="0" applyFont="1" applyFill="1"/>
    <xf numFmtId="0" fontId="3" fillId="2" borderId="0" xfId="0" applyFont="1" applyFill="1" applyAlignment="1">
      <alignment horizontal="center"/>
    </xf>
    <xf numFmtId="10" fontId="45" fillId="28" borderId="7" xfId="0" applyNumberFormat="1" applyFont="1" applyFill="1" applyBorder="1" applyAlignment="1">
      <alignment horizontal="center"/>
    </xf>
    <xf numFmtId="0" fontId="222" fillId="2" borderId="0" xfId="0" applyFont="1" applyFill="1" applyAlignment="1">
      <alignment vertical="center"/>
    </xf>
    <xf numFmtId="287" fontId="216" fillId="2" borderId="117" xfId="70" applyNumberFormat="1" applyFont="1" applyFill="1" applyBorder="1" applyAlignment="1">
      <alignment horizontal="left" vertical="center"/>
    </xf>
    <xf numFmtId="174" fontId="213" fillId="27" borderId="104" xfId="0" applyNumberFormat="1" applyFont="1" applyFill="1" applyBorder="1" applyAlignment="1">
      <alignment horizontal="center" vertical="center" wrapText="1"/>
    </xf>
    <xf numFmtId="174" fontId="52" fillId="27" borderId="104" xfId="0" applyNumberFormat="1" applyFont="1" applyFill="1" applyBorder="1" applyAlignment="1">
      <alignment horizontal="center" vertical="center" wrapText="1"/>
    </xf>
    <xf numFmtId="0" fontId="217" fillId="2" borderId="104" xfId="0" applyFont="1" applyFill="1" applyBorder="1" applyAlignment="1">
      <alignment horizontal="left" vertical="top" wrapText="1"/>
    </xf>
    <xf numFmtId="0" fontId="217" fillId="2" borderId="115" xfId="0" applyFont="1" applyFill="1" applyBorder="1" applyAlignment="1">
      <alignment vertical="top"/>
    </xf>
    <xf numFmtId="0" fontId="13" fillId="2" borderId="131" xfId="0" applyFont="1" applyFill="1" applyBorder="1" applyAlignment="1">
      <alignment vertical="top"/>
    </xf>
    <xf numFmtId="0" fontId="13" fillId="2" borderId="127" xfId="0" applyFont="1" applyFill="1" applyBorder="1" applyAlignment="1">
      <alignment vertical="top"/>
    </xf>
    <xf numFmtId="0" fontId="13" fillId="2" borderId="0" xfId="0" applyFont="1" applyFill="1" applyAlignment="1">
      <alignment vertical="top"/>
    </xf>
    <xf numFmtId="0" fontId="13" fillId="2" borderId="104" xfId="0" applyFont="1" applyFill="1" applyBorder="1" applyAlignment="1">
      <alignment horizontal="left" vertical="top" wrapText="1"/>
    </xf>
    <xf numFmtId="0" fontId="217" fillId="2" borderId="104" xfId="0" applyFont="1" applyFill="1" applyBorder="1" applyAlignment="1">
      <alignment horizontal="center" vertical="center" textRotation="180"/>
    </xf>
    <xf numFmtId="0" fontId="41" fillId="2" borderId="0" xfId="0" applyFont="1" applyFill="1" applyProtection="1">
      <protection locked="0"/>
    </xf>
    <xf numFmtId="0" fontId="41" fillId="2" borderId="0" xfId="0" applyFont="1" applyFill="1" applyAlignment="1" applyProtection="1">
      <alignment wrapText="1"/>
      <protection locked="0"/>
    </xf>
    <xf numFmtId="0" fontId="41" fillId="2" borderId="0" xfId="0" applyFont="1" applyFill="1" applyAlignment="1" applyProtection="1">
      <alignment horizontal="center" vertical="center"/>
      <protection locked="0"/>
    </xf>
    <xf numFmtId="178" fontId="212" fillId="28" borderId="27" xfId="40" applyNumberFormat="1" applyFont="1" applyFill="1" applyBorder="1" applyAlignment="1" applyProtection="1">
      <alignment horizontal="left" vertical="center"/>
      <protection locked="0"/>
    </xf>
    <xf numFmtId="0" fontId="7" fillId="2" borderId="0" xfId="0" applyFont="1" applyFill="1" applyAlignment="1" applyProtection="1">
      <alignment horizontal="left"/>
      <protection locked="0"/>
    </xf>
    <xf numFmtId="0" fontId="46" fillId="2" borderId="0" xfId="0" applyFont="1" applyFill="1" applyAlignment="1" applyProtection="1">
      <alignment horizontal="center"/>
      <protection locked="0"/>
    </xf>
    <xf numFmtId="178" fontId="212" fillId="2" borderId="27" xfId="40" applyNumberFormat="1" applyFont="1" applyFill="1" applyBorder="1" applyAlignment="1" applyProtection="1">
      <alignment horizontal="left" vertical="center"/>
      <protection locked="0"/>
    </xf>
    <xf numFmtId="178" fontId="51" fillId="2" borderId="27" xfId="40" applyNumberFormat="1" applyFont="1" applyFill="1" applyBorder="1" applyAlignment="1" applyProtection="1">
      <alignment horizontal="left" vertical="center"/>
      <protection locked="0"/>
    </xf>
    <xf numFmtId="0" fontId="7" fillId="2" borderId="0" xfId="0" applyFont="1" applyFill="1" applyProtection="1">
      <protection locked="0"/>
    </xf>
    <xf numFmtId="0" fontId="53" fillId="2" borderId="0" xfId="0" applyFont="1" applyFill="1" applyAlignment="1" applyProtection="1">
      <alignment horizontal="center"/>
      <protection locked="0"/>
    </xf>
    <xf numFmtId="0" fontId="48" fillId="2" borderId="0" xfId="0" applyFont="1" applyFill="1" applyProtection="1">
      <protection locked="0"/>
    </xf>
    <xf numFmtId="0" fontId="50" fillId="2" borderId="0" xfId="0" applyFont="1" applyFill="1" applyAlignment="1" applyProtection="1">
      <alignment horizontal="center"/>
      <protection locked="0"/>
    </xf>
    <xf numFmtId="0" fontId="50" fillId="2" borderId="0" xfId="0" applyFont="1" applyFill="1" applyAlignment="1" applyProtection="1">
      <alignment horizontal="center" vertical="center"/>
      <protection locked="0"/>
    </xf>
    <xf numFmtId="0" fontId="46" fillId="2" borderId="0" xfId="0" applyFont="1" applyFill="1" applyAlignment="1" applyProtection="1">
      <alignment horizontal="center" vertical="center"/>
      <protection locked="0"/>
    </xf>
    <xf numFmtId="0" fontId="48" fillId="2" borderId="0" xfId="0" applyFont="1" applyFill="1" applyAlignment="1" applyProtection="1">
      <alignment horizontal="center" vertical="center"/>
      <protection locked="0"/>
    </xf>
    <xf numFmtId="0" fontId="41" fillId="2" borderId="0" xfId="0" applyFont="1" applyFill="1" applyAlignment="1" applyProtection="1">
      <alignment vertical="center"/>
      <protection locked="0"/>
    </xf>
    <xf numFmtId="0" fontId="91" fillId="2" borderId="0" xfId="0" applyFont="1" applyFill="1" applyAlignment="1" applyProtection="1">
      <alignment vertical="center"/>
      <protection locked="0"/>
    </xf>
    <xf numFmtId="0" fontId="44" fillId="2" borderId="0" xfId="0" applyFont="1" applyFill="1" applyAlignment="1" applyProtection="1">
      <alignment horizontal="left" vertical="top"/>
      <protection locked="0"/>
    </xf>
    <xf numFmtId="0" fontId="91" fillId="2" borderId="0" xfId="0" applyFont="1" applyFill="1" applyAlignment="1" applyProtection="1">
      <alignment horizontal="left" vertical="center" wrapText="1"/>
      <protection locked="0"/>
    </xf>
    <xf numFmtId="0" fontId="45" fillId="2" borderId="0" xfId="0" applyFont="1" applyFill="1" applyProtection="1">
      <protection locked="0"/>
    </xf>
    <xf numFmtId="0" fontId="91" fillId="2" borderId="0" xfId="0" applyFont="1" applyFill="1" applyAlignment="1" applyProtection="1">
      <alignment horizontal="left" vertical="top" wrapText="1"/>
      <protection locked="0"/>
    </xf>
    <xf numFmtId="0" fontId="42" fillId="2" borderId="0" xfId="0" applyFont="1" applyFill="1" applyAlignment="1" applyProtection="1">
      <alignment horizontal="left"/>
      <protection locked="0"/>
    </xf>
    <xf numFmtId="0" fontId="91" fillId="2" borderId="0" xfId="0" applyFont="1" applyFill="1" applyAlignment="1" applyProtection="1">
      <alignment vertical="top"/>
      <protection locked="0"/>
    </xf>
    <xf numFmtId="3" fontId="58" fillId="2" borderId="0" xfId="0" applyNumberFormat="1" applyFont="1" applyFill="1" applyAlignment="1" applyProtection="1">
      <alignment horizontal="left" vertical="center"/>
      <protection locked="0"/>
    </xf>
    <xf numFmtId="0" fontId="44" fillId="2" borderId="0" xfId="0" applyFont="1" applyFill="1" applyProtection="1">
      <protection locked="0"/>
    </xf>
    <xf numFmtId="0" fontId="50" fillId="2" borderId="0" xfId="0" applyFont="1" applyFill="1" applyProtection="1">
      <protection locked="0"/>
    </xf>
    <xf numFmtId="0" fontId="34" fillId="2" borderId="0" xfId="0" applyFont="1" applyFill="1" applyProtection="1">
      <protection locked="0"/>
    </xf>
    <xf numFmtId="0" fontId="52" fillId="26" borderId="99" xfId="0" applyFont="1" applyFill="1" applyBorder="1" applyAlignment="1" applyProtection="1">
      <alignment horizontal="center" vertical="center" wrapText="1"/>
      <protection locked="0"/>
    </xf>
    <xf numFmtId="0" fontId="52" fillId="26" borderId="93" xfId="0" applyFont="1" applyFill="1" applyBorder="1" applyAlignment="1" applyProtection="1">
      <alignment horizontal="center" vertical="center" wrapText="1"/>
      <protection locked="0"/>
    </xf>
    <xf numFmtId="0" fontId="52" fillId="26" borderId="45" xfId="0" applyFont="1" applyFill="1" applyBorder="1" applyAlignment="1" applyProtection="1">
      <alignment horizontal="center" vertical="center" wrapText="1"/>
      <protection locked="0"/>
    </xf>
    <xf numFmtId="0" fontId="52" fillId="26" borderId="128" xfId="0" applyFont="1" applyFill="1" applyBorder="1" applyAlignment="1" applyProtection="1">
      <alignment horizontal="center" vertical="center" wrapText="1"/>
      <protection locked="0"/>
    </xf>
    <xf numFmtId="3" fontId="227" fillId="2" borderId="86" xfId="0" applyNumberFormat="1" applyFont="1" applyFill="1" applyBorder="1" applyAlignment="1" applyProtection="1">
      <alignment vertical="center"/>
      <protection locked="0"/>
    </xf>
    <xf numFmtId="3" fontId="49" fillId="2" borderId="0" xfId="0" applyNumberFormat="1" applyFont="1" applyFill="1" applyAlignment="1" applyProtection="1">
      <alignment vertical="center"/>
      <protection locked="0"/>
    </xf>
    <xf numFmtId="3" fontId="49" fillId="2" borderId="0" xfId="0" applyNumberFormat="1" applyFont="1" applyFill="1" applyAlignment="1" applyProtection="1">
      <alignment horizontal="center" vertical="center"/>
      <protection locked="0"/>
    </xf>
    <xf numFmtId="3" fontId="45" fillId="2" borderId="0" xfId="0" applyNumberFormat="1" applyFont="1" applyFill="1" applyAlignment="1" applyProtection="1">
      <alignment horizontal="center" vertical="center"/>
      <protection locked="0"/>
    </xf>
    <xf numFmtId="3" fontId="49" fillId="2" borderId="11" xfId="0" applyNumberFormat="1" applyFont="1" applyFill="1" applyBorder="1" applyAlignment="1" applyProtection="1">
      <alignment horizontal="center" vertical="center"/>
      <protection locked="0"/>
    </xf>
    <xf numFmtId="0" fontId="49" fillId="2" borderId="0" xfId="0" applyFont="1" applyFill="1" applyProtection="1">
      <protection locked="0"/>
    </xf>
    <xf numFmtId="3" fontId="91" fillId="2" borderId="86" xfId="0" applyNumberFormat="1" applyFont="1" applyFill="1" applyBorder="1" applyAlignment="1" applyProtection="1">
      <alignment vertical="center"/>
      <protection locked="0"/>
    </xf>
    <xf numFmtId="3" fontId="45" fillId="28" borderId="34" xfId="0" applyNumberFormat="1" applyFont="1" applyFill="1" applyBorder="1" applyAlignment="1" applyProtection="1">
      <alignment horizontal="center" vertical="center"/>
      <protection locked="0"/>
    </xf>
    <xf numFmtId="9" fontId="41" fillId="28" borderId="11" xfId="72" applyFont="1" applyFill="1" applyBorder="1" applyAlignment="1" applyProtection="1">
      <alignment horizontal="center" vertical="center"/>
      <protection locked="0"/>
    </xf>
    <xf numFmtId="0" fontId="34" fillId="2" borderId="11" xfId="0" applyFont="1" applyFill="1" applyBorder="1" applyAlignment="1" applyProtection="1">
      <alignment horizontal="center" vertical="center"/>
      <protection locked="0"/>
    </xf>
    <xf numFmtId="3" fontId="47" fillId="2" borderId="86" xfId="0" applyNumberFormat="1" applyFont="1" applyFill="1" applyBorder="1" applyAlignment="1" applyProtection="1">
      <alignment vertical="center"/>
      <protection locked="0"/>
    </xf>
    <xf numFmtId="3" fontId="8" fillId="2" borderId="0" xfId="0" applyNumberFormat="1" applyFont="1" applyFill="1" applyAlignment="1" applyProtection="1">
      <alignment vertical="center" wrapText="1"/>
      <protection locked="0"/>
    </xf>
    <xf numFmtId="3" fontId="8" fillId="2" borderId="0" xfId="0" applyNumberFormat="1" applyFont="1" applyFill="1" applyAlignment="1" applyProtection="1">
      <alignment horizontal="center" vertical="center"/>
      <protection locked="0"/>
    </xf>
    <xf numFmtId="9" fontId="41" fillId="2" borderId="0" xfId="0" applyNumberFormat="1" applyFont="1" applyFill="1" applyAlignment="1" applyProtection="1">
      <alignment horizontal="center" vertical="center"/>
      <protection locked="0"/>
    </xf>
    <xf numFmtId="9" fontId="42" fillId="2" borderId="11" xfId="0" applyNumberFormat="1" applyFont="1" applyFill="1" applyBorder="1" applyAlignment="1" applyProtection="1">
      <alignment horizontal="center" vertical="center"/>
      <protection locked="0"/>
    </xf>
    <xf numFmtId="0" fontId="43" fillId="2" borderId="0" xfId="0" applyFont="1" applyFill="1" applyProtection="1">
      <protection locked="0"/>
    </xf>
    <xf numFmtId="3" fontId="45" fillId="2" borderId="0" xfId="0" applyNumberFormat="1" applyFont="1" applyFill="1" applyAlignment="1" applyProtection="1">
      <alignment vertical="center"/>
      <protection locked="0"/>
    </xf>
    <xf numFmtId="3" fontId="45" fillId="2" borderId="0" xfId="0" applyNumberFormat="1" applyFont="1" applyFill="1" applyAlignment="1" applyProtection="1">
      <alignment vertical="center" wrapText="1"/>
      <protection locked="0"/>
    </xf>
    <xf numFmtId="9" fontId="41" fillId="2" borderId="11" xfId="0" applyNumberFormat="1" applyFont="1" applyFill="1" applyBorder="1" applyAlignment="1" applyProtection="1">
      <alignment horizontal="center" vertical="center"/>
      <protection locked="0"/>
    </xf>
    <xf numFmtId="3" fontId="221" fillId="2" borderId="86" xfId="0" applyNumberFormat="1" applyFont="1" applyFill="1" applyBorder="1" applyAlignment="1" applyProtection="1">
      <alignment vertical="center"/>
      <protection locked="0"/>
    </xf>
    <xf numFmtId="3" fontId="208" fillId="2" borderId="0" xfId="0" applyNumberFormat="1" applyFont="1" applyFill="1" applyAlignment="1" applyProtection="1">
      <alignment vertical="center" wrapText="1"/>
      <protection locked="0"/>
    </xf>
    <xf numFmtId="0" fontId="91" fillId="2" borderId="86" xfId="0" applyFont="1" applyFill="1" applyBorder="1" applyAlignment="1" applyProtection="1">
      <alignment vertical="top"/>
      <protection locked="0"/>
    </xf>
    <xf numFmtId="9" fontId="34" fillId="2" borderId="11" xfId="72" applyFont="1" applyFill="1" applyBorder="1" applyAlignment="1" applyProtection="1">
      <alignment horizontal="center" vertical="center"/>
      <protection locked="0"/>
    </xf>
    <xf numFmtId="0" fontId="45" fillId="2" borderId="0" xfId="0" applyFont="1" applyFill="1" applyAlignment="1" applyProtection="1">
      <alignment vertical="top" wrapText="1"/>
      <protection locked="0"/>
    </xf>
    <xf numFmtId="9" fontId="41" fillId="2" borderId="11" xfId="72" applyFont="1" applyFill="1" applyBorder="1" applyAlignment="1" applyProtection="1">
      <alignment horizontal="center" vertical="center"/>
      <protection locked="0"/>
    </xf>
    <xf numFmtId="0" fontId="91" fillId="2" borderId="86" xfId="0" applyFont="1" applyFill="1" applyBorder="1" applyAlignment="1" applyProtection="1">
      <alignment vertical="top" wrapText="1"/>
      <protection locked="0"/>
    </xf>
    <xf numFmtId="3" fontId="91" fillId="2" borderId="86" xfId="0" applyNumberFormat="1" applyFont="1" applyFill="1" applyBorder="1" applyAlignment="1" applyProtection="1">
      <alignment vertical="center" wrapText="1"/>
      <protection locked="0"/>
    </xf>
    <xf numFmtId="3" fontId="45" fillId="2" borderId="0" xfId="0" applyNumberFormat="1" applyFont="1" applyFill="1" applyAlignment="1" applyProtection="1">
      <alignment horizontal="left" vertical="center"/>
      <protection locked="0"/>
    </xf>
    <xf numFmtId="3" fontId="45" fillId="2" borderId="11" xfId="0" applyNumberFormat="1" applyFont="1" applyFill="1" applyBorder="1" applyAlignment="1" applyProtection="1">
      <alignment horizontal="center" vertical="center" wrapText="1"/>
      <protection locked="0"/>
    </xf>
    <xf numFmtId="3" fontId="210" fillId="2" borderId="0" xfId="0" applyNumberFormat="1" applyFont="1" applyFill="1" applyAlignment="1" applyProtection="1">
      <alignment horizontal="center" vertical="center"/>
      <protection locked="0"/>
    </xf>
    <xf numFmtId="3" fontId="227" fillId="2" borderId="86" xfId="0" applyNumberFormat="1" applyFont="1" applyFill="1" applyBorder="1" applyAlignment="1" applyProtection="1">
      <alignment vertical="center" wrapText="1"/>
      <protection locked="0"/>
    </xf>
    <xf numFmtId="3" fontId="49" fillId="2" borderId="0" xfId="0" applyNumberFormat="1" applyFont="1" applyFill="1" applyAlignment="1" applyProtection="1">
      <alignment vertical="center" wrapText="1"/>
      <protection locked="0"/>
    </xf>
    <xf numFmtId="3" fontId="91" fillId="2" borderId="86" xfId="0" applyNumberFormat="1" applyFont="1" applyFill="1" applyBorder="1" applyAlignment="1" applyProtection="1">
      <alignment horizontal="left" vertical="center" wrapText="1"/>
      <protection locked="0"/>
    </xf>
    <xf numFmtId="3" fontId="91" fillId="2" borderId="86" xfId="0" applyNumberFormat="1" applyFont="1" applyFill="1" applyBorder="1" applyAlignment="1" applyProtection="1">
      <alignment horizontal="center" vertical="center"/>
      <protection locked="0"/>
    </xf>
    <xf numFmtId="3" fontId="47" fillId="2" borderId="86" xfId="0" applyNumberFormat="1" applyFont="1" applyFill="1" applyBorder="1" applyAlignment="1" applyProtection="1">
      <alignment horizontal="center" vertical="center"/>
      <protection locked="0"/>
    </xf>
    <xf numFmtId="3" fontId="91" fillId="2" borderId="86" xfId="0" applyNumberFormat="1" applyFont="1" applyFill="1" applyBorder="1" applyAlignment="1" applyProtection="1">
      <alignment horizontal="left" vertical="center"/>
      <protection locked="0"/>
    </xf>
    <xf numFmtId="3" fontId="45" fillId="2" borderId="5" xfId="0" applyNumberFormat="1" applyFont="1" applyFill="1" applyBorder="1" applyAlignment="1" applyProtection="1">
      <alignment vertical="center" wrapText="1"/>
      <protection locked="0"/>
    </xf>
    <xf numFmtId="3" fontId="45" fillId="2" borderId="5" xfId="0" applyNumberFormat="1" applyFont="1" applyFill="1" applyBorder="1" applyAlignment="1" applyProtection="1">
      <alignment horizontal="center" vertical="center"/>
      <protection locked="0"/>
    </xf>
    <xf numFmtId="3" fontId="44" fillId="2" borderId="40" xfId="0" applyNumberFormat="1" applyFont="1" applyFill="1" applyBorder="1" applyAlignment="1" applyProtection="1">
      <alignment horizontal="left" vertical="center"/>
      <protection locked="0"/>
    </xf>
    <xf numFmtId="3" fontId="42" fillId="2" borderId="34" xfId="0" applyNumberFormat="1" applyFont="1" applyFill="1" applyBorder="1" applyAlignment="1" applyProtection="1">
      <alignment horizontal="center" vertical="center"/>
      <protection locked="0"/>
    </xf>
    <xf numFmtId="3" fontId="42" fillId="2" borderId="39" xfId="0" applyNumberFormat="1" applyFont="1" applyFill="1" applyBorder="1" applyAlignment="1" applyProtection="1">
      <alignment horizontal="center" vertical="center"/>
      <protection locked="0"/>
    </xf>
    <xf numFmtId="3" fontId="42" fillId="2" borderId="41" xfId="0" applyNumberFormat="1" applyFont="1" applyFill="1" applyBorder="1" applyAlignment="1" applyProtection="1">
      <alignment horizontal="center" vertical="center"/>
      <protection locked="0"/>
    </xf>
    <xf numFmtId="3" fontId="44" fillId="2" borderId="3" xfId="0" applyNumberFormat="1" applyFont="1" applyFill="1" applyBorder="1" applyAlignment="1" applyProtection="1">
      <alignment horizontal="left" vertical="center"/>
      <protection locked="0"/>
    </xf>
    <xf numFmtId="3" fontId="42" fillId="2" borderId="44" xfId="0" applyNumberFormat="1" applyFont="1" applyFill="1" applyBorder="1" applyAlignment="1" applyProtection="1">
      <alignment horizontal="center" vertical="center"/>
      <protection locked="0"/>
    </xf>
    <xf numFmtId="3" fontId="8" fillId="2" borderId="0" xfId="0" applyNumberFormat="1" applyFont="1" applyFill="1" applyAlignment="1" applyProtection="1">
      <alignment horizontal="left" vertical="center"/>
      <protection locked="0"/>
    </xf>
    <xf numFmtId="3" fontId="207" fillId="2" borderId="0" xfId="0" applyNumberFormat="1" applyFont="1" applyFill="1" applyAlignment="1" applyProtection="1">
      <alignment horizontal="left" vertical="center"/>
      <protection locked="0"/>
    </xf>
    <xf numFmtId="3" fontId="42" fillId="2" borderId="0" xfId="0" applyNumberFormat="1" applyFont="1" applyFill="1" applyAlignment="1" applyProtection="1">
      <alignment horizontal="center" vertical="center"/>
      <protection locked="0"/>
    </xf>
    <xf numFmtId="3" fontId="8" fillId="2" borderId="11" xfId="0" applyNumberFormat="1" applyFont="1" applyFill="1" applyBorder="1" applyAlignment="1" applyProtection="1">
      <alignment horizontal="center" vertical="center"/>
      <protection locked="0"/>
    </xf>
    <xf numFmtId="0" fontId="59" fillId="2" borderId="0" xfId="0" applyFont="1" applyFill="1" applyAlignment="1" applyProtection="1">
      <alignment horizontal="center"/>
      <protection locked="0"/>
    </xf>
    <xf numFmtId="0" fontId="35" fillId="2" borderId="0" xfId="0" applyFont="1" applyFill="1" applyAlignment="1" applyProtection="1">
      <alignment horizontal="center"/>
      <protection locked="0"/>
    </xf>
    <xf numFmtId="3" fontId="58" fillId="2" borderId="0" xfId="0" applyNumberFormat="1" applyFont="1" applyFill="1" applyAlignment="1" applyProtection="1">
      <alignment horizontal="center" vertical="center"/>
      <protection locked="0"/>
    </xf>
    <xf numFmtId="286" fontId="45" fillId="2" borderId="0" xfId="0" applyNumberFormat="1" applyFont="1" applyFill="1" applyAlignment="1" applyProtection="1">
      <alignment horizontal="center" vertical="center"/>
      <protection locked="0"/>
    </xf>
    <xf numFmtId="175" fontId="45" fillId="2" borderId="11" xfId="0" applyNumberFormat="1" applyFont="1" applyFill="1" applyBorder="1" applyAlignment="1" applyProtection="1">
      <alignment horizontal="center" vertical="center"/>
      <protection locked="0"/>
    </xf>
    <xf numFmtId="3" fontId="8" fillId="2" borderId="0" xfId="0" applyNumberFormat="1" applyFont="1" applyFill="1" applyAlignment="1" applyProtection="1">
      <alignment vertical="center"/>
      <protection locked="0"/>
    </xf>
    <xf numFmtId="173" fontId="8" fillId="2" borderId="0" xfId="71" applyNumberFormat="1" applyFont="1" applyFill="1" applyBorder="1" applyAlignment="1" applyProtection="1">
      <alignment horizontal="center" vertical="center"/>
      <protection locked="0"/>
    </xf>
    <xf numFmtId="173" fontId="8" fillId="2" borderId="0" xfId="0" applyNumberFormat="1" applyFont="1" applyFill="1" applyAlignment="1" applyProtection="1">
      <alignment horizontal="center" vertical="center"/>
      <protection locked="0"/>
    </xf>
    <xf numFmtId="169" fontId="8" fillId="2" borderId="11" xfId="70" applyFont="1" applyFill="1" applyBorder="1" applyAlignment="1" applyProtection="1">
      <alignment horizontal="center" vertical="center"/>
      <protection locked="0"/>
    </xf>
    <xf numFmtId="3" fontId="47" fillId="2" borderId="86" xfId="0" applyNumberFormat="1" applyFont="1" applyFill="1" applyBorder="1" applyAlignment="1" applyProtection="1">
      <alignment horizontal="left" vertical="center"/>
      <protection locked="0"/>
    </xf>
    <xf numFmtId="0" fontId="59" fillId="2" borderId="0" xfId="0" applyFont="1" applyFill="1" applyProtection="1">
      <protection locked="0"/>
    </xf>
    <xf numFmtId="287" fontId="8" fillId="2" borderId="0" xfId="70" applyNumberFormat="1" applyFont="1" applyFill="1" applyBorder="1" applyAlignment="1" applyProtection="1">
      <alignment horizontal="center" vertical="center"/>
      <protection locked="0"/>
    </xf>
    <xf numFmtId="172" fontId="8" fillId="2" borderId="0" xfId="0" applyNumberFormat="1" applyFont="1" applyFill="1" applyAlignment="1" applyProtection="1">
      <alignment horizontal="center" vertical="center"/>
      <protection locked="0"/>
    </xf>
    <xf numFmtId="175" fontId="8" fillId="2" borderId="11" xfId="0" applyNumberFormat="1" applyFont="1" applyFill="1" applyBorder="1" applyAlignment="1" applyProtection="1">
      <alignment horizontal="center" vertical="center"/>
      <protection locked="0"/>
    </xf>
    <xf numFmtId="0" fontId="91" fillId="2" borderId="86" xfId="0" applyFont="1" applyFill="1" applyBorder="1" applyAlignment="1" applyProtection="1">
      <alignment horizontal="left" vertical="center"/>
      <protection locked="0"/>
    </xf>
    <xf numFmtId="0" fontId="45" fillId="2" borderId="0" xfId="0" applyFont="1" applyFill="1" applyAlignment="1" applyProtection="1">
      <alignment horizontal="left" vertical="center"/>
      <protection locked="0"/>
    </xf>
    <xf numFmtId="3" fontId="41" fillId="2" borderId="0" xfId="0" applyNumberFormat="1" applyFont="1" applyFill="1" applyAlignment="1" applyProtection="1">
      <alignment horizontal="center" vertical="center"/>
      <protection locked="0"/>
    </xf>
    <xf numFmtId="0" fontId="91" fillId="2" borderId="4" xfId="0" applyFont="1" applyFill="1" applyBorder="1" applyAlignment="1" applyProtection="1">
      <alignment horizontal="left" vertical="center"/>
      <protection locked="0"/>
    </xf>
    <xf numFmtId="0" fontId="45" fillId="2" borderId="5" xfId="0" applyFont="1" applyFill="1" applyBorder="1" applyAlignment="1" applyProtection="1">
      <alignment horizontal="left" vertical="center"/>
      <protection locked="0"/>
    </xf>
    <xf numFmtId="39" fontId="42" fillId="2" borderId="5" xfId="0" applyNumberFormat="1" applyFont="1" applyFill="1" applyBorder="1" applyAlignment="1" applyProtection="1">
      <alignment horizontal="center"/>
      <protection locked="0"/>
    </xf>
    <xf numFmtId="39" fontId="41" fillId="2" borderId="5" xfId="0" applyNumberFormat="1" applyFont="1" applyFill="1" applyBorder="1" applyAlignment="1" applyProtection="1">
      <alignment horizontal="center"/>
      <protection locked="0"/>
    </xf>
    <xf numFmtId="39" fontId="58" fillId="2" borderId="5" xfId="0" applyNumberFormat="1" applyFont="1" applyFill="1" applyBorder="1" applyAlignment="1" applyProtection="1">
      <alignment horizontal="left"/>
      <protection locked="0"/>
    </xf>
    <xf numFmtId="39" fontId="58" fillId="2" borderId="5" xfId="0" applyNumberFormat="1" applyFont="1" applyFill="1" applyBorder="1" applyAlignment="1" applyProtection="1">
      <alignment horizontal="center"/>
      <protection locked="0"/>
    </xf>
    <xf numFmtId="3" fontId="45" fillId="2" borderId="5" xfId="0" applyNumberFormat="1" applyFont="1" applyFill="1" applyBorder="1" applyAlignment="1" applyProtection="1">
      <alignment vertical="center"/>
      <protection locked="0"/>
    </xf>
    <xf numFmtId="0" fontId="41" fillId="2" borderId="5" xfId="0" applyFont="1" applyFill="1" applyBorder="1" applyProtection="1">
      <protection locked="0"/>
    </xf>
    <xf numFmtId="0" fontId="56" fillId="2" borderId="0" xfId="0" applyFont="1" applyFill="1" applyAlignment="1" applyProtection="1">
      <alignment horizontal="center" wrapText="1"/>
      <protection locked="0"/>
    </xf>
    <xf numFmtId="0" fontId="219" fillId="28" borderId="0" xfId="0" applyFont="1" applyFill="1" applyProtection="1">
      <protection locked="0"/>
    </xf>
    <xf numFmtId="0" fontId="45" fillId="28" borderId="0" xfId="0" applyFont="1" applyFill="1" applyProtection="1">
      <protection locked="0"/>
    </xf>
    <xf numFmtId="39" fontId="8" fillId="28" borderId="0" xfId="0" applyNumberFormat="1" applyFont="1" applyFill="1" applyAlignment="1" applyProtection="1">
      <alignment horizontal="center"/>
      <protection locked="0"/>
    </xf>
    <xf numFmtId="3" fontId="45" fillId="28" borderId="0" xfId="0" applyNumberFormat="1" applyFont="1" applyFill="1" applyAlignment="1" applyProtection="1">
      <alignment vertical="center"/>
      <protection locked="0"/>
    </xf>
    <xf numFmtId="0" fontId="45" fillId="28" borderId="0" xfId="0" applyFont="1" applyFill="1" applyAlignment="1" applyProtection="1">
      <alignment vertical="center"/>
      <protection locked="0"/>
    </xf>
    <xf numFmtId="0" fontId="45" fillId="28" borderId="0" xfId="0" applyFont="1" applyFill="1" applyAlignment="1" applyProtection="1">
      <alignment horizontal="center" vertical="center"/>
      <protection locked="0"/>
    </xf>
    <xf numFmtId="3" fontId="45" fillId="2" borderId="11" xfId="0" applyNumberFormat="1" applyFont="1" applyFill="1" applyBorder="1" applyAlignment="1" applyProtection="1">
      <alignment horizontal="center" vertical="center"/>
      <protection locked="0"/>
    </xf>
    <xf numFmtId="3" fontId="207" fillId="2" borderId="0" xfId="0" applyNumberFormat="1" applyFont="1" applyFill="1" applyAlignment="1" applyProtection="1">
      <alignment horizontal="center" vertical="center"/>
      <protection locked="0"/>
    </xf>
    <xf numFmtId="169" fontId="45" fillId="2" borderId="11" xfId="70" applyFont="1" applyFill="1" applyBorder="1" applyAlignment="1" applyProtection="1">
      <alignment horizontal="center" vertical="center"/>
      <protection locked="0"/>
    </xf>
    <xf numFmtId="173" fontId="45" fillId="2" borderId="0" xfId="71" applyNumberFormat="1" applyFont="1" applyFill="1" applyBorder="1" applyAlignment="1" applyProtection="1">
      <alignment horizontal="center" vertical="center"/>
      <protection locked="0"/>
    </xf>
    <xf numFmtId="173" fontId="45" fillId="2" borderId="0" xfId="0" applyNumberFormat="1" applyFont="1" applyFill="1" applyAlignment="1" applyProtection="1">
      <alignment horizontal="center" vertical="center"/>
      <protection locked="0"/>
    </xf>
    <xf numFmtId="0" fontId="42" fillId="2" borderId="0" xfId="0" applyFont="1" applyFill="1" applyProtection="1">
      <protection locked="0"/>
    </xf>
    <xf numFmtId="3" fontId="42" fillId="2" borderId="5" xfId="0" applyNumberFormat="1" applyFont="1" applyFill="1" applyBorder="1" applyAlignment="1" applyProtection="1">
      <alignment horizontal="center" vertical="center"/>
      <protection locked="0"/>
    </xf>
    <xf numFmtId="3" fontId="41" fillId="2" borderId="5" xfId="0" applyNumberFormat="1" applyFont="1" applyFill="1" applyBorder="1" applyAlignment="1" applyProtection="1">
      <alignment horizontal="center" vertical="center"/>
      <protection locked="0"/>
    </xf>
    <xf numFmtId="3" fontId="58" fillId="2" borderId="5" xfId="0" applyNumberFormat="1" applyFont="1" applyFill="1" applyBorder="1" applyAlignment="1" applyProtection="1">
      <alignment horizontal="left" vertical="center"/>
      <protection locked="0"/>
    </xf>
    <xf numFmtId="0" fontId="34" fillId="2" borderId="5" xfId="0" applyFont="1" applyFill="1" applyBorder="1" applyProtection="1">
      <protection locked="0"/>
    </xf>
    <xf numFmtId="0" fontId="58" fillId="28" borderId="0" xfId="0" applyFont="1" applyFill="1" applyProtection="1">
      <protection locked="0"/>
    </xf>
    <xf numFmtId="39" fontId="42" fillId="28" borderId="0" xfId="0" applyNumberFormat="1" applyFont="1" applyFill="1" applyAlignment="1" applyProtection="1">
      <alignment horizontal="center"/>
      <protection locked="0"/>
    </xf>
    <xf numFmtId="0" fontId="41" fillId="28" borderId="0" xfId="0" applyFont="1" applyFill="1" applyAlignment="1" applyProtection="1">
      <alignment horizontal="center" vertical="center"/>
      <protection locked="0"/>
    </xf>
    <xf numFmtId="3" fontId="44" fillId="2" borderId="106" xfId="0" applyNumberFormat="1" applyFont="1" applyFill="1" applyBorder="1" applyAlignment="1" applyProtection="1">
      <alignment horizontal="left" vertical="center"/>
      <protection locked="0"/>
    </xf>
    <xf numFmtId="3" fontId="42" fillId="2" borderId="50" xfId="0" applyNumberFormat="1" applyFont="1" applyFill="1" applyBorder="1" applyAlignment="1" applyProtection="1">
      <alignment horizontal="center" vertical="center"/>
      <protection locked="0"/>
    </xf>
    <xf numFmtId="3" fontId="42" fillId="2" borderId="107" xfId="0" applyNumberFormat="1" applyFont="1" applyFill="1" applyBorder="1" applyAlignment="1" applyProtection="1">
      <alignment horizontal="center" vertical="center"/>
      <protection locked="0"/>
    </xf>
    <xf numFmtId="3" fontId="8" fillId="2" borderId="98" xfId="0" applyNumberFormat="1" applyFont="1" applyFill="1" applyBorder="1" applyAlignment="1" applyProtection="1">
      <alignment horizontal="left" vertical="center"/>
      <protection locked="0"/>
    </xf>
    <xf numFmtId="3" fontId="207" fillId="2" borderId="98" xfId="0" applyNumberFormat="1" applyFont="1" applyFill="1" applyBorder="1" applyAlignment="1" applyProtection="1">
      <alignment horizontal="left" vertical="center"/>
      <protection locked="0"/>
    </xf>
    <xf numFmtId="3" fontId="42" fillId="2" borderId="98" xfId="0" applyNumberFormat="1" applyFont="1" applyFill="1" applyBorder="1" applyAlignment="1" applyProtection="1">
      <alignment horizontal="center" vertical="center"/>
      <protection locked="0"/>
    </xf>
    <xf numFmtId="0" fontId="43" fillId="2" borderId="98" xfId="0" applyFont="1" applyFill="1" applyBorder="1" applyProtection="1">
      <protection locked="0"/>
    </xf>
    <xf numFmtId="3" fontId="8" fillId="2" borderId="98" xfId="0" applyNumberFormat="1" applyFont="1" applyFill="1" applyBorder="1" applyAlignment="1" applyProtection="1">
      <alignment horizontal="center" vertical="center"/>
      <protection locked="0"/>
    </xf>
    <xf numFmtId="3" fontId="8" fillId="2" borderId="92" xfId="0" applyNumberFormat="1" applyFont="1" applyFill="1" applyBorder="1" applyAlignment="1" applyProtection="1">
      <alignment horizontal="center" vertical="center"/>
      <protection locked="0"/>
    </xf>
    <xf numFmtId="173" fontId="45" fillId="2" borderId="11" xfId="0" applyNumberFormat="1" applyFont="1" applyFill="1" applyBorder="1" applyAlignment="1" applyProtection="1">
      <alignment horizontal="center" vertical="center"/>
      <protection locked="0"/>
    </xf>
    <xf numFmtId="173" fontId="8" fillId="2" borderId="11" xfId="70" applyNumberFormat="1" applyFont="1" applyFill="1" applyBorder="1" applyAlignment="1" applyProtection="1">
      <alignment horizontal="center" vertical="center"/>
      <protection locked="0"/>
    </xf>
    <xf numFmtId="175" fontId="8" fillId="2" borderId="11" xfId="70" applyNumberFormat="1" applyFont="1" applyFill="1" applyBorder="1" applyAlignment="1" applyProtection="1">
      <alignment horizontal="center" vertical="center"/>
      <protection locked="0"/>
    </xf>
    <xf numFmtId="10" fontId="41" fillId="28" borderId="0" xfId="0" applyNumberFormat="1" applyFont="1" applyFill="1" applyAlignment="1" applyProtection="1">
      <alignment horizontal="center" vertical="center"/>
      <protection locked="0"/>
    </xf>
    <xf numFmtId="10" fontId="210" fillId="2" borderId="0" xfId="0" applyNumberFormat="1" applyFont="1" applyFill="1" applyAlignment="1">
      <alignment horizontal="center" vertical="center"/>
    </xf>
    <xf numFmtId="10" fontId="41" fillId="2" borderId="0" xfId="0" applyNumberFormat="1" applyFont="1" applyFill="1" applyAlignment="1" applyProtection="1">
      <alignment horizontal="center" vertical="center"/>
      <protection locked="0"/>
    </xf>
    <xf numFmtId="10" fontId="42" fillId="2" borderId="0" xfId="0" applyNumberFormat="1" applyFont="1" applyFill="1" applyAlignment="1" applyProtection="1">
      <alignment horizontal="center" vertical="center"/>
      <protection locked="0"/>
    </xf>
    <xf numFmtId="10" fontId="49" fillId="2" borderId="0" xfId="0" applyNumberFormat="1" applyFont="1" applyFill="1" applyAlignment="1" applyProtection="1">
      <alignment horizontal="center" vertical="center"/>
      <protection locked="0"/>
    </xf>
    <xf numFmtId="10" fontId="41" fillId="28" borderId="0" xfId="72" applyNumberFormat="1" applyFont="1" applyFill="1" applyBorder="1" applyAlignment="1" applyProtection="1">
      <alignment horizontal="center" vertical="center"/>
      <protection locked="0"/>
    </xf>
    <xf numFmtId="10" fontId="41" fillId="2" borderId="0" xfId="72" applyNumberFormat="1" applyFont="1" applyFill="1" applyBorder="1" applyAlignment="1" applyProtection="1">
      <alignment horizontal="center" vertical="center"/>
      <protection locked="0"/>
    </xf>
    <xf numFmtId="10" fontId="34" fillId="2" borderId="0" xfId="72" applyNumberFormat="1" applyFont="1" applyFill="1" applyBorder="1" applyAlignment="1" applyProtection="1">
      <alignment horizontal="center" vertical="center"/>
      <protection locked="0"/>
    </xf>
    <xf numFmtId="10" fontId="45" fillId="2" borderId="0" xfId="72" applyNumberFormat="1" applyFont="1" applyFill="1" applyBorder="1" applyAlignment="1" applyProtection="1">
      <alignment horizontal="center" vertical="center"/>
      <protection locked="0"/>
    </xf>
    <xf numFmtId="10" fontId="45" fillId="2" borderId="0" xfId="0" applyNumberFormat="1" applyFont="1" applyFill="1" applyAlignment="1" applyProtection="1">
      <alignment horizontal="center" vertical="center" wrapText="1"/>
      <protection locked="0"/>
    </xf>
    <xf numFmtId="10" fontId="210" fillId="2" borderId="0" xfId="0" applyNumberFormat="1" applyFont="1" applyFill="1" applyAlignment="1" applyProtection="1">
      <alignment horizontal="center" vertical="center" wrapText="1"/>
      <protection locked="0"/>
    </xf>
    <xf numFmtId="10" fontId="34" fillId="2" borderId="0" xfId="0" applyNumberFormat="1" applyFont="1" applyFill="1" applyAlignment="1" applyProtection="1">
      <alignment vertical="center"/>
      <protection locked="0"/>
    </xf>
    <xf numFmtId="10" fontId="45" fillId="2" borderId="0" xfId="0" applyNumberFormat="1" applyFont="1" applyFill="1" applyAlignment="1" applyProtection="1">
      <alignment horizontal="center" vertical="center"/>
      <protection locked="0"/>
    </xf>
    <xf numFmtId="10" fontId="34" fillId="2" borderId="0" xfId="0" applyNumberFormat="1" applyFont="1" applyFill="1" applyAlignment="1" applyProtection="1">
      <alignment horizontal="center" vertical="center"/>
      <protection locked="0"/>
    </xf>
    <xf numFmtId="10" fontId="211" fillId="2" borderId="0" xfId="0" applyNumberFormat="1" applyFont="1" applyFill="1" applyAlignment="1" applyProtection="1">
      <alignment horizontal="center" vertical="center"/>
      <protection locked="0"/>
    </xf>
    <xf numFmtId="10" fontId="210" fillId="2" borderId="0" xfId="0" applyNumberFormat="1" applyFont="1" applyFill="1" applyAlignment="1" applyProtection="1">
      <alignment horizontal="center" vertical="center"/>
      <protection locked="0"/>
    </xf>
    <xf numFmtId="10" fontId="34" fillId="28" borderId="0" xfId="0" applyNumberFormat="1" applyFont="1" applyFill="1" applyAlignment="1" applyProtection="1">
      <alignment horizontal="center" vertical="center"/>
      <protection locked="0"/>
    </xf>
    <xf numFmtId="0" fontId="0" fillId="2" borderId="0" xfId="0" applyFill="1" applyProtection="1">
      <protection locked="0"/>
    </xf>
    <xf numFmtId="0" fontId="91" fillId="2" borderId="0" xfId="0" applyFont="1" applyFill="1" applyAlignment="1" applyProtection="1">
      <alignment vertical="top" wrapText="1"/>
      <protection locked="0"/>
    </xf>
    <xf numFmtId="0" fontId="52" fillId="26" borderId="108" xfId="0" applyFont="1" applyFill="1" applyBorder="1" applyAlignment="1" applyProtection="1">
      <alignment horizontal="center" vertical="center" wrapText="1"/>
      <protection locked="0"/>
    </xf>
    <xf numFmtId="3" fontId="91" fillId="2" borderId="0" xfId="0" applyNumberFormat="1" applyFont="1" applyFill="1" applyAlignment="1" applyProtection="1">
      <alignment horizontal="center" vertical="center"/>
      <protection locked="0"/>
    </xf>
    <xf numFmtId="3" fontId="91" fillId="2" borderId="0" xfId="0" applyNumberFormat="1" applyFont="1" applyFill="1" applyAlignment="1" applyProtection="1">
      <alignment vertical="center"/>
      <protection locked="0"/>
    </xf>
    <xf numFmtId="0" fontId="13" fillId="2" borderId="0" xfId="0" applyFont="1" applyFill="1" applyProtection="1">
      <protection locked="0"/>
    </xf>
    <xf numFmtId="0" fontId="48" fillId="89" borderId="86" xfId="0" applyFont="1" applyFill="1" applyBorder="1" applyAlignment="1" applyProtection="1">
      <alignment horizontal="left" vertical="center"/>
      <protection locked="0"/>
    </xf>
    <xf numFmtId="173" fontId="45" fillId="2" borderId="11" xfId="71" applyNumberFormat="1" applyFont="1" applyFill="1" applyBorder="1" applyAlignment="1" applyProtection="1">
      <alignment horizontal="center" vertical="center"/>
      <protection locked="0"/>
    </xf>
    <xf numFmtId="3" fontId="42" fillId="2" borderId="110" xfId="0" applyNumberFormat="1" applyFont="1" applyFill="1" applyBorder="1" applyAlignment="1" applyProtection="1">
      <alignment horizontal="center" vertical="center"/>
      <protection locked="0"/>
    </xf>
    <xf numFmtId="169" fontId="0" fillId="2" borderId="0" xfId="70" applyFont="1" applyFill="1" applyProtection="1">
      <protection locked="0"/>
    </xf>
    <xf numFmtId="286" fontId="45" fillId="2" borderId="11" xfId="0" applyNumberFormat="1" applyFont="1" applyFill="1" applyBorder="1" applyAlignment="1" applyProtection="1">
      <alignment horizontal="center" vertical="center"/>
      <protection locked="0"/>
    </xf>
    <xf numFmtId="0" fontId="59" fillId="2" borderId="5" xfId="0" applyFont="1" applyFill="1" applyBorder="1" applyProtection="1">
      <protection locked="0"/>
    </xf>
    <xf numFmtId="3" fontId="207" fillId="2" borderId="5" xfId="0" applyNumberFormat="1" applyFont="1" applyFill="1" applyBorder="1" applyAlignment="1" applyProtection="1">
      <alignment horizontal="left" vertical="center"/>
      <protection locked="0"/>
    </xf>
    <xf numFmtId="3" fontId="8" fillId="2" borderId="5" xfId="0" applyNumberFormat="1" applyFont="1" applyFill="1" applyBorder="1" applyAlignment="1" applyProtection="1">
      <alignment horizontal="center" vertical="center"/>
      <protection locked="0"/>
    </xf>
    <xf numFmtId="3" fontId="8" fillId="2" borderId="5" xfId="0" applyNumberFormat="1" applyFont="1" applyFill="1" applyBorder="1" applyAlignment="1" applyProtection="1">
      <alignment vertical="center"/>
      <protection locked="0"/>
    </xf>
    <xf numFmtId="172" fontId="8" fillId="2" borderId="5" xfId="0" applyNumberFormat="1" applyFont="1" applyFill="1" applyBorder="1" applyAlignment="1" applyProtection="1">
      <alignment horizontal="center" vertical="center"/>
      <protection locked="0"/>
    </xf>
    <xf numFmtId="0" fontId="41" fillId="28" borderId="104" xfId="0" applyFont="1" applyFill="1" applyBorder="1" applyAlignment="1" applyProtection="1">
      <alignment horizontal="center"/>
      <protection locked="0"/>
    </xf>
    <xf numFmtId="0" fontId="44" fillId="90" borderId="0" xfId="0" applyFont="1" applyFill="1" applyAlignment="1" applyProtection="1">
      <alignment horizontal="center"/>
      <protection locked="0"/>
    </xf>
    <xf numFmtId="0" fontId="2" fillId="2" borderId="0" xfId="0" applyFont="1" applyFill="1" applyProtection="1">
      <protection locked="0"/>
    </xf>
    <xf numFmtId="0" fontId="42" fillId="2" borderId="0" xfId="0" applyFont="1" applyFill="1" applyAlignment="1" applyProtection="1">
      <alignment horizontal="left" vertical="top"/>
      <protection locked="0"/>
    </xf>
    <xf numFmtId="178" fontId="212" fillId="90" borderId="27" xfId="40" applyNumberFormat="1" applyFont="1" applyFill="1" applyBorder="1" applyAlignment="1" applyProtection="1">
      <alignment horizontal="left" vertical="center"/>
      <protection locked="0"/>
    </xf>
    <xf numFmtId="0" fontId="219" fillId="2" borderId="0" xfId="0" applyFont="1" applyFill="1" applyAlignment="1" applyProtection="1">
      <alignment wrapText="1"/>
      <protection locked="0"/>
    </xf>
    <xf numFmtId="0" fontId="13" fillId="28" borderId="0" xfId="0" applyFont="1" applyFill="1" applyAlignment="1" applyProtection="1">
      <alignment wrapText="1"/>
      <protection locked="0"/>
    </xf>
    <xf numFmtId="0" fontId="13" fillId="28" borderId="0" xfId="0" applyFont="1" applyFill="1" applyProtection="1">
      <protection locked="0"/>
    </xf>
    <xf numFmtId="9" fontId="41" fillId="28" borderId="0" xfId="0" applyNumberFormat="1" applyFont="1" applyFill="1" applyAlignment="1" applyProtection="1">
      <alignment horizontal="center" vertical="center"/>
      <protection locked="0"/>
    </xf>
    <xf numFmtId="3" fontId="214" fillId="2" borderId="0" xfId="0" applyNumberFormat="1" applyFont="1" applyFill="1" applyAlignment="1" applyProtection="1">
      <alignment horizontal="center" vertical="center"/>
      <protection locked="0"/>
    </xf>
    <xf numFmtId="9" fontId="41" fillId="28" borderId="0" xfId="0" applyNumberFormat="1" applyFont="1" applyFill="1" applyAlignment="1">
      <alignment horizontal="center" vertical="center"/>
    </xf>
    <xf numFmtId="9" fontId="41" fillId="28" borderId="0" xfId="0" applyNumberFormat="1" applyFont="1" applyFill="1" applyAlignment="1">
      <alignment horizontal="center"/>
    </xf>
    <xf numFmtId="0" fontId="8" fillId="2" borderId="104" xfId="0" applyFont="1" applyFill="1" applyBorder="1" applyAlignment="1" applyProtection="1">
      <alignment horizontal="center" vertical="center" wrapText="1"/>
      <protection locked="0"/>
    </xf>
    <xf numFmtId="0" fontId="8" fillId="28" borderId="104" xfId="0" applyFont="1" applyFill="1" applyBorder="1" applyAlignment="1" applyProtection="1">
      <alignment horizontal="center" vertical="center" wrapText="1"/>
      <protection locked="0"/>
    </xf>
    <xf numFmtId="0" fontId="45" fillId="2" borderId="40" xfId="0" applyFont="1" applyFill="1" applyBorder="1" applyAlignment="1" applyProtection="1">
      <alignment horizontal="left" vertical="center" wrapText="1"/>
      <protection locked="0"/>
    </xf>
    <xf numFmtId="0" fontId="45" fillId="2" borderId="39" xfId="0" applyFont="1" applyFill="1" applyBorder="1" applyAlignment="1" applyProtection="1">
      <alignment horizontal="center" vertical="center" wrapText="1"/>
      <protection locked="0"/>
    </xf>
    <xf numFmtId="0" fontId="45" fillId="2" borderId="41" xfId="0" applyFont="1" applyFill="1" applyBorder="1" applyAlignment="1" applyProtection="1">
      <alignment horizontal="center" vertical="center" wrapText="1"/>
      <protection locked="0"/>
    </xf>
    <xf numFmtId="0" fontId="54" fillId="2" borderId="3" xfId="0" applyFont="1" applyFill="1" applyBorder="1" applyAlignment="1" applyProtection="1">
      <alignment horizontal="left" vertical="center" wrapText="1"/>
      <protection locked="0"/>
    </xf>
    <xf numFmtId="0" fontId="54" fillId="2" borderId="129" xfId="0" applyFont="1" applyFill="1" applyBorder="1" applyAlignment="1" applyProtection="1">
      <alignment horizontal="left" vertical="center" wrapText="1"/>
      <protection locked="0"/>
    </xf>
    <xf numFmtId="0" fontId="8" fillId="2" borderId="2" xfId="0" applyFont="1" applyFill="1" applyBorder="1" applyAlignment="1" applyProtection="1">
      <alignment horizontal="left" wrapText="1"/>
      <protection locked="0"/>
    </xf>
    <xf numFmtId="0" fontId="54" fillId="2" borderId="86" xfId="0" applyFont="1" applyFill="1" applyBorder="1" applyAlignment="1" applyProtection="1">
      <alignment horizontal="left" vertical="center" wrapText="1"/>
      <protection locked="0"/>
    </xf>
    <xf numFmtId="43" fontId="8" fillId="2" borderId="0" xfId="71" applyFont="1" applyFill="1" applyBorder="1" applyAlignment="1" applyProtection="1">
      <alignment vertical="center"/>
      <protection locked="0"/>
    </xf>
    <xf numFmtId="43" fontId="8" fillId="2" borderId="0" xfId="71" applyFont="1" applyFill="1" applyBorder="1" applyAlignment="1" applyProtection="1">
      <protection locked="0"/>
    </xf>
    <xf numFmtId="180" fontId="8" fillId="2" borderId="0" xfId="70" applyNumberFormat="1" applyFont="1" applyFill="1" applyBorder="1" applyAlignment="1" applyProtection="1">
      <alignment horizontal="center"/>
      <protection locked="0"/>
    </xf>
    <xf numFmtId="43" fontId="8" fillId="2" borderId="0" xfId="71" applyFont="1" applyFill="1" applyBorder="1" applyAlignment="1" applyProtection="1">
      <alignment horizontal="center" vertical="center"/>
      <protection locked="0"/>
    </xf>
    <xf numFmtId="0" fontId="209" fillId="2" borderId="0" xfId="0" applyFont="1" applyFill="1" applyProtection="1">
      <protection locked="0"/>
    </xf>
    <xf numFmtId="0" fontId="45" fillId="2" borderId="0" xfId="0" applyFont="1" applyFill="1" applyAlignment="1" applyProtection="1">
      <alignment horizontal="center" vertical="center"/>
      <protection locked="0"/>
    </xf>
    <xf numFmtId="0" fontId="45" fillId="2" borderId="0" xfId="0" applyFont="1" applyFill="1" applyAlignment="1" applyProtection="1">
      <alignment horizontal="center" vertical="center" wrapText="1"/>
      <protection locked="0"/>
    </xf>
    <xf numFmtId="0" fontId="54" fillId="2" borderId="0" xfId="0" applyFont="1" applyFill="1" applyAlignment="1" applyProtection="1">
      <alignment horizontal="left" vertical="center" wrapText="1"/>
      <protection locked="0"/>
    </xf>
    <xf numFmtId="0" fontId="45" fillId="2" borderId="86" xfId="0" applyFont="1" applyFill="1" applyBorder="1" applyAlignment="1" applyProtection="1">
      <alignment horizontal="left" vertical="center" wrapText="1"/>
      <protection locked="0"/>
    </xf>
    <xf numFmtId="0" fontId="5" fillId="2" borderId="0" xfId="0" applyFont="1" applyFill="1" applyProtection="1">
      <protection locked="0"/>
    </xf>
    <xf numFmtId="180" fontId="45" fillId="2" borderId="5" xfId="70" applyNumberFormat="1" applyFont="1" applyFill="1" applyBorder="1" applyProtection="1">
      <protection locked="0"/>
    </xf>
    <xf numFmtId="0" fontId="5" fillId="2" borderId="5" xfId="0" applyFont="1" applyFill="1" applyBorder="1" applyProtection="1">
      <protection locked="0"/>
    </xf>
    <xf numFmtId="0" fontId="219" fillId="28" borderId="0" xfId="0" applyFont="1" applyFill="1" applyAlignment="1" applyProtection="1">
      <alignment horizontal="left"/>
      <protection locked="0"/>
    </xf>
    <xf numFmtId="0" fontId="5" fillId="28" borderId="0" xfId="0" applyFont="1" applyFill="1" applyProtection="1">
      <protection locked="0"/>
    </xf>
    <xf numFmtId="9" fontId="51" fillId="91" borderId="0" xfId="0" applyNumberFormat="1" applyFont="1" applyFill="1" applyAlignment="1">
      <alignment horizontal="center"/>
    </xf>
    <xf numFmtId="3" fontId="227" fillId="2" borderId="0" xfId="0" applyNumberFormat="1" applyFont="1" applyFill="1" applyAlignment="1" applyProtection="1">
      <alignment vertical="center"/>
      <protection locked="0"/>
    </xf>
    <xf numFmtId="0" fontId="34" fillId="2" borderId="11" xfId="0" applyFont="1" applyFill="1" applyBorder="1" applyProtection="1">
      <protection locked="0"/>
    </xf>
    <xf numFmtId="0" fontId="48" fillId="28" borderId="0" xfId="0" applyFont="1" applyFill="1" applyProtection="1">
      <protection locked="0"/>
    </xf>
    <xf numFmtId="0" fontId="7" fillId="28" borderId="0" xfId="0" applyFont="1" applyFill="1" applyAlignment="1" applyProtection="1">
      <alignment horizontal="left"/>
      <protection locked="0"/>
    </xf>
    <xf numFmtId="0" fontId="235" fillId="2" borderId="0" xfId="0" applyFont="1" applyFill="1" applyAlignment="1" applyProtection="1">
      <alignment horizontal="center"/>
      <protection locked="0"/>
    </xf>
    <xf numFmtId="0" fontId="232" fillId="2" borderId="0" xfId="0" applyFont="1" applyFill="1" applyAlignment="1" applyProtection="1">
      <alignment horizontal="center"/>
      <protection locked="0"/>
    </xf>
    <xf numFmtId="0" fontId="233" fillId="2" borderId="0" xfId="0" applyFont="1" applyFill="1" applyAlignment="1" applyProtection="1">
      <alignment horizontal="center"/>
      <protection locked="0"/>
    </xf>
    <xf numFmtId="0" fontId="234" fillId="2" borderId="0" xfId="0" applyFont="1" applyFill="1" applyAlignment="1" applyProtection="1">
      <alignment horizontal="center"/>
      <protection locked="0"/>
    </xf>
    <xf numFmtId="3" fontId="227" fillId="2" borderId="0" xfId="0" applyNumberFormat="1" applyFont="1" applyFill="1" applyAlignment="1" applyProtection="1">
      <alignment vertical="center" wrapText="1"/>
      <protection locked="0"/>
    </xf>
    <xf numFmtId="0" fontId="34" fillId="2" borderId="0" xfId="0" applyFont="1" applyFill="1" applyAlignment="1" applyProtection="1">
      <alignment horizontal="center" vertical="center"/>
      <protection locked="0"/>
    </xf>
    <xf numFmtId="9" fontId="41" fillId="2" borderId="0" xfId="72" applyFont="1" applyFill="1" applyBorder="1" applyAlignment="1" applyProtection="1">
      <alignment horizontal="center" vertical="center"/>
      <protection locked="0"/>
    </xf>
    <xf numFmtId="3" fontId="231" fillId="2" borderId="86" xfId="0" applyNumberFormat="1" applyFont="1" applyFill="1" applyBorder="1" applyAlignment="1" applyProtection="1">
      <alignment vertical="center"/>
      <protection locked="0"/>
    </xf>
    <xf numFmtId="3" fontId="231" fillId="0" borderId="86" xfId="0" applyNumberFormat="1" applyFont="1" applyBorder="1" applyAlignment="1" applyProtection="1">
      <alignment vertical="center" wrapText="1"/>
      <protection locked="0"/>
    </xf>
    <xf numFmtId="3" fontId="91" fillId="2" borderId="111" xfId="0" applyNumberFormat="1" applyFont="1" applyFill="1" applyBorder="1" applyAlignment="1" applyProtection="1">
      <alignment horizontal="left" vertical="center"/>
      <protection locked="0"/>
    </xf>
    <xf numFmtId="0" fontId="232" fillId="2" borderId="0" xfId="0" applyFont="1" applyFill="1" applyAlignment="1" applyProtection="1">
      <alignment horizontal="center" vertical="center"/>
      <protection locked="0"/>
    </xf>
    <xf numFmtId="3" fontId="231" fillId="2" borderId="0" xfId="0" applyNumberFormat="1" applyFont="1" applyFill="1" applyAlignment="1" applyProtection="1">
      <alignment vertical="center"/>
      <protection locked="0"/>
    </xf>
    <xf numFmtId="3" fontId="47" fillId="2" borderId="0" xfId="0" applyNumberFormat="1" applyFont="1" applyFill="1" applyAlignment="1" applyProtection="1">
      <alignment vertical="center"/>
      <protection locked="0"/>
    </xf>
    <xf numFmtId="3" fontId="91" fillId="2" borderId="0" xfId="0" applyNumberFormat="1" applyFont="1" applyFill="1" applyAlignment="1" applyProtection="1">
      <alignment vertical="center" wrapText="1"/>
      <protection locked="0"/>
    </xf>
    <xf numFmtId="3" fontId="91" fillId="2" borderId="0" xfId="0" applyNumberFormat="1" applyFont="1" applyFill="1" applyAlignment="1" applyProtection="1">
      <alignment horizontal="left" vertical="center"/>
      <protection locked="0"/>
    </xf>
    <xf numFmtId="3" fontId="231" fillId="0" borderId="0" xfId="0" applyNumberFormat="1" applyFont="1" applyAlignment="1" applyProtection="1">
      <alignment vertical="center" wrapText="1"/>
      <protection locked="0"/>
    </xf>
    <xf numFmtId="3" fontId="47" fillId="2" borderId="0" xfId="0" applyNumberFormat="1" applyFont="1" applyFill="1" applyAlignment="1" applyProtection="1">
      <alignment horizontal="center" vertical="center"/>
      <protection locked="0"/>
    </xf>
    <xf numFmtId="0" fontId="232" fillId="2" borderId="11" xfId="0" applyFont="1" applyFill="1" applyBorder="1" applyAlignment="1" applyProtection="1">
      <alignment horizontal="center" vertical="center"/>
      <protection locked="0"/>
    </xf>
    <xf numFmtId="9" fontId="45" fillId="28" borderId="0" xfId="72" applyFont="1" applyFill="1" applyBorder="1" applyAlignment="1">
      <alignment vertical="top"/>
    </xf>
    <xf numFmtId="0" fontId="13" fillId="90" borderId="104" xfId="0" applyFont="1" applyFill="1" applyBorder="1" applyAlignment="1" applyProtection="1">
      <alignment horizontal="center"/>
      <protection locked="0"/>
    </xf>
    <xf numFmtId="175" fontId="91" fillId="2" borderId="36" xfId="0" applyNumberFormat="1" applyFont="1" applyFill="1" applyBorder="1" applyAlignment="1">
      <alignment horizontal="center"/>
    </xf>
    <xf numFmtId="0" fontId="45" fillId="2" borderId="3" xfId="0" applyFont="1" applyFill="1" applyBorder="1" applyAlignment="1" applyProtection="1">
      <alignment horizontal="left" vertical="center" wrapText="1"/>
      <protection locked="0"/>
    </xf>
    <xf numFmtId="0" fontId="91" fillId="2" borderId="0" xfId="0" applyFont="1" applyFill="1" applyAlignment="1">
      <alignment horizontal="left" wrapText="1"/>
    </xf>
    <xf numFmtId="0" fontId="91" fillId="28" borderId="132" xfId="0" applyFont="1" applyFill="1" applyBorder="1" applyAlignment="1">
      <alignment horizontal="left" vertical="center"/>
    </xf>
    <xf numFmtId="0" fontId="212" fillId="28" borderId="116" xfId="40" applyNumberFormat="1" applyFont="1" applyFill="1" applyBorder="1" applyAlignment="1">
      <alignment horizontal="left" vertical="center"/>
    </xf>
    <xf numFmtId="0" fontId="91" fillId="2" borderId="0" xfId="0" applyFont="1" applyFill="1"/>
    <xf numFmtId="0" fontId="91" fillId="2" borderId="0" xfId="0" applyFont="1" applyFill="1" applyAlignment="1">
      <alignment horizontal="left"/>
    </xf>
    <xf numFmtId="0" fontId="91" fillId="2" borderId="5" xfId="0" applyFont="1" applyFill="1" applyBorder="1" applyAlignment="1">
      <alignment horizontal="left" wrapText="1"/>
    </xf>
    <xf numFmtId="0" fontId="91" fillId="2" borderId="0" xfId="40" applyNumberFormat="1" applyFont="1" applyFill="1" applyBorder="1" applyAlignment="1">
      <alignment vertical="center" wrapText="1"/>
    </xf>
    <xf numFmtId="0" fontId="8" fillId="2" borderId="104" xfId="0" applyFont="1" applyFill="1" applyBorder="1" applyAlignment="1" applyProtection="1">
      <alignment horizontal="left" vertical="center"/>
      <protection locked="0"/>
    </xf>
    <xf numFmtId="169" fontId="41" fillId="2" borderId="104" xfId="0" applyNumberFormat="1" applyFont="1" applyFill="1" applyBorder="1"/>
    <xf numFmtId="169" fontId="41" fillId="2" borderId="127" xfId="70" applyFont="1" applyFill="1" applyBorder="1"/>
    <xf numFmtId="169" fontId="41" fillId="2" borderId="104" xfId="70" applyFont="1" applyFill="1" applyBorder="1"/>
    <xf numFmtId="169" fontId="41" fillId="2" borderId="115" xfId="70" applyFont="1" applyFill="1" applyBorder="1"/>
    <xf numFmtId="169" fontId="41" fillId="2" borderId="130" xfId="70" applyFont="1" applyFill="1" applyBorder="1"/>
    <xf numFmtId="169" fontId="41" fillId="2" borderId="0" xfId="70" applyFont="1" applyFill="1"/>
    <xf numFmtId="174" fontId="47" fillId="88" borderId="104" xfId="0" applyNumberFormat="1" applyFont="1" applyFill="1" applyBorder="1" applyAlignment="1">
      <alignment horizontal="center" vertical="center" wrapText="1"/>
    </xf>
    <xf numFmtId="0" fontId="47" fillId="2" borderId="0" xfId="0" applyFont="1" applyFill="1"/>
    <xf numFmtId="0" fontId="0" fillId="92" borderId="0" xfId="0" applyFill="1" applyAlignment="1">
      <alignment vertical="center"/>
    </xf>
    <xf numFmtId="0" fontId="0" fillId="92" borderId="0" xfId="0" applyFill="1" applyAlignment="1">
      <alignment horizontal="left" vertical="center"/>
    </xf>
    <xf numFmtId="0" fontId="91" fillId="92" borderId="0" xfId="0" applyFont="1" applyFill="1" applyAlignment="1">
      <alignment horizontal="left" vertical="center"/>
    </xf>
    <xf numFmtId="178" fontId="212" fillId="92" borderId="27" xfId="40" applyNumberFormat="1" applyFont="1" applyFill="1" applyBorder="1" applyAlignment="1">
      <alignment horizontal="left" vertical="center"/>
    </xf>
    <xf numFmtId="0" fontId="48" fillId="92" borderId="0" xfId="0" applyFont="1" applyFill="1" applyAlignment="1">
      <alignment horizontal="left" vertical="center"/>
    </xf>
    <xf numFmtId="174" fontId="47" fillId="88" borderId="104" xfId="0" applyNumberFormat="1" applyFont="1" applyFill="1" applyBorder="1" applyAlignment="1">
      <alignment horizontal="left" vertical="center" wrapText="1"/>
    </xf>
    <xf numFmtId="0" fontId="13" fillId="92" borderId="0" xfId="0" applyFont="1" applyFill="1" applyAlignment="1">
      <alignment vertical="center"/>
    </xf>
    <xf numFmtId="178" fontId="212" fillId="2" borderId="0" xfId="40" applyNumberFormat="1" applyFont="1" applyFill="1" applyBorder="1" applyAlignment="1" applyProtection="1">
      <alignment horizontal="left" vertical="center"/>
      <protection locked="0"/>
    </xf>
    <xf numFmtId="3" fontId="91" fillId="2" borderId="115" xfId="0" applyNumberFormat="1" applyFont="1" applyFill="1" applyBorder="1" applyAlignment="1">
      <alignment horizontal="center" vertical="center"/>
    </xf>
    <xf numFmtId="3" fontId="91" fillId="2" borderId="131" xfId="0" applyNumberFormat="1" applyFont="1" applyFill="1" applyBorder="1" applyAlignment="1">
      <alignment horizontal="center" vertical="center"/>
    </xf>
    <xf numFmtId="3" fontId="91" fillId="2" borderId="127" xfId="0" applyNumberFormat="1" applyFont="1" applyFill="1" applyBorder="1" applyAlignment="1">
      <alignment horizontal="center" vertical="center"/>
    </xf>
    <xf numFmtId="174" fontId="45" fillId="88" borderId="115" xfId="0" applyNumberFormat="1" applyFont="1" applyFill="1" applyBorder="1" applyAlignment="1">
      <alignment horizontal="center" vertical="center" wrapText="1"/>
    </xf>
    <xf numFmtId="174" fontId="45" fillId="88" borderId="131" xfId="0" applyNumberFormat="1" applyFont="1" applyFill="1" applyBorder="1" applyAlignment="1">
      <alignment horizontal="center" vertical="center" wrapText="1"/>
    </xf>
    <xf numFmtId="174" fontId="45" fillId="88" borderId="127" xfId="0" applyNumberFormat="1" applyFont="1" applyFill="1" applyBorder="1" applyAlignment="1">
      <alignment horizontal="center" vertical="center" wrapText="1"/>
    </xf>
    <xf numFmtId="174" fontId="91" fillId="88" borderId="115" xfId="0" applyNumberFormat="1" applyFont="1" applyFill="1" applyBorder="1" applyAlignment="1">
      <alignment horizontal="center" vertical="center" wrapText="1"/>
    </xf>
    <xf numFmtId="0" fontId="219" fillId="2" borderId="131" xfId="0" applyFont="1" applyFill="1" applyBorder="1"/>
    <xf numFmtId="174" fontId="91" fillId="88" borderId="131" xfId="0" applyNumberFormat="1" applyFont="1" applyFill="1" applyBorder="1" applyAlignment="1">
      <alignment horizontal="center" vertical="center" wrapText="1"/>
    </xf>
    <xf numFmtId="174" fontId="91" fillId="88" borderId="127" xfId="0" applyNumberFormat="1" applyFont="1" applyFill="1" applyBorder="1" applyAlignment="1">
      <alignment horizontal="center" vertical="center" wrapText="1"/>
    </xf>
    <xf numFmtId="3" fontId="45" fillId="2" borderId="115" xfId="0" applyNumberFormat="1" applyFont="1" applyFill="1" applyBorder="1" applyAlignment="1">
      <alignment horizontal="center" vertical="center"/>
    </xf>
    <xf numFmtId="3" fontId="45" fillId="2" borderId="131" xfId="0" applyNumberFormat="1" applyFont="1" applyFill="1" applyBorder="1" applyAlignment="1">
      <alignment horizontal="center" vertical="center"/>
    </xf>
    <xf numFmtId="3" fontId="45" fillId="2" borderId="127" xfId="0" applyNumberFormat="1" applyFont="1" applyFill="1" applyBorder="1" applyAlignment="1">
      <alignment horizontal="center" vertical="center"/>
    </xf>
    <xf numFmtId="0" fontId="44" fillId="2" borderId="0" xfId="0" applyFont="1" applyFill="1" applyAlignment="1" applyProtection="1">
      <alignment vertical="top"/>
      <protection locked="0"/>
    </xf>
    <xf numFmtId="0" fontId="38" fillId="2" borderId="0" xfId="73" applyFill="1"/>
    <xf numFmtId="0" fontId="38" fillId="2" borderId="0" xfId="73" applyFill="1" applyProtection="1">
      <protection locked="0"/>
    </xf>
    <xf numFmtId="0" fontId="38" fillId="2" borderId="0" xfId="73" applyFill="1" applyBorder="1" applyAlignment="1" applyProtection="1">
      <alignment horizontal="left" vertical="center"/>
      <protection locked="0"/>
    </xf>
    <xf numFmtId="0" fontId="38" fillId="0" borderId="0" xfId="73"/>
    <xf numFmtId="178" fontId="51" fillId="2" borderId="0" xfId="40" applyNumberFormat="1" applyFont="1" applyFill="1" applyBorder="1" applyAlignment="1">
      <alignment horizontal="left" vertical="center"/>
    </xf>
    <xf numFmtId="178" fontId="38" fillId="2" borderId="0" xfId="73" applyNumberFormat="1" applyFill="1" applyBorder="1" applyAlignment="1">
      <alignment horizontal="left" vertical="center"/>
    </xf>
    <xf numFmtId="0" fontId="38" fillId="2" borderId="0" xfId="73" applyFill="1" applyAlignment="1" applyProtection="1">
      <alignment wrapText="1"/>
      <protection locked="0"/>
    </xf>
    <xf numFmtId="0" fontId="38" fillId="2" borderId="0" xfId="73" applyFill="1" applyBorder="1" applyAlignment="1" applyProtection="1">
      <alignment horizontal="left" vertical="top"/>
      <protection locked="0"/>
    </xf>
    <xf numFmtId="0" fontId="38" fillId="2" borderId="0" xfId="73" applyFill="1" applyBorder="1" applyAlignment="1">
      <alignment horizontal="left" vertical="center"/>
    </xf>
    <xf numFmtId="0" fontId="7" fillId="28" borderId="0" xfId="0" applyFont="1" applyFill="1"/>
    <xf numFmtId="180" fontId="7" fillId="28" borderId="0" xfId="0" applyNumberFormat="1" applyFont="1" applyFill="1"/>
    <xf numFmtId="0" fontId="0" fillId="28" borderId="0" xfId="0" applyFill="1"/>
    <xf numFmtId="0" fontId="0" fillId="28" borderId="0" xfId="0" applyFill="1" applyAlignment="1">
      <alignment horizontal="center"/>
    </xf>
    <xf numFmtId="0" fontId="8" fillId="2" borderId="3" xfId="0" applyFont="1" applyFill="1" applyBorder="1" applyAlignment="1" applyProtection="1">
      <alignment horizontal="left" vertical="center" wrapText="1"/>
      <protection locked="0"/>
    </xf>
    <xf numFmtId="0" fontId="0" fillId="92" borderId="0" xfId="0" applyFill="1"/>
    <xf numFmtId="0" fontId="0" fillId="28" borderId="104" xfId="0" applyFill="1" applyBorder="1"/>
    <xf numFmtId="0" fontId="0" fillId="2" borderId="104" xfId="0" applyFill="1" applyBorder="1" applyAlignment="1">
      <alignment horizontal="center"/>
    </xf>
    <xf numFmtId="0" fontId="44" fillId="2" borderId="0" xfId="0" applyFont="1" applyFill="1" applyAlignment="1">
      <alignment horizontal="center"/>
    </xf>
    <xf numFmtId="178" fontId="212" fillId="92" borderId="133" xfId="40" applyNumberFormat="1" applyFont="1" applyFill="1" applyBorder="1" applyAlignment="1">
      <alignment vertical="center"/>
    </xf>
    <xf numFmtId="0" fontId="48" fillId="92" borderId="0" xfId="0" applyFont="1" applyFill="1"/>
    <xf numFmtId="0" fontId="236" fillId="2" borderId="85" xfId="73" applyFont="1" applyFill="1" applyBorder="1" applyAlignment="1">
      <alignment vertical="center"/>
    </xf>
    <xf numFmtId="0" fontId="212" fillId="2" borderId="0" xfId="40" applyNumberFormat="1" applyFont="1" applyFill="1" applyBorder="1" applyAlignment="1" applyProtection="1">
      <alignment vertical="center" wrapText="1"/>
      <protection locked="0"/>
    </xf>
    <xf numFmtId="0" fontId="38" fillId="92" borderId="0" xfId="73" applyFill="1"/>
    <xf numFmtId="0" fontId="91" fillId="2" borderId="0" xfId="0" applyFont="1" applyFill="1" applyAlignment="1">
      <alignment vertical="center" wrapText="1"/>
    </xf>
    <xf numFmtId="0" fontId="213" fillId="26" borderId="104" xfId="0" applyFont="1" applyFill="1" applyBorder="1" applyAlignment="1">
      <alignment horizontal="center"/>
    </xf>
    <xf numFmtId="8" fontId="91" fillId="2" borderId="34" xfId="0" applyNumberFormat="1" applyFont="1" applyFill="1" applyBorder="1" applyAlignment="1">
      <alignment horizontal="center"/>
    </xf>
    <xf numFmtId="8" fontId="236" fillId="2" borderId="51" xfId="73" applyNumberFormat="1" applyFont="1" applyFill="1" applyBorder="1" applyAlignment="1">
      <alignment horizontal="center" vertical="center"/>
    </xf>
    <xf numFmtId="175" fontId="47" fillId="2" borderId="104" xfId="0" applyNumberFormat="1" applyFont="1" applyFill="1" applyBorder="1" applyAlignment="1">
      <alignment horizontal="center"/>
    </xf>
    <xf numFmtId="8" fontId="91" fillId="2" borderId="103" xfId="0" applyNumberFormat="1" applyFont="1" applyFill="1" applyBorder="1" applyAlignment="1">
      <alignment horizontal="center"/>
    </xf>
    <xf numFmtId="0" fontId="236" fillId="0" borderId="85" xfId="73" applyFont="1" applyBorder="1" applyAlignment="1">
      <alignment vertical="center"/>
    </xf>
    <xf numFmtId="173" fontId="45" fillId="2" borderId="11" xfId="70" applyNumberFormat="1" applyFont="1" applyFill="1" applyBorder="1" applyAlignment="1" applyProtection="1">
      <alignment horizontal="center" vertical="center"/>
      <protection locked="0"/>
    </xf>
    <xf numFmtId="0" fontId="0" fillId="2" borderId="86" xfId="0" applyFill="1" applyBorder="1" applyProtection="1">
      <protection locked="0"/>
    </xf>
    <xf numFmtId="0" fontId="34" fillId="2" borderId="86" xfId="0" applyFont="1" applyFill="1" applyBorder="1" applyProtection="1">
      <protection locked="0"/>
    </xf>
    <xf numFmtId="9" fontId="41" fillId="28" borderId="0" xfId="72" applyFont="1" applyFill="1" applyBorder="1" applyAlignment="1" applyProtection="1">
      <alignment horizontal="center" vertical="center"/>
      <protection locked="0"/>
    </xf>
    <xf numFmtId="0" fontId="13" fillId="2" borderId="104" xfId="0" applyFont="1" applyFill="1" applyBorder="1" applyAlignment="1">
      <alignment vertical="top"/>
    </xf>
    <xf numFmtId="0" fontId="0" fillId="90" borderId="0" xfId="0" applyFill="1"/>
    <xf numFmtId="0" fontId="217" fillId="2" borderId="104" xfId="0" applyFont="1" applyFill="1" applyBorder="1" applyAlignment="1">
      <alignment vertical="top" wrapText="1"/>
    </xf>
    <xf numFmtId="178" fontId="212" fillId="90" borderId="133" xfId="40" applyNumberFormat="1" applyFont="1" applyFill="1" applyBorder="1" applyAlignment="1">
      <alignment horizontal="left" vertical="center"/>
    </xf>
    <xf numFmtId="173" fontId="91" fillId="28" borderId="12" xfId="0" applyNumberFormat="1" applyFont="1" applyFill="1" applyBorder="1" applyAlignment="1">
      <alignment horizontal="center"/>
    </xf>
    <xf numFmtId="0" fontId="217" fillId="2" borderId="0" xfId="0" applyFont="1" applyFill="1" applyAlignment="1">
      <alignment horizontal="left" vertical="top" wrapText="1"/>
    </xf>
    <xf numFmtId="0" fontId="13" fillId="2" borderId="0" xfId="0" applyFont="1" applyFill="1" applyAlignment="1">
      <alignment horizontal="left" vertical="top" wrapText="1"/>
    </xf>
    <xf numFmtId="0" fontId="217" fillId="2" borderId="92" xfId="0" applyFont="1" applyFill="1" applyBorder="1" applyAlignment="1">
      <alignment vertical="top" wrapText="1"/>
    </xf>
    <xf numFmtId="0" fontId="0" fillId="90" borderId="104" xfId="0" applyFill="1" applyBorder="1"/>
    <xf numFmtId="0" fontId="13" fillId="2" borderId="0" xfId="0" applyFont="1" applyFill="1" applyAlignment="1">
      <alignment horizontal="center" vertical="center"/>
    </xf>
    <xf numFmtId="175" fontId="47" fillId="2" borderId="12" xfId="0" applyNumberFormat="1" applyFont="1" applyFill="1" applyBorder="1" applyAlignment="1">
      <alignment horizontal="left" vertical="center"/>
    </xf>
    <xf numFmtId="175" fontId="91" fillId="2" borderId="6" xfId="0" quotePrefix="1" applyNumberFormat="1" applyFont="1" applyFill="1" applyBorder="1" applyAlignment="1">
      <alignment horizontal="left" vertical="center"/>
    </xf>
    <xf numFmtId="175" fontId="221" fillId="2" borderId="6" xfId="0" applyNumberFormat="1" applyFont="1" applyFill="1" applyBorder="1" applyAlignment="1">
      <alignment horizontal="left" vertical="center"/>
    </xf>
    <xf numFmtId="175" fontId="47" fillId="2" borderId="6" xfId="0" applyNumberFormat="1" applyFont="1" applyFill="1" applyBorder="1" applyAlignment="1">
      <alignment horizontal="left" vertical="center"/>
    </xf>
    <xf numFmtId="175" fontId="47" fillId="2" borderId="6" xfId="0" quotePrefix="1" applyNumberFormat="1" applyFont="1" applyFill="1" applyBorder="1" applyAlignment="1">
      <alignment horizontal="left" vertical="center"/>
    </xf>
    <xf numFmtId="175" fontId="47" fillId="2" borderId="47" xfId="0" quotePrefix="1" applyNumberFormat="1" applyFont="1" applyFill="1" applyBorder="1" applyAlignment="1">
      <alignment horizontal="left" vertical="center"/>
    </xf>
    <xf numFmtId="0" fontId="91" fillId="2" borderId="112" xfId="0" applyFont="1" applyFill="1" applyBorder="1" applyAlignment="1">
      <alignment horizontal="left" vertical="center"/>
    </xf>
    <xf numFmtId="0" fontId="91" fillId="2" borderId="135" xfId="0" applyFont="1" applyFill="1" applyBorder="1" applyAlignment="1">
      <alignment horizontal="left" vertical="center"/>
    </xf>
    <xf numFmtId="0" fontId="91" fillId="2" borderId="52" xfId="0" applyFont="1" applyFill="1" applyBorder="1" applyAlignment="1">
      <alignment horizontal="left" vertical="center"/>
    </xf>
    <xf numFmtId="0" fontId="48" fillId="2" borderId="12" xfId="0" applyFont="1" applyFill="1" applyBorder="1" applyAlignment="1">
      <alignment horizontal="left" vertical="center"/>
    </xf>
    <xf numFmtId="0" fontId="48" fillId="2" borderId="6" xfId="0" applyFont="1" applyFill="1" applyBorder="1" applyAlignment="1">
      <alignment horizontal="left" vertical="center"/>
    </xf>
    <xf numFmtId="0" fontId="91" fillId="2" borderId="6" xfId="0" applyFont="1" applyFill="1" applyBorder="1" applyAlignment="1">
      <alignment horizontal="left" vertical="center"/>
    </xf>
    <xf numFmtId="0" fontId="13" fillId="2" borderId="47" xfId="0" applyFont="1" applyFill="1" applyBorder="1" applyAlignment="1">
      <alignment vertical="center"/>
    </xf>
    <xf numFmtId="175" fontId="91" fillId="2" borderId="112" xfId="0" applyNumberFormat="1" applyFont="1" applyFill="1" applyBorder="1" applyAlignment="1">
      <alignment horizontal="left" vertical="center" wrapText="1"/>
    </xf>
    <xf numFmtId="175" fontId="91" fillId="2" borderId="135" xfId="0" applyNumberFormat="1" applyFont="1" applyFill="1" applyBorder="1" applyAlignment="1">
      <alignment horizontal="left" vertical="center" wrapText="1"/>
    </xf>
    <xf numFmtId="175" fontId="91" fillId="2" borderId="135" xfId="0" applyNumberFormat="1" applyFont="1" applyFill="1" applyBorder="1" applyAlignment="1">
      <alignment horizontal="left" vertical="center"/>
    </xf>
    <xf numFmtId="175" fontId="91" fillId="2" borderId="135" xfId="0" applyNumberFormat="1" applyFont="1" applyFill="1" applyBorder="1" applyAlignment="1">
      <alignment horizontal="center" vertical="center"/>
    </xf>
    <xf numFmtId="175" fontId="91" fillId="2" borderId="52" xfId="0" applyNumberFormat="1" applyFont="1" applyFill="1" applyBorder="1" applyAlignment="1">
      <alignment horizontal="center" vertical="center"/>
    </xf>
    <xf numFmtId="0" fontId="13" fillId="2" borderId="6" xfId="0" applyFont="1" applyFill="1" applyBorder="1" applyAlignment="1">
      <alignment vertical="center"/>
    </xf>
    <xf numFmtId="0" fontId="48" fillId="92" borderId="0" xfId="0" applyFont="1" applyFill="1" applyAlignment="1">
      <alignment vertical="center"/>
    </xf>
    <xf numFmtId="0" fontId="237" fillId="2" borderId="0" xfId="0" applyFont="1" applyFill="1"/>
    <xf numFmtId="0" fontId="45" fillId="2" borderId="85" xfId="0" applyFont="1" applyFill="1" applyBorder="1" applyAlignment="1">
      <alignment vertical="center" wrapText="1"/>
    </xf>
    <xf numFmtId="0" fontId="45" fillId="2" borderId="85" xfId="0" applyFont="1" applyFill="1" applyBorder="1" applyAlignment="1">
      <alignment vertical="center"/>
    </xf>
    <xf numFmtId="0" fontId="236" fillId="2" borderId="8" xfId="73" applyFont="1" applyFill="1" applyBorder="1" applyAlignment="1">
      <alignment vertical="center"/>
    </xf>
    <xf numFmtId="0" fontId="45" fillId="2" borderId="8" xfId="0" applyFont="1" applyFill="1" applyBorder="1" applyAlignment="1">
      <alignment vertical="top" wrapText="1"/>
    </xf>
    <xf numFmtId="0" fontId="237" fillId="2" borderId="0" xfId="0" applyFont="1" applyFill="1" applyAlignment="1">
      <alignment horizontal="left"/>
    </xf>
    <xf numFmtId="8" fontId="91" fillId="2" borderId="109" xfId="0" applyNumberFormat="1" applyFont="1" applyFill="1" applyBorder="1" applyAlignment="1">
      <alignment horizontal="center"/>
    </xf>
    <xf numFmtId="288" fontId="45" fillId="2" borderId="130" xfId="0" applyNumberFormat="1" applyFont="1" applyFill="1" applyBorder="1" applyAlignment="1">
      <alignment horizontal="center"/>
    </xf>
    <xf numFmtId="288" fontId="41" fillId="2" borderId="36" xfId="0" applyNumberFormat="1" applyFont="1" applyFill="1" applyBorder="1" applyAlignment="1">
      <alignment horizontal="center"/>
    </xf>
    <xf numFmtId="288" fontId="45" fillId="2" borderId="102" xfId="0" applyNumberFormat="1" applyFont="1" applyFill="1" applyBorder="1" applyAlignment="1">
      <alignment horizontal="center"/>
    </xf>
    <xf numFmtId="0" fontId="57" fillId="2" borderId="0" xfId="0" applyFont="1" applyFill="1" applyAlignment="1">
      <alignment horizontal="left" vertical="top"/>
    </xf>
    <xf numFmtId="0" fontId="13" fillId="93" borderId="104" xfId="0" applyFont="1" applyFill="1" applyBorder="1" applyAlignment="1">
      <alignment horizontal="left" vertical="top" wrapText="1"/>
    </xf>
    <xf numFmtId="0" fontId="0" fillId="28" borderId="104" xfId="0" applyFill="1" applyBorder="1" applyAlignment="1">
      <alignment vertical="top"/>
    </xf>
    <xf numFmtId="3" fontId="0" fillId="28" borderId="40" xfId="0" applyNumberFormat="1" applyFill="1" applyBorder="1" applyAlignment="1">
      <alignment vertical="top"/>
    </xf>
    <xf numFmtId="3" fontId="0" fillId="28" borderId="39" xfId="0" applyNumberFormat="1" applyFill="1" applyBorder="1" applyAlignment="1">
      <alignment vertical="top"/>
    </xf>
    <xf numFmtId="3" fontId="0" fillId="28" borderId="41" xfId="0" applyNumberFormat="1" applyFill="1" applyBorder="1" applyAlignment="1">
      <alignment vertical="top"/>
    </xf>
    <xf numFmtId="3" fontId="0" fillId="28" borderId="3" xfId="0" applyNumberFormat="1" applyFill="1" applyBorder="1" applyAlignment="1">
      <alignment vertical="top"/>
    </xf>
    <xf numFmtId="3" fontId="0" fillId="28" borderId="34" xfId="0" applyNumberFormat="1" applyFill="1" applyBorder="1" applyAlignment="1">
      <alignment vertical="top"/>
    </xf>
    <xf numFmtId="3" fontId="0" fillId="28" borderId="44" xfId="0" applyNumberFormat="1" applyFill="1" applyBorder="1" applyAlignment="1">
      <alignment vertical="top"/>
    </xf>
    <xf numFmtId="3" fontId="0" fillId="28" borderId="129" xfId="0" applyNumberFormat="1" applyFill="1" applyBorder="1" applyAlignment="1">
      <alignment vertical="top"/>
    </xf>
    <xf numFmtId="3" fontId="0" fillId="28" borderId="109" xfId="0" applyNumberFormat="1" applyFill="1" applyBorder="1" applyAlignment="1">
      <alignment vertical="top"/>
    </xf>
    <xf numFmtId="3" fontId="0" fillId="28" borderId="110" xfId="0" applyNumberFormat="1" applyFill="1" applyBorder="1" applyAlignment="1">
      <alignment vertical="top"/>
    </xf>
    <xf numFmtId="0" fontId="44" fillId="92" borderId="0" xfId="0" applyFont="1" applyFill="1"/>
    <xf numFmtId="0" fontId="0" fillId="2" borderId="0" xfId="0" applyFill="1" applyAlignment="1">
      <alignment wrapText="1"/>
    </xf>
    <xf numFmtId="0" fontId="44" fillId="2" borderId="111" xfId="0" applyFont="1" applyFill="1" applyBorder="1" applyAlignment="1">
      <alignment wrapText="1"/>
    </xf>
    <xf numFmtId="0" fontId="48" fillId="2" borderId="86" xfId="0" applyFont="1" applyFill="1" applyBorder="1" applyAlignment="1">
      <alignment wrapText="1"/>
    </xf>
    <xf numFmtId="0" fontId="0" fillId="2" borderId="11" xfId="0" applyFill="1" applyBorder="1"/>
    <xf numFmtId="0" fontId="91" fillId="2" borderId="5" xfId="0" applyFont="1" applyFill="1" applyBorder="1"/>
    <xf numFmtId="0" fontId="0" fillId="2" borderId="5" xfId="0" applyFill="1" applyBorder="1"/>
    <xf numFmtId="0" fontId="44" fillId="2" borderId="115" xfId="0" applyFont="1" applyFill="1" applyBorder="1" applyAlignment="1">
      <alignment wrapText="1"/>
    </xf>
    <xf numFmtId="0" fontId="0" fillId="2" borderId="111" xfId="0" applyFill="1" applyBorder="1" applyAlignment="1">
      <alignment wrapText="1"/>
    </xf>
    <xf numFmtId="0" fontId="0" fillId="2" borderId="98" xfId="0" applyFill="1" applyBorder="1"/>
    <xf numFmtId="0" fontId="0" fillId="2" borderId="92" xfId="0" applyFill="1" applyBorder="1"/>
    <xf numFmtId="0" fontId="44" fillId="2" borderId="86" xfId="0" applyFont="1" applyFill="1" applyBorder="1" applyAlignment="1">
      <alignment wrapText="1"/>
    </xf>
    <xf numFmtId="0" fontId="48" fillId="2" borderId="98" xfId="0" applyFont="1" applyFill="1" applyBorder="1" applyAlignment="1">
      <alignment vertical="center"/>
    </xf>
    <xf numFmtId="0" fontId="238" fillId="2" borderId="111" xfId="0" applyFont="1" applyFill="1" applyBorder="1" applyAlignment="1">
      <alignment vertical="center" wrapText="1"/>
    </xf>
    <xf numFmtId="0" fontId="0" fillId="2" borderId="86" xfId="0" applyFill="1" applyBorder="1" applyAlignment="1">
      <alignment wrapText="1"/>
    </xf>
    <xf numFmtId="0" fontId="48" fillId="2" borderId="131" xfId="0" applyFont="1" applyFill="1" applyBorder="1"/>
    <xf numFmtId="0" fontId="0" fillId="2" borderId="131" xfId="0" applyFill="1" applyBorder="1"/>
    <xf numFmtId="0" fontId="0" fillId="2" borderId="127" xfId="0" applyFill="1" applyBorder="1"/>
    <xf numFmtId="10" fontId="41" fillId="0" borderId="6" xfId="0" applyNumberFormat="1" applyFont="1" applyBorder="1" applyAlignment="1" applyProtection="1">
      <alignment horizontal="center"/>
      <protection locked="0"/>
    </xf>
    <xf numFmtId="0" fontId="222" fillId="2" borderId="0" xfId="0" applyFont="1" applyFill="1" applyAlignment="1">
      <alignment horizontal="left" vertical="center"/>
    </xf>
    <xf numFmtId="169" fontId="212" fillId="2" borderId="0" xfId="70" applyFont="1" applyFill="1" applyBorder="1" applyAlignment="1">
      <alignment horizontal="left" vertical="center"/>
    </xf>
    <xf numFmtId="181" fontId="212" fillId="28" borderId="116" xfId="71" applyNumberFormat="1" applyFont="1" applyFill="1" applyBorder="1" applyAlignment="1">
      <alignment horizontal="left" vertical="center"/>
    </xf>
    <xf numFmtId="181" fontId="212" fillId="2" borderId="0" xfId="71" applyNumberFormat="1" applyFont="1" applyFill="1" applyBorder="1" applyAlignment="1">
      <alignment horizontal="left" vertical="center"/>
    </xf>
    <xf numFmtId="0" fontId="91" fillId="2" borderId="0" xfId="0" applyFont="1" applyFill="1" applyAlignment="1">
      <alignment horizontal="left" vertical="center"/>
    </xf>
    <xf numFmtId="9" fontId="72" fillId="26" borderId="34" xfId="5151" applyNumberFormat="1" applyFont="1" applyFill="1" applyBorder="1" applyAlignment="1">
      <alignment horizontal="center" vertical="center" wrapText="1"/>
    </xf>
    <xf numFmtId="0" fontId="5" fillId="28" borderId="34" xfId="0" applyFont="1" applyFill="1" applyBorder="1" applyProtection="1">
      <protection locked="0"/>
    </xf>
    <xf numFmtId="17" fontId="5" fillId="28" borderId="34" xfId="0" applyNumberFormat="1" applyFont="1" applyFill="1" applyBorder="1"/>
    <xf numFmtId="175" fontId="241" fillId="2" borderId="0" xfId="5151" applyNumberFormat="1" applyFont="1" applyFill="1" applyAlignment="1">
      <alignment vertical="center"/>
    </xf>
    <xf numFmtId="175" fontId="242" fillId="2" borderId="0" xfId="5151" applyNumberFormat="1" applyFont="1" applyFill="1" applyAlignment="1">
      <alignment vertical="center"/>
    </xf>
    <xf numFmtId="0" fontId="13" fillId="28" borderId="0" xfId="0" applyFont="1" applyFill="1"/>
    <xf numFmtId="10" fontId="45" fillId="0" borderId="6" xfId="0" applyNumberFormat="1" applyFont="1" applyBorder="1" applyAlignment="1" applyProtection="1">
      <alignment horizontal="center"/>
      <protection locked="0"/>
    </xf>
    <xf numFmtId="40" fontId="243" fillId="28" borderId="34" xfId="0" quotePrefix="1" applyNumberFormat="1" applyFont="1" applyFill="1" applyBorder="1" applyAlignment="1" applyProtection="1">
      <alignment horizontal="center"/>
      <protection locked="0"/>
    </xf>
    <xf numFmtId="40" fontId="5" fillId="28" borderId="34" xfId="0" quotePrefix="1" applyNumberFormat="1" applyFont="1" applyFill="1" applyBorder="1" applyAlignment="1" applyProtection="1">
      <alignment horizontal="center"/>
      <protection locked="0"/>
    </xf>
    <xf numFmtId="17" fontId="4" fillId="28" borderId="34" xfId="0" applyNumberFormat="1" applyFont="1" applyFill="1" applyBorder="1"/>
    <xf numFmtId="0" fontId="4" fillId="28" borderId="34" xfId="0" applyFont="1" applyFill="1" applyBorder="1" applyProtection="1">
      <protection locked="0"/>
    </xf>
    <xf numFmtId="0" fontId="52" fillId="26" borderId="96" xfId="0" applyFont="1" applyFill="1" applyBorder="1" applyAlignment="1" applyProtection="1">
      <alignment horizontal="center" vertical="center" wrapText="1"/>
      <protection locked="0"/>
    </xf>
    <xf numFmtId="0" fontId="52" fillId="26" borderId="101" xfId="0" applyFont="1" applyFill="1" applyBorder="1" applyAlignment="1" applyProtection="1">
      <alignment horizontal="center" vertical="center" wrapText="1"/>
      <protection locked="0"/>
    </xf>
    <xf numFmtId="0" fontId="91" fillId="2" borderId="0" xfId="0" applyFont="1" applyFill="1" applyAlignment="1" applyProtection="1">
      <alignment horizontal="left" vertical="center"/>
      <protection locked="0"/>
    </xf>
    <xf numFmtId="39" fontId="42" fillId="2" borderId="0" xfId="0" applyNumberFormat="1" applyFont="1" applyFill="1" applyAlignment="1" applyProtection="1">
      <alignment horizontal="center"/>
      <protection locked="0"/>
    </xf>
    <xf numFmtId="39" fontId="41" fillId="2" borderId="0" xfId="0" applyNumberFormat="1" applyFont="1" applyFill="1" applyAlignment="1" applyProtection="1">
      <alignment horizontal="center"/>
      <protection locked="0"/>
    </xf>
    <xf numFmtId="39" fontId="58" fillId="2" borderId="0" xfId="0" applyNumberFormat="1" applyFont="1" applyFill="1" applyAlignment="1" applyProtection="1">
      <alignment horizontal="left"/>
      <protection locked="0"/>
    </xf>
    <xf numFmtId="39" fontId="58" fillId="2" borderId="0" xfId="0" applyNumberFormat="1" applyFont="1" applyFill="1" applyAlignment="1" applyProtection="1">
      <alignment horizontal="center"/>
      <protection locked="0"/>
    </xf>
    <xf numFmtId="0" fontId="52" fillId="26" borderId="136" xfId="0" applyFont="1" applyFill="1" applyBorder="1" applyAlignment="1" applyProtection="1">
      <alignment horizontal="center" vertical="center" wrapText="1"/>
      <protection locked="0"/>
    </xf>
    <xf numFmtId="3" fontId="8" fillId="2" borderId="138" xfId="0" applyNumberFormat="1" applyFont="1" applyFill="1" applyBorder="1" applyAlignment="1" applyProtection="1">
      <alignment vertical="center" wrapText="1"/>
      <protection locked="0"/>
    </xf>
    <xf numFmtId="0" fontId="52" fillId="26" borderId="139" xfId="0" applyFont="1" applyFill="1" applyBorder="1" applyAlignment="1" applyProtection="1">
      <alignment horizontal="center" vertical="center" wrapText="1"/>
      <protection locked="0"/>
    </xf>
    <xf numFmtId="0" fontId="52" fillId="26" borderId="140" xfId="0" applyFont="1" applyFill="1" applyBorder="1" applyAlignment="1" applyProtection="1">
      <alignment horizontal="center" vertical="center" wrapText="1"/>
      <protection locked="0"/>
    </xf>
    <xf numFmtId="0" fontId="52" fillId="26" borderId="141" xfId="0" applyFont="1" applyFill="1" applyBorder="1" applyAlignment="1" applyProtection="1">
      <alignment horizontal="center" vertical="center" wrapText="1"/>
      <protection locked="0"/>
    </xf>
    <xf numFmtId="0" fontId="52" fillId="26" borderId="142" xfId="0" applyFont="1" applyFill="1" applyBorder="1" applyAlignment="1" applyProtection="1">
      <alignment horizontal="center" vertical="center" wrapText="1"/>
      <protection locked="0"/>
    </xf>
    <xf numFmtId="0" fontId="52" fillId="26" borderId="143" xfId="0" applyFont="1" applyFill="1" applyBorder="1" applyAlignment="1" applyProtection="1">
      <alignment horizontal="center" vertical="center" wrapText="1"/>
      <protection locked="0"/>
    </xf>
    <xf numFmtId="0" fontId="52" fillId="26" borderId="145" xfId="0" applyFont="1" applyFill="1" applyBorder="1" applyAlignment="1" applyProtection="1">
      <alignment horizontal="center" vertical="center" wrapText="1"/>
      <protection locked="0"/>
    </xf>
    <xf numFmtId="0" fontId="52" fillId="26" borderId="94" xfId="0" applyFont="1" applyFill="1" applyBorder="1" applyAlignment="1" applyProtection="1">
      <alignment vertical="center" wrapText="1"/>
      <protection locked="0"/>
    </xf>
    <xf numFmtId="0" fontId="52" fillId="26" borderId="95" xfId="0" applyFont="1" applyFill="1" applyBorder="1" applyAlignment="1" applyProtection="1">
      <alignment vertical="center" wrapText="1"/>
      <protection locked="0"/>
    </xf>
    <xf numFmtId="0" fontId="52" fillId="26" borderId="96" xfId="0" applyFont="1" applyFill="1" applyBorder="1" applyAlignment="1" applyProtection="1">
      <alignment vertical="center" wrapText="1"/>
      <protection locked="0"/>
    </xf>
    <xf numFmtId="8" fontId="91" fillId="2" borderId="3" xfId="0" applyNumberFormat="1" applyFont="1" applyFill="1" applyBorder="1" applyAlignment="1">
      <alignment horizontal="center"/>
    </xf>
    <xf numFmtId="3" fontId="45" fillId="28" borderId="0" xfId="0" applyNumberFormat="1" applyFont="1" applyFill="1" applyAlignment="1" applyProtection="1">
      <alignment horizontal="center" vertical="center"/>
      <protection locked="0"/>
    </xf>
    <xf numFmtId="0" fontId="0" fillId="2" borderId="11" xfId="0" applyFill="1" applyBorder="1" applyProtection="1">
      <protection locked="0"/>
    </xf>
    <xf numFmtId="0" fontId="219" fillId="2" borderId="0" xfId="0" applyFont="1" applyFill="1" applyProtection="1">
      <protection locked="0"/>
    </xf>
    <xf numFmtId="0" fontId="58" fillId="2" borderId="0" xfId="0" applyFont="1" applyFill="1" applyProtection="1">
      <protection locked="0"/>
    </xf>
    <xf numFmtId="0" fontId="45" fillId="2" borderId="0" xfId="0" applyFont="1" applyFill="1" applyAlignment="1" applyProtection="1">
      <alignment vertical="center"/>
      <protection locked="0"/>
    </xf>
    <xf numFmtId="0" fontId="231" fillId="2" borderId="0" xfId="0" applyFont="1" applyFill="1" applyAlignment="1" applyProtection="1">
      <alignment vertical="top" wrapText="1"/>
      <protection locked="0"/>
    </xf>
    <xf numFmtId="175" fontId="47" fillId="2" borderId="104" xfId="0" applyNumberFormat="1" applyFont="1" applyFill="1" applyBorder="1" applyAlignment="1">
      <alignment horizontal="center" wrapText="1"/>
    </xf>
    <xf numFmtId="175" fontId="91" fillId="2" borderId="102" xfId="0" applyNumberFormat="1" applyFont="1" applyFill="1" applyBorder="1" applyAlignment="1">
      <alignment horizontal="center"/>
    </xf>
    <xf numFmtId="175" fontId="91" fillId="2" borderId="6" xfId="0" applyNumberFormat="1" applyFont="1" applyFill="1" applyBorder="1" applyAlignment="1">
      <alignment horizontal="center"/>
    </xf>
    <xf numFmtId="175" fontId="91" fillId="2" borderId="130" xfId="0" applyNumberFormat="1" applyFont="1" applyFill="1" applyBorder="1" applyAlignment="1">
      <alignment horizontal="center"/>
    </xf>
    <xf numFmtId="3" fontId="45" fillId="0" borderId="0" xfId="0" applyNumberFormat="1" applyFont="1" applyAlignment="1" applyProtection="1">
      <alignment horizontal="center" vertical="center"/>
      <protection locked="0"/>
    </xf>
    <xf numFmtId="3" fontId="49" fillId="0" borderId="11" xfId="0" applyNumberFormat="1" applyFont="1" applyBorder="1" applyAlignment="1" applyProtection="1">
      <alignment horizontal="center" vertical="center"/>
      <protection locked="0"/>
    </xf>
    <xf numFmtId="1" fontId="45" fillId="2" borderId="0" xfId="0" applyNumberFormat="1" applyFont="1" applyFill="1" applyAlignment="1" applyProtection="1">
      <alignment horizontal="center" vertical="center"/>
      <protection locked="0"/>
    </xf>
    <xf numFmtId="1" fontId="45" fillId="2" borderId="5" xfId="0" applyNumberFormat="1" applyFont="1" applyFill="1" applyBorder="1" applyAlignment="1" applyProtection="1">
      <alignment horizontal="center" vertical="center"/>
      <protection locked="0"/>
    </xf>
    <xf numFmtId="1" fontId="45" fillId="28" borderId="34" xfId="70" applyNumberFormat="1" applyFont="1" applyFill="1" applyBorder="1" applyAlignment="1" applyProtection="1">
      <alignment horizontal="center"/>
      <protection locked="0"/>
    </xf>
    <xf numFmtId="1" fontId="45" fillId="28" borderId="44" xfId="70" applyNumberFormat="1" applyFont="1" applyFill="1" applyBorder="1" applyAlignment="1" applyProtection="1">
      <alignment horizontal="center"/>
      <protection locked="0"/>
    </xf>
    <xf numFmtId="288" fontId="41" fillId="2" borderId="135" xfId="0" applyNumberFormat="1" applyFont="1" applyFill="1" applyBorder="1" applyAlignment="1">
      <alignment horizontal="center"/>
    </xf>
    <xf numFmtId="288" fontId="45" fillId="2" borderId="6" xfId="0" applyNumberFormat="1" applyFont="1" applyFill="1" applyBorder="1" applyAlignment="1">
      <alignment horizontal="center"/>
    </xf>
    <xf numFmtId="3" fontId="8" fillId="2" borderId="147" xfId="0" applyNumberFormat="1" applyFont="1" applyFill="1" applyBorder="1" applyAlignment="1" applyProtection="1">
      <alignment horizontal="center" vertical="center"/>
      <protection locked="0"/>
    </xf>
    <xf numFmtId="286" fontId="45" fillId="2" borderId="77" xfId="0" applyNumberFormat="1" applyFont="1" applyFill="1" applyBorder="1" applyAlignment="1" applyProtection="1">
      <alignment horizontal="center" vertical="center"/>
      <protection locked="0"/>
    </xf>
    <xf numFmtId="173" fontId="45" fillId="2" borderId="77" xfId="70" applyNumberFormat="1" applyFont="1" applyFill="1" applyBorder="1" applyAlignment="1" applyProtection="1">
      <alignment horizontal="center" vertical="center"/>
      <protection locked="0"/>
    </xf>
    <xf numFmtId="173" fontId="8" fillId="2" borderId="77" xfId="70" applyNumberFormat="1" applyFont="1" applyFill="1" applyBorder="1" applyAlignment="1" applyProtection="1">
      <alignment horizontal="center" vertical="center"/>
      <protection locked="0"/>
    </xf>
    <xf numFmtId="173" fontId="8" fillId="2" borderId="11" xfId="71" applyNumberFormat="1" applyFont="1" applyFill="1" applyBorder="1" applyAlignment="1" applyProtection="1">
      <alignment horizontal="center" vertical="center"/>
      <protection locked="0"/>
    </xf>
    <xf numFmtId="173" fontId="8" fillId="2" borderId="11" xfId="0" applyNumberFormat="1" applyFont="1" applyFill="1" applyBorder="1" applyAlignment="1" applyProtection="1">
      <alignment horizontal="center" vertical="center"/>
      <protection locked="0"/>
    </xf>
    <xf numFmtId="0" fontId="245" fillId="94" borderId="148" xfId="0" applyFont="1" applyFill="1" applyBorder="1" applyAlignment="1" applyProtection="1">
      <alignment horizontal="left" wrapText="1"/>
      <protection locked="0"/>
    </xf>
    <xf numFmtId="0" fontId="58" fillId="94" borderId="149" xfId="0" applyFont="1" applyFill="1" applyBorder="1" applyProtection="1">
      <protection locked="0"/>
    </xf>
    <xf numFmtId="39" fontId="42" fillId="94" borderId="149" xfId="0" applyNumberFormat="1" applyFont="1" applyFill="1" applyBorder="1" applyAlignment="1" applyProtection="1">
      <alignment horizontal="center"/>
      <protection locked="0"/>
    </xf>
    <xf numFmtId="3" fontId="45" fillId="94" borderId="149" xfId="0" applyNumberFormat="1" applyFont="1" applyFill="1" applyBorder="1" applyAlignment="1" applyProtection="1">
      <alignment vertical="center"/>
      <protection locked="0"/>
    </xf>
    <xf numFmtId="0" fontId="45" fillId="94" borderId="149" xfId="0" applyFont="1" applyFill="1" applyBorder="1" applyAlignment="1" applyProtection="1">
      <alignment vertical="center"/>
      <protection locked="0"/>
    </xf>
    <xf numFmtId="0" fontId="41" fillId="94" borderId="149" xfId="0" applyFont="1" applyFill="1" applyBorder="1" applyAlignment="1" applyProtection="1">
      <alignment horizontal="center" vertical="center"/>
      <protection locked="0"/>
    </xf>
    <xf numFmtId="0" fontId="41" fillId="94" borderId="150" xfId="0" applyFont="1" applyFill="1" applyBorder="1" applyAlignment="1" applyProtection="1">
      <alignment horizontal="center" vertical="center"/>
      <protection locked="0"/>
    </xf>
    <xf numFmtId="174" fontId="213" fillId="27" borderId="8" xfId="0" applyNumberFormat="1" applyFont="1" applyFill="1" applyBorder="1" applyAlignment="1">
      <alignment horizontal="center" vertical="center" wrapText="1"/>
    </xf>
    <xf numFmtId="17" fontId="41" fillId="28" borderId="152" xfId="0" applyNumberFormat="1" applyFont="1" applyFill="1" applyBorder="1"/>
    <xf numFmtId="0" fontId="41" fillId="28" borderId="152" xfId="0" applyFont="1" applyFill="1" applyBorder="1"/>
    <xf numFmtId="10" fontId="45" fillId="28" borderId="152" xfId="0" applyNumberFormat="1" applyFont="1" applyFill="1" applyBorder="1"/>
    <xf numFmtId="173" fontId="41" fillId="28" borderId="152" xfId="0" applyNumberFormat="1" applyFont="1" applyFill="1" applyBorder="1" applyProtection="1">
      <protection locked="0"/>
    </xf>
    <xf numFmtId="173" fontId="45" fillId="28" borderId="152" xfId="70" applyNumberFormat="1" applyFont="1" applyFill="1" applyBorder="1" applyProtection="1"/>
    <xf numFmtId="10" fontId="41" fillId="2" borderId="0" xfId="0" applyNumberFormat="1" applyFont="1" applyFill="1" applyAlignment="1" applyProtection="1">
      <alignment horizontal="center"/>
      <protection locked="0"/>
    </xf>
    <xf numFmtId="0" fontId="48" fillId="2" borderId="5" xfId="0" applyFont="1" applyFill="1" applyBorder="1" applyAlignment="1">
      <alignment horizontal="left" vertical="center"/>
    </xf>
    <xf numFmtId="0" fontId="41" fillId="2" borderId="5" xfId="0" applyFont="1" applyFill="1" applyBorder="1" applyAlignment="1">
      <alignment horizontal="center" vertical="center"/>
    </xf>
    <xf numFmtId="287" fontId="216" fillId="2" borderId="153" xfId="70" applyNumberFormat="1" applyFont="1" applyFill="1" applyBorder="1" applyAlignment="1">
      <alignment horizontal="left" vertical="center"/>
    </xf>
    <xf numFmtId="287" fontId="216" fillId="2" borderId="86" xfId="70" applyNumberFormat="1" applyFont="1" applyFill="1" applyBorder="1" applyAlignment="1">
      <alignment horizontal="left" vertical="center"/>
    </xf>
    <xf numFmtId="0" fontId="44" fillId="94" borderId="148" xfId="0" applyFont="1" applyFill="1" applyBorder="1" applyAlignment="1">
      <alignment vertical="center"/>
    </xf>
    <xf numFmtId="0" fontId="44" fillId="94" borderId="149" xfId="0" applyFont="1" applyFill="1" applyBorder="1" applyAlignment="1">
      <alignment vertical="center"/>
    </xf>
    <xf numFmtId="8" fontId="91" fillId="94" borderId="149" xfId="0" applyNumberFormat="1" applyFont="1" applyFill="1" applyBorder="1" applyAlignment="1">
      <alignment horizontal="center"/>
    </xf>
    <xf numFmtId="8" fontId="91" fillId="94" borderId="150" xfId="0" applyNumberFormat="1" applyFont="1" applyFill="1" applyBorder="1" applyAlignment="1">
      <alignment horizontal="center"/>
    </xf>
    <xf numFmtId="0" fontId="44" fillId="2" borderId="111" xfId="0" applyFont="1" applyFill="1" applyBorder="1" applyAlignment="1">
      <alignment vertical="center" wrapText="1"/>
    </xf>
    <xf numFmtId="0" fontId="245" fillId="92" borderId="0" xfId="0" applyFont="1" applyFill="1" applyAlignment="1" applyProtection="1">
      <alignment horizontal="left" vertical="center" wrapText="1"/>
      <protection locked="0"/>
    </xf>
    <xf numFmtId="0" fontId="245" fillId="2" borderId="0" xfId="0" applyFont="1" applyFill="1" applyAlignment="1" applyProtection="1">
      <alignment horizontal="left" vertical="center" wrapText="1"/>
      <protection locked="0"/>
    </xf>
    <xf numFmtId="0" fontId="45" fillId="2" borderId="0" xfId="0" applyFont="1" applyFill="1" applyAlignment="1" applyProtection="1">
      <alignment horizontal="left" vertical="top" wrapText="1"/>
      <protection locked="0"/>
    </xf>
    <xf numFmtId="0" fontId="45" fillId="2" borderId="0" xfId="0" applyFont="1" applyFill="1" applyAlignment="1" applyProtection="1">
      <alignment horizontal="left" vertical="top"/>
      <protection locked="0"/>
    </xf>
    <xf numFmtId="0" fontId="48" fillId="2" borderId="0" xfId="0" applyFont="1" applyFill="1" applyAlignment="1">
      <alignment vertical="top" wrapText="1"/>
    </xf>
    <xf numFmtId="1" fontId="7" fillId="28" borderId="98" xfId="0" applyNumberFormat="1" applyFont="1" applyFill="1" applyBorder="1" applyAlignment="1">
      <alignment vertical="center"/>
    </xf>
    <xf numFmtId="286" fontId="45" fillId="0" borderId="0" xfId="0" applyNumberFormat="1" applyFont="1" applyAlignment="1" applyProtection="1">
      <alignment horizontal="center" vertical="center"/>
      <protection locked="0"/>
    </xf>
    <xf numFmtId="3" fontId="8" fillId="2" borderId="34" xfId="0" applyNumberFormat="1" applyFont="1" applyFill="1" applyBorder="1" applyAlignment="1" applyProtection="1">
      <alignment horizontal="center" vertical="center"/>
      <protection locked="0"/>
    </xf>
    <xf numFmtId="3" fontId="42" fillId="2" borderId="154" xfId="0" applyNumberFormat="1" applyFont="1" applyFill="1" applyBorder="1" applyAlignment="1" applyProtection="1">
      <alignment horizontal="center" vertical="center"/>
      <protection locked="0"/>
    </xf>
    <xf numFmtId="3" fontId="44" fillId="2" borderId="155" xfId="0" applyNumberFormat="1" applyFont="1" applyFill="1" applyBorder="1" applyAlignment="1" applyProtection="1">
      <alignment horizontal="left" vertical="center"/>
      <protection locked="0"/>
    </xf>
    <xf numFmtId="3" fontId="44" fillId="2" borderId="86" xfId="0" applyNumberFormat="1" applyFont="1" applyFill="1" applyBorder="1" applyAlignment="1" applyProtection="1">
      <alignment horizontal="left" vertical="center"/>
      <protection locked="0"/>
    </xf>
    <xf numFmtId="3" fontId="44" fillId="2" borderId="38" xfId="0" applyNumberFormat="1" applyFont="1" applyFill="1" applyBorder="1" applyAlignment="1" applyProtection="1">
      <alignment horizontal="left" vertical="center"/>
      <protection locked="0"/>
    </xf>
    <xf numFmtId="3" fontId="8" fillId="2" borderId="156" xfId="0" applyNumberFormat="1" applyFont="1" applyFill="1" applyBorder="1" applyAlignment="1" applyProtection="1">
      <alignment horizontal="center" vertical="center"/>
      <protection locked="0"/>
    </xf>
    <xf numFmtId="3" fontId="42" fillId="2" borderId="157" xfId="0" applyNumberFormat="1" applyFont="1" applyFill="1" applyBorder="1" applyAlignment="1" applyProtection="1">
      <alignment horizontal="center" vertical="center"/>
      <protection locked="0"/>
    </xf>
    <xf numFmtId="3" fontId="42" fillId="2" borderId="11" xfId="0" applyNumberFormat="1" applyFont="1" applyFill="1" applyBorder="1" applyAlignment="1" applyProtection="1">
      <alignment horizontal="center" vertical="center"/>
      <protection locked="0"/>
    </xf>
    <xf numFmtId="8" fontId="91" fillId="2" borderId="51" xfId="0" applyNumberFormat="1" applyFont="1" applyFill="1" applyBorder="1" applyAlignment="1">
      <alignment horizontal="center"/>
    </xf>
    <xf numFmtId="8" fontId="91" fillId="28" borderId="109" xfId="0" applyNumberFormat="1" applyFont="1" applyFill="1" applyBorder="1" applyAlignment="1">
      <alignment horizontal="center"/>
    </xf>
    <xf numFmtId="8" fontId="91" fillId="28" borderId="158" xfId="0" applyNumberFormat="1" applyFont="1" applyFill="1" applyBorder="1" applyAlignment="1">
      <alignment horizontal="center"/>
    </xf>
    <xf numFmtId="0" fontId="219" fillId="92" borderId="0" xfId="0" applyFont="1" applyFill="1" applyProtection="1">
      <protection locked="0"/>
    </xf>
    <xf numFmtId="0" fontId="0" fillId="92" borderId="0" xfId="0" applyFill="1" applyAlignment="1">
      <alignment horizontal="center"/>
    </xf>
    <xf numFmtId="8" fontId="91" fillId="28" borderId="159" xfId="0" applyNumberFormat="1" applyFont="1" applyFill="1" applyBorder="1" applyAlignment="1">
      <alignment horizontal="center"/>
    </xf>
    <xf numFmtId="8" fontId="91" fillId="28" borderId="160" xfId="0" applyNumberFormat="1" applyFont="1" applyFill="1" applyBorder="1" applyAlignment="1">
      <alignment horizontal="center"/>
    </xf>
    <xf numFmtId="175" fontId="91" fillId="2" borderId="112" xfId="0" applyNumberFormat="1" applyFont="1" applyFill="1" applyBorder="1" applyAlignment="1">
      <alignment horizontal="center"/>
    </xf>
    <xf numFmtId="8" fontId="91" fillId="2" borderId="112" xfId="0" applyNumberFormat="1" applyFont="1" applyFill="1" applyBorder="1" applyAlignment="1">
      <alignment horizontal="center"/>
    </xf>
    <xf numFmtId="8" fontId="47" fillId="2" borderId="104" xfId="0" applyNumberFormat="1" applyFont="1" applyFill="1" applyBorder="1" applyAlignment="1">
      <alignment horizontal="center"/>
    </xf>
    <xf numFmtId="0" fontId="41" fillId="2" borderId="0" xfId="0" applyFont="1" applyFill="1" applyAlignment="1">
      <alignment horizontal="left" vertical="top" wrapText="1"/>
    </xf>
    <xf numFmtId="10" fontId="41" fillId="2" borderId="102" xfId="0" applyNumberFormat="1" applyFont="1" applyFill="1" applyBorder="1" applyAlignment="1" applyProtection="1">
      <alignment horizontal="center"/>
      <protection locked="0"/>
    </xf>
    <xf numFmtId="0" fontId="52" fillId="2" borderId="111" xfId="0" applyFont="1" applyFill="1" applyBorder="1" applyAlignment="1">
      <alignment horizontal="center" vertical="center" wrapText="1"/>
    </xf>
    <xf numFmtId="0" fontId="52" fillId="2" borderId="0" xfId="0" applyFont="1" applyFill="1" applyAlignment="1">
      <alignment horizontal="center" vertical="center"/>
    </xf>
    <xf numFmtId="288" fontId="45" fillId="2" borderId="85" xfId="0" applyNumberFormat="1" applyFont="1" applyFill="1" applyBorder="1" applyAlignment="1">
      <alignment horizontal="center"/>
    </xf>
    <xf numFmtId="288" fontId="45" fillId="2" borderId="47" xfId="0" applyNumberFormat="1" applyFont="1" applyFill="1" applyBorder="1" applyAlignment="1">
      <alignment horizontal="center"/>
    </xf>
    <xf numFmtId="0" fontId="52" fillId="2" borderId="86" xfId="0" applyFont="1" applyFill="1" applyBorder="1" applyAlignment="1">
      <alignment horizontal="center" vertical="center" wrapText="1"/>
    </xf>
    <xf numFmtId="288" fontId="41" fillId="2" borderId="0" xfId="0" applyNumberFormat="1" applyFont="1" applyFill="1" applyAlignment="1">
      <alignment horizontal="center"/>
    </xf>
    <xf numFmtId="288" fontId="41" fillId="2" borderId="112" xfId="0" applyNumberFormat="1" applyFont="1" applyFill="1" applyBorder="1" applyAlignment="1">
      <alignment horizontal="center"/>
    </xf>
    <xf numFmtId="288" fontId="45" fillId="2" borderId="12" xfId="0" applyNumberFormat="1" applyFont="1" applyFill="1" applyBorder="1" applyAlignment="1">
      <alignment horizontal="center"/>
    </xf>
    <xf numFmtId="172" fontId="45" fillId="2" borderId="8" xfId="0" applyNumberFormat="1" applyFont="1" applyFill="1" applyBorder="1" applyAlignment="1">
      <alignment horizontal="center"/>
    </xf>
    <xf numFmtId="288" fontId="45" fillId="2" borderId="8" xfId="0" applyNumberFormat="1" applyFont="1" applyFill="1" applyBorder="1" applyAlignment="1">
      <alignment horizontal="center"/>
    </xf>
    <xf numFmtId="288" fontId="41" fillId="2" borderId="37" xfId="0" applyNumberFormat="1" applyFont="1" applyFill="1" applyBorder="1" applyAlignment="1">
      <alignment horizontal="center"/>
    </xf>
    <xf numFmtId="288" fontId="45" fillId="2" borderId="7" xfId="0" applyNumberFormat="1" applyFont="1" applyFill="1" applyBorder="1" applyAlignment="1">
      <alignment horizontal="center"/>
    </xf>
    <xf numFmtId="172" fontId="45" fillId="2" borderId="163" xfId="0" applyNumberFormat="1" applyFont="1" applyFill="1" applyBorder="1" applyAlignment="1">
      <alignment horizontal="center"/>
    </xf>
    <xf numFmtId="172" fontId="45" fillId="2" borderId="11" xfId="0" applyNumberFormat="1" applyFont="1" applyFill="1" applyBorder="1" applyAlignment="1">
      <alignment horizontal="center"/>
    </xf>
    <xf numFmtId="172" fontId="45" fillId="2" borderId="162" xfId="0" applyNumberFormat="1" applyFont="1" applyFill="1" applyBorder="1" applyAlignment="1">
      <alignment horizontal="center"/>
    </xf>
    <xf numFmtId="172" fontId="45" fillId="2" borderId="161" xfId="0" applyNumberFormat="1" applyFont="1" applyFill="1" applyBorder="1" applyAlignment="1">
      <alignment horizontal="center"/>
    </xf>
    <xf numFmtId="172" fontId="45" fillId="2" borderId="164" xfId="0" applyNumberFormat="1" applyFont="1" applyFill="1" applyBorder="1" applyAlignment="1">
      <alignment horizontal="center"/>
    </xf>
    <xf numFmtId="1" fontId="45" fillId="2" borderId="130" xfId="0" applyNumberFormat="1" applyFont="1" applyFill="1" applyBorder="1" applyAlignment="1" applyProtection="1">
      <alignment horizontal="center"/>
      <protection locked="0"/>
    </xf>
    <xf numFmtId="1" fontId="45" fillId="2" borderId="102" xfId="0" applyNumberFormat="1" applyFont="1" applyFill="1" applyBorder="1" applyAlignment="1" applyProtection="1">
      <alignment horizontal="center"/>
      <protection locked="0"/>
    </xf>
    <xf numFmtId="1" fontId="45" fillId="2" borderId="6" xfId="0" applyNumberFormat="1" applyFont="1" applyFill="1" applyBorder="1" applyAlignment="1" applyProtection="1">
      <alignment horizontal="center"/>
      <protection locked="0"/>
    </xf>
    <xf numFmtId="1" fontId="45" fillId="2" borderId="85" xfId="0" applyNumberFormat="1" applyFont="1" applyFill="1" applyBorder="1" applyAlignment="1" applyProtection="1">
      <alignment horizontal="center"/>
      <protection locked="0"/>
    </xf>
    <xf numFmtId="1" fontId="45" fillId="2" borderId="47" xfId="0" applyNumberFormat="1" applyFont="1" applyFill="1" applyBorder="1" applyAlignment="1" applyProtection="1">
      <alignment horizontal="center"/>
      <protection locked="0"/>
    </xf>
    <xf numFmtId="288" fontId="45" fillId="2" borderId="155" xfId="0" applyNumberFormat="1" applyFont="1" applyFill="1" applyBorder="1" applyAlignment="1">
      <alignment horizontal="center"/>
    </xf>
    <xf numFmtId="288" fontId="45" fillId="2" borderId="86" xfId="0" applyNumberFormat="1" applyFont="1" applyFill="1" applyBorder="1" applyAlignment="1">
      <alignment horizontal="center"/>
    </xf>
    <xf numFmtId="288" fontId="45" fillId="2" borderId="103" xfId="0" applyNumberFormat="1" applyFont="1" applyFill="1" applyBorder="1" applyAlignment="1">
      <alignment horizontal="center"/>
    </xf>
    <xf numFmtId="288" fontId="45" fillId="2" borderId="38" xfId="0" applyNumberFormat="1" applyFont="1" applyFill="1" applyBorder="1" applyAlignment="1">
      <alignment horizontal="center"/>
    </xf>
    <xf numFmtId="288" fontId="45" fillId="2" borderId="165" xfId="0" applyNumberFormat="1" applyFont="1" applyFill="1" applyBorder="1" applyAlignment="1">
      <alignment horizontal="center"/>
    </xf>
    <xf numFmtId="0" fontId="7" fillId="2" borderId="86" xfId="0" applyFont="1" applyFill="1" applyBorder="1"/>
    <xf numFmtId="0" fontId="7" fillId="28" borderId="98" xfId="0" applyFont="1" applyFill="1" applyBorder="1"/>
    <xf numFmtId="0" fontId="52" fillId="26" borderId="130" xfId="0" applyFont="1" applyFill="1" applyBorder="1" applyAlignment="1">
      <alignment horizontal="center" vertical="center"/>
    </xf>
    <xf numFmtId="0" fontId="236" fillId="2" borderId="130" xfId="73" applyFont="1" applyFill="1" applyBorder="1" applyAlignment="1">
      <alignment vertical="center"/>
    </xf>
    <xf numFmtId="0" fontId="45" fillId="2" borderId="130" xfId="0" applyFont="1" applyFill="1" applyBorder="1" applyAlignment="1">
      <alignment vertical="center" wrapText="1"/>
    </xf>
    <xf numFmtId="0" fontId="52" fillId="26" borderId="130" xfId="0" applyFont="1" applyFill="1" applyBorder="1" applyAlignment="1">
      <alignment horizontal="center" vertical="center" wrapText="1"/>
    </xf>
    <xf numFmtId="0" fontId="48" fillId="2" borderId="4" xfId="0" applyFont="1" applyFill="1" applyBorder="1" applyAlignment="1">
      <alignment wrapText="1"/>
    </xf>
    <xf numFmtId="0" fontId="0" fillId="2" borderId="166" xfId="0" applyFill="1" applyBorder="1"/>
    <xf numFmtId="0" fontId="0" fillId="2" borderId="4" xfId="0" applyFill="1" applyBorder="1" applyAlignment="1">
      <alignment wrapText="1"/>
    </xf>
    <xf numFmtId="0" fontId="238" fillId="2" borderId="4" xfId="0" applyFont="1" applyFill="1" applyBorder="1" applyAlignment="1">
      <alignment vertical="center" wrapText="1"/>
    </xf>
    <xf numFmtId="173" fontId="91" fillId="28" borderId="104" xfId="0" applyNumberFormat="1" applyFont="1" applyFill="1" applyBorder="1" applyAlignment="1">
      <alignment horizontal="center"/>
    </xf>
    <xf numFmtId="175" fontId="91" fillId="2" borderId="111" xfId="0" applyNumberFormat="1" applyFont="1" applyFill="1" applyBorder="1" applyAlignment="1">
      <alignment horizontal="center"/>
    </xf>
    <xf numFmtId="8" fontId="91" fillId="2" borderId="98" xfId="0" applyNumberFormat="1" applyFont="1" applyFill="1" applyBorder="1" applyAlignment="1">
      <alignment horizontal="center"/>
    </xf>
    <xf numFmtId="174" fontId="47" fillId="88" borderId="111" xfId="0" applyNumberFormat="1" applyFont="1" applyFill="1" applyBorder="1" applyAlignment="1">
      <alignment horizontal="center" vertical="center" wrapText="1"/>
    </xf>
    <xf numFmtId="0" fontId="47" fillId="88" borderId="111" xfId="0" applyFont="1" applyFill="1" applyBorder="1" applyAlignment="1">
      <alignment horizontal="center" vertical="center" wrapText="1"/>
    </xf>
    <xf numFmtId="174" fontId="47" fillId="88" borderId="111" xfId="0" applyNumberFormat="1" applyFont="1" applyFill="1" applyBorder="1" applyAlignment="1">
      <alignment horizontal="left" vertical="center" wrapText="1"/>
    </xf>
    <xf numFmtId="0" fontId="1" fillId="2" borderId="0" xfId="0" applyFont="1" applyFill="1" applyProtection="1">
      <protection locked="0"/>
    </xf>
    <xf numFmtId="0" fontId="1" fillId="2" borderId="0" xfId="0" applyFont="1" applyFill="1"/>
    <xf numFmtId="0" fontId="1" fillId="2" borderId="0" xfId="0" applyFont="1" applyFill="1" applyAlignment="1">
      <alignment vertical="top"/>
    </xf>
    <xf numFmtId="0" fontId="41" fillId="0" borderId="104" xfId="0" applyFont="1" applyBorder="1" applyAlignment="1" applyProtection="1">
      <alignment horizontal="center"/>
      <protection locked="0"/>
    </xf>
    <xf numFmtId="3" fontId="41" fillId="2" borderId="104" xfId="0" applyNumberFormat="1" applyFont="1" applyFill="1" applyBorder="1" applyAlignment="1" applyProtection="1">
      <alignment horizontal="center"/>
      <protection locked="0"/>
    </xf>
    <xf numFmtId="3" fontId="48" fillId="28" borderId="104" xfId="0" applyNumberFormat="1" applyFont="1" applyFill="1" applyBorder="1" applyAlignment="1" applyProtection="1">
      <alignment horizontal="center"/>
      <protection locked="0"/>
    </xf>
    <xf numFmtId="38" fontId="48" fillId="28" borderId="104" xfId="0" applyNumberFormat="1" applyFont="1" applyFill="1" applyBorder="1" applyAlignment="1" applyProtection="1">
      <alignment horizontal="center"/>
      <protection locked="0"/>
    </xf>
    <xf numFmtId="0" fontId="48" fillId="0" borderId="104" xfId="0" applyFont="1" applyBorder="1" applyAlignment="1">
      <alignment horizontal="center"/>
    </xf>
    <xf numFmtId="3" fontId="48" fillId="2" borderId="104" xfId="0" applyNumberFormat="1" applyFont="1" applyFill="1" applyBorder="1" applyAlignment="1">
      <alignment horizontal="center"/>
    </xf>
    <xf numFmtId="288" fontId="41" fillId="2" borderId="5" xfId="0" applyNumberFormat="1" applyFont="1" applyFill="1" applyBorder="1" applyAlignment="1">
      <alignment horizontal="center"/>
    </xf>
    <xf numFmtId="288" fontId="45" fillId="2" borderId="4" xfId="0" applyNumberFormat="1" applyFont="1" applyFill="1" applyBorder="1" applyAlignment="1">
      <alignment horizontal="center"/>
    </xf>
    <xf numFmtId="0" fontId="41" fillId="2" borderId="166" xfId="0" applyFont="1" applyFill="1" applyBorder="1" applyAlignment="1" applyProtection="1">
      <alignment horizontal="center" vertical="center"/>
      <protection locked="0"/>
    </xf>
    <xf numFmtId="3" fontId="91" fillId="2" borderId="4" xfId="0" applyNumberFormat="1" applyFont="1" applyFill="1" applyBorder="1" applyAlignment="1" applyProtection="1">
      <alignment horizontal="left" vertical="center"/>
      <protection locked="0"/>
    </xf>
    <xf numFmtId="3" fontId="8" fillId="2" borderId="166" xfId="0" applyNumberFormat="1" applyFont="1" applyFill="1" applyBorder="1" applyAlignment="1" applyProtection="1">
      <alignment horizontal="center" vertical="center"/>
      <protection locked="0"/>
    </xf>
    <xf numFmtId="3" fontId="91" fillId="2" borderId="4" xfId="0" applyNumberFormat="1" applyFont="1" applyFill="1" applyBorder="1" applyAlignment="1" applyProtection="1">
      <alignment vertical="center"/>
      <protection locked="0"/>
    </xf>
    <xf numFmtId="0" fontId="48" fillId="89" borderId="4" xfId="0" applyFont="1" applyFill="1" applyBorder="1" applyAlignment="1" applyProtection="1">
      <alignment horizontal="left" vertical="center"/>
      <protection locked="0"/>
    </xf>
    <xf numFmtId="3" fontId="42" fillId="2" borderId="166" xfId="0" applyNumberFormat="1" applyFont="1" applyFill="1" applyBorder="1" applyAlignment="1" applyProtection="1">
      <alignment horizontal="center" vertical="center"/>
      <protection locked="0"/>
    </xf>
    <xf numFmtId="173" fontId="8" fillId="2" borderId="166" xfId="70" applyNumberFormat="1" applyFont="1" applyFill="1" applyBorder="1" applyAlignment="1" applyProtection="1">
      <alignment horizontal="center" vertical="center"/>
      <protection locked="0"/>
    </xf>
    <xf numFmtId="0" fontId="1" fillId="2" borderId="0" xfId="0" applyFont="1" applyFill="1" applyAlignment="1">
      <alignment horizontal="center"/>
    </xf>
    <xf numFmtId="174" fontId="52" fillId="26" borderId="130" xfId="6" applyNumberFormat="1" applyFont="1" applyFill="1" applyBorder="1" applyAlignment="1">
      <alignment horizontal="center" vertical="center" wrapText="1"/>
    </xf>
    <xf numFmtId="174" fontId="52" fillId="26" borderId="104" xfId="6" applyNumberFormat="1" applyFont="1" applyFill="1" applyBorder="1" applyAlignment="1">
      <alignment horizontal="center" vertical="center" wrapText="1"/>
    </xf>
    <xf numFmtId="9" fontId="72" fillId="26" borderId="34" xfId="5151" applyNumberFormat="1" applyFont="1" applyFill="1" applyBorder="1" applyAlignment="1">
      <alignment horizontal="center" vertical="center" wrapText="1"/>
    </xf>
    <xf numFmtId="173" fontId="47" fillId="2" borderId="104" xfId="0" applyNumberFormat="1" applyFont="1" applyFill="1" applyBorder="1" applyAlignment="1">
      <alignment horizontal="center"/>
    </xf>
    <xf numFmtId="175" fontId="47" fillId="2" borderId="155" xfId="0" applyNumberFormat="1" applyFont="1" applyFill="1" applyBorder="1" applyAlignment="1">
      <alignment horizontal="left"/>
    </xf>
    <xf numFmtId="8" fontId="91" fillId="92" borderId="51" xfId="0" applyNumberFormat="1" applyFont="1" applyFill="1" applyBorder="1" applyAlignment="1">
      <alignment horizontal="center"/>
    </xf>
    <xf numFmtId="8" fontId="91" fillId="92" borderId="103" xfId="0" applyNumberFormat="1" applyFont="1" applyFill="1" applyBorder="1" applyAlignment="1">
      <alignment horizontal="center"/>
    </xf>
    <xf numFmtId="0" fontId="0" fillId="95" borderId="104" xfId="0" applyFill="1" applyBorder="1" applyAlignment="1">
      <alignment vertical="top"/>
    </xf>
    <xf numFmtId="43" fontId="0" fillId="28" borderId="34" xfId="71" applyNumberFormat="1" applyFont="1" applyFill="1" applyBorder="1" applyAlignment="1">
      <alignment vertical="top"/>
    </xf>
    <xf numFmtId="179" fontId="0" fillId="2" borderId="0" xfId="71" applyNumberFormat="1" applyFont="1" applyFill="1"/>
    <xf numFmtId="179" fontId="0" fillId="92" borderId="0" xfId="71" applyNumberFormat="1" applyFont="1" applyFill="1"/>
    <xf numFmtId="179" fontId="237" fillId="2" borderId="0" xfId="71" applyNumberFormat="1" applyFont="1" applyFill="1"/>
    <xf numFmtId="179" fontId="13" fillId="2" borderId="131" xfId="71" applyNumberFormat="1" applyFont="1" applyFill="1" applyBorder="1" applyAlignment="1">
      <alignment vertical="top"/>
    </xf>
    <xf numFmtId="179" fontId="0" fillId="28" borderId="34" xfId="71" applyNumberFormat="1" applyFont="1" applyFill="1" applyBorder="1" applyAlignment="1">
      <alignment vertical="top"/>
    </xf>
    <xf numFmtId="179" fontId="0" fillId="28" borderId="109" xfId="71" applyNumberFormat="1" applyFont="1" applyFill="1" applyBorder="1" applyAlignment="1">
      <alignment vertical="top"/>
    </xf>
    <xf numFmtId="0" fontId="0" fillId="96" borderId="104" xfId="0" applyFill="1" applyBorder="1" applyAlignment="1">
      <alignment vertical="top"/>
    </xf>
    <xf numFmtId="181" fontId="0" fillId="28" borderId="34" xfId="71" applyNumberFormat="1" applyFont="1" applyFill="1" applyBorder="1" applyAlignment="1">
      <alignment vertical="top"/>
    </xf>
    <xf numFmtId="3" fontId="45" fillId="28" borderId="0" xfId="0" applyNumberFormat="1" applyFont="1" applyFill="1" applyBorder="1" applyAlignment="1" applyProtection="1">
      <alignment horizontal="center" vertical="center"/>
      <protection locked="0"/>
    </xf>
    <xf numFmtId="0" fontId="91" fillId="97" borderId="0" xfId="0" applyFont="1" applyFill="1" applyAlignment="1" applyProtection="1">
      <alignment vertical="top" wrapText="1"/>
      <protection locked="0"/>
    </xf>
    <xf numFmtId="3" fontId="91" fillId="2" borderId="0" xfId="0" applyNumberFormat="1" applyFont="1" applyFill="1" applyBorder="1" applyAlignment="1" applyProtection="1">
      <alignment vertical="center"/>
      <protection locked="0"/>
    </xf>
    <xf numFmtId="3" fontId="91" fillId="97" borderId="0" xfId="0" applyNumberFormat="1" applyFont="1" applyFill="1" applyBorder="1" applyAlignment="1" applyProtection="1">
      <alignment vertical="center"/>
      <protection locked="0"/>
    </xf>
    <xf numFmtId="3" fontId="91" fillId="97" borderId="86" xfId="0" applyNumberFormat="1" applyFont="1" applyFill="1" applyBorder="1" applyAlignment="1" applyProtection="1">
      <alignment vertical="center"/>
      <protection locked="0"/>
    </xf>
    <xf numFmtId="0" fontId="232" fillId="0" borderId="11" xfId="0" applyFont="1" applyFill="1" applyBorder="1" applyAlignment="1" applyProtection="1">
      <alignment horizontal="center" vertical="center"/>
      <protection locked="0"/>
    </xf>
    <xf numFmtId="3" fontId="91" fillId="0" borderId="86" xfId="0" applyNumberFormat="1" applyFont="1" applyFill="1" applyBorder="1" applyAlignment="1" applyProtection="1">
      <alignment vertical="center"/>
      <protection locked="0"/>
    </xf>
    <xf numFmtId="3" fontId="45" fillId="0" borderId="0" xfId="0" applyNumberFormat="1" applyFont="1" applyFill="1" applyAlignment="1" applyProtection="1">
      <alignment horizontal="center" vertical="center"/>
      <protection locked="0"/>
    </xf>
    <xf numFmtId="3" fontId="45" fillId="0" borderId="0" xfId="0" applyNumberFormat="1" applyFont="1" applyFill="1" applyBorder="1" applyAlignment="1" applyProtection="1">
      <alignment horizontal="center" vertical="center"/>
      <protection locked="0"/>
    </xf>
    <xf numFmtId="10" fontId="210" fillId="0" borderId="0" xfId="0" applyNumberFormat="1" applyFont="1" applyFill="1" applyAlignment="1">
      <alignment horizontal="center" vertical="center"/>
    </xf>
    <xf numFmtId="9" fontId="41" fillId="0" borderId="11" xfId="0" applyNumberFormat="1" applyFont="1" applyFill="1" applyBorder="1" applyAlignment="1" applyProtection="1">
      <alignment horizontal="center" vertical="center"/>
      <protection locked="0"/>
    </xf>
    <xf numFmtId="0" fontId="0" fillId="0" borderId="0" xfId="0" applyFill="1" applyProtection="1">
      <protection locked="0"/>
    </xf>
    <xf numFmtId="3" fontId="45" fillId="2" borderId="0" xfId="0" applyNumberFormat="1" applyFont="1" applyFill="1" applyBorder="1" applyAlignment="1" applyProtection="1">
      <alignment horizontal="center" vertical="center"/>
      <protection locked="0"/>
    </xf>
    <xf numFmtId="0" fontId="231" fillId="97" borderId="0" xfId="0" applyFont="1" applyFill="1" applyAlignment="1" applyProtection="1">
      <alignment vertical="top" wrapText="1"/>
      <protection locked="0"/>
    </xf>
    <xf numFmtId="289" fontId="45" fillId="28" borderId="34" xfId="70" applyNumberFormat="1" applyFont="1" applyFill="1" applyBorder="1" applyAlignment="1" applyProtection="1">
      <alignment horizontal="center"/>
      <protection locked="0"/>
    </xf>
    <xf numFmtId="3" fontId="246" fillId="28" borderId="34" xfId="0" applyNumberFormat="1" applyFont="1" applyFill="1" applyBorder="1" applyAlignment="1">
      <alignment vertical="top"/>
    </xf>
    <xf numFmtId="3" fontId="42" fillId="97" borderId="39" xfId="0" applyNumberFormat="1" applyFont="1" applyFill="1" applyBorder="1" applyAlignment="1" applyProtection="1">
      <alignment horizontal="center" vertical="center"/>
      <protection locked="0"/>
    </xf>
    <xf numFmtId="3" fontId="42" fillId="97" borderId="50" xfId="0" applyNumberFormat="1" applyFont="1" applyFill="1" applyBorder="1" applyAlignment="1" applyProtection="1">
      <alignment horizontal="center" vertical="center"/>
      <protection locked="0"/>
    </xf>
    <xf numFmtId="43" fontId="45" fillId="2" borderId="0" xfId="71" applyFont="1" applyFill="1" applyAlignment="1" applyProtection="1">
      <alignment horizontal="center" vertical="center"/>
      <protection locked="0"/>
    </xf>
    <xf numFmtId="43" fontId="45" fillId="2" borderId="5" xfId="71" applyFont="1" applyFill="1" applyBorder="1" applyAlignment="1" applyProtection="1">
      <alignment horizontal="center" vertical="center"/>
      <protection locked="0"/>
    </xf>
    <xf numFmtId="181" fontId="45" fillId="2" borderId="0" xfId="71" applyNumberFormat="1" applyFont="1" applyFill="1" applyAlignment="1" applyProtection="1">
      <alignment horizontal="center" vertical="center"/>
      <protection locked="0"/>
    </xf>
    <xf numFmtId="181" fontId="45" fillId="2" borderId="5" xfId="71" applyNumberFormat="1" applyFont="1" applyFill="1" applyBorder="1" applyAlignment="1" applyProtection="1">
      <alignment horizontal="center" vertical="center"/>
      <protection locked="0"/>
    </xf>
    <xf numFmtId="40" fontId="48" fillId="28" borderId="104" xfId="0" applyNumberFormat="1" applyFont="1" applyFill="1" applyBorder="1" applyAlignment="1" applyProtection="1">
      <alignment horizontal="center"/>
      <protection locked="0"/>
    </xf>
    <xf numFmtId="40" fontId="41" fillId="28" borderId="104" xfId="0" applyNumberFormat="1" applyFont="1" applyFill="1" applyBorder="1" applyAlignment="1" applyProtection="1">
      <alignment horizontal="center"/>
      <protection locked="0"/>
    </xf>
    <xf numFmtId="43" fontId="48" fillId="28" borderId="104" xfId="71" applyFont="1" applyFill="1" applyBorder="1" applyAlignment="1" applyProtection="1">
      <alignment horizontal="center"/>
      <protection locked="0"/>
    </xf>
    <xf numFmtId="43" fontId="41" fillId="28" borderId="104" xfId="71" applyFont="1" applyFill="1" applyBorder="1" applyAlignment="1" applyProtection="1">
      <alignment horizontal="center"/>
      <protection locked="0"/>
    </xf>
    <xf numFmtId="43" fontId="13" fillId="2" borderId="104" xfId="71" applyNumberFormat="1" applyFont="1" applyFill="1" applyBorder="1" applyAlignment="1">
      <alignment horizontal="center"/>
    </xf>
    <xf numFmtId="43" fontId="45" fillId="28" borderId="34" xfId="71" applyFont="1" applyFill="1" applyBorder="1" applyAlignment="1" applyProtection="1">
      <alignment horizontal="center" vertical="center"/>
      <protection locked="0"/>
    </xf>
    <xf numFmtId="43" fontId="41" fillId="28" borderId="0" xfId="71" applyFont="1" applyFill="1" applyAlignment="1" applyProtection="1">
      <alignment horizontal="center" vertical="center"/>
      <protection locked="0"/>
    </xf>
    <xf numFmtId="0" fontId="232" fillId="2" borderId="0" xfId="0" applyFont="1" applyFill="1" applyBorder="1" applyAlignment="1" applyProtection="1">
      <alignment horizontal="center" vertical="center"/>
      <protection locked="0"/>
    </xf>
    <xf numFmtId="3" fontId="45" fillId="28" borderId="35" xfId="0" applyNumberFormat="1" applyFont="1" applyFill="1" applyBorder="1" applyAlignment="1" applyProtection="1">
      <alignment horizontal="center" vertical="center"/>
      <protection locked="0"/>
    </xf>
    <xf numFmtId="43" fontId="45" fillId="2" borderId="0" xfId="71" applyFont="1" applyFill="1" applyBorder="1" applyAlignment="1" applyProtection="1">
      <alignment horizontal="center" vertical="center"/>
      <protection locked="0"/>
    </xf>
    <xf numFmtId="10" fontId="41" fillId="28" borderId="6" xfId="0" applyNumberFormat="1" applyFont="1" applyFill="1" applyBorder="1" applyAlignment="1" applyProtection="1">
      <alignment horizontal="center"/>
      <protection locked="0"/>
    </xf>
    <xf numFmtId="8" fontId="91" fillId="2" borderId="110" xfId="0" applyNumberFormat="1" applyFont="1" applyFill="1" applyBorder="1" applyAlignment="1">
      <alignment horizontal="center"/>
    </xf>
    <xf numFmtId="169" fontId="5" fillId="28" borderId="34" xfId="70" applyFont="1" applyFill="1" applyBorder="1" applyProtection="1">
      <protection locked="0"/>
    </xf>
    <xf numFmtId="169" fontId="4" fillId="28" borderId="34" xfId="0" quotePrefix="1" applyNumberFormat="1" applyFont="1" applyFill="1" applyBorder="1" applyProtection="1">
      <protection locked="0"/>
    </xf>
    <xf numFmtId="9" fontId="5" fillId="28" borderId="34" xfId="72" applyFont="1" applyFill="1" applyBorder="1" applyProtection="1">
      <protection locked="0"/>
    </xf>
    <xf numFmtId="43" fontId="5" fillId="28" borderId="34" xfId="71" applyFont="1" applyFill="1" applyBorder="1" applyProtection="1">
      <protection locked="0"/>
    </xf>
    <xf numFmtId="237" fontId="5" fillId="28" borderId="34" xfId="72" applyNumberFormat="1" applyFont="1" applyFill="1" applyBorder="1" applyProtection="1">
      <protection locked="0"/>
    </xf>
    <xf numFmtId="2" fontId="5" fillId="28" borderId="34" xfId="0" applyNumberFormat="1" applyFont="1" applyFill="1" applyBorder="1" applyProtection="1">
      <protection locked="0"/>
    </xf>
    <xf numFmtId="49" fontId="241" fillId="2" borderId="0" xfId="5151" applyNumberFormat="1" applyFont="1" applyFill="1" applyAlignment="1">
      <alignment vertical="center"/>
    </xf>
    <xf numFmtId="0" fontId="0" fillId="2" borderId="111" xfId="0" applyFill="1" applyBorder="1"/>
    <xf numFmtId="0" fontId="0" fillId="2" borderId="43" xfId="0" applyFill="1" applyBorder="1"/>
    <xf numFmtId="0" fontId="0" fillId="2" borderId="4" xfId="0" applyFill="1" applyBorder="1"/>
    <xf numFmtId="0" fontId="0" fillId="2" borderId="0" xfId="0" applyFill="1" applyAlignment="1">
      <alignment horizontal="center" vertical="center"/>
    </xf>
    <xf numFmtId="0" fontId="0" fillId="2" borderId="0" xfId="0" applyFill="1" applyBorder="1"/>
    <xf numFmtId="43" fontId="3" fillId="2" borderId="0" xfId="71" applyFont="1" applyFill="1"/>
    <xf numFmtId="0" fontId="0" fillId="2" borderId="111" xfId="0" applyFill="1" applyBorder="1" applyAlignment="1">
      <alignment horizontal="center"/>
    </xf>
    <xf numFmtId="0" fontId="0" fillId="2" borderId="43" xfId="0" applyFill="1" applyBorder="1" applyAlignment="1">
      <alignment horizontal="center"/>
    </xf>
    <xf numFmtId="0" fontId="0" fillId="2" borderId="92" xfId="0" applyFill="1" applyBorder="1" applyAlignment="1">
      <alignment horizontal="center"/>
    </xf>
    <xf numFmtId="0" fontId="0" fillId="2" borderId="4" xfId="0" applyFill="1" applyBorder="1" applyAlignment="1">
      <alignment horizontal="center"/>
    </xf>
    <xf numFmtId="0" fontId="0" fillId="2" borderId="5" xfId="0" applyFill="1" applyBorder="1" applyAlignment="1">
      <alignment horizontal="center"/>
    </xf>
    <xf numFmtId="0" fontId="0" fillId="2" borderId="166" xfId="0" applyFill="1" applyBorder="1" applyAlignment="1">
      <alignment horizontal="center"/>
    </xf>
    <xf numFmtId="43" fontId="3" fillId="2" borderId="0" xfId="71" applyFont="1" applyFill="1" applyAlignment="1">
      <alignment horizontal="center"/>
    </xf>
    <xf numFmtId="49" fontId="241" fillId="2" borderId="0" xfId="5151" applyNumberFormat="1" applyFont="1" applyFill="1" applyAlignment="1">
      <alignment vertical="center" wrapText="1"/>
    </xf>
    <xf numFmtId="0" fontId="0" fillId="2" borderId="5" xfId="0" applyFill="1" applyBorder="1" applyAlignment="1">
      <alignment wrapText="1"/>
    </xf>
    <xf numFmtId="0" fontId="0" fillId="2" borderId="166" xfId="0" applyFill="1" applyBorder="1" applyAlignment="1">
      <alignment wrapText="1"/>
    </xf>
    <xf numFmtId="0" fontId="0" fillId="2" borderId="0" xfId="0" applyFill="1" applyAlignment="1">
      <alignment horizontal="center" wrapText="1"/>
    </xf>
    <xf numFmtId="0" fontId="0" fillId="28" borderId="104" xfId="0" applyFill="1" applyBorder="1" applyAlignment="1">
      <alignment horizontal="center" vertical="top"/>
    </xf>
    <xf numFmtId="0" fontId="217" fillId="2" borderId="104" xfId="0" applyFont="1" applyFill="1" applyBorder="1" applyAlignment="1">
      <alignment horizontal="center" vertical="top" wrapText="1"/>
    </xf>
    <xf numFmtId="0" fontId="13" fillId="2" borderId="104" xfId="0" applyFont="1" applyFill="1" applyBorder="1" applyAlignment="1">
      <alignment horizontal="center" vertical="top" wrapText="1"/>
    </xf>
    <xf numFmtId="181" fontId="48" fillId="28" borderId="104" xfId="71" applyNumberFormat="1" applyFont="1" applyFill="1" applyBorder="1" applyAlignment="1" applyProtection="1">
      <alignment horizontal="center"/>
      <protection locked="0"/>
    </xf>
    <xf numFmtId="181" fontId="41" fillId="28" borderId="104" xfId="71" applyNumberFormat="1" applyFont="1" applyFill="1" applyBorder="1" applyAlignment="1" applyProtection="1">
      <alignment horizontal="center"/>
      <protection locked="0"/>
    </xf>
    <xf numFmtId="290" fontId="42" fillId="2" borderId="50" xfId="0" applyNumberFormat="1" applyFont="1" applyFill="1" applyBorder="1" applyAlignment="1" applyProtection="1">
      <alignment horizontal="center" vertical="center"/>
      <protection locked="0"/>
    </xf>
    <xf numFmtId="181" fontId="45" fillId="28" borderId="34" xfId="71" applyNumberFormat="1" applyFont="1" applyFill="1" applyBorder="1" applyAlignment="1" applyProtection="1">
      <alignment horizontal="center" vertical="center"/>
      <protection locked="0"/>
    </xf>
    <xf numFmtId="181" fontId="45" fillId="28" borderId="0" xfId="71" applyNumberFormat="1" applyFont="1" applyFill="1" applyBorder="1" applyAlignment="1" applyProtection="1">
      <alignment horizontal="center" vertical="center"/>
      <protection locked="0"/>
    </xf>
    <xf numFmtId="181" fontId="45" fillId="0" borderId="0" xfId="71" applyNumberFormat="1" applyFont="1" applyFill="1" applyBorder="1" applyAlignment="1" applyProtection="1">
      <alignment horizontal="center" vertical="center"/>
      <protection locked="0"/>
    </xf>
    <xf numFmtId="181" fontId="45" fillId="0" borderId="0" xfId="71" applyNumberFormat="1" applyFont="1" applyFill="1" applyAlignment="1" applyProtection="1">
      <alignment horizontal="center" vertical="center"/>
      <protection locked="0"/>
    </xf>
    <xf numFmtId="181" fontId="0" fillId="2" borderId="0" xfId="71" applyNumberFormat="1" applyFont="1" applyFill="1" applyProtection="1">
      <protection locked="0"/>
    </xf>
    <xf numFmtId="181" fontId="45" fillId="2" borderId="0" xfId="71" applyNumberFormat="1" applyFont="1" applyFill="1" applyBorder="1" applyAlignment="1" applyProtection="1">
      <alignment horizontal="center" vertical="center"/>
      <protection locked="0"/>
    </xf>
    <xf numFmtId="181" fontId="45" fillId="98" borderId="34" xfId="71" applyNumberFormat="1" applyFont="1" applyFill="1" applyBorder="1" applyAlignment="1" applyProtection="1">
      <alignment horizontal="center" vertical="center"/>
      <protection locked="0"/>
    </xf>
    <xf numFmtId="179" fontId="0" fillId="99" borderId="34" xfId="71" applyNumberFormat="1" applyFont="1" applyFill="1" applyBorder="1" applyAlignment="1">
      <alignment vertical="top"/>
    </xf>
    <xf numFmtId="3" fontId="3" fillId="28" borderId="34" xfId="0" applyNumberFormat="1" applyFont="1" applyFill="1" applyBorder="1" applyAlignment="1">
      <alignment vertical="top"/>
    </xf>
    <xf numFmtId="3" fontId="246" fillId="99" borderId="34" xfId="0" applyNumberFormat="1" applyFont="1" applyFill="1" applyBorder="1" applyAlignment="1">
      <alignment vertical="top"/>
    </xf>
    <xf numFmtId="3" fontId="246" fillId="100" borderId="34" xfId="0" applyNumberFormat="1" applyFont="1" applyFill="1" applyBorder="1" applyAlignment="1">
      <alignment vertical="top"/>
    </xf>
    <xf numFmtId="181" fontId="0" fillId="100" borderId="34" xfId="71" applyNumberFormat="1" applyFont="1" applyFill="1" applyBorder="1" applyAlignment="1">
      <alignment vertical="top"/>
    </xf>
    <xf numFmtId="3" fontId="0" fillId="100" borderId="34" xfId="0" applyNumberFormat="1" applyFill="1" applyBorder="1" applyAlignment="1">
      <alignment vertical="top"/>
    </xf>
    <xf numFmtId="179" fontId="0" fillId="100" borderId="34" xfId="71" applyNumberFormat="1" applyFont="1" applyFill="1" applyBorder="1" applyAlignment="1">
      <alignment vertical="top"/>
    </xf>
    <xf numFmtId="3" fontId="0" fillId="99" borderId="34" xfId="0" applyNumberFormat="1" applyFill="1" applyBorder="1" applyAlignment="1">
      <alignment vertical="top"/>
    </xf>
    <xf numFmtId="3" fontId="0" fillId="28" borderId="34" xfId="0" applyNumberFormat="1" applyFont="1" applyFill="1" applyBorder="1" applyAlignment="1">
      <alignment vertical="top"/>
    </xf>
    <xf numFmtId="3" fontId="0" fillId="99" borderId="34" xfId="0" applyNumberFormat="1" applyFont="1" applyFill="1" applyBorder="1" applyAlignment="1">
      <alignment vertical="top"/>
    </xf>
    <xf numFmtId="0" fontId="247" fillId="101" borderId="167" xfId="0" applyFont="1" applyFill="1" applyBorder="1" applyAlignment="1">
      <alignment vertical="center"/>
    </xf>
    <xf numFmtId="0" fontId="1" fillId="101" borderId="167" xfId="0" applyFont="1" applyFill="1" applyBorder="1" applyAlignment="1">
      <alignment wrapText="1"/>
    </xf>
    <xf numFmtId="3" fontId="247" fillId="101" borderId="167" xfId="0" applyNumberFormat="1" applyFont="1" applyFill="1" applyBorder="1" applyAlignment="1">
      <alignment horizontal="right" wrapText="1"/>
    </xf>
    <xf numFmtId="4" fontId="247" fillId="101" borderId="167" xfId="0" applyNumberFormat="1" applyFont="1" applyFill="1" applyBorder="1" applyAlignment="1">
      <alignment horizontal="right" wrapText="1"/>
    </xf>
    <xf numFmtId="3" fontId="246" fillId="97" borderId="34" xfId="0" applyNumberFormat="1" applyFont="1" applyFill="1" applyBorder="1" applyAlignment="1">
      <alignment vertical="top"/>
    </xf>
    <xf numFmtId="291" fontId="246" fillId="97" borderId="34" xfId="0" applyNumberFormat="1" applyFont="1" applyFill="1" applyBorder="1" applyAlignment="1">
      <alignment vertical="top"/>
    </xf>
    <xf numFmtId="179" fontId="0" fillId="93" borderId="34" xfId="71" applyNumberFormat="1" applyFont="1" applyFill="1" applyBorder="1" applyAlignment="1">
      <alignment vertical="top"/>
    </xf>
    <xf numFmtId="3" fontId="0" fillId="93" borderId="34" xfId="0" applyNumberFormat="1" applyFill="1" applyBorder="1" applyAlignment="1">
      <alignment vertical="top"/>
    </xf>
    <xf numFmtId="237" fontId="5" fillId="28" borderId="34" xfId="72" quotePrefix="1" applyNumberFormat="1" applyFont="1" applyFill="1" applyBorder="1" applyAlignment="1" applyProtection="1">
      <alignment horizontal="center"/>
      <protection locked="0"/>
    </xf>
    <xf numFmtId="0" fontId="46" fillId="2" borderId="0" xfId="0" applyFont="1" applyFill="1" applyAlignment="1">
      <alignment horizontal="center" vertical="center"/>
    </xf>
    <xf numFmtId="0" fontId="48" fillId="2" borderId="98" xfId="0" applyFont="1" applyFill="1" applyBorder="1" applyAlignment="1">
      <alignment wrapText="1"/>
    </xf>
    <xf numFmtId="0" fontId="48" fillId="2" borderId="92" xfId="0" applyFont="1" applyFill="1" applyBorder="1" applyAlignment="1">
      <alignment wrapText="1"/>
    </xf>
    <xf numFmtId="0" fontId="52" fillId="26" borderId="86" xfId="0" applyFont="1" applyFill="1" applyBorder="1" applyAlignment="1">
      <alignment horizontal="center" vertical="center"/>
    </xf>
    <xf numFmtId="0" fontId="52" fillId="26" borderId="0" xfId="0" applyFont="1" applyFill="1" applyAlignment="1">
      <alignment horizontal="center" vertical="center"/>
    </xf>
    <xf numFmtId="0" fontId="91" fillId="2" borderId="0" xfId="0" applyFont="1" applyFill="1" applyAlignment="1">
      <alignment wrapText="1"/>
    </xf>
    <xf numFmtId="0" fontId="91" fillId="2" borderId="11" xfId="0" applyFont="1" applyFill="1" applyBorder="1" applyAlignment="1">
      <alignment wrapText="1"/>
    </xf>
    <xf numFmtId="0" fontId="48" fillId="2" borderId="131" xfId="0" applyFont="1" applyFill="1" applyBorder="1" applyAlignment="1">
      <alignment wrapText="1"/>
    </xf>
    <xf numFmtId="0" fontId="48" fillId="2" borderId="127" xfId="0" applyFont="1" applyFill="1" applyBorder="1" applyAlignment="1">
      <alignment wrapText="1"/>
    </xf>
    <xf numFmtId="0" fontId="239" fillId="2" borderId="0" xfId="0" applyFont="1" applyFill="1" applyAlignment="1">
      <alignment wrapText="1"/>
    </xf>
    <xf numFmtId="0" fontId="239" fillId="2" borderId="11" xfId="0" applyFont="1" applyFill="1" applyBorder="1" applyAlignment="1">
      <alignment wrapText="1"/>
    </xf>
    <xf numFmtId="0" fontId="48" fillId="2" borderId="0" xfId="0" applyFont="1" applyFill="1" applyAlignment="1">
      <alignment wrapText="1"/>
    </xf>
    <xf numFmtId="0" fontId="48" fillId="2" borderId="11" xfId="0" applyFont="1" applyFill="1" applyBorder="1" applyAlignment="1">
      <alignment wrapText="1"/>
    </xf>
    <xf numFmtId="0" fontId="3" fillId="2" borderId="0" xfId="0" applyFont="1" applyFill="1" applyAlignment="1"/>
    <xf numFmtId="0" fontId="230" fillId="2" borderId="0" xfId="0" applyFont="1" applyFill="1" applyAlignment="1">
      <alignment horizontal="left"/>
    </xf>
    <xf numFmtId="0" fontId="91" fillId="92" borderId="111" xfId="0" applyFont="1" applyFill="1" applyBorder="1" applyAlignment="1">
      <alignment horizontal="left" vertical="top" wrapText="1"/>
    </xf>
    <xf numFmtId="0" fontId="91" fillId="92" borderId="98" xfId="0" applyFont="1" applyFill="1" applyBorder="1" applyAlignment="1">
      <alignment horizontal="left" vertical="top" wrapText="1"/>
    </xf>
    <xf numFmtId="0" fontId="91" fillId="92" borderId="92" xfId="0" applyFont="1" applyFill="1" applyBorder="1" applyAlignment="1">
      <alignment horizontal="left" vertical="top" wrapText="1"/>
    </xf>
    <xf numFmtId="0" fontId="91" fillId="92" borderId="86" xfId="0" applyFont="1" applyFill="1" applyBorder="1" applyAlignment="1">
      <alignment horizontal="left" vertical="top" wrapText="1"/>
    </xf>
    <xf numFmtId="0" fontId="91" fillId="92" borderId="0" xfId="0" applyFont="1" applyFill="1" applyAlignment="1">
      <alignment horizontal="left" vertical="top" wrapText="1"/>
    </xf>
    <xf numFmtId="0" fontId="91" fillId="92" borderId="11" xfId="0" applyFont="1" applyFill="1" applyBorder="1" applyAlignment="1">
      <alignment horizontal="left" vertical="top" wrapText="1"/>
    </xf>
    <xf numFmtId="0" fontId="91" fillId="92" borderId="4" xfId="0" applyFont="1" applyFill="1" applyBorder="1" applyAlignment="1">
      <alignment horizontal="left" vertical="top" wrapText="1"/>
    </xf>
    <xf numFmtId="0" fontId="91" fillId="92" borderId="5" xfId="0" applyFont="1" applyFill="1" applyBorder="1" applyAlignment="1">
      <alignment horizontal="left" vertical="top" wrapText="1"/>
    </xf>
    <xf numFmtId="0" fontId="91" fillId="92" borderId="166" xfId="0" applyFont="1" applyFill="1" applyBorder="1" applyAlignment="1">
      <alignment horizontal="left" vertical="top" wrapText="1"/>
    </xf>
    <xf numFmtId="0" fontId="48" fillId="92" borderId="151" xfId="0" applyFont="1" applyFill="1" applyBorder="1" applyAlignment="1">
      <alignment horizontal="left" vertical="top" wrapText="1"/>
    </xf>
    <xf numFmtId="0" fontId="48" fillId="92" borderId="0" xfId="0" applyFont="1" applyFill="1" applyAlignment="1">
      <alignment horizontal="left" vertical="top" wrapText="1"/>
    </xf>
    <xf numFmtId="175" fontId="91" fillId="28" borderId="115" xfId="0" applyNumberFormat="1" applyFont="1" applyFill="1" applyBorder="1" applyAlignment="1">
      <alignment horizontal="left"/>
    </xf>
    <xf numFmtId="175" fontId="91" fillId="28" borderId="127" xfId="0" applyNumberFormat="1" applyFont="1" applyFill="1" applyBorder="1" applyAlignment="1">
      <alignment horizontal="left"/>
    </xf>
    <xf numFmtId="0" fontId="91" fillId="92" borderId="0" xfId="0" applyFont="1" applyFill="1" applyAlignment="1">
      <alignment horizontal="left" vertical="center" wrapText="1"/>
    </xf>
    <xf numFmtId="175" fontId="47" fillId="2" borderId="115" xfId="0" applyNumberFormat="1" applyFont="1" applyFill="1" applyBorder="1" applyAlignment="1">
      <alignment horizontal="left"/>
    </xf>
    <xf numFmtId="175" fontId="47" fillId="2" borderId="127" xfId="0" applyNumberFormat="1" applyFont="1" applyFill="1" applyBorder="1" applyAlignment="1">
      <alignment horizontal="left"/>
    </xf>
    <xf numFmtId="174" fontId="213" fillId="26" borderId="115" xfId="6" applyNumberFormat="1" applyFont="1" applyFill="1" applyBorder="1" applyAlignment="1">
      <alignment horizontal="center" vertical="center" wrapText="1"/>
    </xf>
    <xf numFmtId="174" fontId="213" fillId="26" borderId="127" xfId="6" applyNumberFormat="1" applyFont="1" applyFill="1" applyBorder="1" applyAlignment="1">
      <alignment horizontal="center" vertical="center" wrapText="1"/>
    </xf>
    <xf numFmtId="0" fontId="212" fillId="92" borderId="0" xfId="40" applyNumberFormat="1" applyFont="1" applyFill="1" applyBorder="1" applyAlignment="1" applyProtection="1">
      <alignment horizontal="left" vertical="center" wrapText="1"/>
      <protection locked="0"/>
    </xf>
    <xf numFmtId="0" fontId="0" fillId="28" borderId="115" xfId="0" applyFill="1" applyBorder="1" applyAlignment="1">
      <alignment horizontal="left" wrapText="1"/>
    </xf>
    <xf numFmtId="0" fontId="0" fillId="28" borderId="127" xfId="0" applyFill="1" applyBorder="1" applyAlignment="1">
      <alignment horizontal="left" wrapText="1"/>
    </xf>
    <xf numFmtId="0" fontId="213" fillId="26" borderId="115" xfId="0" applyFont="1" applyFill="1" applyBorder="1" applyAlignment="1">
      <alignment horizontal="center"/>
    </xf>
    <xf numFmtId="0" fontId="213" fillId="26" borderId="127" xfId="0" applyFont="1" applyFill="1" applyBorder="1" applyAlignment="1">
      <alignment horizontal="center"/>
    </xf>
    <xf numFmtId="0" fontId="0" fillId="28" borderId="115" xfId="0" applyFill="1" applyBorder="1" applyAlignment="1">
      <alignment horizontal="left"/>
    </xf>
    <xf numFmtId="0" fontId="0" fillId="28" borderId="127" xfId="0" applyFill="1" applyBorder="1" applyAlignment="1">
      <alignment horizontal="left"/>
    </xf>
    <xf numFmtId="0" fontId="45" fillId="2" borderId="50" xfId="0" applyFont="1" applyFill="1" applyBorder="1" applyAlignment="1" applyProtection="1">
      <alignment horizontal="center" vertical="center" wrapText="1"/>
      <protection locked="0"/>
    </xf>
    <xf numFmtId="0" fontId="45" fillId="2" borderId="97" xfId="0" applyFont="1" applyFill="1" applyBorder="1" applyAlignment="1" applyProtection="1">
      <alignment horizontal="center" vertical="center" wrapText="1"/>
      <protection locked="0"/>
    </xf>
    <xf numFmtId="0" fontId="45" fillId="2" borderId="35" xfId="0" applyFont="1" applyFill="1" applyBorder="1" applyAlignment="1" applyProtection="1">
      <alignment horizontal="center" vertical="center" wrapText="1"/>
      <protection locked="0"/>
    </xf>
    <xf numFmtId="0" fontId="48" fillId="92" borderId="0" xfId="0" applyFont="1" applyFill="1" applyAlignment="1">
      <alignment horizontal="left" vertical="center" wrapText="1"/>
    </xf>
    <xf numFmtId="0" fontId="44" fillId="2" borderId="0" xfId="0" applyFont="1" applyFill="1" applyAlignment="1">
      <alignment horizontal="left" vertical="top"/>
    </xf>
    <xf numFmtId="0" fontId="45" fillId="2" borderId="105" xfId="0" applyFont="1" applyFill="1" applyBorder="1" applyAlignment="1" applyProtection="1">
      <alignment horizontal="center" vertical="center" wrapText="1"/>
      <protection locked="0"/>
    </xf>
    <xf numFmtId="0" fontId="45" fillId="2" borderId="114" xfId="0" applyFont="1" applyFill="1" applyBorder="1" applyAlignment="1" applyProtection="1">
      <alignment horizontal="center" vertical="center" wrapText="1"/>
      <protection locked="0"/>
    </xf>
    <xf numFmtId="178" fontId="212" fillId="92" borderId="133" xfId="40" applyNumberFormat="1" applyFont="1" applyFill="1" applyBorder="1" applyAlignment="1">
      <alignment horizontal="left" vertical="center"/>
    </xf>
    <xf numFmtId="178" fontId="212" fillId="92" borderId="134" xfId="40" applyNumberFormat="1" applyFont="1" applyFill="1" applyBorder="1" applyAlignment="1">
      <alignment horizontal="left" vertical="center"/>
    </xf>
    <xf numFmtId="0" fontId="91" fillId="92" borderId="0" xfId="40" applyNumberFormat="1" applyFont="1" applyFill="1" applyBorder="1" applyAlignment="1">
      <alignment horizontal="left" vertical="center" wrapText="1"/>
    </xf>
    <xf numFmtId="0" fontId="52" fillId="26" borderId="123" xfId="0" applyFont="1" applyFill="1" applyBorder="1" applyAlignment="1" applyProtection="1">
      <alignment horizontal="center" vertical="center" wrapText="1"/>
      <protection locked="0"/>
    </xf>
    <xf numFmtId="0" fontId="52" fillId="26" borderId="124" xfId="0" applyFont="1" applyFill="1" applyBorder="1" applyAlignment="1" applyProtection="1">
      <alignment horizontal="center" vertical="center" wrapText="1"/>
      <protection locked="0"/>
    </xf>
    <xf numFmtId="0" fontId="52" fillId="26" borderId="125" xfId="0" applyFont="1" applyFill="1" applyBorder="1" applyAlignment="1" applyProtection="1">
      <alignment horizontal="center" vertical="center" wrapText="1"/>
      <protection locked="0"/>
    </xf>
    <xf numFmtId="0" fontId="52" fillId="26" borderId="100" xfId="0" applyFont="1" applyFill="1" applyBorder="1" applyAlignment="1" applyProtection="1">
      <alignment horizontal="center" vertical="center" wrapText="1"/>
      <protection locked="0"/>
    </xf>
    <xf numFmtId="0" fontId="52" fillId="26" borderId="49" xfId="0" applyFont="1" applyFill="1" applyBorder="1" applyAlignment="1" applyProtection="1">
      <alignment horizontal="center" vertical="center" wrapText="1"/>
      <protection locked="0"/>
    </xf>
    <xf numFmtId="0" fontId="52" fillId="26" borderId="101" xfId="0" applyFont="1" applyFill="1" applyBorder="1" applyAlignment="1" applyProtection="1">
      <alignment horizontal="center" vertical="center" wrapText="1"/>
      <protection locked="0"/>
    </xf>
    <xf numFmtId="0" fontId="52" fillId="26" borderId="46" xfId="0" applyFont="1" applyFill="1" applyBorder="1" applyAlignment="1" applyProtection="1">
      <alignment horizontal="center" vertical="center" wrapText="1"/>
      <protection locked="0"/>
    </xf>
    <xf numFmtId="0" fontId="52" fillId="26" borderId="48" xfId="0" applyFont="1" applyFill="1" applyBorder="1" applyAlignment="1" applyProtection="1">
      <alignment horizontal="center" vertical="center" wrapText="1"/>
      <protection locked="0"/>
    </xf>
    <xf numFmtId="0" fontId="52" fillId="26" borderId="94" xfId="0" applyFont="1" applyFill="1" applyBorder="1" applyAlignment="1" applyProtection="1">
      <alignment horizontal="center" vertical="center" wrapText="1"/>
      <protection locked="0"/>
    </xf>
    <xf numFmtId="0" fontId="52" fillId="26" borderId="95" xfId="0" applyFont="1" applyFill="1" applyBorder="1" applyAlignment="1" applyProtection="1">
      <alignment horizontal="center" vertical="center" wrapText="1"/>
      <protection locked="0"/>
    </xf>
    <xf numFmtId="0" fontId="52" fillId="26" borderId="96" xfId="0" applyFont="1" applyFill="1" applyBorder="1" applyAlignment="1" applyProtection="1">
      <alignment horizontal="center" vertical="center" wrapText="1"/>
      <protection locked="0"/>
    </xf>
    <xf numFmtId="0" fontId="52" fillId="26" borderId="146" xfId="0" applyFont="1" applyFill="1" applyBorder="1" applyAlignment="1" applyProtection="1">
      <alignment horizontal="center" vertical="center" wrapText="1"/>
      <protection locked="0"/>
    </xf>
    <xf numFmtId="0" fontId="44" fillId="2" borderId="0" xfId="0" applyFont="1" applyFill="1" applyAlignment="1" applyProtection="1">
      <alignment horizontal="left" vertical="top"/>
      <protection locked="0"/>
    </xf>
    <xf numFmtId="0" fontId="91" fillId="92" borderId="0" xfId="0" applyFont="1" applyFill="1" applyAlignment="1" applyProtection="1">
      <alignment horizontal="left" vertical="top" wrapText="1"/>
      <protection locked="0"/>
    </xf>
    <xf numFmtId="0" fontId="91" fillId="92" borderId="151" xfId="0" applyFont="1" applyFill="1" applyBorder="1" applyAlignment="1" applyProtection="1">
      <alignment horizontal="left" vertical="top" wrapText="1"/>
      <protection locked="0"/>
    </xf>
    <xf numFmtId="0" fontId="52" fillId="26" borderId="137" xfId="0" applyFont="1" applyFill="1" applyBorder="1" applyAlignment="1" applyProtection="1">
      <alignment horizontal="center" vertical="center" wrapText="1"/>
      <protection locked="0"/>
    </xf>
    <xf numFmtId="0" fontId="52" fillId="26" borderId="98" xfId="0" applyFont="1" applyFill="1" applyBorder="1" applyAlignment="1" applyProtection="1">
      <alignment horizontal="center" vertical="center" wrapText="1"/>
      <protection locked="0"/>
    </xf>
    <xf numFmtId="0" fontId="52" fillId="26" borderId="144" xfId="0" applyFont="1" applyFill="1" applyBorder="1" applyAlignment="1" applyProtection="1">
      <alignment horizontal="center" vertical="center" wrapText="1"/>
      <protection locked="0"/>
    </xf>
    <xf numFmtId="0" fontId="44" fillId="2" borderId="0" xfId="0" applyFont="1" applyFill="1" applyAlignment="1">
      <alignment horizontal="left" vertical="top" wrapText="1"/>
    </xf>
    <xf numFmtId="0" fontId="91" fillId="92" borderId="0" xfId="0" applyFont="1" applyFill="1" applyAlignment="1">
      <alignment horizontal="left" wrapText="1"/>
    </xf>
    <xf numFmtId="0" fontId="237" fillId="2" borderId="5" xfId="0" applyFont="1" applyFill="1" applyBorder="1" applyAlignment="1">
      <alignment horizontal="left"/>
    </xf>
    <xf numFmtId="9" fontId="72" fillId="26" borderId="34" xfId="5151" applyNumberFormat="1" applyFont="1" applyFill="1" applyBorder="1" applyAlignment="1">
      <alignment horizontal="center" vertical="center" wrapText="1"/>
    </xf>
  </cellXfs>
  <cellStyles count="9772">
    <cellStyle name="-" xfId="702" xr:uid="{00000000-0005-0000-0000-000000000000}"/>
    <cellStyle name=" 3]_x000d__x000a_Zoomed=1_x000d__x000a_Row=0_x000d__x000a_Column=0_x000d__x000a_Height=300_x000d__x000a_Width=300_x000d__x000a_FontName=細明體_x000d__x000a_FontStyle=0_x000d__x000a_FontSize=9_x000d__x000a_PrtFontName=Co" xfId="670" xr:uid="{00000000-0005-0000-0000-000001000000}"/>
    <cellStyle name="$" xfId="713" xr:uid="{00000000-0005-0000-0000-000002000000}"/>
    <cellStyle name="$ &amp; ¢" xfId="714" xr:uid="{00000000-0005-0000-0000-000003000000}"/>
    <cellStyle name="%" xfId="708" xr:uid="{00000000-0005-0000-0000-000004000000}"/>
    <cellStyle name="%.00" xfId="709" xr:uid="{00000000-0005-0000-0000-000005000000}"/>
    <cellStyle name="(Heading)" xfId="704" xr:uid="{00000000-0005-0000-0000-000006000000}"/>
    <cellStyle name="(Lefting)" xfId="705" xr:uid="{00000000-0005-0000-0000-000007000000}"/>
    <cellStyle name="(z*¯_x000f_°(”,¯?À(¢,¯?Ð(°,¯?à(Â,¯?ð(Ô,¯?" xfId="706" xr:uid="{00000000-0005-0000-0000-000008000000}"/>
    <cellStyle name="******************************************" xfId="707" xr:uid="{00000000-0005-0000-0000-000009000000}"/>
    <cellStyle name="_CNMD_Valuation Model_20081212_v2" xfId="671" xr:uid="{00000000-0005-0000-0000-00000A000000}"/>
    <cellStyle name="_Comma" xfId="672" xr:uid="{00000000-0005-0000-0000-00000B000000}"/>
    <cellStyle name="_Comps 4" xfId="673" xr:uid="{00000000-0005-0000-0000-00000C000000}"/>
    <cellStyle name="_Cont Analysis" xfId="674" xr:uid="{00000000-0005-0000-0000-00000D000000}"/>
    <cellStyle name="_Currency" xfId="675" xr:uid="{00000000-0005-0000-0000-00000E000000}"/>
    <cellStyle name="_Currency_Analysis" xfId="676" xr:uid="{00000000-0005-0000-0000-00000F000000}"/>
    <cellStyle name="_Currency_Smartportfolio model" xfId="677" xr:uid="{00000000-0005-0000-0000-000010000000}"/>
    <cellStyle name="_Currency_Smartportfolio model_DB-merged files" xfId="678" xr:uid="{00000000-0005-0000-0000-000011000000}"/>
    <cellStyle name="_CurrencySpace" xfId="679" xr:uid="{00000000-0005-0000-0000-000012000000}"/>
    <cellStyle name="_Gamma Valuation - 8" xfId="680" xr:uid="{00000000-0005-0000-0000-000013000000}"/>
    <cellStyle name="_ITRN" xfId="681" xr:uid="{00000000-0005-0000-0000-000014000000}"/>
    <cellStyle name="-_Merger Model 17 Nov 04" xfId="703" xr:uid="{00000000-0005-0000-0000-000015000000}"/>
    <cellStyle name="_Merger Model_KN&amp;Fzio_v2.30 - Street" xfId="682" xr:uid="{00000000-0005-0000-0000-000016000000}"/>
    <cellStyle name="_Multiple" xfId="683" xr:uid="{00000000-0005-0000-0000-000017000000}"/>
    <cellStyle name="_Multiple_Analysis" xfId="684" xr:uid="{00000000-0005-0000-0000-000018000000}"/>
    <cellStyle name="_Multiple_Analysis_DB-merged files" xfId="685" xr:uid="{00000000-0005-0000-0000-000019000000}"/>
    <cellStyle name="_Multiple_Smartportfolio model" xfId="686" xr:uid="{00000000-0005-0000-0000-00001A000000}"/>
    <cellStyle name="_Multiple_Smartportfolio model_DB-merged files" xfId="687" xr:uid="{00000000-0005-0000-0000-00001B000000}"/>
    <cellStyle name="_MultipleSpace" xfId="688" xr:uid="{00000000-0005-0000-0000-00001C000000}"/>
    <cellStyle name="_MultipleSpace_Analysis" xfId="689" xr:uid="{00000000-0005-0000-0000-00001D000000}"/>
    <cellStyle name="_MultipleSpace_csc" xfId="690" xr:uid="{00000000-0005-0000-0000-00001E000000}"/>
    <cellStyle name="_MultipleSpace_Smartportfolio model" xfId="691" xr:uid="{00000000-0005-0000-0000-00001F000000}"/>
    <cellStyle name="_MultipleSpace_Smartportfolio model_DB-merged files" xfId="692" xr:uid="{00000000-0005-0000-0000-000020000000}"/>
    <cellStyle name="_Percent" xfId="693" xr:uid="{00000000-0005-0000-0000-000021000000}"/>
    <cellStyle name="_Percent_Analysis" xfId="694" xr:uid="{00000000-0005-0000-0000-000022000000}"/>
    <cellStyle name="_Percent_Smartportfolio model" xfId="695" xr:uid="{00000000-0005-0000-0000-000023000000}"/>
    <cellStyle name="_Percent_Smartportfolio model_DB-merged files" xfId="696" xr:uid="{00000000-0005-0000-0000-000024000000}"/>
    <cellStyle name="_PercentSpace" xfId="697" xr:uid="{00000000-0005-0000-0000-000025000000}"/>
    <cellStyle name="_PercentSpace_Analysis" xfId="698" xr:uid="{00000000-0005-0000-0000-000026000000}"/>
    <cellStyle name="_PercentSpace_Smartportfolio model" xfId="699" xr:uid="{00000000-0005-0000-0000-000027000000}"/>
    <cellStyle name="_Sepracor Riders_Clean" xfId="700" xr:uid="{00000000-0005-0000-0000-000028000000}"/>
    <cellStyle name="_SIAL_Model_5.22.09 v71" xfId="701" xr:uid="{00000000-0005-0000-0000-000029000000}"/>
    <cellStyle name="£ BP" xfId="715" xr:uid="{00000000-0005-0000-0000-00002A000000}"/>
    <cellStyle name="¥ JY" xfId="716" xr:uid="{00000000-0005-0000-0000-00002B000000}"/>
    <cellStyle name="&lt;9#_x000f_¾Èƒé1ƒÃ_x0002_;M_x0014_}$‹E_x0010_‹_x0004_ˆ…Àt_x001b_Pÿ_x0015_ x¦" xfId="710" xr:uid="{00000000-0005-0000-0000-00002C000000}"/>
    <cellStyle name="=C:\WINNT\SYSTEM32\COMMAND.COM" xfId="711" xr:uid="{00000000-0005-0000-0000-00002D000000}"/>
    <cellStyle name="=C:\WINNT35\SYSTEM32\COMMAND.COM" xfId="712" xr:uid="{00000000-0005-0000-0000-00002E000000}"/>
    <cellStyle name="0752-93035" xfId="717" xr:uid="{00000000-0005-0000-0000-00002F000000}"/>
    <cellStyle name="1,comma" xfId="718" xr:uid="{00000000-0005-0000-0000-000030000000}"/>
    <cellStyle name="10Q" xfId="719" xr:uid="{00000000-0005-0000-0000-000031000000}"/>
    <cellStyle name="20 % - Accent1" xfId="720" xr:uid="{00000000-0005-0000-0000-000032000000}"/>
    <cellStyle name="20 % - Accent2" xfId="721" xr:uid="{00000000-0005-0000-0000-000033000000}"/>
    <cellStyle name="20 % - Accent3" xfId="722" xr:uid="{00000000-0005-0000-0000-000034000000}"/>
    <cellStyle name="20 % - Accent4" xfId="723" xr:uid="{00000000-0005-0000-0000-000035000000}"/>
    <cellStyle name="20 % - Accent5" xfId="724" xr:uid="{00000000-0005-0000-0000-000036000000}"/>
    <cellStyle name="20 % - Accent6" xfId="725" xr:uid="{00000000-0005-0000-0000-000037000000}"/>
    <cellStyle name="20% - Accent1 2" xfId="11" xr:uid="{00000000-0005-0000-0000-000038000000}"/>
    <cellStyle name="20% - Accent1 2 10" xfId="726" xr:uid="{00000000-0005-0000-0000-000039000000}"/>
    <cellStyle name="20% - Accent1 2 2" xfId="727" xr:uid="{00000000-0005-0000-0000-00003A000000}"/>
    <cellStyle name="20% - Accent1 2 2 2" xfId="728" xr:uid="{00000000-0005-0000-0000-00003B000000}"/>
    <cellStyle name="20% - Accent1 2 2 3" xfId="729" xr:uid="{00000000-0005-0000-0000-00003C000000}"/>
    <cellStyle name="20% - Accent1 2 3" xfId="730" xr:uid="{00000000-0005-0000-0000-00003D000000}"/>
    <cellStyle name="20% - Accent1 2 3 2" xfId="731" xr:uid="{00000000-0005-0000-0000-00003E000000}"/>
    <cellStyle name="20% - Accent1 2 4" xfId="732" xr:uid="{00000000-0005-0000-0000-00003F000000}"/>
    <cellStyle name="20% - Accent1 2 5" xfId="733" xr:uid="{00000000-0005-0000-0000-000040000000}"/>
    <cellStyle name="20% - Accent1 2 6" xfId="734" xr:uid="{00000000-0005-0000-0000-000041000000}"/>
    <cellStyle name="20% - Accent1 2 7" xfId="735" xr:uid="{00000000-0005-0000-0000-000042000000}"/>
    <cellStyle name="20% - Accent1 2 8" xfId="736" xr:uid="{00000000-0005-0000-0000-000043000000}"/>
    <cellStyle name="20% - Accent1 2 9" xfId="737" xr:uid="{00000000-0005-0000-0000-000044000000}"/>
    <cellStyle name="20% - Accent1 3" xfId="738" xr:uid="{00000000-0005-0000-0000-000045000000}"/>
    <cellStyle name="20% - Accent1 3 2" xfId="739" xr:uid="{00000000-0005-0000-0000-000046000000}"/>
    <cellStyle name="20% - Accent1 3 2 2" xfId="740" xr:uid="{00000000-0005-0000-0000-000047000000}"/>
    <cellStyle name="20% - Accent1 3 2 2 2" xfId="741" xr:uid="{00000000-0005-0000-0000-000048000000}"/>
    <cellStyle name="20% - Accent1 3 2 2 2 2" xfId="742" xr:uid="{00000000-0005-0000-0000-000049000000}"/>
    <cellStyle name="20% - Accent1 3 2 2 3" xfId="743" xr:uid="{00000000-0005-0000-0000-00004A000000}"/>
    <cellStyle name="20% - Accent1 3 2 3" xfId="744" xr:uid="{00000000-0005-0000-0000-00004B000000}"/>
    <cellStyle name="20% - Accent1 3 2 3 2" xfId="745" xr:uid="{00000000-0005-0000-0000-00004C000000}"/>
    <cellStyle name="20% - Accent1 3 2 4" xfId="746" xr:uid="{00000000-0005-0000-0000-00004D000000}"/>
    <cellStyle name="20% - Accent1 3 3" xfId="747" xr:uid="{00000000-0005-0000-0000-00004E000000}"/>
    <cellStyle name="20% - Accent1 3 3 2" xfId="748" xr:uid="{00000000-0005-0000-0000-00004F000000}"/>
    <cellStyle name="20% - Accent1 3 3 2 2" xfId="749" xr:uid="{00000000-0005-0000-0000-000050000000}"/>
    <cellStyle name="20% - Accent1 3 3 2 2 2" xfId="750" xr:uid="{00000000-0005-0000-0000-000051000000}"/>
    <cellStyle name="20% - Accent1 3 3 2 3" xfId="751" xr:uid="{00000000-0005-0000-0000-000052000000}"/>
    <cellStyle name="20% - Accent1 3 3 3" xfId="752" xr:uid="{00000000-0005-0000-0000-000053000000}"/>
    <cellStyle name="20% - Accent1 3 3 3 2" xfId="753" xr:uid="{00000000-0005-0000-0000-000054000000}"/>
    <cellStyle name="20% - Accent1 3 3 4" xfId="754" xr:uid="{00000000-0005-0000-0000-000055000000}"/>
    <cellStyle name="20% - Accent1 3 4" xfId="755" xr:uid="{00000000-0005-0000-0000-000056000000}"/>
    <cellStyle name="20% - Accent1 3 4 2" xfId="756" xr:uid="{00000000-0005-0000-0000-000057000000}"/>
    <cellStyle name="20% - Accent1 3 4 2 2" xfId="757" xr:uid="{00000000-0005-0000-0000-000058000000}"/>
    <cellStyle name="20% - Accent1 3 4 3" xfId="758" xr:uid="{00000000-0005-0000-0000-000059000000}"/>
    <cellStyle name="20% - Accent1 3 5" xfId="759" xr:uid="{00000000-0005-0000-0000-00005A000000}"/>
    <cellStyle name="20% - Accent1 3 5 2" xfId="760" xr:uid="{00000000-0005-0000-0000-00005B000000}"/>
    <cellStyle name="20% - Accent1 3 6" xfId="761" xr:uid="{00000000-0005-0000-0000-00005C000000}"/>
    <cellStyle name="20% - Accent1 4" xfId="762" xr:uid="{00000000-0005-0000-0000-00005D000000}"/>
    <cellStyle name="20% - Accent1 5" xfId="763" xr:uid="{00000000-0005-0000-0000-00005E000000}"/>
    <cellStyle name="20% - Accent1 6" xfId="764" xr:uid="{00000000-0005-0000-0000-00005F000000}"/>
    <cellStyle name="20% - Accent1 7" xfId="765" xr:uid="{00000000-0005-0000-0000-000060000000}"/>
    <cellStyle name="20% - Accent1 8" xfId="766" xr:uid="{00000000-0005-0000-0000-000061000000}"/>
    <cellStyle name="20% - Accent1 9" xfId="767" xr:uid="{00000000-0005-0000-0000-000062000000}"/>
    <cellStyle name="20% - Accent2 2" xfId="12" xr:uid="{00000000-0005-0000-0000-000063000000}"/>
    <cellStyle name="20% - Accent2 2 10" xfId="768" xr:uid="{00000000-0005-0000-0000-000064000000}"/>
    <cellStyle name="20% - Accent2 2 2" xfId="769" xr:uid="{00000000-0005-0000-0000-000065000000}"/>
    <cellStyle name="20% - Accent2 2 2 2" xfId="770" xr:uid="{00000000-0005-0000-0000-000066000000}"/>
    <cellStyle name="20% - Accent2 2 2 3" xfId="771" xr:uid="{00000000-0005-0000-0000-000067000000}"/>
    <cellStyle name="20% - Accent2 2 3" xfId="772" xr:uid="{00000000-0005-0000-0000-000068000000}"/>
    <cellStyle name="20% - Accent2 2 3 2" xfId="773" xr:uid="{00000000-0005-0000-0000-000069000000}"/>
    <cellStyle name="20% - Accent2 2 4" xfId="774" xr:uid="{00000000-0005-0000-0000-00006A000000}"/>
    <cellStyle name="20% - Accent2 2 5" xfId="775" xr:uid="{00000000-0005-0000-0000-00006B000000}"/>
    <cellStyle name="20% - Accent2 2 6" xfId="776" xr:uid="{00000000-0005-0000-0000-00006C000000}"/>
    <cellStyle name="20% - Accent2 2 7" xfId="777" xr:uid="{00000000-0005-0000-0000-00006D000000}"/>
    <cellStyle name="20% - Accent2 2 8" xfId="778" xr:uid="{00000000-0005-0000-0000-00006E000000}"/>
    <cellStyle name="20% - Accent2 2 9" xfId="779" xr:uid="{00000000-0005-0000-0000-00006F000000}"/>
    <cellStyle name="20% - Accent2 3" xfId="780" xr:uid="{00000000-0005-0000-0000-000070000000}"/>
    <cellStyle name="20% - Accent2 3 2" xfId="781" xr:uid="{00000000-0005-0000-0000-000071000000}"/>
    <cellStyle name="20% - Accent2 3 2 2" xfId="782" xr:uid="{00000000-0005-0000-0000-000072000000}"/>
    <cellStyle name="20% - Accent2 3 2 2 2" xfId="783" xr:uid="{00000000-0005-0000-0000-000073000000}"/>
    <cellStyle name="20% - Accent2 3 2 2 2 2" xfId="784" xr:uid="{00000000-0005-0000-0000-000074000000}"/>
    <cellStyle name="20% - Accent2 3 2 2 3" xfId="785" xr:uid="{00000000-0005-0000-0000-000075000000}"/>
    <cellStyle name="20% - Accent2 3 2 3" xfId="786" xr:uid="{00000000-0005-0000-0000-000076000000}"/>
    <cellStyle name="20% - Accent2 3 2 3 2" xfId="787" xr:uid="{00000000-0005-0000-0000-000077000000}"/>
    <cellStyle name="20% - Accent2 3 2 4" xfId="788" xr:uid="{00000000-0005-0000-0000-000078000000}"/>
    <cellStyle name="20% - Accent2 3 3" xfId="789" xr:uid="{00000000-0005-0000-0000-000079000000}"/>
    <cellStyle name="20% - Accent2 3 3 2" xfId="790" xr:uid="{00000000-0005-0000-0000-00007A000000}"/>
    <cellStyle name="20% - Accent2 3 3 2 2" xfId="791" xr:uid="{00000000-0005-0000-0000-00007B000000}"/>
    <cellStyle name="20% - Accent2 3 3 2 2 2" xfId="792" xr:uid="{00000000-0005-0000-0000-00007C000000}"/>
    <cellStyle name="20% - Accent2 3 3 2 3" xfId="793" xr:uid="{00000000-0005-0000-0000-00007D000000}"/>
    <cellStyle name="20% - Accent2 3 3 3" xfId="794" xr:uid="{00000000-0005-0000-0000-00007E000000}"/>
    <cellStyle name="20% - Accent2 3 3 3 2" xfId="795" xr:uid="{00000000-0005-0000-0000-00007F000000}"/>
    <cellStyle name="20% - Accent2 3 3 4" xfId="796" xr:uid="{00000000-0005-0000-0000-000080000000}"/>
    <cellStyle name="20% - Accent2 3 4" xfId="797" xr:uid="{00000000-0005-0000-0000-000081000000}"/>
    <cellStyle name="20% - Accent2 3 4 2" xfId="798" xr:uid="{00000000-0005-0000-0000-000082000000}"/>
    <cellStyle name="20% - Accent2 3 4 2 2" xfId="799" xr:uid="{00000000-0005-0000-0000-000083000000}"/>
    <cellStyle name="20% - Accent2 3 4 3" xfId="800" xr:uid="{00000000-0005-0000-0000-000084000000}"/>
    <cellStyle name="20% - Accent2 3 5" xfId="801" xr:uid="{00000000-0005-0000-0000-000085000000}"/>
    <cellStyle name="20% - Accent2 3 5 2" xfId="802" xr:uid="{00000000-0005-0000-0000-000086000000}"/>
    <cellStyle name="20% - Accent2 3 6" xfId="803" xr:uid="{00000000-0005-0000-0000-000087000000}"/>
    <cellStyle name="20% - Accent2 4" xfId="804" xr:uid="{00000000-0005-0000-0000-000088000000}"/>
    <cellStyle name="20% - Accent2 5" xfId="805" xr:uid="{00000000-0005-0000-0000-000089000000}"/>
    <cellStyle name="20% - Accent2 6" xfId="806" xr:uid="{00000000-0005-0000-0000-00008A000000}"/>
    <cellStyle name="20% - Accent2 7" xfId="807" xr:uid="{00000000-0005-0000-0000-00008B000000}"/>
    <cellStyle name="20% - Accent2 8" xfId="808" xr:uid="{00000000-0005-0000-0000-00008C000000}"/>
    <cellStyle name="20% - Accent2 9" xfId="809" xr:uid="{00000000-0005-0000-0000-00008D000000}"/>
    <cellStyle name="20% - Accent3 2" xfId="13" xr:uid="{00000000-0005-0000-0000-00008E000000}"/>
    <cellStyle name="20% - Accent3 2 10" xfId="810" xr:uid="{00000000-0005-0000-0000-00008F000000}"/>
    <cellStyle name="20% - Accent3 2 2" xfId="811" xr:uid="{00000000-0005-0000-0000-000090000000}"/>
    <cellStyle name="20% - Accent3 2 2 2" xfId="812" xr:uid="{00000000-0005-0000-0000-000091000000}"/>
    <cellStyle name="20% - Accent3 2 2 3" xfId="813" xr:uid="{00000000-0005-0000-0000-000092000000}"/>
    <cellStyle name="20% - Accent3 2 3" xfId="814" xr:uid="{00000000-0005-0000-0000-000093000000}"/>
    <cellStyle name="20% - Accent3 2 3 2" xfId="815" xr:uid="{00000000-0005-0000-0000-000094000000}"/>
    <cellStyle name="20% - Accent3 2 4" xfId="816" xr:uid="{00000000-0005-0000-0000-000095000000}"/>
    <cellStyle name="20% - Accent3 2 5" xfId="817" xr:uid="{00000000-0005-0000-0000-000096000000}"/>
    <cellStyle name="20% - Accent3 2 6" xfId="818" xr:uid="{00000000-0005-0000-0000-000097000000}"/>
    <cellStyle name="20% - Accent3 2 7" xfId="819" xr:uid="{00000000-0005-0000-0000-000098000000}"/>
    <cellStyle name="20% - Accent3 2 8" xfId="820" xr:uid="{00000000-0005-0000-0000-000099000000}"/>
    <cellStyle name="20% - Accent3 2 9" xfId="821" xr:uid="{00000000-0005-0000-0000-00009A000000}"/>
    <cellStyle name="20% - Accent3 3" xfId="822" xr:uid="{00000000-0005-0000-0000-00009B000000}"/>
    <cellStyle name="20% - Accent3 3 2" xfId="823" xr:uid="{00000000-0005-0000-0000-00009C000000}"/>
    <cellStyle name="20% - Accent3 3 2 2" xfId="824" xr:uid="{00000000-0005-0000-0000-00009D000000}"/>
    <cellStyle name="20% - Accent3 3 2 2 2" xfId="825" xr:uid="{00000000-0005-0000-0000-00009E000000}"/>
    <cellStyle name="20% - Accent3 3 2 2 2 2" xfId="826" xr:uid="{00000000-0005-0000-0000-00009F000000}"/>
    <cellStyle name="20% - Accent3 3 2 2 3" xfId="827" xr:uid="{00000000-0005-0000-0000-0000A0000000}"/>
    <cellStyle name="20% - Accent3 3 2 3" xfId="828" xr:uid="{00000000-0005-0000-0000-0000A1000000}"/>
    <cellStyle name="20% - Accent3 3 2 3 2" xfId="829" xr:uid="{00000000-0005-0000-0000-0000A2000000}"/>
    <cellStyle name="20% - Accent3 3 2 4" xfId="830" xr:uid="{00000000-0005-0000-0000-0000A3000000}"/>
    <cellStyle name="20% - Accent3 3 3" xfId="831" xr:uid="{00000000-0005-0000-0000-0000A4000000}"/>
    <cellStyle name="20% - Accent3 3 3 2" xfId="832" xr:uid="{00000000-0005-0000-0000-0000A5000000}"/>
    <cellStyle name="20% - Accent3 3 3 2 2" xfId="833" xr:uid="{00000000-0005-0000-0000-0000A6000000}"/>
    <cellStyle name="20% - Accent3 3 3 2 2 2" xfId="834" xr:uid="{00000000-0005-0000-0000-0000A7000000}"/>
    <cellStyle name="20% - Accent3 3 3 2 3" xfId="835" xr:uid="{00000000-0005-0000-0000-0000A8000000}"/>
    <cellStyle name="20% - Accent3 3 3 3" xfId="836" xr:uid="{00000000-0005-0000-0000-0000A9000000}"/>
    <cellStyle name="20% - Accent3 3 3 3 2" xfId="837" xr:uid="{00000000-0005-0000-0000-0000AA000000}"/>
    <cellStyle name="20% - Accent3 3 3 4" xfId="838" xr:uid="{00000000-0005-0000-0000-0000AB000000}"/>
    <cellStyle name="20% - Accent3 3 4" xfId="839" xr:uid="{00000000-0005-0000-0000-0000AC000000}"/>
    <cellStyle name="20% - Accent3 3 4 2" xfId="840" xr:uid="{00000000-0005-0000-0000-0000AD000000}"/>
    <cellStyle name="20% - Accent3 3 4 2 2" xfId="841" xr:uid="{00000000-0005-0000-0000-0000AE000000}"/>
    <cellStyle name="20% - Accent3 3 4 3" xfId="842" xr:uid="{00000000-0005-0000-0000-0000AF000000}"/>
    <cellStyle name="20% - Accent3 3 5" xfId="843" xr:uid="{00000000-0005-0000-0000-0000B0000000}"/>
    <cellStyle name="20% - Accent3 3 5 2" xfId="844" xr:uid="{00000000-0005-0000-0000-0000B1000000}"/>
    <cellStyle name="20% - Accent3 3 6" xfId="845" xr:uid="{00000000-0005-0000-0000-0000B2000000}"/>
    <cellStyle name="20% - Accent3 4" xfId="846" xr:uid="{00000000-0005-0000-0000-0000B3000000}"/>
    <cellStyle name="20% - Accent3 5" xfId="847" xr:uid="{00000000-0005-0000-0000-0000B4000000}"/>
    <cellStyle name="20% - Accent3 6" xfId="848" xr:uid="{00000000-0005-0000-0000-0000B5000000}"/>
    <cellStyle name="20% - Accent3 7" xfId="849" xr:uid="{00000000-0005-0000-0000-0000B6000000}"/>
    <cellStyle name="20% - Accent3 8" xfId="850" xr:uid="{00000000-0005-0000-0000-0000B7000000}"/>
    <cellStyle name="20% - Accent3 9" xfId="851" xr:uid="{00000000-0005-0000-0000-0000B8000000}"/>
    <cellStyle name="20% - Accent4 2" xfId="14" xr:uid="{00000000-0005-0000-0000-0000B9000000}"/>
    <cellStyle name="20% - Accent4 2 10" xfId="852" xr:uid="{00000000-0005-0000-0000-0000BA000000}"/>
    <cellStyle name="20% - Accent4 2 2" xfId="853" xr:uid="{00000000-0005-0000-0000-0000BB000000}"/>
    <cellStyle name="20% - Accent4 2 2 2" xfId="854" xr:uid="{00000000-0005-0000-0000-0000BC000000}"/>
    <cellStyle name="20% - Accent4 2 2 3" xfId="855" xr:uid="{00000000-0005-0000-0000-0000BD000000}"/>
    <cellStyle name="20% - Accent4 2 3" xfId="856" xr:uid="{00000000-0005-0000-0000-0000BE000000}"/>
    <cellStyle name="20% - Accent4 2 3 2" xfId="857" xr:uid="{00000000-0005-0000-0000-0000BF000000}"/>
    <cellStyle name="20% - Accent4 2 4" xfId="858" xr:uid="{00000000-0005-0000-0000-0000C0000000}"/>
    <cellStyle name="20% - Accent4 2 5" xfId="859" xr:uid="{00000000-0005-0000-0000-0000C1000000}"/>
    <cellStyle name="20% - Accent4 2 6" xfId="860" xr:uid="{00000000-0005-0000-0000-0000C2000000}"/>
    <cellStyle name="20% - Accent4 2 7" xfId="861" xr:uid="{00000000-0005-0000-0000-0000C3000000}"/>
    <cellStyle name="20% - Accent4 2 8" xfId="862" xr:uid="{00000000-0005-0000-0000-0000C4000000}"/>
    <cellStyle name="20% - Accent4 2 9" xfId="863" xr:uid="{00000000-0005-0000-0000-0000C5000000}"/>
    <cellStyle name="20% - Accent4 3" xfId="864" xr:uid="{00000000-0005-0000-0000-0000C6000000}"/>
    <cellStyle name="20% - Accent4 3 2" xfId="865" xr:uid="{00000000-0005-0000-0000-0000C7000000}"/>
    <cellStyle name="20% - Accent4 3 2 2" xfId="866" xr:uid="{00000000-0005-0000-0000-0000C8000000}"/>
    <cellStyle name="20% - Accent4 3 2 2 2" xfId="867" xr:uid="{00000000-0005-0000-0000-0000C9000000}"/>
    <cellStyle name="20% - Accent4 3 2 2 2 2" xfId="868" xr:uid="{00000000-0005-0000-0000-0000CA000000}"/>
    <cellStyle name="20% - Accent4 3 2 2 3" xfId="869" xr:uid="{00000000-0005-0000-0000-0000CB000000}"/>
    <cellStyle name="20% - Accent4 3 2 3" xfId="870" xr:uid="{00000000-0005-0000-0000-0000CC000000}"/>
    <cellStyle name="20% - Accent4 3 2 3 2" xfId="871" xr:uid="{00000000-0005-0000-0000-0000CD000000}"/>
    <cellStyle name="20% - Accent4 3 2 4" xfId="872" xr:uid="{00000000-0005-0000-0000-0000CE000000}"/>
    <cellStyle name="20% - Accent4 3 3" xfId="873" xr:uid="{00000000-0005-0000-0000-0000CF000000}"/>
    <cellStyle name="20% - Accent4 3 3 2" xfId="874" xr:uid="{00000000-0005-0000-0000-0000D0000000}"/>
    <cellStyle name="20% - Accent4 3 3 2 2" xfId="875" xr:uid="{00000000-0005-0000-0000-0000D1000000}"/>
    <cellStyle name="20% - Accent4 3 3 2 2 2" xfId="876" xr:uid="{00000000-0005-0000-0000-0000D2000000}"/>
    <cellStyle name="20% - Accent4 3 3 2 3" xfId="877" xr:uid="{00000000-0005-0000-0000-0000D3000000}"/>
    <cellStyle name="20% - Accent4 3 3 3" xfId="878" xr:uid="{00000000-0005-0000-0000-0000D4000000}"/>
    <cellStyle name="20% - Accent4 3 3 3 2" xfId="879" xr:uid="{00000000-0005-0000-0000-0000D5000000}"/>
    <cellStyle name="20% - Accent4 3 3 4" xfId="880" xr:uid="{00000000-0005-0000-0000-0000D6000000}"/>
    <cellStyle name="20% - Accent4 3 4" xfId="881" xr:uid="{00000000-0005-0000-0000-0000D7000000}"/>
    <cellStyle name="20% - Accent4 3 4 2" xfId="882" xr:uid="{00000000-0005-0000-0000-0000D8000000}"/>
    <cellStyle name="20% - Accent4 3 4 2 2" xfId="883" xr:uid="{00000000-0005-0000-0000-0000D9000000}"/>
    <cellStyle name="20% - Accent4 3 4 3" xfId="884" xr:uid="{00000000-0005-0000-0000-0000DA000000}"/>
    <cellStyle name="20% - Accent4 3 5" xfId="885" xr:uid="{00000000-0005-0000-0000-0000DB000000}"/>
    <cellStyle name="20% - Accent4 3 5 2" xfId="886" xr:uid="{00000000-0005-0000-0000-0000DC000000}"/>
    <cellStyle name="20% - Accent4 3 6" xfId="887" xr:uid="{00000000-0005-0000-0000-0000DD000000}"/>
    <cellStyle name="20% - Accent4 4" xfId="888" xr:uid="{00000000-0005-0000-0000-0000DE000000}"/>
    <cellStyle name="20% - Accent4 5" xfId="889" xr:uid="{00000000-0005-0000-0000-0000DF000000}"/>
    <cellStyle name="20% - Accent4 6" xfId="890" xr:uid="{00000000-0005-0000-0000-0000E0000000}"/>
    <cellStyle name="20% - Accent4 7" xfId="891" xr:uid="{00000000-0005-0000-0000-0000E1000000}"/>
    <cellStyle name="20% - Accent4 8" xfId="892" xr:uid="{00000000-0005-0000-0000-0000E2000000}"/>
    <cellStyle name="20% - Accent4 9" xfId="893" xr:uid="{00000000-0005-0000-0000-0000E3000000}"/>
    <cellStyle name="20% - Accent5 2" xfId="15" xr:uid="{00000000-0005-0000-0000-0000E4000000}"/>
    <cellStyle name="20% - Accent5 2 10" xfId="894" xr:uid="{00000000-0005-0000-0000-0000E5000000}"/>
    <cellStyle name="20% - Accent5 2 2" xfId="895" xr:uid="{00000000-0005-0000-0000-0000E6000000}"/>
    <cellStyle name="20% - Accent5 2 2 2" xfId="896" xr:uid="{00000000-0005-0000-0000-0000E7000000}"/>
    <cellStyle name="20% - Accent5 2 2 3" xfId="897" xr:uid="{00000000-0005-0000-0000-0000E8000000}"/>
    <cellStyle name="20% - Accent5 2 3" xfId="898" xr:uid="{00000000-0005-0000-0000-0000E9000000}"/>
    <cellStyle name="20% - Accent5 2 3 2" xfId="899" xr:uid="{00000000-0005-0000-0000-0000EA000000}"/>
    <cellStyle name="20% - Accent5 2 4" xfId="900" xr:uid="{00000000-0005-0000-0000-0000EB000000}"/>
    <cellStyle name="20% - Accent5 2 5" xfId="901" xr:uid="{00000000-0005-0000-0000-0000EC000000}"/>
    <cellStyle name="20% - Accent5 2 6" xfId="902" xr:uid="{00000000-0005-0000-0000-0000ED000000}"/>
    <cellStyle name="20% - Accent5 2 7" xfId="903" xr:uid="{00000000-0005-0000-0000-0000EE000000}"/>
    <cellStyle name="20% - Accent5 2 8" xfId="904" xr:uid="{00000000-0005-0000-0000-0000EF000000}"/>
    <cellStyle name="20% - Accent5 2 9" xfId="905" xr:uid="{00000000-0005-0000-0000-0000F0000000}"/>
    <cellStyle name="20% - Accent5 3" xfId="906" xr:uid="{00000000-0005-0000-0000-0000F1000000}"/>
    <cellStyle name="20% - Accent5 3 2" xfId="907" xr:uid="{00000000-0005-0000-0000-0000F2000000}"/>
    <cellStyle name="20% - Accent5 3 2 2" xfId="908" xr:uid="{00000000-0005-0000-0000-0000F3000000}"/>
    <cellStyle name="20% - Accent5 3 2 2 2" xfId="909" xr:uid="{00000000-0005-0000-0000-0000F4000000}"/>
    <cellStyle name="20% - Accent5 3 2 2 2 2" xfId="910" xr:uid="{00000000-0005-0000-0000-0000F5000000}"/>
    <cellStyle name="20% - Accent5 3 2 2 3" xfId="911" xr:uid="{00000000-0005-0000-0000-0000F6000000}"/>
    <cellStyle name="20% - Accent5 3 2 3" xfId="912" xr:uid="{00000000-0005-0000-0000-0000F7000000}"/>
    <cellStyle name="20% - Accent5 3 2 3 2" xfId="913" xr:uid="{00000000-0005-0000-0000-0000F8000000}"/>
    <cellStyle name="20% - Accent5 3 2 4" xfId="914" xr:uid="{00000000-0005-0000-0000-0000F9000000}"/>
    <cellStyle name="20% - Accent5 3 3" xfId="915" xr:uid="{00000000-0005-0000-0000-0000FA000000}"/>
    <cellStyle name="20% - Accent5 3 3 2" xfId="916" xr:uid="{00000000-0005-0000-0000-0000FB000000}"/>
    <cellStyle name="20% - Accent5 3 3 2 2" xfId="917" xr:uid="{00000000-0005-0000-0000-0000FC000000}"/>
    <cellStyle name="20% - Accent5 3 3 2 2 2" xfId="918" xr:uid="{00000000-0005-0000-0000-0000FD000000}"/>
    <cellStyle name="20% - Accent5 3 3 2 3" xfId="919" xr:uid="{00000000-0005-0000-0000-0000FE000000}"/>
    <cellStyle name="20% - Accent5 3 3 3" xfId="920" xr:uid="{00000000-0005-0000-0000-0000FF000000}"/>
    <cellStyle name="20% - Accent5 3 3 3 2" xfId="921" xr:uid="{00000000-0005-0000-0000-000000010000}"/>
    <cellStyle name="20% - Accent5 3 3 4" xfId="922" xr:uid="{00000000-0005-0000-0000-000001010000}"/>
    <cellStyle name="20% - Accent5 3 4" xfId="923" xr:uid="{00000000-0005-0000-0000-000002010000}"/>
    <cellStyle name="20% - Accent5 3 4 2" xfId="924" xr:uid="{00000000-0005-0000-0000-000003010000}"/>
    <cellStyle name="20% - Accent5 3 4 2 2" xfId="925" xr:uid="{00000000-0005-0000-0000-000004010000}"/>
    <cellStyle name="20% - Accent5 3 4 3" xfId="926" xr:uid="{00000000-0005-0000-0000-000005010000}"/>
    <cellStyle name="20% - Accent5 3 5" xfId="927" xr:uid="{00000000-0005-0000-0000-000006010000}"/>
    <cellStyle name="20% - Accent5 3 5 2" xfId="928" xr:uid="{00000000-0005-0000-0000-000007010000}"/>
    <cellStyle name="20% - Accent5 3 6" xfId="929" xr:uid="{00000000-0005-0000-0000-000008010000}"/>
    <cellStyle name="20% - Accent5 4" xfId="930" xr:uid="{00000000-0005-0000-0000-000009010000}"/>
    <cellStyle name="20% - Accent5 5" xfId="931" xr:uid="{00000000-0005-0000-0000-00000A010000}"/>
    <cellStyle name="20% - Accent5 6" xfId="932" xr:uid="{00000000-0005-0000-0000-00000B010000}"/>
    <cellStyle name="20% - Accent5 7" xfId="933" xr:uid="{00000000-0005-0000-0000-00000C010000}"/>
    <cellStyle name="20% - Accent5 8" xfId="934" xr:uid="{00000000-0005-0000-0000-00000D010000}"/>
    <cellStyle name="20% - Accent5 9" xfId="935" xr:uid="{00000000-0005-0000-0000-00000E010000}"/>
    <cellStyle name="20% - Accent6 2" xfId="16" xr:uid="{00000000-0005-0000-0000-00000F010000}"/>
    <cellStyle name="20% - Accent6 2 10" xfId="936" xr:uid="{00000000-0005-0000-0000-000010010000}"/>
    <cellStyle name="20% - Accent6 2 2" xfId="937" xr:uid="{00000000-0005-0000-0000-000011010000}"/>
    <cellStyle name="20% - Accent6 2 2 2" xfId="938" xr:uid="{00000000-0005-0000-0000-000012010000}"/>
    <cellStyle name="20% - Accent6 2 2 3" xfId="939" xr:uid="{00000000-0005-0000-0000-000013010000}"/>
    <cellStyle name="20% - Accent6 2 3" xfId="940" xr:uid="{00000000-0005-0000-0000-000014010000}"/>
    <cellStyle name="20% - Accent6 2 3 2" xfId="941" xr:uid="{00000000-0005-0000-0000-000015010000}"/>
    <cellStyle name="20% - Accent6 2 4" xfId="942" xr:uid="{00000000-0005-0000-0000-000016010000}"/>
    <cellStyle name="20% - Accent6 2 5" xfId="943" xr:uid="{00000000-0005-0000-0000-000017010000}"/>
    <cellStyle name="20% - Accent6 2 6" xfId="944" xr:uid="{00000000-0005-0000-0000-000018010000}"/>
    <cellStyle name="20% - Accent6 2 7" xfId="945" xr:uid="{00000000-0005-0000-0000-000019010000}"/>
    <cellStyle name="20% - Accent6 2 8" xfId="946" xr:uid="{00000000-0005-0000-0000-00001A010000}"/>
    <cellStyle name="20% - Accent6 2 9" xfId="947" xr:uid="{00000000-0005-0000-0000-00001B010000}"/>
    <cellStyle name="20% - Accent6 3" xfId="948" xr:uid="{00000000-0005-0000-0000-00001C010000}"/>
    <cellStyle name="20% - Accent6 3 2" xfId="949" xr:uid="{00000000-0005-0000-0000-00001D010000}"/>
    <cellStyle name="20% - Accent6 3 2 2" xfId="950" xr:uid="{00000000-0005-0000-0000-00001E010000}"/>
    <cellStyle name="20% - Accent6 3 2 2 2" xfId="951" xr:uid="{00000000-0005-0000-0000-00001F010000}"/>
    <cellStyle name="20% - Accent6 3 2 2 2 2" xfId="952" xr:uid="{00000000-0005-0000-0000-000020010000}"/>
    <cellStyle name="20% - Accent6 3 2 2 3" xfId="953" xr:uid="{00000000-0005-0000-0000-000021010000}"/>
    <cellStyle name="20% - Accent6 3 2 3" xfId="954" xr:uid="{00000000-0005-0000-0000-000022010000}"/>
    <cellStyle name="20% - Accent6 3 2 3 2" xfId="955" xr:uid="{00000000-0005-0000-0000-000023010000}"/>
    <cellStyle name="20% - Accent6 3 2 4" xfId="956" xr:uid="{00000000-0005-0000-0000-000024010000}"/>
    <cellStyle name="20% - Accent6 3 3" xfId="957" xr:uid="{00000000-0005-0000-0000-000025010000}"/>
    <cellStyle name="20% - Accent6 3 3 2" xfId="958" xr:uid="{00000000-0005-0000-0000-000026010000}"/>
    <cellStyle name="20% - Accent6 3 3 2 2" xfId="959" xr:uid="{00000000-0005-0000-0000-000027010000}"/>
    <cellStyle name="20% - Accent6 3 3 2 2 2" xfId="960" xr:uid="{00000000-0005-0000-0000-000028010000}"/>
    <cellStyle name="20% - Accent6 3 3 2 3" xfId="961" xr:uid="{00000000-0005-0000-0000-000029010000}"/>
    <cellStyle name="20% - Accent6 3 3 3" xfId="962" xr:uid="{00000000-0005-0000-0000-00002A010000}"/>
    <cellStyle name="20% - Accent6 3 3 3 2" xfId="963" xr:uid="{00000000-0005-0000-0000-00002B010000}"/>
    <cellStyle name="20% - Accent6 3 3 4" xfId="964" xr:uid="{00000000-0005-0000-0000-00002C010000}"/>
    <cellStyle name="20% - Accent6 3 4" xfId="965" xr:uid="{00000000-0005-0000-0000-00002D010000}"/>
    <cellStyle name="20% - Accent6 3 4 2" xfId="966" xr:uid="{00000000-0005-0000-0000-00002E010000}"/>
    <cellStyle name="20% - Accent6 3 4 2 2" xfId="967" xr:uid="{00000000-0005-0000-0000-00002F010000}"/>
    <cellStyle name="20% - Accent6 3 4 3" xfId="968" xr:uid="{00000000-0005-0000-0000-000030010000}"/>
    <cellStyle name="20% - Accent6 3 5" xfId="969" xr:uid="{00000000-0005-0000-0000-000031010000}"/>
    <cellStyle name="20% - Accent6 3 5 2" xfId="970" xr:uid="{00000000-0005-0000-0000-000032010000}"/>
    <cellStyle name="20% - Accent6 3 6" xfId="971" xr:uid="{00000000-0005-0000-0000-000033010000}"/>
    <cellStyle name="20% - Accent6 4" xfId="972" xr:uid="{00000000-0005-0000-0000-000034010000}"/>
    <cellStyle name="20% - Accent6 5" xfId="973" xr:uid="{00000000-0005-0000-0000-000035010000}"/>
    <cellStyle name="20% - Accent6 6" xfId="974" xr:uid="{00000000-0005-0000-0000-000036010000}"/>
    <cellStyle name="20% - Accent6 7" xfId="975" xr:uid="{00000000-0005-0000-0000-000037010000}"/>
    <cellStyle name="20% - Accent6 8" xfId="976" xr:uid="{00000000-0005-0000-0000-000038010000}"/>
    <cellStyle name="20% - Accent6 9" xfId="977" xr:uid="{00000000-0005-0000-0000-000039010000}"/>
    <cellStyle name="40 % - Accent1" xfId="978" xr:uid="{00000000-0005-0000-0000-00003A010000}"/>
    <cellStyle name="40 % - Accent2" xfId="979" xr:uid="{00000000-0005-0000-0000-00003B010000}"/>
    <cellStyle name="40 % - Accent3" xfId="980" xr:uid="{00000000-0005-0000-0000-00003C010000}"/>
    <cellStyle name="40 % - Accent4" xfId="981" xr:uid="{00000000-0005-0000-0000-00003D010000}"/>
    <cellStyle name="40 % - Accent5" xfId="982" xr:uid="{00000000-0005-0000-0000-00003E010000}"/>
    <cellStyle name="40 % - Accent6" xfId="983" xr:uid="{00000000-0005-0000-0000-00003F010000}"/>
    <cellStyle name="40% - Accent1 2" xfId="17" xr:uid="{00000000-0005-0000-0000-000040010000}"/>
    <cellStyle name="40% - Accent1 2 10" xfId="984" xr:uid="{00000000-0005-0000-0000-000041010000}"/>
    <cellStyle name="40% - Accent1 2 2" xfId="985" xr:uid="{00000000-0005-0000-0000-000042010000}"/>
    <cellStyle name="40% - Accent1 2 2 2" xfId="986" xr:uid="{00000000-0005-0000-0000-000043010000}"/>
    <cellStyle name="40% - Accent1 2 2 3" xfId="987" xr:uid="{00000000-0005-0000-0000-000044010000}"/>
    <cellStyle name="40% - Accent1 2 3" xfId="988" xr:uid="{00000000-0005-0000-0000-000045010000}"/>
    <cellStyle name="40% - Accent1 2 3 2" xfId="989" xr:uid="{00000000-0005-0000-0000-000046010000}"/>
    <cellStyle name="40% - Accent1 2 4" xfId="990" xr:uid="{00000000-0005-0000-0000-000047010000}"/>
    <cellStyle name="40% - Accent1 2 5" xfId="991" xr:uid="{00000000-0005-0000-0000-000048010000}"/>
    <cellStyle name="40% - Accent1 2 6" xfId="992" xr:uid="{00000000-0005-0000-0000-000049010000}"/>
    <cellStyle name="40% - Accent1 2 7" xfId="993" xr:uid="{00000000-0005-0000-0000-00004A010000}"/>
    <cellStyle name="40% - Accent1 2 8" xfId="994" xr:uid="{00000000-0005-0000-0000-00004B010000}"/>
    <cellStyle name="40% - Accent1 2 9" xfId="995" xr:uid="{00000000-0005-0000-0000-00004C010000}"/>
    <cellStyle name="40% - Accent1 3" xfId="996" xr:uid="{00000000-0005-0000-0000-00004D010000}"/>
    <cellStyle name="40% - Accent1 3 2" xfId="997" xr:uid="{00000000-0005-0000-0000-00004E010000}"/>
    <cellStyle name="40% - Accent1 3 2 2" xfId="998" xr:uid="{00000000-0005-0000-0000-00004F010000}"/>
    <cellStyle name="40% - Accent1 3 2 2 2" xfId="999" xr:uid="{00000000-0005-0000-0000-000050010000}"/>
    <cellStyle name="40% - Accent1 3 2 2 2 2" xfId="1000" xr:uid="{00000000-0005-0000-0000-000051010000}"/>
    <cellStyle name="40% - Accent1 3 2 2 3" xfId="1001" xr:uid="{00000000-0005-0000-0000-000052010000}"/>
    <cellStyle name="40% - Accent1 3 2 3" xfId="1002" xr:uid="{00000000-0005-0000-0000-000053010000}"/>
    <cellStyle name="40% - Accent1 3 2 3 2" xfId="1003" xr:uid="{00000000-0005-0000-0000-000054010000}"/>
    <cellStyle name="40% - Accent1 3 2 4" xfId="1004" xr:uid="{00000000-0005-0000-0000-000055010000}"/>
    <cellStyle name="40% - Accent1 3 3" xfId="1005" xr:uid="{00000000-0005-0000-0000-000056010000}"/>
    <cellStyle name="40% - Accent1 3 3 2" xfId="1006" xr:uid="{00000000-0005-0000-0000-000057010000}"/>
    <cellStyle name="40% - Accent1 3 3 2 2" xfId="1007" xr:uid="{00000000-0005-0000-0000-000058010000}"/>
    <cellStyle name="40% - Accent1 3 3 2 2 2" xfId="1008" xr:uid="{00000000-0005-0000-0000-000059010000}"/>
    <cellStyle name="40% - Accent1 3 3 2 3" xfId="1009" xr:uid="{00000000-0005-0000-0000-00005A010000}"/>
    <cellStyle name="40% - Accent1 3 3 3" xfId="1010" xr:uid="{00000000-0005-0000-0000-00005B010000}"/>
    <cellStyle name="40% - Accent1 3 3 3 2" xfId="1011" xr:uid="{00000000-0005-0000-0000-00005C010000}"/>
    <cellStyle name="40% - Accent1 3 3 4" xfId="1012" xr:uid="{00000000-0005-0000-0000-00005D010000}"/>
    <cellStyle name="40% - Accent1 3 4" xfId="1013" xr:uid="{00000000-0005-0000-0000-00005E010000}"/>
    <cellStyle name="40% - Accent1 3 4 2" xfId="1014" xr:uid="{00000000-0005-0000-0000-00005F010000}"/>
    <cellStyle name="40% - Accent1 3 4 2 2" xfId="1015" xr:uid="{00000000-0005-0000-0000-000060010000}"/>
    <cellStyle name="40% - Accent1 3 4 3" xfId="1016" xr:uid="{00000000-0005-0000-0000-000061010000}"/>
    <cellStyle name="40% - Accent1 3 5" xfId="1017" xr:uid="{00000000-0005-0000-0000-000062010000}"/>
    <cellStyle name="40% - Accent1 3 5 2" xfId="1018" xr:uid="{00000000-0005-0000-0000-000063010000}"/>
    <cellStyle name="40% - Accent1 3 6" xfId="1019" xr:uid="{00000000-0005-0000-0000-000064010000}"/>
    <cellStyle name="40% - Accent1 4" xfId="1020" xr:uid="{00000000-0005-0000-0000-000065010000}"/>
    <cellStyle name="40% - Accent1 5" xfId="1021" xr:uid="{00000000-0005-0000-0000-000066010000}"/>
    <cellStyle name="40% - Accent1 6" xfId="1022" xr:uid="{00000000-0005-0000-0000-000067010000}"/>
    <cellStyle name="40% - Accent1 7" xfId="1023" xr:uid="{00000000-0005-0000-0000-000068010000}"/>
    <cellStyle name="40% - Accent1 8" xfId="1024" xr:uid="{00000000-0005-0000-0000-000069010000}"/>
    <cellStyle name="40% - Accent1 9" xfId="1025" xr:uid="{00000000-0005-0000-0000-00006A010000}"/>
    <cellStyle name="40% - Accent2 2" xfId="18" xr:uid="{00000000-0005-0000-0000-00006B010000}"/>
    <cellStyle name="40% - Accent2 2 10" xfId="1026" xr:uid="{00000000-0005-0000-0000-00006C010000}"/>
    <cellStyle name="40% - Accent2 2 2" xfId="1027" xr:uid="{00000000-0005-0000-0000-00006D010000}"/>
    <cellStyle name="40% - Accent2 2 2 2" xfId="1028" xr:uid="{00000000-0005-0000-0000-00006E010000}"/>
    <cellStyle name="40% - Accent2 2 2 3" xfId="1029" xr:uid="{00000000-0005-0000-0000-00006F010000}"/>
    <cellStyle name="40% - Accent2 2 3" xfId="1030" xr:uid="{00000000-0005-0000-0000-000070010000}"/>
    <cellStyle name="40% - Accent2 2 3 2" xfId="1031" xr:uid="{00000000-0005-0000-0000-000071010000}"/>
    <cellStyle name="40% - Accent2 2 4" xfId="1032" xr:uid="{00000000-0005-0000-0000-000072010000}"/>
    <cellStyle name="40% - Accent2 2 5" xfId="1033" xr:uid="{00000000-0005-0000-0000-000073010000}"/>
    <cellStyle name="40% - Accent2 2 6" xfId="1034" xr:uid="{00000000-0005-0000-0000-000074010000}"/>
    <cellStyle name="40% - Accent2 2 7" xfId="1035" xr:uid="{00000000-0005-0000-0000-000075010000}"/>
    <cellStyle name="40% - Accent2 2 8" xfId="1036" xr:uid="{00000000-0005-0000-0000-000076010000}"/>
    <cellStyle name="40% - Accent2 2 9" xfId="1037" xr:uid="{00000000-0005-0000-0000-000077010000}"/>
    <cellStyle name="40% - Accent2 3" xfId="1038" xr:uid="{00000000-0005-0000-0000-000078010000}"/>
    <cellStyle name="40% - Accent2 3 2" xfId="1039" xr:uid="{00000000-0005-0000-0000-000079010000}"/>
    <cellStyle name="40% - Accent2 3 2 2" xfId="1040" xr:uid="{00000000-0005-0000-0000-00007A010000}"/>
    <cellStyle name="40% - Accent2 3 2 2 2" xfId="1041" xr:uid="{00000000-0005-0000-0000-00007B010000}"/>
    <cellStyle name="40% - Accent2 3 2 2 2 2" xfId="1042" xr:uid="{00000000-0005-0000-0000-00007C010000}"/>
    <cellStyle name="40% - Accent2 3 2 2 3" xfId="1043" xr:uid="{00000000-0005-0000-0000-00007D010000}"/>
    <cellStyle name="40% - Accent2 3 2 3" xfId="1044" xr:uid="{00000000-0005-0000-0000-00007E010000}"/>
    <cellStyle name="40% - Accent2 3 2 3 2" xfId="1045" xr:uid="{00000000-0005-0000-0000-00007F010000}"/>
    <cellStyle name="40% - Accent2 3 2 4" xfId="1046" xr:uid="{00000000-0005-0000-0000-000080010000}"/>
    <cellStyle name="40% - Accent2 3 3" xfId="1047" xr:uid="{00000000-0005-0000-0000-000081010000}"/>
    <cellStyle name="40% - Accent2 3 3 2" xfId="1048" xr:uid="{00000000-0005-0000-0000-000082010000}"/>
    <cellStyle name="40% - Accent2 3 3 2 2" xfId="1049" xr:uid="{00000000-0005-0000-0000-000083010000}"/>
    <cellStyle name="40% - Accent2 3 3 2 2 2" xfId="1050" xr:uid="{00000000-0005-0000-0000-000084010000}"/>
    <cellStyle name="40% - Accent2 3 3 2 3" xfId="1051" xr:uid="{00000000-0005-0000-0000-000085010000}"/>
    <cellStyle name="40% - Accent2 3 3 3" xfId="1052" xr:uid="{00000000-0005-0000-0000-000086010000}"/>
    <cellStyle name="40% - Accent2 3 3 3 2" xfId="1053" xr:uid="{00000000-0005-0000-0000-000087010000}"/>
    <cellStyle name="40% - Accent2 3 3 4" xfId="1054" xr:uid="{00000000-0005-0000-0000-000088010000}"/>
    <cellStyle name="40% - Accent2 3 4" xfId="1055" xr:uid="{00000000-0005-0000-0000-000089010000}"/>
    <cellStyle name="40% - Accent2 3 4 2" xfId="1056" xr:uid="{00000000-0005-0000-0000-00008A010000}"/>
    <cellStyle name="40% - Accent2 3 4 2 2" xfId="1057" xr:uid="{00000000-0005-0000-0000-00008B010000}"/>
    <cellStyle name="40% - Accent2 3 4 3" xfId="1058" xr:uid="{00000000-0005-0000-0000-00008C010000}"/>
    <cellStyle name="40% - Accent2 3 5" xfId="1059" xr:uid="{00000000-0005-0000-0000-00008D010000}"/>
    <cellStyle name="40% - Accent2 3 5 2" xfId="1060" xr:uid="{00000000-0005-0000-0000-00008E010000}"/>
    <cellStyle name="40% - Accent2 3 6" xfId="1061" xr:uid="{00000000-0005-0000-0000-00008F010000}"/>
    <cellStyle name="40% - Accent2 4" xfId="1062" xr:uid="{00000000-0005-0000-0000-000090010000}"/>
    <cellStyle name="40% - Accent2 5" xfId="1063" xr:uid="{00000000-0005-0000-0000-000091010000}"/>
    <cellStyle name="40% - Accent2 6" xfId="1064" xr:uid="{00000000-0005-0000-0000-000092010000}"/>
    <cellStyle name="40% - Accent2 7" xfId="1065" xr:uid="{00000000-0005-0000-0000-000093010000}"/>
    <cellStyle name="40% - Accent2 8" xfId="1066" xr:uid="{00000000-0005-0000-0000-000094010000}"/>
    <cellStyle name="40% - Accent2 9" xfId="1067" xr:uid="{00000000-0005-0000-0000-000095010000}"/>
    <cellStyle name="40% - Accent3 2" xfId="19" xr:uid="{00000000-0005-0000-0000-000096010000}"/>
    <cellStyle name="40% - Accent3 2 10" xfId="1068" xr:uid="{00000000-0005-0000-0000-000097010000}"/>
    <cellStyle name="40% - Accent3 2 2" xfId="1069" xr:uid="{00000000-0005-0000-0000-000098010000}"/>
    <cellStyle name="40% - Accent3 2 2 2" xfId="1070" xr:uid="{00000000-0005-0000-0000-000099010000}"/>
    <cellStyle name="40% - Accent3 2 2 3" xfId="1071" xr:uid="{00000000-0005-0000-0000-00009A010000}"/>
    <cellStyle name="40% - Accent3 2 3" xfId="1072" xr:uid="{00000000-0005-0000-0000-00009B010000}"/>
    <cellStyle name="40% - Accent3 2 3 2" xfId="1073" xr:uid="{00000000-0005-0000-0000-00009C010000}"/>
    <cellStyle name="40% - Accent3 2 4" xfId="1074" xr:uid="{00000000-0005-0000-0000-00009D010000}"/>
    <cellStyle name="40% - Accent3 2 5" xfId="1075" xr:uid="{00000000-0005-0000-0000-00009E010000}"/>
    <cellStyle name="40% - Accent3 2 6" xfId="1076" xr:uid="{00000000-0005-0000-0000-00009F010000}"/>
    <cellStyle name="40% - Accent3 2 7" xfId="1077" xr:uid="{00000000-0005-0000-0000-0000A0010000}"/>
    <cellStyle name="40% - Accent3 2 8" xfId="1078" xr:uid="{00000000-0005-0000-0000-0000A1010000}"/>
    <cellStyle name="40% - Accent3 2 9" xfId="1079" xr:uid="{00000000-0005-0000-0000-0000A2010000}"/>
    <cellStyle name="40% - Accent3 3" xfId="1080" xr:uid="{00000000-0005-0000-0000-0000A3010000}"/>
    <cellStyle name="40% - Accent3 3 2" xfId="1081" xr:uid="{00000000-0005-0000-0000-0000A4010000}"/>
    <cellStyle name="40% - Accent3 3 2 2" xfId="1082" xr:uid="{00000000-0005-0000-0000-0000A5010000}"/>
    <cellStyle name="40% - Accent3 3 2 2 2" xfId="1083" xr:uid="{00000000-0005-0000-0000-0000A6010000}"/>
    <cellStyle name="40% - Accent3 3 2 2 2 2" xfId="1084" xr:uid="{00000000-0005-0000-0000-0000A7010000}"/>
    <cellStyle name="40% - Accent3 3 2 2 3" xfId="1085" xr:uid="{00000000-0005-0000-0000-0000A8010000}"/>
    <cellStyle name="40% - Accent3 3 2 3" xfId="1086" xr:uid="{00000000-0005-0000-0000-0000A9010000}"/>
    <cellStyle name="40% - Accent3 3 2 3 2" xfId="1087" xr:uid="{00000000-0005-0000-0000-0000AA010000}"/>
    <cellStyle name="40% - Accent3 3 2 4" xfId="1088" xr:uid="{00000000-0005-0000-0000-0000AB010000}"/>
    <cellStyle name="40% - Accent3 3 3" xfId="1089" xr:uid="{00000000-0005-0000-0000-0000AC010000}"/>
    <cellStyle name="40% - Accent3 3 3 2" xfId="1090" xr:uid="{00000000-0005-0000-0000-0000AD010000}"/>
    <cellStyle name="40% - Accent3 3 3 2 2" xfId="1091" xr:uid="{00000000-0005-0000-0000-0000AE010000}"/>
    <cellStyle name="40% - Accent3 3 3 2 2 2" xfId="1092" xr:uid="{00000000-0005-0000-0000-0000AF010000}"/>
    <cellStyle name="40% - Accent3 3 3 2 3" xfId="1093" xr:uid="{00000000-0005-0000-0000-0000B0010000}"/>
    <cellStyle name="40% - Accent3 3 3 3" xfId="1094" xr:uid="{00000000-0005-0000-0000-0000B1010000}"/>
    <cellStyle name="40% - Accent3 3 3 3 2" xfId="1095" xr:uid="{00000000-0005-0000-0000-0000B2010000}"/>
    <cellStyle name="40% - Accent3 3 3 4" xfId="1096" xr:uid="{00000000-0005-0000-0000-0000B3010000}"/>
    <cellStyle name="40% - Accent3 3 4" xfId="1097" xr:uid="{00000000-0005-0000-0000-0000B4010000}"/>
    <cellStyle name="40% - Accent3 3 4 2" xfId="1098" xr:uid="{00000000-0005-0000-0000-0000B5010000}"/>
    <cellStyle name="40% - Accent3 3 4 2 2" xfId="1099" xr:uid="{00000000-0005-0000-0000-0000B6010000}"/>
    <cellStyle name="40% - Accent3 3 4 3" xfId="1100" xr:uid="{00000000-0005-0000-0000-0000B7010000}"/>
    <cellStyle name="40% - Accent3 3 5" xfId="1101" xr:uid="{00000000-0005-0000-0000-0000B8010000}"/>
    <cellStyle name="40% - Accent3 3 5 2" xfId="1102" xr:uid="{00000000-0005-0000-0000-0000B9010000}"/>
    <cellStyle name="40% - Accent3 3 6" xfId="1103" xr:uid="{00000000-0005-0000-0000-0000BA010000}"/>
    <cellStyle name="40% - Accent3 4" xfId="1104" xr:uid="{00000000-0005-0000-0000-0000BB010000}"/>
    <cellStyle name="40% - Accent3 5" xfId="1105" xr:uid="{00000000-0005-0000-0000-0000BC010000}"/>
    <cellStyle name="40% - Accent3 6" xfId="1106" xr:uid="{00000000-0005-0000-0000-0000BD010000}"/>
    <cellStyle name="40% - Accent3 7" xfId="1107" xr:uid="{00000000-0005-0000-0000-0000BE010000}"/>
    <cellStyle name="40% - Accent3 8" xfId="1108" xr:uid="{00000000-0005-0000-0000-0000BF010000}"/>
    <cellStyle name="40% - Accent3 9" xfId="1109" xr:uid="{00000000-0005-0000-0000-0000C0010000}"/>
    <cellStyle name="40% - Accent4 2" xfId="20" xr:uid="{00000000-0005-0000-0000-0000C1010000}"/>
    <cellStyle name="40% - Accent4 2 10" xfId="1110" xr:uid="{00000000-0005-0000-0000-0000C2010000}"/>
    <cellStyle name="40% - Accent4 2 2" xfId="1111" xr:uid="{00000000-0005-0000-0000-0000C3010000}"/>
    <cellStyle name="40% - Accent4 2 2 2" xfId="1112" xr:uid="{00000000-0005-0000-0000-0000C4010000}"/>
    <cellStyle name="40% - Accent4 2 2 3" xfId="1113" xr:uid="{00000000-0005-0000-0000-0000C5010000}"/>
    <cellStyle name="40% - Accent4 2 3" xfId="1114" xr:uid="{00000000-0005-0000-0000-0000C6010000}"/>
    <cellStyle name="40% - Accent4 2 3 2" xfId="1115" xr:uid="{00000000-0005-0000-0000-0000C7010000}"/>
    <cellStyle name="40% - Accent4 2 4" xfId="1116" xr:uid="{00000000-0005-0000-0000-0000C8010000}"/>
    <cellStyle name="40% - Accent4 2 5" xfId="1117" xr:uid="{00000000-0005-0000-0000-0000C9010000}"/>
    <cellStyle name="40% - Accent4 2 6" xfId="1118" xr:uid="{00000000-0005-0000-0000-0000CA010000}"/>
    <cellStyle name="40% - Accent4 2 7" xfId="1119" xr:uid="{00000000-0005-0000-0000-0000CB010000}"/>
    <cellStyle name="40% - Accent4 2 8" xfId="1120" xr:uid="{00000000-0005-0000-0000-0000CC010000}"/>
    <cellStyle name="40% - Accent4 2 9" xfId="1121" xr:uid="{00000000-0005-0000-0000-0000CD010000}"/>
    <cellStyle name="40% - Accent4 3" xfId="1122" xr:uid="{00000000-0005-0000-0000-0000CE010000}"/>
    <cellStyle name="40% - Accent4 3 2" xfId="1123" xr:uid="{00000000-0005-0000-0000-0000CF010000}"/>
    <cellStyle name="40% - Accent4 3 2 2" xfId="1124" xr:uid="{00000000-0005-0000-0000-0000D0010000}"/>
    <cellStyle name="40% - Accent4 3 2 2 2" xfId="1125" xr:uid="{00000000-0005-0000-0000-0000D1010000}"/>
    <cellStyle name="40% - Accent4 3 2 2 2 2" xfId="1126" xr:uid="{00000000-0005-0000-0000-0000D2010000}"/>
    <cellStyle name="40% - Accent4 3 2 2 3" xfId="1127" xr:uid="{00000000-0005-0000-0000-0000D3010000}"/>
    <cellStyle name="40% - Accent4 3 2 3" xfId="1128" xr:uid="{00000000-0005-0000-0000-0000D4010000}"/>
    <cellStyle name="40% - Accent4 3 2 3 2" xfId="1129" xr:uid="{00000000-0005-0000-0000-0000D5010000}"/>
    <cellStyle name="40% - Accent4 3 2 4" xfId="1130" xr:uid="{00000000-0005-0000-0000-0000D6010000}"/>
    <cellStyle name="40% - Accent4 3 3" xfId="1131" xr:uid="{00000000-0005-0000-0000-0000D7010000}"/>
    <cellStyle name="40% - Accent4 3 3 2" xfId="1132" xr:uid="{00000000-0005-0000-0000-0000D8010000}"/>
    <cellStyle name="40% - Accent4 3 3 2 2" xfId="1133" xr:uid="{00000000-0005-0000-0000-0000D9010000}"/>
    <cellStyle name="40% - Accent4 3 3 2 2 2" xfId="1134" xr:uid="{00000000-0005-0000-0000-0000DA010000}"/>
    <cellStyle name="40% - Accent4 3 3 2 3" xfId="1135" xr:uid="{00000000-0005-0000-0000-0000DB010000}"/>
    <cellStyle name="40% - Accent4 3 3 3" xfId="1136" xr:uid="{00000000-0005-0000-0000-0000DC010000}"/>
    <cellStyle name="40% - Accent4 3 3 3 2" xfId="1137" xr:uid="{00000000-0005-0000-0000-0000DD010000}"/>
    <cellStyle name="40% - Accent4 3 3 4" xfId="1138" xr:uid="{00000000-0005-0000-0000-0000DE010000}"/>
    <cellStyle name="40% - Accent4 3 4" xfId="1139" xr:uid="{00000000-0005-0000-0000-0000DF010000}"/>
    <cellStyle name="40% - Accent4 3 4 2" xfId="1140" xr:uid="{00000000-0005-0000-0000-0000E0010000}"/>
    <cellStyle name="40% - Accent4 3 4 2 2" xfId="1141" xr:uid="{00000000-0005-0000-0000-0000E1010000}"/>
    <cellStyle name="40% - Accent4 3 4 3" xfId="1142" xr:uid="{00000000-0005-0000-0000-0000E2010000}"/>
    <cellStyle name="40% - Accent4 3 5" xfId="1143" xr:uid="{00000000-0005-0000-0000-0000E3010000}"/>
    <cellStyle name="40% - Accent4 3 5 2" xfId="1144" xr:uid="{00000000-0005-0000-0000-0000E4010000}"/>
    <cellStyle name="40% - Accent4 3 6" xfId="1145" xr:uid="{00000000-0005-0000-0000-0000E5010000}"/>
    <cellStyle name="40% - Accent4 4" xfId="1146" xr:uid="{00000000-0005-0000-0000-0000E6010000}"/>
    <cellStyle name="40% - Accent4 5" xfId="1147" xr:uid="{00000000-0005-0000-0000-0000E7010000}"/>
    <cellStyle name="40% - Accent4 6" xfId="1148" xr:uid="{00000000-0005-0000-0000-0000E8010000}"/>
    <cellStyle name="40% - Accent4 7" xfId="1149" xr:uid="{00000000-0005-0000-0000-0000E9010000}"/>
    <cellStyle name="40% - Accent4 8" xfId="1150" xr:uid="{00000000-0005-0000-0000-0000EA010000}"/>
    <cellStyle name="40% - Accent4 9" xfId="1151" xr:uid="{00000000-0005-0000-0000-0000EB010000}"/>
    <cellStyle name="40% - Accent5 2" xfId="21" xr:uid="{00000000-0005-0000-0000-0000EC010000}"/>
    <cellStyle name="40% - Accent5 2 10" xfId="1152" xr:uid="{00000000-0005-0000-0000-0000ED010000}"/>
    <cellStyle name="40% - Accent5 2 2" xfId="1153" xr:uid="{00000000-0005-0000-0000-0000EE010000}"/>
    <cellStyle name="40% - Accent5 2 2 2" xfId="1154" xr:uid="{00000000-0005-0000-0000-0000EF010000}"/>
    <cellStyle name="40% - Accent5 2 2 3" xfId="1155" xr:uid="{00000000-0005-0000-0000-0000F0010000}"/>
    <cellStyle name="40% - Accent5 2 3" xfId="1156" xr:uid="{00000000-0005-0000-0000-0000F1010000}"/>
    <cellStyle name="40% - Accent5 2 3 2" xfId="1157" xr:uid="{00000000-0005-0000-0000-0000F2010000}"/>
    <cellStyle name="40% - Accent5 2 4" xfId="1158" xr:uid="{00000000-0005-0000-0000-0000F3010000}"/>
    <cellStyle name="40% - Accent5 2 5" xfId="1159" xr:uid="{00000000-0005-0000-0000-0000F4010000}"/>
    <cellStyle name="40% - Accent5 2 6" xfId="1160" xr:uid="{00000000-0005-0000-0000-0000F5010000}"/>
    <cellStyle name="40% - Accent5 2 7" xfId="1161" xr:uid="{00000000-0005-0000-0000-0000F6010000}"/>
    <cellStyle name="40% - Accent5 2 8" xfId="1162" xr:uid="{00000000-0005-0000-0000-0000F7010000}"/>
    <cellStyle name="40% - Accent5 2 9" xfId="1163" xr:uid="{00000000-0005-0000-0000-0000F8010000}"/>
    <cellStyle name="40% - Accent5 3" xfId="1164" xr:uid="{00000000-0005-0000-0000-0000F9010000}"/>
    <cellStyle name="40% - Accent5 3 2" xfId="1165" xr:uid="{00000000-0005-0000-0000-0000FA010000}"/>
    <cellStyle name="40% - Accent5 3 2 2" xfId="1166" xr:uid="{00000000-0005-0000-0000-0000FB010000}"/>
    <cellStyle name="40% - Accent5 3 2 2 2" xfId="1167" xr:uid="{00000000-0005-0000-0000-0000FC010000}"/>
    <cellStyle name="40% - Accent5 3 2 2 2 2" xfId="1168" xr:uid="{00000000-0005-0000-0000-0000FD010000}"/>
    <cellStyle name="40% - Accent5 3 2 2 3" xfId="1169" xr:uid="{00000000-0005-0000-0000-0000FE010000}"/>
    <cellStyle name="40% - Accent5 3 2 3" xfId="1170" xr:uid="{00000000-0005-0000-0000-0000FF010000}"/>
    <cellStyle name="40% - Accent5 3 2 3 2" xfId="1171" xr:uid="{00000000-0005-0000-0000-000000020000}"/>
    <cellStyle name="40% - Accent5 3 2 4" xfId="1172" xr:uid="{00000000-0005-0000-0000-000001020000}"/>
    <cellStyle name="40% - Accent5 3 3" xfId="1173" xr:uid="{00000000-0005-0000-0000-000002020000}"/>
    <cellStyle name="40% - Accent5 3 3 2" xfId="1174" xr:uid="{00000000-0005-0000-0000-000003020000}"/>
    <cellStyle name="40% - Accent5 3 3 2 2" xfId="1175" xr:uid="{00000000-0005-0000-0000-000004020000}"/>
    <cellStyle name="40% - Accent5 3 3 2 2 2" xfId="1176" xr:uid="{00000000-0005-0000-0000-000005020000}"/>
    <cellStyle name="40% - Accent5 3 3 2 3" xfId="1177" xr:uid="{00000000-0005-0000-0000-000006020000}"/>
    <cellStyle name="40% - Accent5 3 3 3" xfId="1178" xr:uid="{00000000-0005-0000-0000-000007020000}"/>
    <cellStyle name="40% - Accent5 3 3 3 2" xfId="1179" xr:uid="{00000000-0005-0000-0000-000008020000}"/>
    <cellStyle name="40% - Accent5 3 3 4" xfId="1180" xr:uid="{00000000-0005-0000-0000-000009020000}"/>
    <cellStyle name="40% - Accent5 3 4" xfId="1181" xr:uid="{00000000-0005-0000-0000-00000A020000}"/>
    <cellStyle name="40% - Accent5 3 4 2" xfId="1182" xr:uid="{00000000-0005-0000-0000-00000B020000}"/>
    <cellStyle name="40% - Accent5 3 4 2 2" xfId="1183" xr:uid="{00000000-0005-0000-0000-00000C020000}"/>
    <cellStyle name="40% - Accent5 3 4 3" xfId="1184" xr:uid="{00000000-0005-0000-0000-00000D020000}"/>
    <cellStyle name="40% - Accent5 3 5" xfId="1185" xr:uid="{00000000-0005-0000-0000-00000E020000}"/>
    <cellStyle name="40% - Accent5 3 5 2" xfId="1186" xr:uid="{00000000-0005-0000-0000-00000F020000}"/>
    <cellStyle name="40% - Accent5 3 6" xfId="1187" xr:uid="{00000000-0005-0000-0000-000010020000}"/>
    <cellStyle name="40% - Accent5 4" xfId="1188" xr:uid="{00000000-0005-0000-0000-000011020000}"/>
    <cellStyle name="40% - Accent5 5" xfId="1189" xr:uid="{00000000-0005-0000-0000-000012020000}"/>
    <cellStyle name="40% - Accent5 6" xfId="1190" xr:uid="{00000000-0005-0000-0000-000013020000}"/>
    <cellStyle name="40% - Accent5 7" xfId="1191" xr:uid="{00000000-0005-0000-0000-000014020000}"/>
    <cellStyle name="40% - Accent5 8" xfId="1192" xr:uid="{00000000-0005-0000-0000-000015020000}"/>
    <cellStyle name="40% - Accent5 9" xfId="1193" xr:uid="{00000000-0005-0000-0000-000016020000}"/>
    <cellStyle name="40% - Accent6 2" xfId="22" xr:uid="{00000000-0005-0000-0000-000017020000}"/>
    <cellStyle name="40% - Accent6 2 10" xfId="1194" xr:uid="{00000000-0005-0000-0000-000018020000}"/>
    <cellStyle name="40% - Accent6 2 2" xfId="1195" xr:uid="{00000000-0005-0000-0000-000019020000}"/>
    <cellStyle name="40% - Accent6 2 2 2" xfId="1196" xr:uid="{00000000-0005-0000-0000-00001A020000}"/>
    <cellStyle name="40% - Accent6 2 2 3" xfId="1197" xr:uid="{00000000-0005-0000-0000-00001B020000}"/>
    <cellStyle name="40% - Accent6 2 3" xfId="1198" xr:uid="{00000000-0005-0000-0000-00001C020000}"/>
    <cellStyle name="40% - Accent6 2 3 2" xfId="1199" xr:uid="{00000000-0005-0000-0000-00001D020000}"/>
    <cellStyle name="40% - Accent6 2 4" xfId="1200" xr:uid="{00000000-0005-0000-0000-00001E020000}"/>
    <cellStyle name="40% - Accent6 2 5" xfId="1201" xr:uid="{00000000-0005-0000-0000-00001F020000}"/>
    <cellStyle name="40% - Accent6 2 6" xfId="1202" xr:uid="{00000000-0005-0000-0000-000020020000}"/>
    <cellStyle name="40% - Accent6 2 7" xfId="1203" xr:uid="{00000000-0005-0000-0000-000021020000}"/>
    <cellStyle name="40% - Accent6 2 8" xfId="1204" xr:uid="{00000000-0005-0000-0000-000022020000}"/>
    <cellStyle name="40% - Accent6 2 9" xfId="1205" xr:uid="{00000000-0005-0000-0000-000023020000}"/>
    <cellStyle name="40% - Accent6 3" xfId="1206" xr:uid="{00000000-0005-0000-0000-000024020000}"/>
    <cellStyle name="40% - Accent6 3 2" xfId="1207" xr:uid="{00000000-0005-0000-0000-000025020000}"/>
    <cellStyle name="40% - Accent6 3 2 2" xfId="1208" xr:uid="{00000000-0005-0000-0000-000026020000}"/>
    <cellStyle name="40% - Accent6 3 2 2 2" xfId="1209" xr:uid="{00000000-0005-0000-0000-000027020000}"/>
    <cellStyle name="40% - Accent6 3 2 2 2 2" xfId="1210" xr:uid="{00000000-0005-0000-0000-000028020000}"/>
    <cellStyle name="40% - Accent6 3 2 2 3" xfId="1211" xr:uid="{00000000-0005-0000-0000-000029020000}"/>
    <cellStyle name="40% - Accent6 3 2 3" xfId="1212" xr:uid="{00000000-0005-0000-0000-00002A020000}"/>
    <cellStyle name="40% - Accent6 3 2 3 2" xfId="1213" xr:uid="{00000000-0005-0000-0000-00002B020000}"/>
    <cellStyle name="40% - Accent6 3 2 4" xfId="1214" xr:uid="{00000000-0005-0000-0000-00002C020000}"/>
    <cellStyle name="40% - Accent6 3 3" xfId="1215" xr:uid="{00000000-0005-0000-0000-00002D020000}"/>
    <cellStyle name="40% - Accent6 3 3 2" xfId="1216" xr:uid="{00000000-0005-0000-0000-00002E020000}"/>
    <cellStyle name="40% - Accent6 3 3 2 2" xfId="1217" xr:uid="{00000000-0005-0000-0000-00002F020000}"/>
    <cellStyle name="40% - Accent6 3 3 2 2 2" xfId="1218" xr:uid="{00000000-0005-0000-0000-000030020000}"/>
    <cellStyle name="40% - Accent6 3 3 2 3" xfId="1219" xr:uid="{00000000-0005-0000-0000-000031020000}"/>
    <cellStyle name="40% - Accent6 3 3 3" xfId="1220" xr:uid="{00000000-0005-0000-0000-000032020000}"/>
    <cellStyle name="40% - Accent6 3 3 3 2" xfId="1221" xr:uid="{00000000-0005-0000-0000-000033020000}"/>
    <cellStyle name="40% - Accent6 3 3 4" xfId="1222" xr:uid="{00000000-0005-0000-0000-000034020000}"/>
    <cellStyle name="40% - Accent6 3 4" xfId="1223" xr:uid="{00000000-0005-0000-0000-000035020000}"/>
    <cellStyle name="40% - Accent6 3 4 2" xfId="1224" xr:uid="{00000000-0005-0000-0000-000036020000}"/>
    <cellStyle name="40% - Accent6 3 4 2 2" xfId="1225" xr:uid="{00000000-0005-0000-0000-000037020000}"/>
    <cellStyle name="40% - Accent6 3 4 3" xfId="1226" xr:uid="{00000000-0005-0000-0000-000038020000}"/>
    <cellStyle name="40% - Accent6 3 5" xfId="1227" xr:uid="{00000000-0005-0000-0000-000039020000}"/>
    <cellStyle name="40% - Accent6 3 5 2" xfId="1228" xr:uid="{00000000-0005-0000-0000-00003A020000}"/>
    <cellStyle name="40% - Accent6 3 6" xfId="1229" xr:uid="{00000000-0005-0000-0000-00003B020000}"/>
    <cellStyle name="40% - Accent6 4" xfId="1230" xr:uid="{00000000-0005-0000-0000-00003C020000}"/>
    <cellStyle name="40% - Accent6 5" xfId="1231" xr:uid="{00000000-0005-0000-0000-00003D020000}"/>
    <cellStyle name="40% - Accent6 6" xfId="1232" xr:uid="{00000000-0005-0000-0000-00003E020000}"/>
    <cellStyle name="40% - Accent6 7" xfId="1233" xr:uid="{00000000-0005-0000-0000-00003F020000}"/>
    <cellStyle name="40% - Accent6 8" xfId="1234" xr:uid="{00000000-0005-0000-0000-000040020000}"/>
    <cellStyle name="40% - Accent6 9" xfId="1235" xr:uid="{00000000-0005-0000-0000-000041020000}"/>
    <cellStyle name="60 % - Accent1" xfId="1236" xr:uid="{00000000-0005-0000-0000-000042020000}"/>
    <cellStyle name="60 % - Accent2" xfId="1237" xr:uid="{00000000-0005-0000-0000-000043020000}"/>
    <cellStyle name="60 % - Accent3" xfId="1238" xr:uid="{00000000-0005-0000-0000-000044020000}"/>
    <cellStyle name="60 % - Accent4" xfId="1239" xr:uid="{00000000-0005-0000-0000-000045020000}"/>
    <cellStyle name="60 % - Accent5" xfId="1240" xr:uid="{00000000-0005-0000-0000-000046020000}"/>
    <cellStyle name="60 % - Accent6" xfId="1241" xr:uid="{00000000-0005-0000-0000-000047020000}"/>
    <cellStyle name="60% - Accent1 2" xfId="23" xr:uid="{00000000-0005-0000-0000-000048020000}"/>
    <cellStyle name="60% - Accent1 2 2" xfId="1242" xr:uid="{00000000-0005-0000-0000-000049020000}"/>
    <cellStyle name="60% - Accent1 2 3" xfId="1243" xr:uid="{00000000-0005-0000-0000-00004A020000}"/>
    <cellStyle name="60% - Accent1 2 4" xfId="1244" xr:uid="{00000000-0005-0000-0000-00004B020000}"/>
    <cellStyle name="60% - Accent1 2 5" xfId="1245" xr:uid="{00000000-0005-0000-0000-00004C020000}"/>
    <cellStyle name="60% - Accent1 2 6" xfId="1246" xr:uid="{00000000-0005-0000-0000-00004D020000}"/>
    <cellStyle name="60% - Accent1 2 7" xfId="1247" xr:uid="{00000000-0005-0000-0000-00004E020000}"/>
    <cellStyle name="60% - Accent1 2 8" xfId="1248" xr:uid="{00000000-0005-0000-0000-00004F020000}"/>
    <cellStyle name="60% - Accent1 2 9" xfId="1249" xr:uid="{00000000-0005-0000-0000-000050020000}"/>
    <cellStyle name="60% - Accent1 3" xfId="1250" xr:uid="{00000000-0005-0000-0000-000051020000}"/>
    <cellStyle name="60% - Accent2 2" xfId="24" xr:uid="{00000000-0005-0000-0000-000052020000}"/>
    <cellStyle name="60% - Accent2 2 2" xfId="1251" xr:uid="{00000000-0005-0000-0000-000053020000}"/>
    <cellStyle name="60% - Accent2 2 3" xfId="1252" xr:uid="{00000000-0005-0000-0000-000054020000}"/>
    <cellStyle name="60% - Accent2 2 4" xfId="1253" xr:uid="{00000000-0005-0000-0000-000055020000}"/>
    <cellStyle name="60% - Accent2 2 5" xfId="1254" xr:uid="{00000000-0005-0000-0000-000056020000}"/>
    <cellStyle name="60% - Accent2 2 6" xfId="1255" xr:uid="{00000000-0005-0000-0000-000057020000}"/>
    <cellStyle name="60% - Accent2 2 7" xfId="1256" xr:uid="{00000000-0005-0000-0000-000058020000}"/>
    <cellStyle name="60% - Accent2 2 8" xfId="1257" xr:uid="{00000000-0005-0000-0000-000059020000}"/>
    <cellStyle name="60% - Accent2 2 9" xfId="1258" xr:uid="{00000000-0005-0000-0000-00005A020000}"/>
    <cellStyle name="60% - Accent2 3" xfId="1259" xr:uid="{00000000-0005-0000-0000-00005B020000}"/>
    <cellStyle name="60% - Accent3 2" xfId="25" xr:uid="{00000000-0005-0000-0000-00005C020000}"/>
    <cellStyle name="60% - Accent3 2 2" xfId="1260" xr:uid="{00000000-0005-0000-0000-00005D020000}"/>
    <cellStyle name="60% - Accent3 2 3" xfId="1261" xr:uid="{00000000-0005-0000-0000-00005E020000}"/>
    <cellStyle name="60% - Accent3 2 4" xfId="1262" xr:uid="{00000000-0005-0000-0000-00005F020000}"/>
    <cellStyle name="60% - Accent3 2 5" xfId="1263" xr:uid="{00000000-0005-0000-0000-000060020000}"/>
    <cellStyle name="60% - Accent3 2 6" xfId="1264" xr:uid="{00000000-0005-0000-0000-000061020000}"/>
    <cellStyle name="60% - Accent3 2 7" xfId="1265" xr:uid="{00000000-0005-0000-0000-000062020000}"/>
    <cellStyle name="60% - Accent3 2 8" xfId="1266" xr:uid="{00000000-0005-0000-0000-000063020000}"/>
    <cellStyle name="60% - Accent3 2 9" xfId="1267" xr:uid="{00000000-0005-0000-0000-000064020000}"/>
    <cellStyle name="60% - Accent3 3" xfId="1268" xr:uid="{00000000-0005-0000-0000-000065020000}"/>
    <cellStyle name="60% - Accent4 2" xfId="26" xr:uid="{00000000-0005-0000-0000-000066020000}"/>
    <cellStyle name="60% - Accent4 2 2" xfId="1269" xr:uid="{00000000-0005-0000-0000-000067020000}"/>
    <cellStyle name="60% - Accent4 2 3" xfId="1270" xr:uid="{00000000-0005-0000-0000-000068020000}"/>
    <cellStyle name="60% - Accent4 2 4" xfId="1271" xr:uid="{00000000-0005-0000-0000-000069020000}"/>
    <cellStyle name="60% - Accent4 2 5" xfId="1272" xr:uid="{00000000-0005-0000-0000-00006A020000}"/>
    <cellStyle name="60% - Accent4 2 6" xfId="1273" xr:uid="{00000000-0005-0000-0000-00006B020000}"/>
    <cellStyle name="60% - Accent4 2 7" xfId="1274" xr:uid="{00000000-0005-0000-0000-00006C020000}"/>
    <cellStyle name="60% - Accent4 2 8" xfId="1275" xr:uid="{00000000-0005-0000-0000-00006D020000}"/>
    <cellStyle name="60% - Accent4 2 9" xfId="1276" xr:uid="{00000000-0005-0000-0000-00006E020000}"/>
    <cellStyle name="60% - Accent4 3" xfId="1277" xr:uid="{00000000-0005-0000-0000-00006F020000}"/>
    <cellStyle name="60% - Accent5 2" xfId="27" xr:uid="{00000000-0005-0000-0000-000070020000}"/>
    <cellStyle name="60% - Accent5 2 2" xfId="1278" xr:uid="{00000000-0005-0000-0000-000071020000}"/>
    <cellStyle name="60% - Accent5 2 3" xfId="1279" xr:uid="{00000000-0005-0000-0000-000072020000}"/>
    <cellStyle name="60% - Accent5 2 4" xfId="1280" xr:uid="{00000000-0005-0000-0000-000073020000}"/>
    <cellStyle name="60% - Accent5 2 5" xfId="1281" xr:uid="{00000000-0005-0000-0000-000074020000}"/>
    <cellStyle name="60% - Accent5 2 6" xfId="1282" xr:uid="{00000000-0005-0000-0000-000075020000}"/>
    <cellStyle name="60% - Accent5 2 7" xfId="1283" xr:uid="{00000000-0005-0000-0000-000076020000}"/>
    <cellStyle name="60% - Accent5 2 8" xfId="1284" xr:uid="{00000000-0005-0000-0000-000077020000}"/>
    <cellStyle name="60% - Accent5 2 9" xfId="1285" xr:uid="{00000000-0005-0000-0000-000078020000}"/>
    <cellStyle name="60% - Accent5 3" xfId="1286" xr:uid="{00000000-0005-0000-0000-000079020000}"/>
    <cellStyle name="60% - Accent6 2" xfId="28" xr:uid="{00000000-0005-0000-0000-00007A020000}"/>
    <cellStyle name="60% - Accent6 2 2" xfId="1287" xr:uid="{00000000-0005-0000-0000-00007B020000}"/>
    <cellStyle name="60% - Accent6 2 3" xfId="1288" xr:uid="{00000000-0005-0000-0000-00007C020000}"/>
    <cellStyle name="60% - Accent6 2 4" xfId="1289" xr:uid="{00000000-0005-0000-0000-00007D020000}"/>
    <cellStyle name="60% - Accent6 2 5" xfId="1290" xr:uid="{00000000-0005-0000-0000-00007E020000}"/>
    <cellStyle name="60% - Accent6 2 6" xfId="1291" xr:uid="{00000000-0005-0000-0000-00007F020000}"/>
    <cellStyle name="60% - Accent6 2 7" xfId="1292" xr:uid="{00000000-0005-0000-0000-000080020000}"/>
    <cellStyle name="60% - Accent6 2 8" xfId="1293" xr:uid="{00000000-0005-0000-0000-000081020000}"/>
    <cellStyle name="60% - Accent6 2 9" xfId="1294" xr:uid="{00000000-0005-0000-0000-000082020000}"/>
    <cellStyle name="60% - Accent6 3" xfId="1295" xr:uid="{00000000-0005-0000-0000-000083020000}"/>
    <cellStyle name="A%" xfId="1296" xr:uid="{00000000-0005-0000-0000-000084020000}"/>
    <cellStyle name="A% 2" xfId="5685" xr:uid="{00000000-0005-0000-0000-000085020000}"/>
    <cellStyle name="Accent1 2" xfId="29" xr:uid="{00000000-0005-0000-0000-000086020000}"/>
    <cellStyle name="Accent1 2 2" xfId="1297" xr:uid="{00000000-0005-0000-0000-000087020000}"/>
    <cellStyle name="Accent1 2 3" xfId="1298" xr:uid="{00000000-0005-0000-0000-000088020000}"/>
    <cellStyle name="Accent1 2 4" xfId="1299" xr:uid="{00000000-0005-0000-0000-000089020000}"/>
    <cellStyle name="Accent1 2 5" xfId="1300" xr:uid="{00000000-0005-0000-0000-00008A020000}"/>
    <cellStyle name="Accent1 2 6" xfId="1301" xr:uid="{00000000-0005-0000-0000-00008B020000}"/>
    <cellStyle name="Accent1 2 7" xfId="1302" xr:uid="{00000000-0005-0000-0000-00008C020000}"/>
    <cellStyle name="Accent1 2 8" xfId="1303" xr:uid="{00000000-0005-0000-0000-00008D020000}"/>
    <cellStyle name="Accent1 2 9" xfId="1304" xr:uid="{00000000-0005-0000-0000-00008E020000}"/>
    <cellStyle name="Accent1 3" xfId="1305" xr:uid="{00000000-0005-0000-0000-00008F020000}"/>
    <cellStyle name="Accent2 2" xfId="30" xr:uid="{00000000-0005-0000-0000-000090020000}"/>
    <cellStyle name="Accent2 2 2" xfId="1306" xr:uid="{00000000-0005-0000-0000-000091020000}"/>
    <cellStyle name="Accent2 2 3" xfId="1307" xr:uid="{00000000-0005-0000-0000-000092020000}"/>
    <cellStyle name="Accent2 2 4" xfId="1308" xr:uid="{00000000-0005-0000-0000-000093020000}"/>
    <cellStyle name="Accent2 2 5" xfId="1309" xr:uid="{00000000-0005-0000-0000-000094020000}"/>
    <cellStyle name="Accent2 2 6" xfId="1310" xr:uid="{00000000-0005-0000-0000-000095020000}"/>
    <cellStyle name="Accent2 2 7" xfId="1311" xr:uid="{00000000-0005-0000-0000-000096020000}"/>
    <cellStyle name="Accent2 2 8" xfId="1312" xr:uid="{00000000-0005-0000-0000-000097020000}"/>
    <cellStyle name="Accent2 2 9" xfId="1313" xr:uid="{00000000-0005-0000-0000-000098020000}"/>
    <cellStyle name="Accent2 3" xfId="1314" xr:uid="{00000000-0005-0000-0000-000099020000}"/>
    <cellStyle name="Accent3 2" xfId="31" xr:uid="{00000000-0005-0000-0000-00009A020000}"/>
    <cellStyle name="Accent3 2 2" xfId="1315" xr:uid="{00000000-0005-0000-0000-00009B020000}"/>
    <cellStyle name="Accent3 2 3" xfId="1316" xr:uid="{00000000-0005-0000-0000-00009C020000}"/>
    <cellStyle name="Accent3 2 4" xfId="1317" xr:uid="{00000000-0005-0000-0000-00009D020000}"/>
    <cellStyle name="Accent3 2 5" xfId="1318" xr:uid="{00000000-0005-0000-0000-00009E020000}"/>
    <cellStyle name="Accent3 2 6" xfId="1319" xr:uid="{00000000-0005-0000-0000-00009F020000}"/>
    <cellStyle name="Accent3 2 7" xfId="1320" xr:uid="{00000000-0005-0000-0000-0000A0020000}"/>
    <cellStyle name="Accent3 2 8" xfId="1321" xr:uid="{00000000-0005-0000-0000-0000A1020000}"/>
    <cellStyle name="Accent3 2 9" xfId="1322" xr:uid="{00000000-0005-0000-0000-0000A2020000}"/>
    <cellStyle name="Accent3 3" xfId="1323" xr:uid="{00000000-0005-0000-0000-0000A3020000}"/>
    <cellStyle name="Accent4 2" xfId="32" xr:uid="{00000000-0005-0000-0000-0000A4020000}"/>
    <cellStyle name="Accent4 2 2" xfId="1324" xr:uid="{00000000-0005-0000-0000-0000A5020000}"/>
    <cellStyle name="Accent4 2 3" xfId="1325" xr:uid="{00000000-0005-0000-0000-0000A6020000}"/>
    <cellStyle name="Accent4 2 4" xfId="1326" xr:uid="{00000000-0005-0000-0000-0000A7020000}"/>
    <cellStyle name="Accent4 2 5" xfId="1327" xr:uid="{00000000-0005-0000-0000-0000A8020000}"/>
    <cellStyle name="Accent4 2 6" xfId="1328" xr:uid="{00000000-0005-0000-0000-0000A9020000}"/>
    <cellStyle name="Accent4 2 7" xfId="1329" xr:uid="{00000000-0005-0000-0000-0000AA020000}"/>
    <cellStyle name="Accent4 2 8" xfId="1330" xr:uid="{00000000-0005-0000-0000-0000AB020000}"/>
    <cellStyle name="Accent4 2 9" xfId="1331" xr:uid="{00000000-0005-0000-0000-0000AC020000}"/>
    <cellStyle name="Accent4 3" xfId="1332" xr:uid="{00000000-0005-0000-0000-0000AD020000}"/>
    <cellStyle name="Accent5 2" xfId="33" xr:uid="{00000000-0005-0000-0000-0000AE020000}"/>
    <cellStyle name="Accent5 2 2" xfId="1333" xr:uid="{00000000-0005-0000-0000-0000AF020000}"/>
    <cellStyle name="Accent5 2 3" xfId="1334" xr:uid="{00000000-0005-0000-0000-0000B0020000}"/>
    <cellStyle name="Accent5 2 4" xfId="1335" xr:uid="{00000000-0005-0000-0000-0000B1020000}"/>
    <cellStyle name="Accent5 2 5" xfId="1336" xr:uid="{00000000-0005-0000-0000-0000B2020000}"/>
    <cellStyle name="Accent5 2 6" xfId="1337" xr:uid="{00000000-0005-0000-0000-0000B3020000}"/>
    <cellStyle name="Accent5 2 7" xfId="1338" xr:uid="{00000000-0005-0000-0000-0000B4020000}"/>
    <cellStyle name="Accent5 2 8" xfId="1339" xr:uid="{00000000-0005-0000-0000-0000B5020000}"/>
    <cellStyle name="Accent5 2 9" xfId="1340" xr:uid="{00000000-0005-0000-0000-0000B6020000}"/>
    <cellStyle name="Accent5 3" xfId="1341" xr:uid="{00000000-0005-0000-0000-0000B7020000}"/>
    <cellStyle name="Accent6 2" xfId="34" xr:uid="{00000000-0005-0000-0000-0000B8020000}"/>
    <cellStyle name="Accent6 2 2" xfId="1342" xr:uid="{00000000-0005-0000-0000-0000B9020000}"/>
    <cellStyle name="Accent6 2 3" xfId="1343" xr:uid="{00000000-0005-0000-0000-0000BA020000}"/>
    <cellStyle name="Accent6 2 4" xfId="1344" xr:uid="{00000000-0005-0000-0000-0000BB020000}"/>
    <cellStyle name="Accent6 2 5" xfId="1345" xr:uid="{00000000-0005-0000-0000-0000BC020000}"/>
    <cellStyle name="Accent6 2 6" xfId="1346" xr:uid="{00000000-0005-0000-0000-0000BD020000}"/>
    <cellStyle name="Accent6 2 7" xfId="1347" xr:uid="{00000000-0005-0000-0000-0000BE020000}"/>
    <cellStyle name="Accent6 2 8" xfId="1348" xr:uid="{00000000-0005-0000-0000-0000BF020000}"/>
    <cellStyle name="Accent6 2 9" xfId="1349" xr:uid="{00000000-0005-0000-0000-0000C0020000}"/>
    <cellStyle name="Accent6 3" xfId="1350" xr:uid="{00000000-0005-0000-0000-0000C1020000}"/>
    <cellStyle name="Accounting w/$" xfId="1351" xr:uid="{00000000-0005-0000-0000-0000C2020000}"/>
    <cellStyle name="Accounting w/$ Total" xfId="1352" xr:uid="{00000000-0005-0000-0000-0000C3020000}"/>
    <cellStyle name="Accounting w/o $" xfId="1353" xr:uid="{00000000-0005-0000-0000-0000C4020000}"/>
    <cellStyle name="Acinput" xfId="1354" xr:uid="{00000000-0005-0000-0000-0000C5020000}"/>
    <cellStyle name="Acinput 2" xfId="5686" xr:uid="{00000000-0005-0000-0000-0000C6020000}"/>
    <cellStyle name="Acinput,," xfId="1355" xr:uid="{00000000-0005-0000-0000-0000C7020000}"/>
    <cellStyle name="Acinput,, 2" xfId="5687" xr:uid="{00000000-0005-0000-0000-0000C8020000}"/>
    <cellStyle name="Acoutput" xfId="1356" xr:uid="{00000000-0005-0000-0000-0000C9020000}"/>
    <cellStyle name="Acoutput 2" xfId="5688" xr:uid="{00000000-0005-0000-0000-0000CA020000}"/>
    <cellStyle name="Acoutput,," xfId="1357" xr:uid="{00000000-0005-0000-0000-0000CB020000}"/>
    <cellStyle name="Acoutput,, 2" xfId="5689" xr:uid="{00000000-0005-0000-0000-0000CC020000}"/>
    <cellStyle name="Actual Date" xfId="1358" xr:uid="{00000000-0005-0000-0000-0000CD020000}"/>
    <cellStyle name="AFE" xfId="1359" xr:uid="{00000000-0005-0000-0000-0000CE020000}"/>
    <cellStyle name="al" xfId="1360" xr:uid="{00000000-0005-0000-0000-0000CF020000}"/>
    <cellStyle name="Amount_EQU_RIGH.XLS_Equity market_Preferred Securities " xfId="1361" xr:uid="{00000000-0005-0000-0000-0000D0020000}"/>
    <cellStyle name="Apershare" xfId="1362" xr:uid="{00000000-0005-0000-0000-0000D1020000}"/>
    <cellStyle name="Apershare 2" xfId="5690" xr:uid="{00000000-0005-0000-0000-0000D2020000}"/>
    <cellStyle name="Aprice" xfId="1363" xr:uid="{00000000-0005-0000-0000-0000D3020000}"/>
    <cellStyle name="Aprice 2" xfId="5691" xr:uid="{00000000-0005-0000-0000-0000D4020000}"/>
    <cellStyle name="ar" xfId="1364" xr:uid="{00000000-0005-0000-0000-0000D5020000}"/>
    <cellStyle name="ar 2" xfId="6863" xr:uid="{00000000-0005-0000-0000-0000D6020000}"/>
    <cellStyle name="Arial 10" xfId="1365" xr:uid="{00000000-0005-0000-0000-0000D7020000}"/>
    <cellStyle name="Arial 12" xfId="1366" xr:uid="{00000000-0005-0000-0000-0000D8020000}"/>
    <cellStyle name="Availability" xfId="1367" xr:uid="{00000000-0005-0000-0000-0000D9020000}"/>
    <cellStyle name="Avertissement" xfId="1368" xr:uid="{00000000-0005-0000-0000-0000DA020000}"/>
    <cellStyle name="Bad 2" xfId="35" xr:uid="{00000000-0005-0000-0000-0000DB020000}"/>
    <cellStyle name="Bad 2 2" xfId="1369" xr:uid="{00000000-0005-0000-0000-0000DC020000}"/>
    <cellStyle name="Bad 2 3" xfId="1370" xr:uid="{00000000-0005-0000-0000-0000DD020000}"/>
    <cellStyle name="Bad 2 4" xfId="1371" xr:uid="{00000000-0005-0000-0000-0000DE020000}"/>
    <cellStyle name="Bad 2 5" xfId="1372" xr:uid="{00000000-0005-0000-0000-0000DF020000}"/>
    <cellStyle name="Bad 2 6" xfId="1373" xr:uid="{00000000-0005-0000-0000-0000E0020000}"/>
    <cellStyle name="Bad 2 7" xfId="1374" xr:uid="{00000000-0005-0000-0000-0000E1020000}"/>
    <cellStyle name="Bad 2 8" xfId="1375" xr:uid="{00000000-0005-0000-0000-0000E2020000}"/>
    <cellStyle name="Bad 2 9" xfId="1376" xr:uid="{00000000-0005-0000-0000-0000E3020000}"/>
    <cellStyle name="Bad 3" xfId="1377" xr:uid="{00000000-0005-0000-0000-0000E4020000}"/>
    <cellStyle name="Band 2" xfId="1378" xr:uid="{00000000-0005-0000-0000-0000E5020000}"/>
    <cellStyle name="Band 2 2" xfId="5692" xr:uid="{00000000-0005-0000-0000-0000E6020000}"/>
    <cellStyle name="Blank" xfId="1379" xr:uid="{00000000-0005-0000-0000-0000E7020000}"/>
    <cellStyle name="Blue" xfId="1380" xr:uid="{00000000-0005-0000-0000-0000E8020000}"/>
    <cellStyle name="Bold/Border" xfId="1381" xr:uid="{00000000-0005-0000-0000-0000E9020000}"/>
    <cellStyle name="Bold/Border 2" xfId="5693" xr:uid="{00000000-0005-0000-0000-0000EA020000}"/>
    <cellStyle name="Border Heavy" xfId="1382" xr:uid="{00000000-0005-0000-0000-0000EB020000}"/>
    <cellStyle name="Border Thin" xfId="1383" xr:uid="{00000000-0005-0000-0000-0000EC020000}"/>
    <cellStyle name="Border, Bottom" xfId="1384" xr:uid="{00000000-0005-0000-0000-0000ED020000}"/>
    <cellStyle name="Border, Bottom 2" xfId="5694" xr:uid="{00000000-0005-0000-0000-0000EE020000}"/>
    <cellStyle name="Border, Left" xfId="1385" xr:uid="{00000000-0005-0000-0000-0000EF020000}"/>
    <cellStyle name="Border, Left 2" xfId="5695" xr:uid="{00000000-0005-0000-0000-0000F0020000}"/>
    <cellStyle name="Border, Right" xfId="1386" xr:uid="{00000000-0005-0000-0000-0000F1020000}"/>
    <cellStyle name="Border, Top" xfId="1387" xr:uid="{00000000-0005-0000-0000-0000F2020000}"/>
    <cellStyle name="British Pound" xfId="1388" xr:uid="{00000000-0005-0000-0000-0000F3020000}"/>
    <cellStyle name="BritPound" xfId="1389" xr:uid="{00000000-0005-0000-0000-0000F4020000}"/>
    <cellStyle name="Bullet" xfId="1390" xr:uid="{00000000-0005-0000-0000-0000F5020000}"/>
    <cellStyle name="Calc Currency (0)" xfId="1391" xr:uid="{00000000-0005-0000-0000-0000F6020000}"/>
    <cellStyle name="Calc Currency (2)" xfId="1392" xr:uid="{00000000-0005-0000-0000-0000F7020000}"/>
    <cellStyle name="Calc Percent (0)" xfId="1393" xr:uid="{00000000-0005-0000-0000-0000F8020000}"/>
    <cellStyle name="Calc Percent (1)" xfId="1394" xr:uid="{00000000-0005-0000-0000-0000F9020000}"/>
    <cellStyle name="Calc Percent (2)" xfId="1395" xr:uid="{00000000-0005-0000-0000-0000FA020000}"/>
    <cellStyle name="Calc Units (0)" xfId="1396" xr:uid="{00000000-0005-0000-0000-0000FB020000}"/>
    <cellStyle name="Calc Units (1)" xfId="1397" xr:uid="{00000000-0005-0000-0000-0000FC020000}"/>
    <cellStyle name="Calc Units (2)" xfId="1398" xr:uid="{00000000-0005-0000-0000-0000FD020000}"/>
    <cellStyle name="Calcul" xfId="1399" xr:uid="{00000000-0005-0000-0000-0000FE020000}"/>
    <cellStyle name="Calculation 2" xfId="36" xr:uid="{00000000-0005-0000-0000-0000FF020000}"/>
    <cellStyle name="Calculation 2 10" xfId="9745" xr:uid="{00000000-0005-0000-0000-000000030000}"/>
    <cellStyle name="Calculation 2 2" xfId="64" xr:uid="{00000000-0005-0000-0000-000001030000}"/>
    <cellStyle name="Calculation 2 2 2" xfId="84" xr:uid="{00000000-0005-0000-0000-000002030000}"/>
    <cellStyle name="Calculation 2 2 2 2" xfId="9766" xr:uid="{00000000-0005-0000-0000-000003030000}"/>
    <cellStyle name="Calculation 2 2 3" xfId="9752" xr:uid="{00000000-0005-0000-0000-000004030000}"/>
    <cellStyle name="Calculation 2 3" xfId="78" xr:uid="{00000000-0005-0000-0000-000005030000}"/>
    <cellStyle name="Calculation 2 3 2" xfId="9760" xr:uid="{00000000-0005-0000-0000-000006030000}"/>
    <cellStyle name="Calculation 2 4" xfId="1400" xr:uid="{00000000-0005-0000-0000-000007030000}"/>
    <cellStyle name="Calculation 2 5" xfId="1401" xr:uid="{00000000-0005-0000-0000-000008030000}"/>
    <cellStyle name="Calculation 2 6" xfId="1402" xr:uid="{00000000-0005-0000-0000-000009030000}"/>
    <cellStyle name="Calculation 2 7" xfId="1403" xr:uid="{00000000-0005-0000-0000-00000A030000}"/>
    <cellStyle name="Calculation 2 8" xfId="1404" xr:uid="{00000000-0005-0000-0000-00000B030000}"/>
    <cellStyle name="Calculation 2 9" xfId="1405" xr:uid="{00000000-0005-0000-0000-00000C030000}"/>
    <cellStyle name="Calculation 3" xfId="1406" xr:uid="{00000000-0005-0000-0000-00000D030000}"/>
    <cellStyle name="Case" xfId="1407" xr:uid="{00000000-0005-0000-0000-00000E030000}"/>
    <cellStyle name="Cellule liée" xfId="1408" xr:uid="{00000000-0005-0000-0000-00000F030000}"/>
    <cellStyle name="Check" xfId="1409" xr:uid="{00000000-0005-0000-0000-000010030000}"/>
    <cellStyle name="Check Cell 2" xfId="37" xr:uid="{00000000-0005-0000-0000-000011030000}"/>
    <cellStyle name="Check Cell 2 2" xfId="1410" xr:uid="{00000000-0005-0000-0000-000012030000}"/>
    <cellStyle name="Check Cell 2 3" xfId="1411" xr:uid="{00000000-0005-0000-0000-000013030000}"/>
    <cellStyle name="Check Cell 2 4" xfId="1412" xr:uid="{00000000-0005-0000-0000-000014030000}"/>
    <cellStyle name="Check Cell 2 5" xfId="1413" xr:uid="{00000000-0005-0000-0000-000015030000}"/>
    <cellStyle name="Check Cell 2 6" xfId="1414" xr:uid="{00000000-0005-0000-0000-000016030000}"/>
    <cellStyle name="Check Cell 2 7" xfId="1415" xr:uid="{00000000-0005-0000-0000-000017030000}"/>
    <cellStyle name="Check Cell 2 8" xfId="1416" xr:uid="{00000000-0005-0000-0000-000018030000}"/>
    <cellStyle name="Check Cell 2 9" xfId="1417" xr:uid="{00000000-0005-0000-0000-000019030000}"/>
    <cellStyle name="Check Cell 3" xfId="1418" xr:uid="{00000000-0005-0000-0000-00001A030000}"/>
    <cellStyle name="Chiffre" xfId="1419" xr:uid="{00000000-0005-0000-0000-00001B030000}"/>
    <cellStyle name="Colhead_left" xfId="1420" xr:uid="{00000000-0005-0000-0000-00001C030000}"/>
    <cellStyle name="ColHeading" xfId="1421" xr:uid="{00000000-0005-0000-0000-00001D030000}"/>
    <cellStyle name="Column Title" xfId="1422" xr:uid="{00000000-0005-0000-0000-00001E030000}"/>
    <cellStyle name="ColumnHeadings" xfId="1423" xr:uid="{00000000-0005-0000-0000-00001F030000}"/>
    <cellStyle name="ColumnHeadings2" xfId="1424" xr:uid="{00000000-0005-0000-0000-000020030000}"/>
    <cellStyle name="Comma" xfId="71" builtinId="3"/>
    <cellStyle name="Comma  - Style1" xfId="1425" xr:uid="{00000000-0005-0000-0000-000022030000}"/>
    <cellStyle name="Comma  - Style2" xfId="1426" xr:uid="{00000000-0005-0000-0000-000023030000}"/>
    <cellStyle name="Comma  - Style3" xfId="1427" xr:uid="{00000000-0005-0000-0000-000024030000}"/>
    <cellStyle name="Comma  - Style4" xfId="1428" xr:uid="{00000000-0005-0000-0000-000025030000}"/>
    <cellStyle name="Comma  - Style5" xfId="1429" xr:uid="{00000000-0005-0000-0000-000026030000}"/>
    <cellStyle name="Comma  - Style6" xfId="1430" xr:uid="{00000000-0005-0000-0000-000027030000}"/>
    <cellStyle name="Comma  - Style7" xfId="1431" xr:uid="{00000000-0005-0000-0000-000028030000}"/>
    <cellStyle name="Comma  - Style8" xfId="1432" xr:uid="{00000000-0005-0000-0000-000029030000}"/>
    <cellStyle name="Comma ," xfId="1433" xr:uid="{00000000-0005-0000-0000-00002A030000}"/>
    <cellStyle name="Comma [00]" xfId="1434" xr:uid="{00000000-0005-0000-0000-00002B030000}"/>
    <cellStyle name="Comma [1]" xfId="1435" xr:uid="{00000000-0005-0000-0000-00002C030000}"/>
    <cellStyle name="Comma [2]" xfId="1436" xr:uid="{00000000-0005-0000-0000-00002D030000}"/>
    <cellStyle name="Comma [3]" xfId="1437" xr:uid="{00000000-0005-0000-0000-00002E030000}"/>
    <cellStyle name="Comma 0" xfId="1438" xr:uid="{00000000-0005-0000-0000-00002F030000}"/>
    <cellStyle name="Comma 0*" xfId="1439" xr:uid="{00000000-0005-0000-0000-000030030000}"/>
    <cellStyle name="Comma 10" xfId="1440" xr:uid="{00000000-0005-0000-0000-000031030000}"/>
    <cellStyle name="Comma 10 2" xfId="1441" xr:uid="{00000000-0005-0000-0000-000032030000}"/>
    <cellStyle name="Comma 10 3" xfId="1442" xr:uid="{00000000-0005-0000-0000-000033030000}"/>
    <cellStyle name="Comma 10 4" xfId="1443" xr:uid="{00000000-0005-0000-0000-000034030000}"/>
    <cellStyle name="Comma 10 5" xfId="1444" xr:uid="{00000000-0005-0000-0000-000035030000}"/>
    <cellStyle name="Comma 11" xfId="1445" xr:uid="{00000000-0005-0000-0000-000036030000}"/>
    <cellStyle name="Comma 12" xfId="1446" xr:uid="{00000000-0005-0000-0000-000037030000}"/>
    <cellStyle name="Comma 13" xfId="132" xr:uid="{00000000-0005-0000-0000-000038030000}"/>
    <cellStyle name="Comma 14" xfId="6210" xr:uid="{00000000-0005-0000-0000-000039030000}"/>
    <cellStyle name="Comma 15" xfId="6262" xr:uid="{00000000-0005-0000-0000-00003A030000}"/>
    <cellStyle name="Comma 16" xfId="6264" xr:uid="{00000000-0005-0000-0000-00003B030000}"/>
    <cellStyle name="Comma 17" xfId="6263" xr:uid="{00000000-0005-0000-0000-00003C030000}"/>
    <cellStyle name="Comma 2" xfId="1" xr:uid="{00000000-0005-0000-0000-00003D030000}"/>
    <cellStyle name="Comma 2 10" xfId="1447" xr:uid="{00000000-0005-0000-0000-00003E030000}"/>
    <cellStyle name="Comma 2 11" xfId="1448" xr:uid="{00000000-0005-0000-0000-00003F030000}"/>
    <cellStyle name="Comma 2 11 2" xfId="1449" xr:uid="{00000000-0005-0000-0000-000040030000}"/>
    <cellStyle name="Comma 2 11 2 2" xfId="1450" xr:uid="{00000000-0005-0000-0000-000041030000}"/>
    <cellStyle name="Comma 2 11 3" xfId="1451" xr:uid="{00000000-0005-0000-0000-000042030000}"/>
    <cellStyle name="Comma 2 12" xfId="1452" xr:uid="{00000000-0005-0000-0000-000043030000}"/>
    <cellStyle name="Comma 2 12 2" xfId="1453" xr:uid="{00000000-0005-0000-0000-000044030000}"/>
    <cellStyle name="Comma 2 13" xfId="1454" xr:uid="{00000000-0005-0000-0000-000045030000}"/>
    <cellStyle name="Comma 2 14" xfId="1455" xr:uid="{00000000-0005-0000-0000-000046030000}"/>
    <cellStyle name="Comma 2 15" xfId="1456" xr:uid="{00000000-0005-0000-0000-000047030000}"/>
    <cellStyle name="Comma 2 16" xfId="1457" xr:uid="{00000000-0005-0000-0000-000048030000}"/>
    <cellStyle name="Comma 2 17" xfId="1458" xr:uid="{00000000-0005-0000-0000-000049030000}"/>
    <cellStyle name="Comma 2 18" xfId="1459" xr:uid="{00000000-0005-0000-0000-00004A030000}"/>
    <cellStyle name="Comma 2 19" xfId="1460" xr:uid="{00000000-0005-0000-0000-00004B030000}"/>
    <cellStyle name="Comma 2 2" xfId="2" xr:uid="{00000000-0005-0000-0000-00004C030000}"/>
    <cellStyle name="Comma 2 2 10" xfId="1461" xr:uid="{00000000-0005-0000-0000-00004D030000}"/>
    <cellStyle name="Comma 2 2 11" xfId="1462" xr:uid="{00000000-0005-0000-0000-00004E030000}"/>
    <cellStyle name="Comma 2 2 2" xfId="1463" xr:uid="{00000000-0005-0000-0000-00004F030000}"/>
    <cellStyle name="Comma 2 2 2 2" xfId="1464" xr:uid="{00000000-0005-0000-0000-000050030000}"/>
    <cellStyle name="Comma 2 2 3" xfId="1465" xr:uid="{00000000-0005-0000-0000-000051030000}"/>
    <cellStyle name="Comma 2 2 4" xfId="1466" xr:uid="{00000000-0005-0000-0000-000052030000}"/>
    <cellStyle name="Comma 2 2 5" xfId="1467" xr:uid="{00000000-0005-0000-0000-000053030000}"/>
    <cellStyle name="Comma 2 2 6" xfId="1468" xr:uid="{00000000-0005-0000-0000-000054030000}"/>
    <cellStyle name="Comma 2 2 7" xfId="1469" xr:uid="{00000000-0005-0000-0000-000055030000}"/>
    <cellStyle name="Comma 2 2 8" xfId="1470" xr:uid="{00000000-0005-0000-0000-000056030000}"/>
    <cellStyle name="Comma 2 2 9" xfId="1471" xr:uid="{00000000-0005-0000-0000-000057030000}"/>
    <cellStyle name="Comma 2 3" xfId="39" xr:uid="{00000000-0005-0000-0000-000058030000}"/>
    <cellStyle name="Comma 2 3 2" xfId="1472" xr:uid="{00000000-0005-0000-0000-000059030000}"/>
    <cellStyle name="Comma 2 3 3" xfId="1473" xr:uid="{00000000-0005-0000-0000-00005A030000}"/>
    <cellStyle name="Comma 2 3 4" xfId="1474" xr:uid="{00000000-0005-0000-0000-00005B030000}"/>
    <cellStyle name="Comma 2 3 5" xfId="1475" xr:uid="{00000000-0005-0000-0000-00005C030000}"/>
    <cellStyle name="Comma 2 3 6" xfId="1476" xr:uid="{00000000-0005-0000-0000-00005D030000}"/>
    <cellStyle name="Comma 2 3 7" xfId="1477" xr:uid="{00000000-0005-0000-0000-00005E030000}"/>
    <cellStyle name="Comma 2 3 8" xfId="1478" xr:uid="{00000000-0005-0000-0000-00005F030000}"/>
    <cellStyle name="Comma 2 4" xfId="1479" xr:uid="{00000000-0005-0000-0000-000060030000}"/>
    <cellStyle name="Comma 2 4 2" xfId="1480" xr:uid="{00000000-0005-0000-0000-000061030000}"/>
    <cellStyle name="Comma 2 4 3" xfId="1481" xr:uid="{00000000-0005-0000-0000-000062030000}"/>
    <cellStyle name="Comma 2 5" xfId="1482" xr:uid="{00000000-0005-0000-0000-000063030000}"/>
    <cellStyle name="Comma 2 5 2" xfId="1483" xr:uid="{00000000-0005-0000-0000-000064030000}"/>
    <cellStyle name="Comma 2 5 2 2" xfId="1484" xr:uid="{00000000-0005-0000-0000-000065030000}"/>
    <cellStyle name="Comma 2 5 2 2 2" xfId="1485" xr:uid="{00000000-0005-0000-0000-000066030000}"/>
    <cellStyle name="Comma 2 5 2 2 2 2" xfId="1486" xr:uid="{00000000-0005-0000-0000-000067030000}"/>
    <cellStyle name="Comma 2 5 2 2 3" xfId="1487" xr:uid="{00000000-0005-0000-0000-000068030000}"/>
    <cellStyle name="Comma 2 5 2 3" xfId="1488" xr:uid="{00000000-0005-0000-0000-000069030000}"/>
    <cellStyle name="Comma 2 5 2 3 2" xfId="1489" xr:uid="{00000000-0005-0000-0000-00006A030000}"/>
    <cellStyle name="Comma 2 5 2 4" xfId="1490" xr:uid="{00000000-0005-0000-0000-00006B030000}"/>
    <cellStyle name="Comma 2 5 3" xfId="1491" xr:uid="{00000000-0005-0000-0000-00006C030000}"/>
    <cellStyle name="Comma 2 5 3 2" xfId="1492" xr:uid="{00000000-0005-0000-0000-00006D030000}"/>
    <cellStyle name="Comma 2 5 3 2 2" xfId="1493" xr:uid="{00000000-0005-0000-0000-00006E030000}"/>
    <cellStyle name="Comma 2 5 3 2 2 2" xfId="1494" xr:uid="{00000000-0005-0000-0000-00006F030000}"/>
    <cellStyle name="Comma 2 5 3 2 3" xfId="1495" xr:uid="{00000000-0005-0000-0000-000070030000}"/>
    <cellStyle name="Comma 2 5 3 3" xfId="1496" xr:uid="{00000000-0005-0000-0000-000071030000}"/>
    <cellStyle name="Comma 2 5 3 3 2" xfId="1497" xr:uid="{00000000-0005-0000-0000-000072030000}"/>
    <cellStyle name="Comma 2 5 3 4" xfId="1498" xr:uid="{00000000-0005-0000-0000-000073030000}"/>
    <cellStyle name="Comma 2 5 4" xfId="1499" xr:uid="{00000000-0005-0000-0000-000074030000}"/>
    <cellStyle name="Comma 2 5 4 2" xfId="1500" xr:uid="{00000000-0005-0000-0000-000075030000}"/>
    <cellStyle name="Comma 2 5 4 2 2" xfId="1501" xr:uid="{00000000-0005-0000-0000-000076030000}"/>
    <cellStyle name="Comma 2 5 4 3" xfId="1502" xr:uid="{00000000-0005-0000-0000-000077030000}"/>
    <cellStyle name="Comma 2 5 5" xfId="1503" xr:uid="{00000000-0005-0000-0000-000078030000}"/>
    <cellStyle name="Comma 2 5 5 2" xfId="1504" xr:uid="{00000000-0005-0000-0000-000079030000}"/>
    <cellStyle name="Comma 2 5 6" xfId="1505" xr:uid="{00000000-0005-0000-0000-00007A030000}"/>
    <cellStyle name="Comma 2 6" xfId="1506" xr:uid="{00000000-0005-0000-0000-00007B030000}"/>
    <cellStyle name="Comma 2 6 2" xfId="1507" xr:uid="{00000000-0005-0000-0000-00007C030000}"/>
    <cellStyle name="Comma 2 6 2 2" xfId="1508" xr:uid="{00000000-0005-0000-0000-00007D030000}"/>
    <cellStyle name="Comma 2 6 2 2 2" xfId="1509" xr:uid="{00000000-0005-0000-0000-00007E030000}"/>
    <cellStyle name="Comma 2 6 2 3" xfId="1510" xr:uid="{00000000-0005-0000-0000-00007F030000}"/>
    <cellStyle name="Comma 2 6 3" xfId="1511" xr:uid="{00000000-0005-0000-0000-000080030000}"/>
    <cellStyle name="Comma 2 6 3 2" xfId="1512" xr:uid="{00000000-0005-0000-0000-000081030000}"/>
    <cellStyle name="Comma 2 6 4" xfId="1513" xr:uid="{00000000-0005-0000-0000-000082030000}"/>
    <cellStyle name="Comma 2 7" xfId="1514" xr:uid="{00000000-0005-0000-0000-000083030000}"/>
    <cellStyle name="Comma 2 7 2" xfId="1515" xr:uid="{00000000-0005-0000-0000-000084030000}"/>
    <cellStyle name="Comma 2 7 2 2" xfId="1516" xr:uid="{00000000-0005-0000-0000-000085030000}"/>
    <cellStyle name="Comma 2 7 2 2 2" xfId="1517" xr:uid="{00000000-0005-0000-0000-000086030000}"/>
    <cellStyle name="Comma 2 7 2 3" xfId="1518" xr:uid="{00000000-0005-0000-0000-000087030000}"/>
    <cellStyle name="Comma 2 7 3" xfId="1519" xr:uid="{00000000-0005-0000-0000-000088030000}"/>
    <cellStyle name="Comma 2 7 3 2" xfId="1520" xr:uid="{00000000-0005-0000-0000-000089030000}"/>
    <cellStyle name="Comma 2 7 4" xfId="1521" xr:uid="{00000000-0005-0000-0000-00008A030000}"/>
    <cellStyle name="Comma 2 8" xfId="1522" xr:uid="{00000000-0005-0000-0000-00008B030000}"/>
    <cellStyle name="Comma 2 9" xfId="1523" xr:uid="{00000000-0005-0000-0000-00008C030000}"/>
    <cellStyle name="Comma 2 9 2" xfId="1524" xr:uid="{00000000-0005-0000-0000-00008D030000}"/>
    <cellStyle name="Comma 2 9 2 2" xfId="1525" xr:uid="{00000000-0005-0000-0000-00008E030000}"/>
    <cellStyle name="Comma 2 9 3" xfId="1526" xr:uid="{00000000-0005-0000-0000-00008F030000}"/>
    <cellStyle name="Comma 2*" xfId="1527" xr:uid="{00000000-0005-0000-0000-000090030000}"/>
    <cellStyle name="Comma 3" xfId="3" xr:uid="{00000000-0005-0000-0000-000091030000}"/>
    <cellStyle name="Comma 3 2" xfId="40" xr:uid="{00000000-0005-0000-0000-000092030000}"/>
    <cellStyle name="Comma 3 2 2" xfId="1528" xr:uid="{00000000-0005-0000-0000-000093030000}"/>
    <cellStyle name="Comma 3 3" xfId="1529" xr:uid="{00000000-0005-0000-0000-000094030000}"/>
    <cellStyle name="Comma 3 3 2" xfId="1530" xr:uid="{00000000-0005-0000-0000-000095030000}"/>
    <cellStyle name="Comma 3 3 2 2" xfId="1531" xr:uid="{00000000-0005-0000-0000-000096030000}"/>
    <cellStyle name="Comma 3 3 3" xfId="1532" xr:uid="{00000000-0005-0000-0000-000097030000}"/>
    <cellStyle name="Comma 3 3 4" xfId="1533" xr:uid="{00000000-0005-0000-0000-000098030000}"/>
    <cellStyle name="Comma 3 4" xfId="1534" xr:uid="{00000000-0005-0000-0000-000099030000}"/>
    <cellStyle name="Comma 3 4 2" xfId="1535" xr:uid="{00000000-0005-0000-0000-00009A030000}"/>
    <cellStyle name="Comma 3 4 3" xfId="1536" xr:uid="{00000000-0005-0000-0000-00009B030000}"/>
    <cellStyle name="Comma 3 5" xfId="1537" xr:uid="{00000000-0005-0000-0000-00009C030000}"/>
    <cellStyle name="Comma 3 6" xfId="1538" xr:uid="{00000000-0005-0000-0000-00009D030000}"/>
    <cellStyle name="Comma 3 7" xfId="1539" xr:uid="{00000000-0005-0000-0000-00009E030000}"/>
    <cellStyle name="Comma 3 8" xfId="1540" xr:uid="{00000000-0005-0000-0000-00009F030000}"/>
    <cellStyle name="Comma 3 9" xfId="1541" xr:uid="{00000000-0005-0000-0000-0000A0030000}"/>
    <cellStyle name="Comma 4" xfId="38" xr:uid="{00000000-0005-0000-0000-0000A1030000}"/>
    <cellStyle name="Comma 4 10" xfId="1542" xr:uid="{00000000-0005-0000-0000-0000A2030000}"/>
    <cellStyle name="Comma 4 11" xfId="1543" xr:uid="{00000000-0005-0000-0000-0000A3030000}"/>
    <cellStyle name="Comma 4 12" xfId="1544" xr:uid="{00000000-0005-0000-0000-0000A4030000}"/>
    <cellStyle name="Comma 4 13" xfId="1545" xr:uid="{00000000-0005-0000-0000-0000A5030000}"/>
    <cellStyle name="Comma 4 14" xfId="1546" xr:uid="{00000000-0005-0000-0000-0000A6030000}"/>
    <cellStyle name="Comma 4 2" xfId="1547" xr:uid="{00000000-0005-0000-0000-0000A7030000}"/>
    <cellStyle name="Comma 4 2 2" xfId="1548" xr:uid="{00000000-0005-0000-0000-0000A8030000}"/>
    <cellStyle name="Comma 4 2 2 2" xfId="1549" xr:uid="{00000000-0005-0000-0000-0000A9030000}"/>
    <cellStyle name="Comma 4 2 2 2 2" xfId="1550" xr:uid="{00000000-0005-0000-0000-0000AA030000}"/>
    <cellStyle name="Comma 4 2 2 3" xfId="1551" xr:uid="{00000000-0005-0000-0000-0000AB030000}"/>
    <cellStyle name="Comma 4 2 3" xfId="1552" xr:uid="{00000000-0005-0000-0000-0000AC030000}"/>
    <cellStyle name="Comma 4 2 3 2" xfId="1553" xr:uid="{00000000-0005-0000-0000-0000AD030000}"/>
    <cellStyle name="Comma 4 2 4" xfId="1554" xr:uid="{00000000-0005-0000-0000-0000AE030000}"/>
    <cellStyle name="Comma 4 2 5" xfId="1555" xr:uid="{00000000-0005-0000-0000-0000AF030000}"/>
    <cellStyle name="Comma 4 3" xfId="1556" xr:uid="{00000000-0005-0000-0000-0000B0030000}"/>
    <cellStyle name="Comma 4 3 2" xfId="1557" xr:uid="{00000000-0005-0000-0000-0000B1030000}"/>
    <cellStyle name="Comma 4 3 2 2" xfId="1558" xr:uid="{00000000-0005-0000-0000-0000B2030000}"/>
    <cellStyle name="Comma 4 3 2 2 2" xfId="1559" xr:uid="{00000000-0005-0000-0000-0000B3030000}"/>
    <cellStyle name="Comma 4 3 2 3" xfId="1560" xr:uid="{00000000-0005-0000-0000-0000B4030000}"/>
    <cellStyle name="Comma 4 3 3" xfId="1561" xr:uid="{00000000-0005-0000-0000-0000B5030000}"/>
    <cellStyle name="Comma 4 3 3 2" xfId="1562" xr:uid="{00000000-0005-0000-0000-0000B6030000}"/>
    <cellStyle name="Comma 4 3 4" xfId="1563" xr:uid="{00000000-0005-0000-0000-0000B7030000}"/>
    <cellStyle name="Comma 4 4" xfId="1564" xr:uid="{00000000-0005-0000-0000-0000B8030000}"/>
    <cellStyle name="Comma 4 4 2" xfId="1565" xr:uid="{00000000-0005-0000-0000-0000B9030000}"/>
    <cellStyle name="Comma 4 4 2 2" xfId="1566" xr:uid="{00000000-0005-0000-0000-0000BA030000}"/>
    <cellStyle name="Comma 4 4 2 2 2" xfId="1567" xr:uid="{00000000-0005-0000-0000-0000BB030000}"/>
    <cellStyle name="Comma 4 4 2 3" xfId="1568" xr:uid="{00000000-0005-0000-0000-0000BC030000}"/>
    <cellStyle name="Comma 4 4 3" xfId="1569" xr:uid="{00000000-0005-0000-0000-0000BD030000}"/>
    <cellStyle name="Comma 4 4 3 2" xfId="1570" xr:uid="{00000000-0005-0000-0000-0000BE030000}"/>
    <cellStyle name="Comma 4 4 4" xfId="1571" xr:uid="{00000000-0005-0000-0000-0000BF030000}"/>
    <cellStyle name="Comma 4 5" xfId="1572" xr:uid="{00000000-0005-0000-0000-0000C0030000}"/>
    <cellStyle name="Comma 4 5 2" xfId="1573" xr:uid="{00000000-0005-0000-0000-0000C1030000}"/>
    <cellStyle name="Comma 4 5 2 2" xfId="1574" xr:uid="{00000000-0005-0000-0000-0000C2030000}"/>
    <cellStyle name="Comma 4 5 3" xfId="1575" xr:uid="{00000000-0005-0000-0000-0000C3030000}"/>
    <cellStyle name="Comma 4 6" xfId="1576" xr:uid="{00000000-0005-0000-0000-0000C4030000}"/>
    <cellStyle name="Comma 4 6 2" xfId="1577" xr:uid="{00000000-0005-0000-0000-0000C5030000}"/>
    <cellStyle name="Comma 4 6 2 2" xfId="1578" xr:uid="{00000000-0005-0000-0000-0000C6030000}"/>
    <cellStyle name="Comma 4 6 3" xfId="1579" xr:uid="{00000000-0005-0000-0000-0000C7030000}"/>
    <cellStyle name="Comma 4 7" xfId="1580" xr:uid="{00000000-0005-0000-0000-0000C8030000}"/>
    <cellStyle name="Comma 4 7 2" xfId="1581" xr:uid="{00000000-0005-0000-0000-0000C9030000}"/>
    <cellStyle name="Comma 4 8" xfId="1582" xr:uid="{00000000-0005-0000-0000-0000CA030000}"/>
    <cellStyle name="Comma 4 9" xfId="1583" xr:uid="{00000000-0005-0000-0000-0000CB030000}"/>
    <cellStyle name="Comma 5" xfId="90" xr:uid="{00000000-0005-0000-0000-0000CC030000}"/>
    <cellStyle name="Comma 5 10" xfId="1584" xr:uid="{00000000-0005-0000-0000-0000CD030000}"/>
    <cellStyle name="Comma 5 11" xfId="1585" xr:uid="{00000000-0005-0000-0000-0000CE030000}"/>
    <cellStyle name="Comma 5 12" xfId="1586" xr:uid="{00000000-0005-0000-0000-0000CF030000}"/>
    <cellStyle name="Comma 5 2" xfId="1587" xr:uid="{00000000-0005-0000-0000-0000D0030000}"/>
    <cellStyle name="Comma 5 2 2" xfId="1588" xr:uid="{00000000-0005-0000-0000-0000D1030000}"/>
    <cellStyle name="Comma 5 2 2 2" xfId="1589" xr:uid="{00000000-0005-0000-0000-0000D2030000}"/>
    <cellStyle name="Comma 5 2 2 2 2" xfId="1590" xr:uid="{00000000-0005-0000-0000-0000D3030000}"/>
    <cellStyle name="Comma 5 2 2 3" xfId="1591" xr:uid="{00000000-0005-0000-0000-0000D4030000}"/>
    <cellStyle name="Comma 5 2 3" xfId="1592" xr:uid="{00000000-0005-0000-0000-0000D5030000}"/>
    <cellStyle name="Comma 5 2 3 2" xfId="1593" xr:uid="{00000000-0005-0000-0000-0000D6030000}"/>
    <cellStyle name="Comma 5 2 4" xfId="1594" xr:uid="{00000000-0005-0000-0000-0000D7030000}"/>
    <cellStyle name="Comma 5 3" xfId="1595" xr:uid="{00000000-0005-0000-0000-0000D8030000}"/>
    <cellStyle name="Comma 5 3 2" xfId="1596" xr:uid="{00000000-0005-0000-0000-0000D9030000}"/>
    <cellStyle name="Comma 5 3 2 2" xfId="1597" xr:uid="{00000000-0005-0000-0000-0000DA030000}"/>
    <cellStyle name="Comma 5 3 2 2 2" xfId="1598" xr:uid="{00000000-0005-0000-0000-0000DB030000}"/>
    <cellStyle name="Comma 5 3 2 3" xfId="1599" xr:uid="{00000000-0005-0000-0000-0000DC030000}"/>
    <cellStyle name="Comma 5 3 3" xfId="1600" xr:uid="{00000000-0005-0000-0000-0000DD030000}"/>
    <cellStyle name="Comma 5 3 3 2" xfId="1601" xr:uid="{00000000-0005-0000-0000-0000DE030000}"/>
    <cellStyle name="Comma 5 3 4" xfId="1602" xr:uid="{00000000-0005-0000-0000-0000DF030000}"/>
    <cellStyle name="Comma 5 4" xfId="1603" xr:uid="{00000000-0005-0000-0000-0000E0030000}"/>
    <cellStyle name="Comma 5 4 2" xfId="1604" xr:uid="{00000000-0005-0000-0000-0000E1030000}"/>
    <cellStyle name="Comma 5 4 2 2" xfId="1605" xr:uid="{00000000-0005-0000-0000-0000E2030000}"/>
    <cellStyle name="Comma 5 4 3" xfId="1606" xr:uid="{00000000-0005-0000-0000-0000E3030000}"/>
    <cellStyle name="Comma 5 5" xfId="1607" xr:uid="{00000000-0005-0000-0000-0000E4030000}"/>
    <cellStyle name="Comma 5 5 2" xfId="1608" xr:uid="{00000000-0005-0000-0000-0000E5030000}"/>
    <cellStyle name="Comma 5 5 2 2" xfId="1609" xr:uid="{00000000-0005-0000-0000-0000E6030000}"/>
    <cellStyle name="Comma 5 5 3" xfId="1610" xr:uid="{00000000-0005-0000-0000-0000E7030000}"/>
    <cellStyle name="Comma 5 6" xfId="1611" xr:uid="{00000000-0005-0000-0000-0000E8030000}"/>
    <cellStyle name="Comma 5 6 2" xfId="1612" xr:uid="{00000000-0005-0000-0000-0000E9030000}"/>
    <cellStyle name="Comma 5 7" xfId="1613" xr:uid="{00000000-0005-0000-0000-0000EA030000}"/>
    <cellStyle name="Comma 5 8" xfId="1614" xr:uid="{00000000-0005-0000-0000-0000EB030000}"/>
    <cellStyle name="Comma 5 9" xfId="1615" xr:uid="{00000000-0005-0000-0000-0000EC030000}"/>
    <cellStyle name="Comma 6" xfId="111" xr:uid="{00000000-0005-0000-0000-0000ED030000}"/>
    <cellStyle name="Comma 6 2" xfId="1616" xr:uid="{00000000-0005-0000-0000-0000EE030000}"/>
    <cellStyle name="Comma 6 3" xfId="1617" xr:uid="{00000000-0005-0000-0000-0000EF030000}"/>
    <cellStyle name="Comma 6 4" xfId="1618" xr:uid="{00000000-0005-0000-0000-0000F0030000}"/>
    <cellStyle name="Comma 6 5" xfId="1619" xr:uid="{00000000-0005-0000-0000-0000F1030000}"/>
    <cellStyle name="Comma 6 6" xfId="1620" xr:uid="{00000000-0005-0000-0000-0000F2030000}"/>
    <cellStyle name="Comma 6 7" xfId="622" xr:uid="{00000000-0005-0000-0000-0000F3030000}"/>
    <cellStyle name="Comma 7" xfId="1621" xr:uid="{00000000-0005-0000-0000-0000F4030000}"/>
    <cellStyle name="Comma 7 2" xfId="1622" xr:uid="{00000000-0005-0000-0000-0000F5030000}"/>
    <cellStyle name="Comma 7 2 2" xfId="1623" xr:uid="{00000000-0005-0000-0000-0000F6030000}"/>
    <cellStyle name="Comma 7 2 2 2" xfId="1624" xr:uid="{00000000-0005-0000-0000-0000F7030000}"/>
    <cellStyle name="Comma 7 2 3" xfId="1625" xr:uid="{00000000-0005-0000-0000-0000F8030000}"/>
    <cellStyle name="Comma 7 3" xfId="1626" xr:uid="{00000000-0005-0000-0000-0000F9030000}"/>
    <cellStyle name="Comma 7 3 2" xfId="1627" xr:uid="{00000000-0005-0000-0000-0000FA030000}"/>
    <cellStyle name="Comma 7 4" xfId="1628" xr:uid="{00000000-0005-0000-0000-0000FB030000}"/>
    <cellStyle name="Comma 7 5" xfId="1629" xr:uid="{00000000-0005-0000-0000-0000FC030000}"/>
    <cellStyle name="Comma 7 6" xfId="1630" xr:uid="{00000000-0005-0000-0000-0000FD030000}"/>
    <cellStyle name="Comma 7 7" xfId="1631" xr:uid="{00000000-0005-0000-0000-0000FE030000}"/>
    <cellStyle name="Comma 7 8" xfId="1632" xr:uid="{00000000-0005-0000-0000-0000FF030000}"/>
    <cellStyle name="Comma 8" xfId="1633" xr:uid="{00000000-0005-0000-0000-000000040000}"/>
    <cellStyle name="Comma 8 2" xfId="1634" xr:uid="{00000000-0005-0000-0000-000001040000}"/>
    <cellStyle name="Comma 8 2 2" xfId="1635" xr:uid="{00000000-0005-0000-0000-000002040000}"/>
    <cellStyle name="Comma 8 3" xfId="1636" xr:uid="{00000000-0005-0000-0000-000003040000}"/>
    <cellStyle name="Comma 8 4" xfId="1637" xr:uid="{00000000-0005-0000-0000-000004040000}"/>
    <cellStyle name="Comma 8 5" xfId="1638" xr:uid="{00000000-0005-0000-0000-000005040000}"/>
    <cellStyle name="Comma 8 6" xfId="1639" xr:uid="{00000000-0005-0000-0000-000006040000}"/>
    <cellStyle name="Comma 8 7" xfId="1640" xr:uid="{00000000-0005-0000-0000-000007040000}"/>
    <cellStyle name="Comma 9" xfId="1641" xr:uid="{00000000-0005-0000-0000-000008040000}"/>
    <cellStyle name="Comma 9 2" xfId="1642" xr:uid="{00000000-0005-0000-0000-000009040000}"/>
    <cellStyle name="Comma 9 3" xfId="1643" xr:uid="{00000000-0005-0000-0000-00000A040000}"/>
    <cellStyle name="Comma 9 4" xfId="1644" xr:uid="{00000000-0005-0000-0000-00000B040000}"/>
    <cellStyle name="Comma 9 5" xfId="1645" xr:uid="{00000000-0005-0000-0000-00000C040000}"/>
    <cellStyle name="Comma0" xfId="1646" xr:uid="{00000000-0005-0000-0000-00000D040000}"/>
    <cellStyle name="Comma2 (0)" xfId="1647" xr:uid="{00000000-0005-0000-0000-00000E040000}"/>
    <cellStyle name="Comment" xfId="1648" xr:uid="{00000000-0005-0000-0000-00000F040000}"/>
    <cellStyle name="Commentaire" xfId="1649" xr:uid="{00000000-0005-0000-0000-000010040000}"/>
    <cellStyle name="Company" xfId="1650" xr:uid="{00000000-0005-0000-0000-000011040000}"/>
    <cellStyle name="CurRatio" xfId="1651" xr:uid="{00000000-0005-0000-0000-000012040000}"/>
    <cellStyle name="Currency" xfId="70" builtinId="4"/>
    <cellStyle name="Currency--" xfId="2173" xr:uid="{00000000-0005-0000-0000-000014040000}"/>
    <cellStyle name="Currency [00]" xfId="1652" xr:uid="{00000000-0005-0000-0000-000015040000}"/>
    <cellStyle name="Currency [1]" xfId="1653" xr:uid="{00000000-0005-0000-0000-000016040000}"/>
    <cellStyle name="Currency [2]" xfId="1654" xr:uid="{00000000-0005-0000-0000-000017040000}"/>
    <cellStyle name="Currency [2] 2" xfId="6862" xr:uid="{00000000-0005-0000-0000-000018040000}"/>
    <cellStyle name="Currency [3]" xfId="1655" xr:uid="{00000000-0005-0000-0000-000019040000}"/>
    <cellStyle name="Currency 0" xfId="1656" xr:uid="{00000000-0005-0000-0000-00001A040000}"/>
    <cellStyle name="Currency 10" xfId="1657" xr:uid="{00000000-0005-0000-0000-00001B040000}"/>
    <cellStyle name="Currency 10 2" xfId="1658" xr:uid="{00000000-0005-0000-0000-00001C040000}"/>
    <cellStyle name="Currency 10 2 2" xfId="1659" xr:uid="{00000000-0005-0000-0000-00001D040000}"/>
    <cellStyle name="Currency 10 2 2 2" xfId="1660" xr:uid="{00000000-0005-0000-0000-00001E040000}"/>
    <cellStyle name="Currency 10 2 2 2 2" xfId="1661" xr:uid="{00000000-0005-0000-0000-00001F040000}"/>
    <cellStyle name="Currency 10 2 2 3" xfId="1662" xr:uid="{00000000-0005-0000-0000-000020040000}"/>
    <cellStyle name="Currency 10 2 3" xfId="1663" xr:uid="{00000000-0005-0000-0000-000021040000}"/>
    <cellStyle name="Currency 10 2 3 2" xfId="1664" xr:uid="{00000000-0005-0000-0000-000022040000}"/>
    <cellStyle name="Currency 10 2 4" xfId="1665" xr:uid="{00000000-0005-0000-0000-000023040000}"/>
    <cellStyle name="Currency 10 3" xfId="1666" xr:uid="{00000000-0005-0000-0000-000024040000}"/>
    <cellStyle name="Currency 10 3 2" xfId="1667" xr:uid="{00000000-0005-0000-0000-000025040000}"/>
    <cellStyle name="Currency 10 3 2 2" xfId="1668" xr:uid="{00000000-0005-0000-0000-000026040000}"/>
    <cellStyle name="Currency 10 3 2 2 2" xfId="1669" xr:uid="{00000000-0005-0000-0000-000027040000}"/>
    <cellStyle name="Currency 10 3 2 3" xfId="1670" xr:uid="{00000000-0005-0000-0000-000028040000}"/>
    <cellStyle name="Currency 10 3 3" xfId="1671" xr:uid="{00000000-0005-0000-0000-000029040000}"/>
    <cellStyle name="Currency 10 3 3 2" xfId="1672" xr:uid="{00000000-0005-0000-0000-00002A040000}"/>
    <cellStyle name="Currency 10 3 4" xfId="1673" xr:uid="{00000000-0005-0000-0000-00002B040000}"/>
    <cellStyle name="Currency 10 4" xfId="1674" xr:uid="{00000000-0005-0000-0000-00002C040000}"/>
    <cellStyle name="Currency 10 4 2" xfId="1675" xr:uid="{00000000-0005-0000-0000-00002D040000}"/>
    <cellStyle name="Currency 10 4 2 2" xfId="1676" xr:uid="{00000000-0005-0000-0000-00002E040000}"/>
    <cellStyle name="Currency 10 4 3" xfId="1677" xr:uid="{00000000-0005-0000-0000-00002F040000}"/>
    <cellStyle name="Currency 10 5" xfId="1678" xr:uid="{00000000-0005-0000-0000-000030040000}"/>
    <cellStyle name="Currency 10 5 2" xfId="1679" xr:uid="{00000000-0005-0000-0000-000031040000}"/>
    <cellStyle name="Currency 10 6" xfId="1680" xr:uid="{00000000-0005-0000-0000-000032040000}"/>
    <cellStyle name="Currency 11" xfId="1681" xr:uid="{00000000-0005-0000-0000-000033040000}"/>
    <cellStyle name="Currency 11 2" xfId="1682" xr:uid="{00000000-0005-0000-0000-000034040000}"/>
    <cellStyle name="Currency 11 2 2" xfId="1683" xr:uid="{00000000-0005-0000-0000-000035040000}"/>
    <cellStyle name="Currency 11 2 2 2" xfId="1684" xr:uid="{00000000-0005-0000-0000-000036040000}"/>
    <cellStyle name="Currency 11 2 2 2 2" xfId="1685" xr:uid="{00000000-0005-0000-0000-000037040000}"/>
    <cellStyle name="Currency 11 2 2 3" xfId="1686" xr:uid="{00000000-0005-0000-0000-000038040000}"/>
    <cellStyle name="Currency 11 2 3" xfId="1687" xr:uid="{00000000-0005-0000-0000-000039040000}"/>
    <cellStyle name="Currency 11 2 3 2" xfId="1688" xr:uid="{00000000-0005-0000-0000-00003A040000}"/>
    <cellStyle name="Currency 11 2 4" xfId="1689" xr:uid="{00000000-0005-0000-0000-00003B040000}"/>
    <cellStyle name="Currency 11 3" xfId="1690" xr:uid="{00000000-0005-0000-0000-00003C040000}"/>
    <cellStyle name="Currency 11 3 2" xfId="1691" xr:uid="{00000000-0005-0000-0000-00003D040000}"/>
    <cellStyle name="Currency 11 3 2 2" xfId="1692" xr:uid="{00000000-0005-0000-0000-00003E040000}"/>
    <cellStyle name="Currency 11 3 2 2 2" xfId="1693" xr:uid="{00000000-0005-0000-0000-00003F040000}"/>
    <cellStyle name="Currency 11 3 2 3" xfId="1694" xr:uid="{00000000-0005-0000-0000-000040040000}"/>
    <cellStyle name="Currency 11 3 3" xfId="1695" xr:uid="{00000000-0005-0000-0000-000041040000}"/>
    <cellStyle name="Currency 11 3 3 2" xfId="1696" xr:uid="{00000000-0005-0000-0000-000042040000}"/>
    <cellStyle name="Currency 11 3 4" xfId="1697" xr:uid="{00000000-0005-0000-0000-000043040000}"/>
    <cellStyle name="Currency 11 4" xfId="1698" xr:uid="{00000000-0005-0000-0000-000044040000}"/>
    <cellStyle name="Currency 11 4 2" xfId="1699" xr:uid="{00000000-0005-0000-0000-000045040000}"/>
    <cellStyle name="Currency 11 4 2 2" xfId="1700" xr:uid="{00000000-0005-0000-0000-000046040000}"/>
    <cellStyle name="Currency 11 4 3" xfId="1701" xr:uid="{00000000-0005-0000-0000-000047040000}"/>
    <cellStyle name="Currency 11 5" xfId="1702" xr:uid="{00000000-0005-0000-0000-000048040000}"/>
    <cellStyle name="Currency 11 5 2" xfId="1703" xr:uid="{00000000-0005-0000-0000-000049040000}"/>
    <cellStyle name="Currency 11 6" xfId="1704" xr:uid="{00000000-0005-0000-0000-00004A040000}"/>
    <cellStyle name="Currency 12" xfId="1705" xr:uid="{00000000-0005-0000-0000-00004B040000}"/>
    <cellStyle name="Currency 13" xfId="1706" xr:uid="{00000000-0005-0000-0000-00004C040000}"/>
    <cellStyle name="Currency 14" xfId="1707" xr:uid="{00000000-0005-0000-0000-00004D040000}"/>
    <cellStyle name="Currency 14 2" xfId="1708" xr:uid="{00000000-0005-0000-0000-00004E040000}"/>
    <cellStyle name="Currency 14 2 2" xfId="1709" xr:uid="{00000000-0005-0000-0000-00004F040000}"/>
    <cellStyle name="Currency 14 2 2 2" xfId="1710" xr:uid="{00000000-0005-0000-0000-000050040000}"/>
    <cellStyle name="Currency 14 2 2 2 2" xfId="1711" xr:uid="{00000000-0005-0000-0000-000051040000}"/>
    <cellStyle name="Currency 14 2 2 3" xfId="1712" xr:uid="{00000000-0005-0000-0000-000052040000}"/>
    <cellStyle name="Currency 14 2 3" xfId="1713" xr:uid="{00000000-0005-0000-0000-000053040000}"/>
    <cellStyle name="Currency 14 2 3 2" xfId="1714" xr:uid="{00000000-0005-0000-0000-000054040000}"/>
    <cellStyle name="Currency 14 2 4" xfId="1715" xr:uid="{00000000-0005-0000-0000-000055040000}"/>
    <cellStyle name="Currency 14 3" xfId="1716" xr:uid="{00000000-0005-0000-0000-000056040000}"/>
    <cellStyle name="Currency 14 3 2" xfId="1717" xr:uid="{00000000-0005-0000-0000-000057040000}"/>
    <cellStyle name="Currency 14 3 2 2" xfId="1718" xr:uid="{00000000-0005-0000-0000-000058040000}"/>
    <cellStyle name="Currency 14 3 2 2 2" xfId="1719" xr:uid="{00000000-0005-0000-0000-000059040000}"/>
    <cellStyle name="Currency 14 3 2 3" xfId="1720" xr:uid="{00000000-0005-0000-0000-00005A040000}"/>
    <cellStyle name="Currency 14 3 3" xfId="1721" xr:uid="{00000000-0005-0000-0000-00005B040000}"/>
    <cellStyle name="Currency 14 3 3 2" xfId="1722" xr:uid="{00000000-0005-0000-0000-00005C040000}"/>
    <cellStyle name="Currency 14 3 4" xfId="1723" xr:uid="{00000000-0005-0000-0000-00005D040000}"/>
    <cellStyle name="Currency 14 4" xfId="1724" xr:uid="{00000000-0005-0000-0000-00005E040000}"/>
    <cellStyle name="Currency 14 4 2" xfId="1725" xr:uid="{00000000-0005-0000-0000-00005F040000}"/>
    <cellStyle name="Currency 14 4 2 2" xfId="1726" xr:uid="{00000000-0005-0000-0000-000060040000}"/>
    <cellStyle name="Currency 14 4 2 2 2" xfId="1727" xr:uid="{00000000-0005-0000-0000-000061040000}"/>
    <cellStyle name="Currency 14 4 2 3" xfId="1728" xr:uid="{00000000-0005-0000-0000-000062040000}"/>
    <cellStyle name="Currency 14 4 3" xfId="1729" xr:uid="{00000000-0005-0000-0000-000063040000}"/>
    <cellStyle name="Currency 14 4 3 2" xfId="1730" xr:uid="{00000000-0005-0000-0000-000064040000}"/>
    <cellStyle name="Currency 14 4 4" xfId="1731" xr:uid="{00000000-0005-0000-0000-000065040000}"/>
    <cellStyle name="Currency 14 5" xfId="1732" xr:uid="{00000000-0005-0000-0000-000066040000}"/>
    <cellStyle name="Currency 14 5 2" xfId="1733" xr:uid="{00000000-0005-0000-0000-000067040000}"/>
    <cellStyle name="Currency 14 5 2 2" xfId="1734" xr:uid="{00000000-0005-0000-0000-000068040000}"/>
    <cellStyle name="Currency 14 5 3" xfId="1735" xr:uid="{00000000-0005-0000-0000-000069040000}"/>
    <cellStyle name="Currency 14 6" xfId="1736" xr:uid="{00000000-0005-0000-0000-00006A040000}"/>
    <cellStyle name="Currency 14 6 2" xfId="1737" xr:uid="{00000000-0005-0000-0000-00006B040000}"/>
    <cellStyle name="Currency 14 7" xfId="1738" xr:uid="{00000000-0005-0000-0000-00006C040000}"/>
    <cellStyle name="Currency 15" xfId="1739" xr:uid="{00000000-0005-0000-0000-00006D040000}"/>
    <cellStyle name="Currency 15 2" xfId="1740" xr:uid="{00000000-0005-0000-0000-00006E040000}"/>
    <cellStyle name="Currency 15 2 2" xfId="1741" xr:uid="{00000000-0005-0000-0000-00006F040000}"/>
    <cellStyle name="Currency 15 2 2 2" xfId="1742" xr:uid="{00000000-0005-0000-0000-000070040000}"/>
    <cellStyle name="Currency 15 2 3" xfId="1743" xr:uid="{00000000-0005-0000-0000-000071040000}"/>
    <cellStyle name="Currency 15 3" xfId="1744" xr:uid="{00000000-0005-0000-0000-000072040000}"/>
    <cellStyle name="Currency 15 3 2" xfId="1745" xr:uid="{00000000-0005-0000-0000-000073040000}"/>
    <cellStyle name="Currency 15 4" xfId="1746" xr:uid="{00000000-0005-0000-0000-000074040000}"/>
    <cellStyle name="Currency 16" xfId="1747" xr:uid="{00000000-0005-0000-0000-000075040000}"/>
    <cellStyle name="Currency 16 2" xfId="1748" xr:uid="{00000000-0005-0000-0000-000076040000}"/>
    <cellStyle name="Currency 17" xfId="1749" xr:uid="{00000000-0005-0000-0000-000077040000}"/>
    <cellStyle name="Currency 18" xfId="1750" xr:uid="{00000000-0005-0000-0000-000078040000}"/>
    <cellStyle name="Currency 19" xfId="1751" xr:uid="{00000000-0005-0000-0000-000079040000}"/>
    <cellStyle name="Currency 19 2" xfId="1752" xr:uid="{00000000-0005-0000-0000-00007A040000}"/>
    <cellStyle name="Currency 19 2 2" xfId="1753" xr:uid="{00000000-0005-0000-0000-00007B040000}"/>
    <cellStyle name="Currency 19 2 2 2" xfId="1754" xr:uid="{00000000-0005-0000-0000-00007C040000}"/>
    <cellStyle name="Currency 19 2 2 2 2" xfId="1755" xr:uid="{00000000-0005-0000-0000-00007D040000}"/>
    <cellStyle name="Currency 19 2 2 3" xfId="1756" xr:uid="{00000000-0005-0000-0000-00007E040000}"/>
    <cellStyle name="Currency 19 2 3" xfId="1757" xr:uid="{00000000-0005-0000-0000-00007F040000}"/>
    <cellStyle name="Currency 19 2 3 2" xfId="1758" xr:uid="{00000000-0005-0000-0000-000080040000}"/>
    <cellStyle name="Currency 19 2 4" xfId="1759" xr:uid="{00000000-0005-0000-0000-000081040000}"/>
    <cellStyle name="Currency 19 3" xfId="1760" xr:uid="{00000000-0005-0000-0000-000082040000}"/>
    <cellStyle name="Currency 19 3 2" xfId="1761" xr:uid="{00000000-0005-0000-0000-000083040000}"/>
    <cellStyle name="Currency 19 3 2 2" xfId="1762" xr:uid="{00000000-0005-0000-0000-000084040000}"/>
    <cellStyle name="Currency 19 3 2 2 2" xfId="1763" xr:uid="{00000000-0005-0000-0000-000085040000}"/>
    <cellStyle name="Currency 19 3 2 3" xfId="1764" xr:uid="{00000000-0005-0000-0000-000086040000}"/>
    <cellStyle name="Currency 19 3 3" xfId="1765" xr:uid="{00000000-0005-0000-0000-000087040000}"/>
    <cellStyle name="Currency 19 3 3 2" xfId="1766" xr:uid="{00000000-0005-0000-0000-000088040000}"/>
    <cellStyle name="Currency 19 3 4" xfId="1767" xr:uid="{00000000-0005-0000-0000-000089040000}"/>
    <cellStyle name="Currency 19 4" xfId="1768" xr:uid="{00000000-0005-0000-0000-00008A040000}"/>
    <cellStyle name="Currency 19 4 2" xfId="1769" xr:uid="{00000000-0005-0000-0000-00008B040000}"/>
    <cellStyle name="Currency 19 4 2 2" xfId="1770" xr:uid="{00000000-0005-0000-0000-00008C040000}"/>
    <cellStyle name="Currency 19 4 3" xfId="1771" xr:uid="{00000000-0005-0000-0000-00008D040000}"/>
    <cellStyle name="Currency 19 5" xfId="1772" xr:uid="{00000000-0005-0000-0000-00008E040000}"/>
    <cellStyle name="Currency 19 5 2" xfId="1773" xr:uid="{00000000-0005-0000-0000-00008F040000}"/>
    <cellStyle name="Currency 19 6" xfId="1774" xr:uid="{00000000-0005-0000-0000-000090040000}"/>
    <cellStyle name="Currency 2" xfId="4" xr:uid="{00000000-0005-0000-0000-000091040000}"/>
    <cellStyle name="Currency 2 10" xfId="1775" xr:uid="{00000000-0005-0000-0000-000092040000}"/>
    <cellStyle name="Currency 2 10 2" xfId="1776" xr:uid="{00000000-0005-0000-0000-000093040000}"/>
    <cellStyle name="Currency 2 10 2 2" xfId="1777" xr:uid="{00000000-0005-0000-0000-000094040000}"/>
    <cellStyle name="Currency 2 10 3" xfId="1778" xr:uid="{00000000-0005-0000-0000-000095040000}"/>
    <cellStyle name="Currency 2 11" xfId="1779" xr:uid="{00000000-0005-0000-0000-000096040000}"/>
    <cellStyle name="Currency 2 12" xfId="1780" xr:uid="{00000000-0005-0000-0000-000097040000}"/>
    <cellStyle name="Currency 2 13" xfId="1781" xr:uid="{00000000-0005-0000-0000-000098040000}"/>
    <cellStyle name="Currency 2 14" xfId="1782" xr:uid="{00000000-0005-0000-0000-000099040000}"/>
    <cellStyle name="Currency 2 15" xfId="1783" xr:uid="{00000000-0005-0000-0000-00009A040000}"/>
    <cellStyle name="Currency 2 16" xfId="1784" xr:uid="{00000000-0005-0000-0000-00009B040000}"/>
    <cellStyle name="Currency 2 17" xfId="1785" xr:uid="{00000000-0005-0000-0000-00009C040000}"/>
    <cellStyle name="Currency 2 18" xfId="1786" xr:uid="{00000000-0005-0000-0000-00009D040000}"/>
    <cellStyle name="Currency 2 2" xfId="1787" xr:uid="{00000000-0005-0000-0000-00009E040000}"/>
    <cellStyle name="Currency 2 2 10" xfId="1788" xr:uid="{00000000-0005-0000-0000-00009F040000}"/>
    <cellStyle name="Currency 2 2 11" xfId="1789" xr:uid="{00000000-0005-0000-0000-0000A0040000}"/>
    <cellStyle name="Currency 2 2 2" xfId="1790" xr:uid="{00000000-0005-0000-0000-0000A1040000}"/>
    <cellStyle name="Currency 2 2 3" xfId="1791" xr:uid="{00000000-0005-0000-0000-0000A2040000}"/>
    <cellStyle name="Currency 2 2 4" xfId="1792" xr:uid="{00000000-0005-0000-0000-0000A3040000}"/>
    <cellStyle name="Currency 2 2 5" xfId="1793" xr:uid="{00000000-0005-0000-0000-0000A4040000}"/>
    <cellStyle name="Currency 2 2 6" xfId="1794" xr:uid="{00000000-0005-0000-0000-0000A5040000}"/>
    <cellStyle name="Currency 2 2 7" xfId="1795" xr:uid="{00000000-0005-0000-0000-0000A6040000}"/>
    <cellStyle name="Currency 2 2 8" xfId="1796" xr:uid="{00000000-0005-0000-0000-0000A7040000}"/>
    <cellStyle name="Currency 2 2 9" xfId="1797" xr:uid="{00000000-0005-0000-0000-0000A8040000}"/>
    <cellStyle name="Currency 2 3" xfId="1798" xr:uid="{00000000-0005-0000-0000-0000A9040000}"/>
    <cellStyle name="Currency 2 3 2" xfId="1799" xr:uid="{00000000-0005-0000-0000-0000AA040000}"/>
    <cellStyle name="Currency 2 3 3" xfId="1800" xr:uid="{00000000-0005-0000-0000-0000AB040000}"/>
    <cellStyle name="Currency 2 3 4" xfId="1801" xr:uid="{00000000-0005-0000-0000-0000AC040000}"/>
    <cellStyle name="Currency 2 3 5" xfId="1802" xr:uid="{00000000-0005-0000-0000-0000AD040000}"/>
    <cellStyle name="Currency 2 4" xfId="1803" xr:uid="{00000000-0005-0000-0000-0000AE040000}"/>
    <cellStyle name="Currency 2 5" xfId="1804" xr:uid="{00000000-0005-0000-0000-0000AF040000}"/>
    <cellStyle name="Currency 2 6" xfId="1805" xr:uid="{00000000-0005-0000-0000-0000B0040000}"/>
    <cellStyle name="Currency 2 7" xfId="1806" xr:uid="{00000000-0005-0000-0000-0000B1040000}"/>
    <cellStyle name="Currency 2 8" xfId="1807" xr:uid="{00000000-0005-0000-0000-0000B2040000}"/>
    <cellStyle name="Currency 2 9" xfId="1808" xr:uid="{00000000-0005-0000-0000-0000B3040000}"/>
    <cellStyle name="Currency 2*" xfId="1810" xr:uid="{00000000-0005-0000-0000-0000B4040000}"/>
    <cellStyle name="Currency 2_CLdcfmodel" xfId="1809" xr:uid="{00000000-0005-0000-0000-0000B5040000}"/>
    <cellStyle name="Currency 20" xfId="1811" xr:uid="{00000000-0005-0000-0000-0000B6040000}"/>
    <cellStyle name="Currency 20 2" xfId="1812" xr:uid="{00000000-0005-0000-0000-0000B7040000}"/>
    <cellStyle name="Currency 20 2 2" xfId="1813" xr:uid="{00000000-0005-0000-0000-0000B8040000}"/>
    <cellStyle name="Currency 20 2 2 2" xfId="1814" xr:uid="{00000000-0005-0000-0000-0000B9040000}"/>
    <cellStyle name="Currency 20 2 2 2 2" xfId="1815" xr:uid="{00000000-0005-0000-0000-0000BA040000}"/>
    <cellStyle name="Currency 20 2 2 3" xfId="1816" xr:uid="{00000000-0005-0000-0000-0000BB040000}"/>
    <cellStyle name="Currency 20 2 3" xfId="1817" xr:uid="{00000000-0005-0000-0000-0000BC040000}"/>
    <cellStyle name="Currency 20 2 3 2" xfId="1818" xr:uid="{00000000-0005-0000-0000-0000BD040000}"/>
    <cellStyle name="Currency 20 2 4" xfId="1819" xr:uid="{00000000-0005-0000-0000-0000BE040000}"/>
    <cellStyle name="Currency 20 3" xfId="1820" xr:uid="{00000000-0005-0000-0000-0000BF040000}"/>
    <cellStyle name="Currency 20 3 2" xfId="1821" xr:uid="{00000000-0005-0000-0000-0000C0040000}"/>
    <cellStyle name="Currency 20 3 2 2" xfId="1822" xr:uid="{00000000-0005-0000-0000-0000C1040000}"/>
    <cellStyle name="Currency 20 3 2 2 2" xfId="1823" xr:uid="{00000000-0005-0000-0000-0000C2040000}"/>
    <cellStyle name="Currency 20 3 2 3" xfId="1824" xr:uid="{00000000-0005-0000-0000-0000C3040000}"/>
    <cellStyle name="Currency 20 3 3" xfId="1825" xr:uid="{00000000-0005-0000-0000-0000C4040000}"/>
    <cellStyle name="Currency 20 3 3 2" xfId="1826" xr:uid="{00000000-0005-0000-0000-0000C5040000}"/>
    <cellStyle name="Currency 20 3 4" xfId="1827" xr:uid="{00000000-0005-0000-0000-0000C6040000}"/>
    <cellStyle name="Currency 20 4" xfId="1828" xr:uid="{00000000-0005-0000-0000-0000C7040000}"/>
    <cellStyle name="Currency 20 4 2" xfId="1829" xr:uid="{00000000-0005-0000-0000-0000C8040000}"/>
    <cellStyle name="Currency 20 4 2 2" xfId="1830" xr:uid="{00000000-0005-0000-0000-0000C9040000}"/>
    <cellStyle name="Currency 20 4 3" xfId="1831" xr:uid="{00000000-0005-0000-0000-0000CA040000}"/>
    <cellStyle name="Currency 20 5" xfId="1832" xr:uid="{00000000-0005-0000-0000-0000CB040000}"/>
    <cellStyle name="Currency 20 5 2" xfId="1833" xr:uid="{00000000-0005-0000-0000-0000CC040000}"/>
    <cellStyle name="Currency 20 6" xfId="1834" xr:uid="{00000000-0005-0000-0000-0000CD040000}"/>
    <cellStyle name="Currency 21" xfId="1835" xr:uid="{00000000-0005-0000-0000-0000CE040000}"/>
    <cellStyle name="Currency 21 2" xfId="1836" xr:uid="{00000000-0005-0000-0000-0000CF040000}"/>
    <cellStyle name="Currency 21 2 2" xfId="1837" xr:uid="{00000000-0005-0000-0000-0000D0040000}"/>
    <cellStyle name="Currency 21 2 2 2" xfId="1838" xr:uid="{00000000-0005-0000-0000-0000D1040000}"/>
    <cellStyle name="Currency 21 2 2 2 2" xfId="1839" xr:uid="{00000000-0005-0000-0000-0000D2040000}"/>
    <cellStyle name="Currency 21 2 2 3" xfId="1840" xr:uid="{00000000-0005-0000-0000-0000D3040000}"/>
    <cellStyle name="Currency 21 2 3" xfId="1841" xr:uid="{00000000-0005-0000-0000-0000D4040000}"/>
    <cellStyle name="Currency 21 2 3 2" xfId="1842" xr:uid="{00000000-0005-0000-0000-0000D5040000}"/>
    <cellStyle name="Currency 21 2 4" xfId="1843" xr:uid="{00000000-0005-0000-0000-0000D6040000}"/>
    <cellStyle name="Currency 21 3" xfId="1844" xr:uid="{00000000-0005-0000-0000-0000D7040000}"/>
    <cellStyle name="Currency 21 3 2" xfId="1845" xr:uid="{00000000-0005-0000-0000-0000D8040000}"/>
    <cellStyle name="Currency 21 3 2 2" xfId="1846" xr:uid="{00000000-0005-0000-0000-0000D9040000}"/>
    <cellStyle name="Currency 21 3 2 2 2" xfId="1847" xr:uid="{00000000-0005-0000-0000-0000DA040000}"/>
    <cellStyle name="Currency 21 3 2 3" xfId="1848" xr:uid="{00000000-0005-0000-0000-0000DB040000}"/>
    <cellStyle name="Currency 21 3 3" xfId="1849" xr:uid="{00000000-0005-0000-0000-0000DC040000}"/>
    <cellStyle name="Currency 21 3 3 2" xfId="1850" xr:uid="{00000000-0005-0000-0000-0000DD040000}"/>
    <cellStyle name="Currency 21 3 4" xfId="1851" xr:uid="{00000000-0005-0000-0000-0000DE040000}"/>
    <cellStyle name="Currency 21 4" xfId="1852" xr:uid="{00000000-0005-0000-0000-0000DF040000}"/>
    <cellStyle name="Currency 21 4 2" xfId="1853" xr:uid="{00000000-0005-0000-0000-0000E0040000}"/>
    <cellStyle name="Currency 21 4 2 2" xfId="1854" xr:uid="{00000000-0005-0000-0000-0000E1040000}"/>
    <cellStyle name="Currency 21 4 3" xfId="1855" xr:uid="{00000000-0005-0000-0000-0000E2040000}"/>
    <cellStyle name="Currency 21 5" xfId="1856" xr:uid="{00000000-0005-0000-0000-0000E3040000}"/>
    <cellStyle name="Currency 21 5 2" xfId="1857" xr:uid="{00000000-0005-0000-0000-0000E4040000}"/>
    <cellStyle name="Currency 21 6" xfId="1858" xr:uid="{00000000-0005-0000-0000-0000E5040000}"/>
    <cellStyle name="Currency 22" xfId="1859" xr:uid="{00000000-0005-0000-0000-0000E6040000}"/>
    <cellStyle name="Currency 22 2" xfId="1860" xr:uid="{00000000-0005-0000-0000-0000E7040000}"/>
    <cellStyle name="Currency 22 2 2" xfId="1861" xr:uid="{00000000-0005-0000-0000-0000E8040000}"/>
    <cellStyle name="Currency 22 2 2 2" xfId="1862" xr:uid="{00000000-0005-0000-0000-0000E9040000}"/>
    <cellStyle name="Currency 22 2 2 2 2" xfId="1863" xr:uid="{00000000-0005-0000-0000-0000EA040000}"/>
    <cellStyle name="Currency 22 2 2 3" xfId="1864" xr:uid="{00000000-0005-0000-0000-0000EB040000}"/>
    <cellStyle name="Currency 22 2 3" xfId="1865" xr:uid="{00000000-0005-0000-0000-0000EC040000}"/>
    <cellStyle name="Currency 22 2 3 2" xfId="1866" xr:uid="{00000000-0005-0000-0000-0000ED040000}"/>
    <cellStyle name="Currency 22 2 4" xfId="1867" xr:uid="{00000000-0005-0000-0000-0000EE040000}"/>
    <cellStyle name="Currency 22 3" xfId="1868" xr:uid="{00000000-0005-0000-0000-0000EF040000}"/>
    <cellStyle name="Currency 22 3 2" xfId="1869" xr:uid="{00000000-0005-0000-0000-0000F0040000}"/>
    <cellStyle name="Currency 22 3 2 2" xfId="1870" xr:uid="{00000000-0005-0000-0000-0000F1040000}"/>
    <cellStyle name="Currency 22 3 2 2 2" xfId="1871" xr:uid="{00000000-0005-0000-0000-0000F2040000}"/>
    <cellStyle name="Currency 22 3 2 3" xfId="1872" xr:uid="{00000000-0005-0000-0000-0000F3040000}"/>
    <cellStyle name="Currency 22 3 3" xfId="1873" xr:uid="{00000000-0005-0000-0000-0000F4040000}"/>
    <cellStyle name="Currency 22 3 3 2" xfId="1874" xr:uid="{00000000-0005-0000-0000-0000F5040000}"/>
    <cellStyle name="Currency 22 3 4" xfId="1875" xr:uid="{00000000-0005-0000-0000-0000F6040000}"/>
    <cellStyle name="Currency 22 4" xfId="1876" xr:uid="{00000000-0005-0000-0000-0000F7040000}"/>
    <cellStyle name="Currency 22 4 2" xfId="1877" xr:uid="{00000000-0005-0000-0000-0000F8040000}"/>
    <cellStyle name="Currency 22 4 2 2" xfId="1878" xr:uid="{00000000-0005-0000-0000-0000F9040000}"/>
    <cellStyle name="Currency 22 4 3" xfId="1879" xr:uid="{00000000-0005-0000-0000-0000FA040000}"/>
    <cellStyle name="Currency 22 5" xfId="1880" xr:uid="{00000000-0005-0000-0000-0000FB040000}"/>
    <cellStyle name="Currency 22 5 2" xfId="1881" xr:uid="{00000000-0005-0000-0000-0000FC040000}"/>
    <cellStyle name="Currency 22 6" xfId="1882" xr:uid="{00000000-0005-0000-0000-0000FD040000}"/>
    <cellStyle name="Currency 23" xfId="1883" xr:uid="{00000000-0005-0000-0000-0000FE040000}"/>
    <cellStyle name="Currency 23 2" xfId="1884" xr:uid="{00000000-0005-0000-0000-0000FF040000}"/>
    <cellStyle name="Currency 23 2 2" xfId="1885" xr:uid="{00000000-0005-0000-0000-000000050000}"/>
    <cellStyle name="Currency 23 2 2 2" xfId="1886" xr:uid="{00000000-0005-0000-0000-000001050000}"/>
    <cellStyle name="Currency 23 2 2 2 2" xfId="1887" xr:uid="{00000000-0005-0000-0000-000002050000}"/>
    <cellStyle name="Currency 23 2 2 3" xfId="1888" xr:uid="{00000000-0005-0000-0000-000003050000}"/>
    <cellStyle name="Currency 23 2 3" xfId="1889" xr:uid="{00000000-0005-0000-0000-000004050000}"/>
    <cellStyle name="Currency 23 2 3 2" xfId="1890" xr:uid="{00000000-0005-0000-0000-000005050000}"/>
    <cellStyle name="Currency 23 2 4" xfId="1891" xr:uid="{00000000-0005-0000-0000-000006050000}"/>
    <cellStyle name="Currency 23 3" xfId="1892" xr:uid="{00000000-0005-0000-0000-000007050000}"/>
    <cellStyle name="Currency 23 3 2" xfId="1893" xr:uid="{00000000-0005-0000-0000-000008050000}"/>
    <cellStyle name="Currency 23 3 2 2" xfId="1894" xr:uid="{00000000-0005-0000-0000-000009050000}"/>
    <cellStyle name="Currency 23 3 2 2 2" xfId="1895" xr:uid="{00000000-0005-0000-0000-00000A050000}"/>
    <cellStyle name="Currency 23 3 2 3" xfId="1896" xr:uid="{00000000-0005-0000-0000-00000B050000}"/>
    <cellStyle name="Currency 23 3 3" xfId="1897" xr:uid="{00000000-0005-0000-0000-00000C050000}"/>
    <cellStyle name="Currency 23 3 3 2" xfId="1898" xr:uid="{00000000-0005-0000-0000-00000D050000}"/>
    <cellStyle name="Currency 23 3 4" xfId="1899" xr:uid="{00000000-0005-0000-0000-00000E050000}"/>
    <cellStyle name="Currency 23 4" xfId="1900" xr:uid="{00000000-0005-0000-0000-00000F050000}"/>
    <cellStyle name="Currency 23 4 2" xfId="1901" xr:uid="{00000000-0005-0000-0000-000010050000}"/>
    <cellStyle name="Currency 23 4 2 2" xfId="1902" xr:uid="{00000000-0005-0000-0000-000011050000}"/>
    <cellStyle name="Currency 23 4 3" xfId="1903" xr:uid="{00000000-0005-0000-0000-000012050000}"/>
    <cellStyle name="Currency 23 5" xfId="1904" xr:uid="{00000000-0005-0000-0000-000013050000}"/>
    <cellStyle name="Currency 23 5 2" xfId="1905" xr:uid="{00000000-0005-0000-0000-000014050000}"/>
    <cellStyle name="Currency 23 6" xfId="1906" xr:uid="{00000000-0005-0000-0000-000015050000}"/>
    <cellStyle name="Currency 24" xfId="1907" xr:uid="{00000000-0005-0000-0000-000016050000}"/>
    <cellStyle name="Currency 24 2" xfId="1908" xr:uid="{00000000-0005-0000-0000-000017050000}"/>
    <cellStyle name="Currency 24 2 2" xfId="1909" xr:uid="{00000000-0005-0000-0000-000018050000}"/>
    <cellStyle name="Currency 24 2 2 2" xfId="1910" xr:uid="{00000000-0005-0000-0000-000019050000}"/>
    <cellStyle name="Currency 24 2 2 2 2" xfId="1911" xr:uid="{00000000-0005-0000-0000-00001A050000}"/>
    <cellStyle name="Currency 24 2 2 3" xfId="1912" xr:uid="{00000000-0005-0000-0000-00001B050000}"/>
    <cellStyle name="Currency 24 2 3" xfId="1913" xr:uid="{00000000-0005-0000-0000-00001C050000}"/>
    <cellStyle name="Currency 24 2 3 2" xfId="1914" xr:uid="{00000000-0005-0000-0000-00001D050000}"/>
    <cellStyle name="Currency 24 2 4" xfId="1915" xr:uid="{00000000-0005-0000-0000-00001E050000}"/>
    <cellStyle name="Currency 24 3" xfId="1916" xr:uid="{00000000-0005-0000-0000-00001F050000}"/>
    <cellStyle name="Currency 24 3 2" xfId="1917" xr:uid="{00000000-0005-0000-0000-000020050000}"/>
    <cellStyle name="Currency 24 3 2 2" xfId="1918" xr:uid="{00000000-0005-0000-0000-000021050000}"/>
    <cellStyle name="Currency 24 3 2 2 2" xfId="1919" xr:uid="{00000000-0005-0000-0000-000022050000}"/>
    <cellStyle name="Currency 24 3 2 3" xfId="1920" xr:uid="{00000000-0005-0000-0000-000023050000}"/>
    <cellStyle name="Currency 24 3 3" xfId="1921" xr:uid="{00000000-0005-0000-0000-000024050000}"/>
    <cellStyle name="Currency 24 3 3 2" xfId="1922" xr:uid="{00000000-0005-0000-0000-000025050000}"/>
    <cellStyle name="Currency 24 3 4" xfId="1923" xr:uid="{00000000-0005-0000-0000-000026050000}"/>
    <cellStyle name="Currency 24 4" xfId="1924" xr:uid="{00000000-0005-0000-0000-000027050000}"/>
    <cellStyle name="Currency 24 4 2" xfId="1925" xr:uid="{00000000-0005-0000-0000-000028050000}"/>
    <cellStyle name="Currency 24 4 2 2" xfId="1926" xr:uid="{00000000-0005-0000-0000-000029050000}"/>
    <cellStyle name="Currency 24 4 3" xfId="1927" xr:uid="{00000000-0005-0000-0000-00002A050000}"/>
    <cellStyle name="Currency 24 5" xfId="1928" xr:uid="{00000000-0005-0000-0000-00002B050000}"/>
    <cellStyle name="Currency 24 5 2" xfId="1929" xr:uid="{00000000-0005-0000-0000-00002C050000}"/>
    <cellStyle name="Currency 24 6" xfId="1930" xr:uid="{00000000-0005-0000-0000-00002D050000}"/>
    <cellStyle name="Currency 25" xfId="1931" xr:uid="{00000000-0005-0000-0000-00002E050000}"/>
    <cellStyle name="Currency 26" xfId="1932" xr:uid="{00000000-0005-0000-0000-00002F050000}"/>
    <cellStyle name="Currency 26 2" xfId="1933" xr:uid="{00000000-0005-0000-0000-000030050000}"/>
    <cellStyle name="Currency 26 2 2" xfId="1934" xr:uid="{00000000-0005-0000-0000-000031050000}"/>
    <cellStyle name="Currency 26 2 2 2" xfId="1935" xr:uid="{00000000-0005-0000-0000-000032050000}"/>
    <cellStyle name="Currency 26 2 2 2 2" xfId="1936" xr:uid="{00000000-0005-0000-0000-000033050000}"/>
    <cellStyle name="Currency 26 2 2 3" xfId="1937" xr:uid="{00000000-0005-0000-0000-000034050000}"/>
    <cellStyle name="Currency 26 2 3" xfId="1938" xr:uid="{00000000-0005-0000-0000-000035050000}"/>
    <cellStyle name="Currency 26 2 3 2" xfId="1939" xr:uid="{00000000-0005-0000-0000-000036050000}"/>
    <cellStyle name="Currency 26 2 4" xfId="1940" xr:uid="{00000000-0005-0000-0000-000037050000}"/>
    <cellStyle name="Currency 26 3" xfId="1941" xr:uid="{00000000-0005-0000-0000-000038050000}"/>
    <cellStyle name="Currency 26 3 2" xfId="1942" xr:uid="{00000000-0005-0000-0000-000039050000}"/>
    <cellStyle name="Currency 26 3 2 2" xfId="1943" xr:uid="{00000000-0005-0000-0000-00003A050000}"/>
    <cellStyle name="Currency 26 3 2 2 2" xfId="1944" xr:uid="{00000000-0005-0000-0000-00003B050000}"/>
    <cellStyle name="Currency 26 3 2 3" xfId="1945" xr:uid="{00000000-0005-0000-0000-00003C050000}"/>
    <cellStyle name="Currency 26 3 3" xfId="1946" xr:uid="{00000000-0005-0000-0000-00003D050000}"/>
    <cellStyle name="Currency 26 3 3 2" xfId="1947" xr:uid="{00000000-0005-0000-0000-00003E050000}"/>
    <cellStyle name="Currency 26 3 4" xfId="1948" xr:uid="{00000000-0005-0000-0000-00003F050000}"/>
    <cellStyle name="Currency 26 4" xfId="1949" xr:uid="{00000000-0005-0000-0000-000040050000}"/>
    <cellStyle name="Currency 26 4 2" xfId="1950" xr:uid="{00000000-0005-0000-0000-000041050000}"/>
    <cellStyle name="Currency 26 4 2 2" xfId="1951" xr:uid="{00000000-0005-0000-0000-000042050000}"/>
    <cellStyle name="Currency 26 4 3" xfId="1952" xr:uid="{00000000-0005-0000-0000-000043050000}"/>
    <cellStyle name="Currency 26 5" xfId="1953" xr:uid="{00000000-0005-0000-0000-000044050000}"/>
    <cellStyle name="Currency 26 5 2" xfId="1954" xr:uid="{00000000-0005-0000-0000-000045050000}"/>
    <cellStyle name="Currency 26 6" xfId="1955" xr:uid="{00000000-0005-0000-0000-000046050000}"/>
    <cellStyle name="Currency 27" xfId="1956" xr:uid="{00000000-0005-0000-0000-000047050000}"/>
    <cellStyle name="Currency 27 2" xfId="1957" xr:uid="{00000000-0005-0000-0000-000048050000}"/>
    <cellStyle name="Currency 27 2 2" xfId="1958" xr:uid="{00000000-0005-0000-0000-000049050000}"/>
    <cellStyle name="Currency 27 2 2 2" xfId="1959" xr:uid="{00000000-0005-0000-0000-00004A050000}"/>
    <cellStyle name="Currency 27 2 2 2 2" xfId="1960" xr:uid="{00000000-0005-0000-0000-00004B050000}"/>
    <cellStyle name="Currency 27 2 2 3" xfId="1961" xr:uid="{00000000-0005-0000-0000-00004C050000}"/>
    <cellStyle name="Currency 27 2 3" xfId="1962" xr:uid="{00000000-0005-0000-0000-00004D050000}"/>
    <cellStyle name="Currency 27 2 3 2" xfId="1963" xr:uid="{00000000-0005-0000-0000-00004E050000}"/>
    <cellStyle name="Currency 27 2 4" xfId="1964" xr:uid="{00000000-0005-0000-0000-00004F050000}"/>
    <cellStyle name="Currency 27 3" xfId="1965" xr:uid="{00000000-0005-0000-0000-000050050000}"/>
    <cellStyle name="Currency 27 3 2" xfId="1966" xr:uid="{00000000-0005-0000-0000-000051050000}"/>
    <cellStyle name="Currency 27 3 2 2" xfId="1967" xr:uid="{00000000-0005-0000-0000-000052050000}"/>
    <cellStyle name="Currency 27 3 2 2 2" xfId="1968" xr:uid="{00000000-0005-0000-0000-000053050000}"/>
    <cellStyle name="Currency 27 3 2 3" xfId="1969" xr:uid="{00000000-0005-0000-0000-000054050000}"/>
    <cellStyle name="Currency 27 3 3" xfId="1970" xr:uid="{00000000-0005-0000-0000-000055050000}"/>
    <cellStyle name="Currency 27 3 3 2" xfId="1971" xr:uid="{00000000-0005-0000-0000-000056050000}"/>
    <cellStyle name="Currency 27 3 4" xfId="1972" xr:uid="{00000000-0005-0000-0000-000057050000}"/>
    <cellStyle name="Currency 27 4" xfId="1973" xr:uid="{00000000-0005-0000-0000-000058050000}"/>
    <cellStyle name="Currency 27 4 2" xfId="1974" xr:uid="{00000000-0005-0000-0000-000059050000}"/>
    <cellStyle name="Currency 27 4 2 2" xfId="1975" xr:uid="{00000000-0005-0000-0000-00005A050000}"/>
    <cellStyle name="Currency 27 4 3" xfId="1976" xr:uid="{00000000-0005-0000-0000-00005B050000}"/>
    <cellStyle name="Currency 27 5" xfId="1977" xr:uid="{00000000-0005-0000-0000-00005C050000}"/>
    <cellStyle name="Currency 27 5 2" xfId="1978" xr:uid="{00000000-0005-0000-0000-00005D050000}"/>
    <cellStyle name="Currency 27 6" xfId="1979" xr:uid="{00000000-0005-0000-0000-00005E050000}"/>
    <cellStyle name="Currency 28" xfId="1980" xr:uid="{00000000-0005-0000-0000-00005F050000}"/>
    <cellStyle name="Currency 28 2" xfId="1981" xr:uid="{00000000-0005-0000-0000-000060050000}"/>
    <cellStyle name="Currency 28 2 2" xfId="1982" xr:uid="{00000000-0005-0000-0000-000061050000}"/>
    <cellStyle name="Currency 28 2 2 2" xfId="1983" xr:uid="{00000000-0005-0000-0000-000062050000}"/>
    <cellStyle name="Currency 28 2 2 2 2" xfId="1984" xr:uid="{00000000-0005-0000-0000-000063050000}"/>
    <cellStyle name="Currency 28 2 2 3" xfId="1985" xr:uid="{00000000-0005-0000-0000-000064050000}"/>
    <cellStyle name="Currency 28 2 3" xfId="1986" xr:uid="{00000000-0005-0000-0000-000065050000}"/>
    <cellStyle name="Currency 28 2 3 2" xfId="1987" xr:uid="{00000000-0005-0000-0000-000066050000}"/>
    <cellStyle name="Currency 28 2 4" xfId="1988" xr:uid="{00000000-0005-0000-0000-000067050000}"/>
    <cellStyle name="Currency 28 3" xfId="1989" xr:uid="{00000000-0005-0000-0000-000068050000}"/>
    <cellStyle name="Currency 28 3 2" xfId="1990" xr:uid="{00000000-0005-0000-0000-000069050000}"/>
    <cellStyle name="Currency 28 3 2 2" xfId="1991" xr:uid="{00000000-0005-0000-0000-00006A050000}"/>
    <cellStyle name="Currency 28 3 2 2 2" xfId="1992" xr:uid="{00000000-0005-0000-0000-00006B050000}"/>
    <cellStyle name="Currency 28 3 2 3" xfId="1993" xr:uid="{00000000-0005-0000-0000-00006C050000}"/>
    <cellStyle name="Currency 28 3 3" xfId="1994" xr:uid="{00000000-0005-0000-0000-00006D050000}"/>
    <cellStyle name="Currency 28 3 3 2" xfId="1995" xr:uid="{00000000-0005-0000-0000-00006E050000}"/>
    <cellStyle name="Currency 28 3 4" xfId="1996" xr:uid="{00000000-0005-0000-0000-00006F050000}"/>
    <cellStyle name="Currency 28 4" xfId="1997" xr:uid="{00000000-0005-0000-0000-000070050000}"/>
    <cellStyle name="Currency 28 4 2" xfId="1998" xr:uid="{00000000-0005-0000-0000-000071050000}"/>
    <cellStyle name="Currency 28 4 2 2" xfId="1999" xr:uid="{00000000-0005-0000-0000-000072050000}"/>
    <cellStyle name="Currency 28 4 3" xfId="2000" xr:uid="{00000000-0005-0000-0000-000073050000}"/>
    <cellStyle name="Currency 28 5" xfId="2001" xr:uid="{00000000-0005-0000-0000-000074050000}"/>
    <cellStyle name="Currency 28 5 2" xfId="2002" xr:uid="{00000000-0005-0000-0000-000075050000}"/>
    <cellStyle name="Currency 28 6" xfId="2003" xr:uid="{00000000-0005-0000-0000-000076050000}"/>
    <cellStyle name="Currency 29" xfId="2004" xr:uid="{00000000-0005-0000-0000-000077050000}"/>
    <cellStyle name="Currency 29 2" xfId="2005" xr:uid="{00000000-0005-0000-0000-000078050000}"/>
    <cellStyle name="Currency 29 2 2" xfId="2006" xr:uid="{00000000-0005-0000-0000-000079050000}"/>
    <cellStyle name="Currency 29 2 2 2" xfId="2007" xr:uid="{00000000-0005-0000-0000-00007A050000}"/>
    <cellStyle name="Currency 29 2 2 2 2" xfId="2008" xr:uid="{00000000-0005-0000-0000-00007B050000}"/>
    <cellStyle name="Currency 29 2 2 3" xfId="2009" xr:uid="{00000000-0005-0000-0000-00007C050000}"/>
    <cellStyle name="Currency 29 2 3" xfId="2010" xr:uid="{00000000-0005-0000-0000-00007D050000}"/>
    <cellStyle name="Currency 29 2 3 2" xfId="2011" xr:uid="{00000000-0005-0000-0000-00007E050000}"/>
    <cellStyle name="Currency 29 2 4" xfId="2012" xr:uid="{00000000-0005-0000-0000-00007F050000}"/>
    <cellStyle name="Currency 29 3" xfId="2013" xr:uid="{00000000-0005-0000-0000-000080050000}"/>
    <cellStyle name="Currency 29 3 2" xfId="2014" xr:uid="{00000000-0005-0000-0000-000081050000}"/>
    <cellStyle name="Currency 29 3 2 2" xfId="2015" xr:uid="{00000000-0005-0000-0000-000082050000}"/>
    <cellStyle name="Currency 29 3 2 2 2" xfId="2016" xr:uid="{00000000-0005-0000-0000-000083050000}"/>
    <cellStyle name="Currency 29 3 2 3" xfId="2017" xr:uid="{00000000-0005-0000-0000-000084050000}"/>
    <cellStyle name="Currency 29 3 3" xfId="2018" xr:uid="{00000000-0005-0000-0000-000085050000}"/>
    <cellStyle name="Currency 29 3 3 2" xfId="2019" xr:uid="{00000000-0005-0000-0000-000086050000}"/>
    <cellStyle name="Currency 29 3 4" xfId="2020" xr:uid="{00000000-0005-0000-0000-000087050000}"/>
    <cellStyle name="Currency 29 4" xfId="2021" xr:uid="{00000000-0005-0000-0000-000088050000}"/>
    <cellStyle name="Currency 29 4 2" xfId="2022" xr:uid="{00000000-0005-0000-0000-000089050000}"/>
    <cellStyle name="Currency 29 4 2 2" xfId="2023" xr:uid="{00000000-0005-0000-0000-00008A050000}"/>
    <cellStyle name="Currency 29 4 3" xfId="2024" xr:uid="{00000000-0005-0000-0000-00008B050000}"/>
    <cellStyle name="Currency 29 5" xfId="2025" xr:uid="{00000000-0005-0000-0000-00008C050000}"/>
    <cellStyle name="Currency 29 5 2" xfId="2026" xr:uid="{00000000-0005-0000-0000-00008D050000}"/>
    <cellStyle name="Currency 29 6" xfId="2027" xr:uid="{00000000-0005-0000-0000-00008E050000}"/>
    <cellStyle name="Currency 3" xfId="2028" xr:uid="{00000000-0005-0000-0000-00008F050000}"/>
    <cellStyle name="Currency 3 2" xfId="2029" xr:uid="{00000000-0005-0000-0000-000090050000}"/>
    <cellStyle name="Currency 3 2 2" xfId="2030" xr:uid="{00000000-0005-0000-0000-000091050000}"/>
    <cellStyle name="Currency 3 2 2 2" xfId="2031" xr:uid="{00000000-0005-0000-0000-000092050000}"/>
    <cellStyle name="Currency 3 2 3" xfId="2032" xr:uid="{00000000-0005-0000-0000-000093050000}"/>
    <cellStyle name="Currency 3 2 4" xfId="2033" xr:uid="{00000000-0005-0000-0000-000094050000}"/>
    <cellStyle name="Currency 3 2 5" xfId="2034" xr:uid="{00000000-0005-0000-0000-000095050000}"/>
    <cellStyle name="Currency 3 3" xfId="2035" xr:uid="{00000000-0005-0000-0000-000096050000}"/>
    <cellStyle name="Currency 3 4" xfId="2036" xr:uid="{00000000-0005-0000-0000-000097050000}"/>
    <cellStyle name="Currency 3 5" xfId="2037" xr:uid="{00000000-0005-0000-0000-000098050000}"/>
    <cellStyle name="Currency 3 6" xfId="2038" xr:uid="{00000000-0005-0000-0000-000099050000}"/>
    <cellStyle name="Currency 4" xfId="2039" xr:uid="{00000000-0005-0000-0000-00009A050000}"/>
    <cellStyle name="Currency 4 10" xfId="2040" xr:uid="{00000000-0005-0000-0000-00009B050000}"/>
    <cellStyle name="Currency 4 2" xfId="2041" xr:uid="{00000000-0005-0000-0000-00009C050000}"/>
    <cellStyle name="Currency 4 2 2" xfId="2042" xr:uid="{00000000-0005-0000-0000-00009D050000}"/>
    <cellStyle name="Currency 4 2 2 2" xfId="2043" xr:uid="{00000000-0005-0000-0000-00009E050000}"/>
    <cellStyle name="Currency 4 2 2 2 2" xfId="2044" xr:uid="{00000000-0005-0000-0000-00009F050000}"/>
    <cellStyle name="Currency 4 2 2 3" xfId="2045" xr:uid="{00000000-0005-0000-0000-0000A0050000}"/>
    <cellStyle name="Currency 4 2 3" xfId="2046" xr:uid="{00000000-0005-0000-0000-0000A1050000}"/>
    <cellStyle name="Currency 4 2 3 2" xfId="2047" xr:uid="{00000000-0005-0000-0000-0000A2050000}"/>
    <cellStyle name="Currency 4 2 4" xfId="2048" xr:uid="{00000000-0005-0000-0000-0000A3050000}"/>
    <cellStyle name="Currency 4 3" xfId="2049" xr:uid="{00000000-0005-0000-0000-0000A4050000}"/>
    <cellStyle name="Currency 4 3 2" xfId="2050" xr:uid="{00000000-0005-0000-0000-0000A5050000}"/>
    <cellStyle name="Currency 4 3 2 2" xfId="2051" xr:uid="{00000000-0005-0000-0000-0000A6050000}"/>
    <cellStyle name="Currency 4 3 2 2 2" xfId="2052" xr:uid="{00000000-0005-0000-0000-0000A7050000}"/>
    <cellStyle name="Currency 4 3 2 3" xfId="2053" xr:uid="{00000000-0005-0000-0000-0000A8050000}"/>
    <cellStyle name="Currency 4 3 3" xfId="2054" xr:uid="{00000000-0005-0000-0000-0000A9050000}"/>
    <cellStyle name="Currency 4 3 3 2" xfId="2055" xr:uid="{00000000-0005-0000-0000-0000AA050000}"/>
    <cellStyle name="Currency 4 3 4" xfId="2056" xr:uid="{00000000-0005-0000-0000-0000AB050000}"/>
    <cellStyle name="Currency 4 4" xfId="2057" xr:uid="{00000000-0005-0000-0000-0000AC050000}"/>
    <cellStyle name="Currency 4 4 2" xfId="2058" xr:uid="{00000000-0005-0000-0000-0000AD050000}"/>
    <cellStyle name="Currency 4 4 2 2" xfId="2059" xr:uid="{00000000-0005-0000-0000-0000AE050000}"/>
    <cellStyle name="Currency 4 4 3" xfId="2060" xr:uid="{00000000-0005-0000-0000-0000AF050000}"/>
    <cellStyle name="Currency 4 5" xfId="2061" xr:uid="{00000000-0005-0000-0000-0000B0050000}"/>
    <cellStyle name="Currency 4 5 2" xfId="2062" xr:uid="{00000000-0005-0000-0000-0000B1050000}"/>
    <cellStyle name="Currency 4 5 2 2" xfId="2063" xr:uid="{00000000-0005-0000-0000-0000B2050000}"/>
    <cellStyle name="Currency 4 5 3" xfId="2064" xr:uid="{00000000-0005-0000-0000-0000B3050000}"/>
    <cellStyle name="Currency 4 6" xfId="2065" xr:uid="{00000000-0005-0000-0000-0000B4050000}"/>
    <cellStyle name="Currency 4 6 2" xfId="2066" xr:uid="{00000000-0005-0000-0000-0000B5050000}"/>
    <cellStyle name="Currency 4 6 2 2" xfId="2067" xr:uid="{00000000-0005-0000-0000-0000B6050000}"/>
    <cellStyle name="Currency 4 6 3" xfId="2068" xr:uid="{00000000-0005-0000-0000-0000B7050000}"/>
    <cellStyle name="Currency 4 7" xfId="2069" xr:uid="{00000000-0005-0000-0000-0000B8050000}"/>
    <cellStyle name="Currency 4 7 2" xfId="2070" xr:uid="{00000000-0005-0000-0000-0000B9050000}"/>
    <cellStyle name="Currency 4 8" xfId="2071" xr:uid="{00000000-0005-0000-0000-0000BA050000}"/>
    <cellStyle name="Currency 4 9" xfId="2072" xr:uid="{00000000-0005-0000-0000-0000BB050000}"/>
    <cellStyle name="Currency 5" xfId="2073" xr:uid="{00000000-0005-0000-0000-0000BC050000}"/>
    <cellStyle name="Currency 5 2" xfId="2074" xr:uid="{00000000-0005-0000-0000-0000BD050000}"/>
    <cellStyle name="Currency 5 2 2" xfId="2075" xr:uid="{00000000-0005-0000-0000-0000BE050000}"/>
    <cellStyle name="Currency 5 2 2 2" xfId="2076" xr:uid="{00000000-0005-0000-0000-0000BF050000}"/>
    <cellStyle name="Currency 5 2 2 2 2" xfId="2077" xr:uid="{00000000-0005-0000-0000-0000C0050000}"/>
    <cellStyle name="Currency 5 2 2 3" xfId="2078" xr:uid="{00000000-0005-0000-0000-0000C1050000}"/>
    <cellStyle name="Currency 5 2 3" xfId="2079" xr:uid="{00000000-0005-0000-0000-0000C2050000}"/>
    <cellStyle name="Currency 5 2 3 2" xfId="2080" xr:uid="{00000000-0005-0000-0000-0000C3050000}"/>
    <cellStyle name="Currency 5 2 4" xfId="2081" xr:uid="{00000000-0005-0000-0000-0000C4050000}"/>
    <cellStyle name="Currency 5 3" xfId="2082" xr:uid="{00000000-0005-0000-0000-0000C5050000}"/>
    <cellStyle name="Currency 5 3 2" xfId="2083" xr:uid="{00000000-0005-0000-0000-0000C6050000}"/>
    <cellStyle name="Currency 5 3 2 2" xfId="2084" xr:uid="{00000000-0005-0000-0000-0000C7050000}"/>
    <cellStyle name="Currency 5 3 2 2 2" xfId="2085" xr:uid="{00000000-0005-0000-0000-0000C8050000}"/>
    <cellStyle name="Currency 5 3 2 3" xfId="2086" xr:uid="{00000000-0005-0000-0000-0000C9050000}"/>
    <cellStyle name="Currency 5 3 3" xfId="2087" xr:uid="{00000000-0005-0000-0000-0000CA050000}"/>
    <cellStyle name="Currency 5 3 3 2" xfId="2088" xr:uid="{00000000-0005-0000-0000-0000CB050000}"/>
    <cellStyle name="Currency 5 3 4" xfId="2089" xr:uid="{00000000-0005-0000-0000-0000CC050000}"/>
    <cellStyle name="Currency 5 4" xfId="2090" xr:uid="{00000000-0005-0000-0000-0000CD050000}"/>
    <cellStyle name="Currency 5 4 2" xfId="2091" xr:uid="{00000000-0005-0000-0000-0000CE050000}"/>
    <cellStyle name="Currency 5 4 2 2" xfId="2092" xr:uid="{00000000-0005-0000-0000-0000CF050000}"/>
    <cellStyle name="Currency 5 4 3" xfId="2093" xr:uid="{00000000-0005-0000-0000-0000D0050000}"/>
    <cellStyle name="Currency 5 5" xfId="2094" xr:uid="{00000000-0005-0000-0000-0000D1050000}"/>
    <cellStyle name="Currency 5 5 2" xfId="2095" xr:uid="{00000000-0005-0000-0000-0000D2050000}"/>
    <cellStyle name="Currency 5 6" xfId="2096" xr:uid="{00000000-0005-0000-0000-0000D3050000}"/>
    <cellStyle name="Currency 6" xfId="2097" xr:uid="{00000000-0005-0000-0000-0000D4050000}"/>
    <cellStyle name="Currency 6 2" xfId="2098" xr:uid="{00000000-0005-0000-0000-0000D5050000}"/>
    <cellStyle name="Currency 6 2 2" xfId="2099" xr:uid="{00000000-0005-0000-0000-0000D6050000}"/>
    <cellStyle name="Currency 6 2 2 2" xfId="2100" xr:uid="{00000000-0005-0000-0000-0000D7050000}"/>
    <cellStyle name="Currency 6 2 2 2 2" xfId="2101" xr:uid="{00000000-0005-0000-0000-0000D8050000}"/>
    <cellStyle name="Currency 6 2 2 3" xfId="2102" xr:uid="{00000000-0005-0000-0000-0000D9050000}"/>
    <cellStyle name="Currency 6 2 3" xfId="2103" xr:uid="{00000000-0005-0000-0000-0000DA050000}"/>
    <cellStyle name="Currency 6 2 3 2" xfId="2104" xr:uid="{00000000-0005-0000-0000-0000DB050000}"/>
    <cellStyle name="Currency 6 2 4" xfId="2105" xr:uid="{00000000-0005-0000-0000-0000DC050000}"/>
    <cellStyle name="Currency 6 3" xfId="2106" xr:uid="{00000000-0005-0000-0000-0000DD050000}"/>
    <cellStyle name="Currency 6 3 2" xfId="2107" xr:uid="{00000000-0005-0000-0000-0000DE050000}"/>
    <cellStyle name="Currency 6 3 2 2" xfId="2108" xr:uid="{00000000-0005-0000-0000-0000DF050000}"/>
    <cellStyle name="Currency 6 3 2 2 2" xfId="2109" xr:uid="{00000000-0005-0000-0000-0000E0050000}"/>
    <cellStyle name="Currency 6 3 2 3" xfId="2110" xr:uid="{00000000-0005-0000-0000-0000E1050000}"/>
    <cellStyle name="Currency 6 3 3" xfId="2111" xr:uid="{00000000-0005-0000-0000-0000E2050000}"/>
    <cellStyle name="Currency 6 3 3 2" xfId="2112" xr:uid="{00000000-0005-0000-0000-0000E3050000}"/>
    <cellStyle name="Currency 6 3 4" xfId="2113" xr:uid="{00000000-0005-0000-0000-0000E4050000}"/>
    <cellStyle name="Currency 6 4" xfId="2114" xr:uid="{00000000-0005-0000-0000-0000E5050000}"/>
    <cellStyle name="Currency 6 4 2" xfId="2115" xr:uid="{00000000-0005-0000-0000-0000E6050000}"/>
    <cellStyle name="Currency 6 4 2 2" xfId="2116" xr:uid="{00000000-0005-0000-0000-0000E7050000}"/>
    <cellStyle name="Currency 6 4 3" xfId="2117" xr:uid="{00000000-0005-0000-0000-0000E8050000}"/>
    <cellStyle name="Currency 6 5" xfId="2118" xr:uid="{00000000-0005-0000-0000-0000E9050000}"/>
    <cellStyle name="Currency 6 5 2" xfId="2119" xr:uid="{00000000-0005-0000-0000-0000EA050000}"/>
    <cellStyle name="Currency 6 6" xfId="2120" xr:uid="{00000000-0005-0000-0000-0000EB050000}"/>
    <cellStyle name="Currency 7" xfId="2121" xr:uid="{00000000-0005-0000-0000-0000EC050000}"/>
    <cellStyle name="Currency 7 2" xfId="2122" xr:uid="{00000000-0005-0000-0000-0000ED050000}"/>
    <cellStyle name="Currency 8" xfId="2123" xr:uid="{00000000-0005-0000-0000-0000EE050000}"/>
    <cellStyle name="Currency 8 2" xfId="2124" xr:uid="{00000000-0005-0000-0000-0000EF050000}"/>
    <cellStyle name="Currency 8 2 2" xfId="2125" xr:uid="{00000000-0005-0000-0000-0000F0050000}"/>
    <cellStyle name="Currency 8 2 2 2" xfId="2126" xr:uid="{00000000-0005-0000-0000-0000F1050000}"/>
    <cellStyle name="Currency 8 2 2 2 2" xfId="2127" xr:uid="{00000000-0005-0000-0000-0000F2050000}"/>
    <cellStyle name="Currency 8 2 2 3" xfId="2128" xr:uid="{00000000-0005-0000-0000-0000F3050000}"/>
    <cellStyle name="Currency 8 2 3" xfId="2129" xr:uid="{00000000-0005-0000-0000-0000F4050000}"/>
    <cellStyle name="Currency 8 2 3 2" xfId="2130" xr:uid="{00000000-0005-0000-0000-0000F5050000}"/>
    <cellStyle name="Currency 8 2 4" xfId="2131" xr:uid="{00000000-0005-0000-0000-0000F6050000}"/>
    <cellStyle name="Currency 8 3" xfId="2132" xr:uid="{00000000-0005-0000-0000-0000F7050000}"/>
    <cellStyle name="Currency 8 3 2" xfId="2133" xr:uid="{00000000-0005-0000-0000-0000F8050000}"/>
    <cellStyle name="Currency 8 3 2 2" xfId="2134" xr:uid="{00000000-0005-0000-0000-0000F9050000}"/>
    <cellStyle name="Currency 8 3 2 2 2" xfId="2135" xr:uid="{00000000-0005-0000-0000-0000FA050000}"/>
    <cellStyle name="Currency 8 3 2 3" xfId="2136" xr:uid="{00000000-0005-0000-0000-0000FB050000}"/>
    <cellStyle name="Currency 8 3 3" xfId="2137" xr:uid="{00000000-0005-0000-0000-0000FC050000}"/>
    <cellStyle name="Currency 8 3 3 2" xfId="2138" xr:uid="{00000000-0005-0000-0000-0000FD050000}"/>
    <cellStyle name="Currency 8 3 4" xfId="2139" xr:uid="{00000000-0005-0000-0000-0000FE050000}"/>
    <cellStyle name="Currency 8 4" xfId="2140" xr:uid="{00000000-0005-0000-0000-0000FF050000}"/>
    <cellStyle name="Currency 8 4 2" xfId="2141" xr:uid="{00000000-0005-0000-0000-000000060000}"/>
    <cellStyle name="Currency 8 4 2 2" xfId="2142" xr:uid="{00000000-0005-0000-0000-000001060000}"/>
    <cellStyle name="Currency 8 4 3" xfId="2143" xr:uid="{00000000-0005-0000-0000-000002060000}"/>
    <cellStyle name="Currency 8 5" xfId="2144" xr:uid="{00000000-0005-0000-0000-000003060000}"/>
    <cellStyle name="Currency 8 5 2" xfId="2145" xr:uid="{00000000-0005-0000-0000-000004060000}"/>
    <cellStyle name="Currency 8 6" xfId="2146" xr:uid="{00000000-0005-0000-0000-000005060000}"/>
    <cellStyle name="Currency 8 7" xfId="2147" xr:uid="{00000000-0005-0000-0000-000006060000}"/>
    <cellStyle name="Currency 9" xfId="2148" xr:uid="{00000000-0005-0000-0000-000007060000}"/>
    <cellStyle name="Currency 9 2" xfId="2149" xr:uid="{00000000-0005-0000-0000-000008060000}"/>
    <cellStyle name="Currency 9 2 2" xfId="2150" xr:uid="{00000000-0005-0000-0000-000009060000}"/>
    <cellStyle name="Currency 9 2 2 2" xfId="2151" xr:uid="{00000000-0005-0000-0000-00000A060000}"/>
    <cellStyle name="Currency 9 2 2 2 2" xfId="2152" xr:uid="{00000000-0005-0000-0000-00000B060000}"/>
    <cellStyle name="Currency 9 2 2 3" xfId="2153" xr:uid="{00000000-0005-0000-0000-00000C060000}"/>
    <cellStyle name="Currency 9 2 3" xfId="2154" xr:uid="{00000000-0005-0000-0000-00000D060000}"/>
    <cellStyle name="Currency 9 2 3 2" xfId="2155" xr:uid="{00000000-0005-0000-0000-00000E060000}"/>
    <cellStyle name="Currency 9 2 4" xfId="2156" xr:uid="{00000000-0005-0000-0000-00000F060000}"/>
    <cellStyle name="Currency 9 3" xfId="2157" xr:uid="{00000000-0005-0000-0000-000010060000}"/>
    <cellStyle name="Currency 9 3 2" xfId="2158" xr:uid="{00000000-0005-0000-0000-000011060000}"/>
    <cellStyle name="Currency 9 3 2 2" xfId="2159" xr:uid="{00000000-0005-0000-0000-000012060000}"/>
    <cellStyle name="Currency 9 3 2 2 2" xfId="2160" xr:uid="{00000000-0005-0000-0000-000013060000}"/>
    <cellStyle name="Currency 9 3 2 3" xfId="2161" xr:uid="{00000000-0005-0000-0000-000014060000}"/>
    <cellStyle name="Currency 9 3 3" xfId="2162" xr:uid="{00000000-0005-0000-0000-000015060000}"/>
    <cellStyle name="Currency 9 3 3 2" xfId="2163" xr:uid="{00000000-0005-0000-0000-000016060000}"/>
    <cellStyle name="Currency 9 3 4" xfId="2164" xr:uid="{00000000-0005-0000-0000-000017060000}"/>
    <cellStyle name="Currency 9 4" xfId="2165" xr:uid="{00000000-0005-0000-0000-000018060000}"/>
    <cellStyle name="Currency 9 4 2" xfId="2166" xr:uid="{00000000-0005-0000-0000-000019060000}"/>
    <cellStyle name="Currency 9 4 2 2" xfId="2167" xr:uid="{00000000-0005-0000-0000-00001A060000}"/>
    <cellStyle name="Currency 9 4 3" xfId="2168" xr:uid="{00000000-0005-0000-0000-00001B060000}"/>
    <cellStyle name="Currency 9 5" xfId="2169" xr:uid="{00000000-0005-0000-0000-00001C060000}"/>
    <cellStyle name="Currency 9 5 2" xfId="2170" xr:uid="{00000000-0005-0000-0000-00001D060000}"/>
    <cellStyle name="Currency 9 6" xfId="2171" xr:uid="{00000000-0005-0000-0000-00001E060000}"/>
    <cellStyle name="Currency Per Share" xfId="2172" xr:uid="{00000000-0005-0000-0000-00001F060000}"/>
    <cellStyle name="Currency0" xfId="2174" xr:uid="{00000000-0005-0000-0000-000020060000}"/>
    <cellStyle name="Currency2" xfId="2175" xr:uid="{00000000-0005-0000-0000-000021060000}"/>
    <cellStyle name="CUS.Work.Area" xfId="2176" xr:uid="{00000000-0005-0000-0000-000022060000}"/>
    <cellStyle name="Dash" xfId="2177" xr:uid="{00000000-0005-0000-0000-000023060000}"/>
    <cellStyle name="Data" xfId="2178" xr:uid="{00000000-0005-0000-0000-000024060000}"/>
    <cellStyle name="Data 2" xfId="2179" xr:uid="{00000000-0005-0000-0000-000025060000}"/>
    <cellStyle name="Data 3" xfId="2180" xr:uid="{00000000-0005-0000-0000-000026060000}"/>
    <cellStyle name="Date" xfId="2181" xr:uid="{00000000-0005-0000-0000-000027060000}"/>
    <cellStyle name="Date [mm-dd-yyyy]" xfId="2183" xr:uid="{00000000-0005-0000-0000-000028060000}"/>
    <cellStyle name="Date [mm-dd-yyyy] 2" xfId="2184" xr:uid="{00000000-0005-0000-0000-000029060000}"/>
    <cellStyle name="Date [mm-d-yyyy]" xfId="2182" xr:uid="{00000000-0005-0000-0000-00002A060000}"/>
    <cellStyle name="Date [mm-d-yyyy] 2" xfId="5696" xr:uid="{00000000-0005-0000-0000-00002B060000}"/>
    <cellStyle name="Date [mmm-yyyy]" xfId="2185" xr:uid="{00000000-0005-0000-0000-00002C060000}"/>
    <cellStyle name="Date [mmm-yyyy] 2" xfId="5697" xr:uid="{00000000-0005-0000-0000-00002D060000}"/>
    <cellStyle name="Date Aligned" xfId="2186" xr:uid="{00000000-0005-0000-0000-00002E060000}"/>
    <cellStyle name="Date Aligned*" xfId="2187" xr:uid="{00000000-0005-0000-0000-00002F060000}"/>
    <cellStyle name="Date Short" xfId="2188" xr:uid="{00000000-0005-0000-0000-000030060000}"/>
    <cellStyle name="date_ Pies " xfId="2189" xr:uid="{00000000-0005-0000-0000-000031060000}"/>
    <cellStyle name="DblLineDollarAcct" xfId="2190" xr:uid="{00000000-0005-0000-0000-000032060000}"/>
    <cellStyle name="DblLinePercent" xfId="2191" xr:uid="{00000000-0005-0000-0000-000033060000}"/>
    <cellStyle name="Dezimal [0]_A17 - 31.03.1998" xfId="2192" xr:uid="{00000000-0005-0000-0000-000034060000}"/>
    <cellStyle name="Dezimal_A17 - 31.03.1998" xfId="2193" xr:uid="{00000000-0005-0000-0000-000035060000}"/>
    <cellStyle name="Dia" xfId="2194" xr:uid="{00000000-0005-0000-0000-000036060000}"/>
    <cellStyle name="Dollar_ Pies " xfId="2195" xr:uid="{00000000-0005-0000-0000-000037060000}"/>
    <cellStyle name="DollarAccounting" xfId="2196" xr:uid="{00000000-0005-0000-0000-000038060000}"/>
    <cellStyle name="Dotted Line" xfId="2197" xr:uid="{00000000-0005-0000-0000-000039060000}"/>
    <cellStyle name="Dotted Line 2" xfId="2198" xr:uid="{00000000-0005-0000-0000-00003A060000}"/>
    <cellStyle name="Dotted Line 3" xfId="2199" xr:uid="{00000000-0005-0000-0000-00003B060000}"/>
    <cellStyle name="Double Accounting" xfId="2200" xr:uid="{00000000-0005-0000-0000-00003C060000}"/>
    <cellStyle name="Duizenden" xfId="2201" xr:uid="{00000000-0005-0000-0000-00003D060000}"/>
    <cellStyle name="Encabez1" xfId="2202" xr:uid="{00000000-0005-0000-0000-00003E060000}"/>
    <cellStyle name="Encabez2" xfId="2203" xr:uid="{00000000-0005-0000-0000-00003F060000}"/>
    <cellStyle name="Enter Currency (0)" xfId="2204" xr:uid="{00000000-0005-0000-0000-000040060000}"/>
    <cellStyle name="Enter Currency (2)" xfId="2205" xr:uid="{00000000-0005-0000-0000-000041060000}"/>
    <cellStyle name="Enter Units (0)" xfId="2206" xr:uid="{00000000-0005-0000-0000-000042060000}"/>
    <cellStyle name="Enter Units (1)" xfId="2207" xr:uid="{00000000-0005-0000-0000-000043060000}"/>
    <cellStyle name="Enter Units (2)" xfId="2208" xr:uid="{00000000-0005-0000-0000-000044060000}"/>
    <cellStyle name="Entrée" xfId="2209" xr:uid="{00000000-0005-0000-0000-000045060000}"/>
    <cellStyle name="Euro" xfId="2210" xr:uid="{00000000-0005-0000-0000-000046060000}"/>
    <cellStyle name="Explanatory Text 2" xfId="41" xr:uid="{00000000-0005-0000-0000-000047060000}"/>
    <cellStyle name="Explanatory Text 2 2" xfId="2211" xr:uid="{00000000-0005-0000-0000-000048060000}"/>
    <cellStyle name="Explanatory Text 2 3" xfId="2212" xr:uid="{00000000-0005-0000-0000-000049060000}"/>
    <cellStyle name="Explanatory Text 2 4" xfId="2213" xr:uid="{00000000-0005-0000-0000-00004A060000}"/>
    <cellStyle name="Explanatory Text 2 5" xfId="2214" xr:uid="{00000000-0005-0000-0000-00004B060000}"/>
    <cellStyle name="Explanatory Text 2 6" xfId="2215" xr:uid="{00000000-0005-0000-0000-00004C060000}"/>
    <cellStyle name="Explanatory Text 2 7" xfId="2216" xr:uid="{00000000-0005-0000-0000-00004D060000}"/>
    <cellStyle name="Explanatory Text 2 8" xfId="2217" xr:uid="{00000000-0005-0000-0000-00004E060000}"/>
    <cellStyle name="Explanatory Text 2 9" xfId="2218" xr:uid="{00000000-0005-0000-0000-00004F060000}"/>
    <cellStyle name="Explanatory Text 3" xfId="2219" xr:uid="{00000000-0005-0000-0000-000050060000}"/>
    <cellStyle name="fact" xfId="2220" xr:uid="{00000000-0005-0000-0000-000051060000}"/>
    <cellStyle name="fact 2" xfId="5698" xr:uid="{00000000-0005-0000-0000-000052060000}"/>
    <cellStyle name="FieldName" xfId="2221" xr:uid="{00000000-0005-0000-0000-000053060000}"/>
    <cellStyle name="Fijo" xfId="2222" xr:uid="{00000000-0005-0000-0000-000054060000}"/>
    <cellStyle name="Financiero" xfId="2223" xr:uid="{00000000-0005-0000-0000-000055060000}"/>
    <cellStyle name="Fixed" xfId="2224" xr:uid="{00000000-0005-0000-0000-000056060000}"/>
    <cellStyle name="Followed Hyperlink" xfId="5724" builtinId="9" hidden="1"/>
    <cellStyle name="Followed Hyperlink" xfId="5722" builtinId="9" hidden="1"/>
    <cellStyle name="Followed Hyperlink" xfId="5720" builtinId="9" hidden="1"/>
    <cellStyle name="Followed Hyperlink" xfId="5718" builtinId="9" hidden="1"/>
    <cellStyle name="Followed Hyperlink" xfId="5716" builtinId="9" hidden="1"/>
    <cellStyle name="Followed Hyperlink" xfId="5714" builtinId="9" hidden="1"/>
    <cellStyle name="Followed Hyperlink" xfId="5712" builtinId="9" hidden="1"/>
    <cellStyle name="Followed Hyperlink" xfId="5710" builtinId="9" hidden="1"/>
    <cellStyle name="Followed Hyperlink" xfId="5708" builtinId="9" hidden="1"/>
    <cellStyle name="Followed Hyperlink" xfId="5706" builtinId="9" hidden="1"/>
    <cellStyle name="Followed Hyperlink" xfId="5704" builtinId="9" hidden="1"/>
    <cellStyle name="Followed Hyperlink" xfId="5702" builtinId="9" hidden="1"/>
    <cellStyle name="Followed Hyperlink" xfId="6265" builtinId="9" hidden="1"/>
    <cellStyle name="Followed Hyperlink" xfId="6267" builtinId="9" hidden="1"/>
    <cellStyle name="Followed Hyperlink" xfId="6269" builtinId="9" hidden="1"/>
    <cellStyle name="Followed Hyperlink" xfId="6271" builtinId="9" hidden="1"/>
    <cellStyle name="Followed Hyperlink" xfId="6273" builtinId="9" hidden="1"/>
    <cellStyle name="Followed Hyperlink" xfId="6275" builtinId="9" hidden="1"/>
    <cellStyle name="Followed Hyperlink" xfId="6277" builtinId="9" hidden="1"/>
    <cellStyle name="Followed Hyperlink" xfId="6279" builtinId="9" hidden="1"/>
    <cellStyle name="Followed Hyperlink" xfId="6281" builtinId="9" hidden="1"/>
    <cellStyle name="Followed Hyperlink" xfId="6283" builtinId="9" hidden="1"/>
    <cellStyle name="Followed Hyperlink" xfId="6285" builtinId="9" hidden="1"/>
    <cellStyle name="Followed Hyperlink" xfId="6287" builtinId="9" hidden="1"/>
    <cellStyle name="Followed Hyperlink" xfId="6289" builtinId="9" hidden="1"/>
    <cellStyle name="Followed Hyperlink" xfId="6291" builtinId="9" hidden="1"/>
    <cellStyle name="Followed Hyperlink" xfId="6293" builtinId="9" hidden="1"/>
    <cellStyle name="Followed Hyperlink" xfId="6295" builtinId="9" hidden="1"/>
    <cellStyle name="Followed Hyperlink" xfId="6297" builtinId="9" hidden="1"/>
    <cellStyle name="Followed Hyperlink" xfId="6299" builtinId="9" hidden="1"/>
    <cellStyle name="Followed Hyperlink" xfId="6301" builtinId="9" hidden="1"/>
    <cellStyle name="Followed Hyperlink" xfId="6303" builtinId="9" hidden="1"/>
    <cellStyle name="Followed Hyperlink" xfId="6305" builtinId="9" hidden="1"/>
    <cellStyle name="Followed Hyperlink" xfId="6307" builtinId="9" hidden="1"/>
    <cellStyle name="Followed Hyperlink" xfId="6309" builtinId="9" hidden="1"/>
    <cellStyle name="Followed Hyperlink" xfId="6311" builtinId="9" hidden="1"/>
    <cellStyle name="Followed Hyperlink" xfId="6334" builtinId="9" hidden="1"/>
    <cellStyle name="Followed Hyperlink" xfId="6336" builtinId="9" hidden="1"/>
    <cellStyle name="Followed Hyperlink" xfId="6338" builtinId="9" hidden="1"/>
    <cellStyle name="Followed Hyperlink" xfId="6340" builtinId="9" hidden="1"/>
    <cellStyle name="Followed Hyperlink" xfId="6342" builtinId="9" hidden="1"/>
    <cellStyle name="Followed Hyperlink" xfId="6344" builtinId="9" hidden="1"/>
    <cellStyle name="Followed Hyperlink" xfId="6346" builtinId="9" hidden="1"/>
    <cellStyle name="Followed Hyperlink" xfId="6348" builtinId="9" hidden="1"/>
    <cellStyle name="Followed Hyperlink" xfId="6350" builtinId="9" hidden="1"/>
    <cellStyle name="Followed Hyperlink" xfId="6352" builtinId="9" hidden="1"/>
    <cellStyle name="Followed Hyperlink" xfId="6354" builtinId="9" hidden="1"/>
    <cellStyle name="Followed Hyperlink" xfId="6356" builtinId="9" hidden="1"/>
    <cellStyle name="Followed Hyperlink" xfId="6358" builtinId="9" hidden="1"/>
    <cellStyle name="Followed Hyperlink" xfId="6360" builtinId="9" hidden="1"/>
    <cellStyle name="Followed Hyperlink" xfId="6362" builtinId="9" hidden="1"/>
    <cellStyle name="Followed Hyperlink" xfId="6364" builtinId="9" hidden="1"/>
    <cellStyle name="Followed Hyperlink" xfId="6366" builtinId="9" hidden="1"/>
    <cellStyle name="Followed Hyperlink" xfId="6368" builtinId="9" hidden="1"/>
    <cellStyle name="Followed Hyperlink" xfId="6370" builtinId="9" hidden="1"/>
    <cellStyle name="Followed Hyperlink" xfId="6372" builtinId="9" hidden="1"/>
    <cellStyle name="Followed Hyperlink" xfId="6374" builtinId="9" hidden="1"/>
    <cellStyle name="Followed Hyperlink" xfId="6376" builtinId="9" hidden="1"/>
    <cellStyle name="Followed Hyperlink" xfId="6378" builtinId="9" hidden="1"/>
    <cellStyle name="Followed Hyperlink" xfId="6380" builtinId="9" hidden="1"/>
    <cellStyle name="Followed Hyperlink" xfId="6382" builtinId="9" hidden="1"/>
    <cellStyle name="Followed Hyperlink" xfId="6384" builtinId="9" hidden="1"/>
    <cellStyle name="Followed Hyperlink" xfId="6386" builtinId="9" hidden="1"/>
    <cellStyle name="Followed Hyperlink" xfId="6388" builtinId="9" hidden="1"/>
    <cellStyle name="Followed Hyperlink" xfId="6390" builtinId="9" hidden="1"/>
    <cellStyle name="Followed Hyperlink" xfId="6392" builtinId="9" hidden="1"/>
    <cellStyle name="Followed Hyperlink" xfId="6394" builtinId="9" hidden="1"/>
    <cellStyle name="Followed Hyperlink" xfId="6396" builtinId="9" hidden="1"/>
    <cellStyle name="Followed Hyperlink" xfId="6398" builtinId="9" hidden="1"/>
    <cellStyle name="Followed Hyperlink" xfId="6400" builtinId="9" hidden="1"/>
    <cellStyle name="Followed Hyperlink" xfId="6402" builtinId="9" hidden="1"/>
    <cellStyle name="Followed Hyperlink" xfId="6404" builtinId="9" hidden="1"/>
    <cellStyle name="Followed Hyperlink" xfId="6406" builtinId="9" hidden="1"/>
    <cellStyle name="Followed Hyperlink" xfId="6408" builtinId="9" hidden="1"/>
    <cellStyle name="Followed Hyperlink" xfId="6410" builtinId="9" hidden="1"/>
    <cellStyle name="Followed Hyperlink" xfId="6412" builtinId="9" hidden="1"/>
    <cellStyle name="Followed Hyperlink" xfId="6414" builtinId="9" hidden="1"/>
    <cellStyle name="Followed Hyperlink" xfId="6416" builtinId="9" hidden="1"/>
    <cellStyle name="Followed Hyperlink" xfId="6418" builtinId="9" hidden="1"/>
    <cellStyle name="Followed Hyperlink" xfId="6420" builtinId="9" hidden="1"/>
    <cellStyle name="Followed Hyperlink" xfId="6422" builtinId="9" hidden="1"/>
    <cellStyle name="Followed Hyperlink" xfId="6424" builtinId="9" hidden="1"/>
    <cellStyle name="Followed Hyperlink" xfId="6426" builtinId="9" hidden="1"/>
    <cellStyle name="Followed Hyperlink" xfId="6428" builtinId="9" hidden="1"/>
    <cellStyle name="Followed Hyperlink" xfId="6430" builtinId="9" hidden="1"/>
    <cellStyle name="Followed Hyperlink" xfId="6432" builtinId="9" hidden="1"/>
    <cellStyle name="Followed Hyperlink" xfId="6434" builtinId="9" hidden="1"/>
    <cellStyle name="Followed Hyperlink" xfId="6436" builtinId="9" hidden="1"/>
    <cellStyle name="Followed Hyperlink" xfId="6438" builtinId="9" hidden="1"/>
    <cellStyle name="Followed Hyperlink" xfId="6440" builtinId="9" hidden="1"/>
    <cellStyle name="Followed Hyperlink" xfId="6442" builtinId="9" hidden="1"/>
    <cellStyle name="Followed Hyperlink" xfId="6444" builtinId="9" hidden="1"/>
    <cellStyle name="Followed Hyperlink" xfId="6446" builtinId="9" hidden="1"/>
    <cellStyle name="Followed Hyperlink" xfId="6448" builtinId="9" hidden="1"/>
    <cellStyle name="Followed Hyperlink" xfId="6450" builtinId="9" hidden="1"/>
    <cellStyle name="Followed Hyperlink" xfId="6452" builtinId="9" hidden="1"/>
    <cellStyle name="Followed Hyperlink" xfId="6454" builtinId="9" hidden="1"/>
    <cellStyle name="Followed Hyperlink" xfId="6456" builtinId="9" hidden="1"/>
    <cellStyle name="Followed Hyperlink" xfId="6458" builtinId="9" hidden="1"/>
    <cellStyle name="Followed Hyperlink" xfId="6460" builtinId="9" hidden="1"/>
    <cellStyle name="Followed Hyperlink" xfId="6462" builtinId="9" hidden="1"/>
    <cellStyle name="Followed Hyperlink" xfId="6464" builtinId="9" hidden="1"/>
    <cellStyle name="Followed Hyperlink" xfId="6466" builtinId="9" hidden="1"/>
    <cellStyle name="Followed Hyperlink" xfId="6468" builtinId="9" hidden="1"/>
    <cellStyle name="Followed Hyperlink" xfId="6470" builtinId="9" hidden="1"/>
    <cellStyle name="Followed Hyperlink" xfId="6472" builtinId="9" hidden="1"/>
    <cellStyle name="Followed Hyperlink" xfId="6474" builtinId="9" hidden="1"/>
    <cellStyle name="Followed Hyperlink" xfId="6476" builtinId="9" hidden="1"/>
    <cellStyle name="Followed Hyperlink" xfId="6478" builtinId="9" hidden="1"/>
    <cellStyle name="Followed Hyperlink" xfId="6480" builtinId="9" hidden="1"/>
    <cellStyle name="Followed Hyperlink" xfId="6482" builtinId="9" hidden="1"/>
    <cellStyle name="Followed Hyperlink" xfId="6484" builtinId="9" hidden="1"/>
    <cellStyle name="Followed Hyperlink" xfId="6486" builtinId="9" hidden="1"/>
    <cellStyle name="Followed Hyperlink" xfId="6488" builtinId="9" hidden="1"/>
    <cellStyle name="Followed Hyperlink" xfId="6490" builtinId="9" hidden="1"/>
    <cellStyle name="Followed Hyperlink" xfId="6492" builtinId="9" hidden="1"/>
    <cellStyle name="Followed Hyperlink" xfId="6494" builtinId="9" hidden="1"/>
    <cellStyle name="Followed Hyperlink" xfId="6496" builtinId="9" hidden="1"/>
    <cellStyle name="Followed Hyperlink" xfId="6498" builtinId="9" hidden="1"/>
    <cellStyle name="Followed Hyperlink" xfId="6500" builtinId="9" hidden="1"/>
    <cellStyle name="Followed Hyperlink" xfId="6502" builtinId="9" hidden="1"/>
    <cellStyle name="Followed Hyperlink" xfId="6504" builtinId="9" hidden="1"/>
    <cellStyle name="Followed Hyperlink" xfId="6506" builtinId="9" hidden="1"/>
    <cellStyle name="Followed Hyperlink" xfId="6508" builtinId="9" hidden="1"/>
    <cellStyle name="Followed Hyperlink" xfId="6510" builtinId="9" hidden="1"/>
    <cellStyle name="Followed Hyperlink" xfId="6512" builtinId="9" hidden="1"/>
    <cellStyle name="Followed Hyperlink" xfId="6514" builtinId="9" hidden="1"/>
    <cellStyle name="Followed Hyperlink" xfId="6516" builtinId="9" hidden="1"/>
    <cellStyle name="Followed Hyperlink" xfId="6518" builtinId="9" hidden="1"/>
    <cellStyle name="Followed Hyperlink" xfId="6520" builtinId="9" hidden="1"/>
    <cellStyle name="Followed Hyperlink" xfId="6522" builtinId="9" hidden="1"/>
    <cellStyle name="Followed Hyperlink" xfId="6524" builtinId="9" hidden="1"/>
    <cellStyle name="Followed Hyperlink" xfId="6526" builtinId="9" hidden="1"/>
    <cellStyle name="Followed Hyperlink" xfId="6528" builtinId="9" hidden="1"/>
    <cellStyle name="Followed Hyperlink" xfId="6530" builtinId="9" hidden="1"/>
    <cellStyle name="Followed Hyperlink" xfId="6532" builtinId="9" hidden="1"/>
    <cellStyle name="Followed Hyperlink" xfId="6534" builtinId="9" hidden="1"/>
    <cellStyle name="Followed Hyperlink" xfId="6536" builtinId="9" hidden="1"/>
    <cellStyle name="Followed Hyperlink" xfId="6538" builtinId="9" hidden="1"/>
    <cellStyle name="Followed Hyperlink" xfId="6540" builtinId="9" hidden="1"/>
    <cellStyle name="Followed Hyperlink" xfId="6542" builtinId="9" hidden="1"/>
    <cellStyle name="Followed Hyperlink" xfId="6544" builtinId="9" hidden="1"/>
    <cellStyle name="Followed Hyperlink" xfId="6546" builtinId="9" hidden="1"/>
    <cellStyle name="Followed Hyperlink" xfId="6548" builtinId="9" hidden="1"/>
    <cellStyle name="Followed Hyperlink" xfId="6550" builtinId="9" hidden="1"/>
    <cellStyle name="Followed Hyperlink" xfId="6552" builtinId="9" hidden="1"/>
    <cellStyle name="Followed Hyperlink" xfId="6554" builtinId="9" hidden="1"/>
    <cellStyle name="Followed Hyperlink" xfId="6556" builtinId="9" hidden="1"/>
    <cellStyle name="Followed Hyperlink" xfId="6558" builtinId="9" hidden="1"/>
    <cellStyle name="Followed Hyperlink" xfId="6560" builtinId="9" hidden="1"/>
    <cellStyle name="Followed Hyperlink" xfId="6562" builtinId="9" hidden="1"/>
    <cellStyle name="Followed Hyperlink" xfId="6564" builtinId="9" hidden="1"/>
    <cellStyle name="Followed Hyperlink" xfId="6566" builtinId="9" hidden="1"/>
    <cellStyle name="Followed Hyperlink" xfId="6568" builtinId="9" hidden="1"/>
    <cellStyle name="Followed Hyperlink" xfId="6570" builtinId="9" hidden="1"/>
    <cellStyle name="Followed Hyperlink" xfId="6572" builtinId="9" hidden="1"/>
    <cellStyle name="Followed Hyperlink" xfId="6574" builtinId="9" hidden="1"/>
    <cellStyle name="Followed Hyperlink" xfId="6576" builtinId="9" hidden="1"/>
    <cellStyle name="Followed Hyperlink" xfId="6578" builtinId="9" hidden="1"/>
    <cellStyle name="Followed Hyperlink" xfId="6580" builtinId="9" hidden="1"/>
    <cellStyle name="Followed Hyperlink" xfId="6582" builtinId="9" hidden="1"/>
    <cellStyle name="Followed Hyperlink" xfId="6584" builtinId="9" hidden="1"/>
    <cellStyle name="Followed Hyperlink" xfId="6586" builtinId="9" hidden="1"/>
    <cellStyle name="Followed Hyperlink" xfId="6588" builtinId="9" hidden="1"/>
    <cellStyle name="Followed Hyperlink" xfId="6590" builtinId="9" hidden="1"/>
    <cellStyle name="Followed Hyperlink" xfId="6592" builtinId="9" hidden="1"/>
    <cellStyle name="Followed Hyperlink" xfId="6594" builtinId="9" hidden="1"/>
    <cellStyle name="Followed Hyperlink" xfId="6596" builtinId="9" hidden="1"/>
    <cellStyle name="Followed Hyperlink" xfId="6598" builtinId="9" hidden="1"/>
    <cellStyle name="Followed Hyperlink" xfId="6600" builtinId="9" hidden="1"/>
    <cellStyle name="Followed Hyperlink" xfId="6602" builtinId="9" hidden="1"/>
    <cellStyle name="Followed Hyperlink" xfId="6604" builtinId="9" hidden="1"/>
    <cellStyle name="Followed Hyperlink" xfId="6606" builtinId="9" hidden="1"/>
    <cellStyle name="Followed Hyperlink" xfId="6608" builtinId="9" hidden="1"/>
    <cellStyle name="Followed Hyperlink" xfId="6610" builtinId="9" hidden="1"/>
    <cellStyle name="Followed Hyperlink" xfId="6612" builtinId="9" hidden="1"/>
    <cellStyle name="Followed Hyperlink" xfId="6614" builtinId="9" hidden="1"/>
    <cellStyle name="Followed Hyperlink" xfId="6616" builtinId="9" hidden="1"/>
    <cellStyle name="Followed Hyperlink" xfId="6618" builtinId="9" hidden="1"/>
    <cellStyle name="Followed Hyperlink" xfId="6620" builtinId="9" hidden="1"/>
    <cellStyle name="Followed Hyperlink" xfId="6622" builtinId="9" hidden="1"/>
    <cellStyle name="Followed Hyperlink" xfId="6624" builtinId="9" hidden="1"/>
    <cellStyle name="Followed Hyperlink" xfId="6626" builtinId="9" hidden="1"/>
    <cellStyle name="Followed Hyperlink" xfId="6628" builtinId="9" hidden="1"/>
    <cellStyle name="Followed Hyperlink" xfId="6630" builtinId="9" hidden="1"/>
    <cellStyle name="Followed Hyperlink" xfId="6632" builtinId="9" hidden="1"/>
    <cellStyle name="Followed Hyperlink" xfId="6634" builtinId="9" hidden="1"/>
    <cellStyle name="Followed Hyperlink" xfId="6636" builtinId="9" hidden="1"/>
    <cellStyle name="Followed Hyperlink" xfId="6638" builtinId="9" hidden="1"/>
    <cellStyle name="Followed Hyperlink" xfId="6640" builtinId="9" hidden="1"/>
    <cellStyle name="Followed Hyperlink" xfId="6642" builtinId="9" hidden="1"/>
    <cellStyle name="Followed Hyperlink" xfId="6644" builtinId="9" hidden="1"/>
    <cellStyle name="Followed Hyperlink" xfId="6646" builtinId="9" hidden="1"/>
    <cellStyle name="Followed Hyperlink" xfId="6648" builtinId="9" hidden="1"/>
    <cellStyle name="Followed Hyperlink" xfId="6650" builtinId="9" hidden="1"/>
    <cellStyle name="Followed Hyperlink" xfId="6652" builtinId="9" hidden="1"/>
    <cellStyle name="Followed Hyperlink" xfId="6654" builtinId="9" hidden="1"/>
    <cellStyle name="Followed Hyperlink" xfId="6656" builtinId="9" hidden="1"/>
    <cellStyle name="Followed Hyperlink" xfId="6658" builtinId="9" hidden="1"/>
    <cellStyle name="Followed Hyperlink" xfId="6660" builtinId="9" hidden="1"/>
    <cellStyle name="Followed Hyperlink" xfId="6662" builtinId="9" hidden="1"/>
    <cellStyle name="Followed Hyperlink" xfId="6664" builtinId="9" hidden="1"/>
    <cellStyle name="Followed Hyperlink" xfId="6666" builtinId="9" hidden="1"/>
    <cellStyle name="Followed Hyperlink" xfId="6668" builtinId="9" hidden="1"/>
    <cellStyle name="Followed Hyperlink" xfId="6670" builtinId="9" hidden="1"/>
    <cellStyle name="Followed Hyperlink" xfId="6672" builtinId="9" hidden="1"/>
    <cellStyle name="Followed Hyperlink" xfId="6674" builtinId="9" hidden="1"/>
    <cellStyle name="Followed Hyperlink" xfId="6676" builtinId="9" hidden="1"/>
    <cellStyle name="Followed Hyperlink" xfId="6678" builtinId="9" hidden="1"/>
    <cellStyle name="Followed Hyperlink" xfId="6680" builtinId="9" hidden="1"/>
    <cellStyle name="Followed Hyperlink" xfId="6682" builtinId="9" hidden="1"/>
    <cellStyle name="Followed Hyperlink" xfId="6684" builtinId="9" hidden="1"/>
    <cellStyle name="Followed Hyperlink" xfId="6686" builtinId="9" hidden="1"/>
    <cellStyle name="Followed Hyperlink" xfId="6688" builtinId="9" hidden="1"/>
    <cellStyle name="Followed Hyperlink" xfId="6690" builtinId="9" hidden="1"/>
    <cellStyle name="Followed Hyperlink" xfId="6692" builtinId="9" hidden="1"/>
    <cellStyle name="Followed Hyperlink" xfId="6694" builtinId="9" hidden="1"/>
    <cellStyle name="Followed Hyperlink" xfId="6696" builtinId="9" hidden="1"/>
    <cellStyle name="Followed Hyperlink" xfId="6698" builtinId="9" hidden="1"/>
    <cellStyle name="Followed Hyperlink" xfId="6700" builtinId="9" hidden="1"/>
    <cellStyle name="Followed Hyperlink" xfId="6702" builtinId="9" hidden="1"/>
    <cellStyle name="Followed Hyperlink" xfId="6704" builtinId="9" hidden="1"/>
    <cellStyle name="Followed Hyperlink" xfId="6706" builtinId="9" hidden="1"/>
    <cellStyle name="Followed Hyperlink" xfId="6708" builtinId="9" hidden="1"/>
    <cellStyle name="Followed Hyperlink" xfId="6710" builtinId="9" hidden="1"/>
    <cellStyle name="Followed Hyperlink" xfId="6712" builtinId="9" hidden="1"/>
    <cellStyle name="Followed Hyperlink" xfId="6714" builtinId="9" hidden="1"/>
    <cellStyle name="Followed Hyperlink" xfId="6716" builtinId="9" hidden="1"/>
    <cellStyle name="Followed Hyperlink" xfId="6718" builtinId="9" hidden="1"/>
    <cellStyle name="Followed Hyperlink" xfId="6720" builtinId="9" hidden="1"/>
    <cellStyle name="Followed Hyperlink" xfId="6722" builtinId="9" hidden="1"/>
    <cellStyle name="Followed Hyperlink" xfId="6724" builtinId="9" hidden="1"/>
    <cellStyle name="Followed Hyperlink" xfId="6726" builtinId="9" hidden="1"/>
    <cellStyle name="Followed Hyperlink" xfId="6728" builtinId="9" hidden="1"/>
    <cellStyle name="Followed Hyperlink" xfId="6730" builtinId="9" hidden="1"/>
    <cellStyle name="Followed Hyperlink" xfId="6732" builtinId="9" hidden="1"/>
    <cellStyle name="Followed Hyperlink" xfId="6734" builtinId="9" hidden="1"/>
    <cellStyle name="Followed Hyperlink" xfId="6736" builtinId="9" hidden="1"/>
    <cellStyle name="Followed Hyperlink" xfId="6738" builtinId="9" hidden="1"/>
    <cellStyle name="Followed Hyperlink" xfId="6740" builtinId="9" hidden="1"/>
    <cellStyle name="Followed Hyperlink" xfId="6742" builtinId="9" hidden="1"/>
    <cellStyle name="Followed Hyperlink" xfId="6744" builtinId="9" hidden="1"/>
    <cellStyle name="Followed Hyperlink" xfId="6746" builtinId="9" hidden="1"/>
    <cellStyle name="Followed Hyperlink" xfId="6748" builtinId="9" hidden="1"/>
    <cellStyle name="Followed Hyperlink" xfId="6750" builtinId="9" hidden="1"/>
    <cellStyle name="Followed Hyperlink" xfId="6752" builtinId="9" hidden="1"/>
    <cellStyle name="Followed Hyperlink" xfId="6754" builtinId="9" hidden="1"/>
    <cellStyle name="Followed Hyperlink" xfId="6756" builtinId="9" hidden="1"/>
    <cellStyle name="Followed Hyperlink" xfId="6758" builtinId="9" hidden="1"/>
    <cellStyle name="Followed Hyperlink" xfId="6760" builtinId="9" hidden="1"/>
    <cellStyle name="Followed Hyperlink" xfId="6762" builtinId="9" hidden="1"/>
    <cellStyle name="Followed Hyperlink" xfId="6764" builtinId="9" hidden="1"/>
    <cellStyle name="Followed Hyperlink" xfId="6766" builtinId="9" hidden="1"/>
    <cellStyle name="Followed Hyperlink" xfId="6768" builtinId="9" hidden="1"/>
    <cellStyle name="Followed Hyperlink" xfId="6770" builtinId="9" hidden="1"/>
    <cellStyle name="Followed Hyperlink" xfId="6772" builtinId="9" hidden="1"/>
    <cellStyle name="Followed Hyperlink" xfId="6774" builtinId="9" hidden="1"/>
    <cellStyle name="Followed Hyperlink" xfId="6776" builtinId="9" hidden="1"/>
    <cellStyle name="Followed Hyperlink" xfId="6778" builtinId="9" hidden="1"/>
    <cellStyle name="Followed Hyperlink" xfId="6780" builtinId="9" hidden="1"/>
    <cellStyle name="Followed Hyperlink" xfId="6782" builtinId="9" hidden="1"/>
    <cellStyle name="Followed Hyperlink" xfId="6784" builtinId="9" hidden="1"/>
    <cellStyle name="Followed Hyperlink" xfId="6786" builtinId="9" hidden="1"/>
    <cellStyle name="Followed Hyperlink" xfId="6788" builtinId="9" hidden="1"/>
    <cellStyle name="Followed Hyperlink" xfId="6790" builtinId="9" hidden="1"/>
    <cellStyle name="Followed Hyperlink" xfId="6792" builtinId="9" hidden="1"/>
    <cellStyle name="Followed Hyperlink" xfId="6794" builtinId="9" hidden="1"/>
    <cellStyle name="Followed Hyperlink" xfId="6796" builtinId="9" hidden="1"/>
    <cellStyle name="Followed Hyperlink" xfId="6798" builtinId="9" hidden="1"/>
    <cellStyle name="Followed Hyperlink" xfId="6800" builtinId="9" hidden="1"/>
    <cellStyle name="Followed Hyperlink" xfId="6802" builtinId="9" hidden="1"/>
    <cellStyle name="Followed Hyperlink" xfId="6804" builtinId="9" hidden="1"/>
    <cellStyle name="Followed Hyperlink" xfId="6806" builtinId="9" hidden="1"/>
    <cellStyle name="Followed Hyperlink" xfId="6808" builtinId="9" hidden="1"/>
    <cellStyle name="Followed Hyperlink" xfId="6810" builtinId="9" hidden="1"/>
    <cellStyle name="Followed Hyperlink" xfId="6812" builtinId="9" hidden="1"/>
    <cellStyle name="Followed Hyperlink" xfId="6814" builtinId="9" hidden="1"/>
    <cellStyle name="Followed Hyperlink" xfId="6816" builtinId="9" hidden="1"/>
    <cellStyle name="Followed Hyperlink" xfId="6818" builtinId="9" hidden="1"/>
    <cellStyle name="Followed Hyperlink" xfId="6820" builtinId="9" hidden="1"/>
    <cellStyle name="Followed Hyperlink" xfId="6822" builtinId="9" hidden="1"/>
    <cellStyle name="Followed Hyperlink" xfId="6824" builtinId="9" hidden="1"/>
    <cellStyle name="Followed Hyperlink" xfId="6826" builtinId="9" hidden="1"/>
    <cellStyle name="Followed Hyperlink" xfId="6828" builtinId="9" hidden="1"/>
    <cellStyle name="Followed Hyperlink" xfId="6830" builtinId="9" hidden="1"/>
    <cellStyle name="Followed Hyperlink" xfId="6832" builtinId="9" hidden="1"/>
    <cellStyle name="Followed Hyperlink" xfId="6834" builtinId="9" hidden="1"/>
    <cellStyle name="Followed Hyperlink" xfId="6836" builtinId="9" hidden="1"/>
    <cellStyle name="Followed Hyperlink" xfId="6838" builtinId="9" hidden="1"/>
    <cellStyle name="Followed Hyperlink" xfId="6840" builtinId="9" hidden="1"/>
    <cellStyle name="Followed Hyperlink" xfId="6842" builtinId="9" hidden="1"/>
    <cellStyle name="Followed Hyperlink" xfId="6844" builtinId="9" hidden="1"/>
    <cellStyle name="Followed Hyperlink" xfId="6846" builtinId="9" hidden="1"/>
    <cellStyle name="Followed Hyperlink" xfId="6848" builtinId="9" hidden="1"/>
    <cellStyle name="Followed Hyperlink" xfId="6850" builtinId="9" hidden="1"/>
    <cellStyle name="Followed Hyperlink" xfId="6852" builtinId="9" hidden="1"/>
    <cellStyle name="Followed Hyperlink" xfId="6854" builtinId="9" hidden="1"/>
    <cellStyle name="Followed Hyperlink" xfId="6856" builtinId="9" hidden="1"/>
    <cellStyle name="Followed Hyperlink" xfId="6858" builtinId="9" hidden="1"/>
    <cellStyle name="Followed Hyperlink" xfId="6860" builtinId="9" hidden="1"/>
    <cellStyle name="Followed Hyperlink" xfId="7390" builtinId="9" hidden="1"/>
    <cellStyle name="Followed Hyperlink" xfId="7392" builtinId="9" hidden="1"/>
    <cellStyle name="Followed Hyperlink" xfId="7394" builtinId="9" hidden="1"/>
    <cellStyle name="Followed Hyperlink" xfId="7396" builtinId="9" hidden="1"/>
    <cellStyle name="Followed Hyperlink" xfId="7398" builtinId="9" hidden="1"/>
    <cellStyle name="Followed Hyperlink" xfId="7400" builtinId="9" hidden="1"/>
    <cellStyle name="Followed Hyperlink" xfId="7402" builtinId="9" hidden="1"/>
    <cellStyle name="Followed Hyperlink" xfId="7404" builtinId="9" hidden="1"/>
    <cellStyle name="Followed Hyperlink" xfId="7406" builtinId="9" hidden="1"/>
    <cellStyle name="Followed Hyperlink" xfId="7408" builtinId="9" hidden="1"/>
    <cellStyle name="Followed Hyperlink" xfId="7410" builtinId="9" hidden="1"/>
    <cellStyle name="Followed Hyperlink" xfId="7412" builtinId="9" hidden="1"/>
    <cellStyle name="Followed Hyperlink" xfId="7414" builtinId="9" hidden="1"/>
    <cellStyle name="Followed Hyperlink" xfId="7416" builtinId="9" hidden="1"/>
    <cellStyle name="Followed Hyperlink" xfId="7418" builtinId="9" hidden="1"/>
    <cellStyle name="Followed Hyperlink" xfId="7420" builtinId="9" hidden="1"/>
    <cellStyle name="Followed Hyperlink" xfId="7422" builtinId="9" hidden="1"/>
    <cellStyle name="Followed Hyperlink" xfId="7424" builtinId="9" hidden="1"/>
    <cellStyle name="Followed Hyperlink" xfId="7426" builtinId="9" hidden="1"/>
    <cellStyle name="Followed Hyperlink" xfId="7428" builtinId="9" hidden="1"/>
    <cellStyle name="Followed Hyperlink" xfId="7430" builtinId="9" hidden="1"/>
    <cellStyle name="Followed Hyperlink" xfId="7432" builtinId="9" hidden="1"/>
    <cellStyle name="Followed Hyperlink" xfId="7434" builtinId="9" hidden="1"/>
    <cellStyle name="Followed Hyperlink" xfId="7436" builtinId="9" hidden="1"/>
    <cellStyle name="Followed Hyperlink" xfId="7438" builtinId="9" hidden="1"/>
    <cellStyle name="Followed Hyperlink" xfId="7440" builtinId="9" hidden="1"/>
    <cellStyle name="Followed Hyperlink" xfId="7442" builtinId="9" hidden="1"/>
    <cellStyle name="Followed Hyperlink" xfId="7444" builtinId="9" hidden="1"/>
    <cellStyle name="Followed Hyperlink" xfId="7446" builtinId="9" hidden="1"/>
    <cellStyle name="Followed Hyperlink" xfId="7448" builtinId="9" hidden="1"/>
    <cellStyle name="Followed Hyperlink" xfId="7450" builtinId="9" hidden="1"/>
    <cellStyle name="Followed Hyperlink" xfId="7452" builtinId="9" hidden="1"/>
    <cellStyle name="Followed Hyperlink" xfId="7454" builtinId="9" hidden="1"/>
    <cellStyle name="Followed Hyperlink" xfId="7456" builtinId="9" hidden="1"/>
    <cellStyle name="Followed Hyperlink" xfId="7458" builtinId="9" hidden="1"/>
    <cellStyle name="Followed Hyperlink" xfId="7460" builtinId="9" hidden="1"/>
    <cellStyle name="Followed Hyperlink" xfId="7462" builtinId="9" hidden="1"/>
    <cellStyle name="Followed Hyperlink" xfId="7464" builtinId="9" hidden="1"/>
    <cellStyle name="Followed Hyperlink" xfId="7466" builtinId="9" hidden="1"/>
    <cellStyle name="Followed Hyperlink" xfId="7468" builtinId="9" hidden="1"/>
    <cellStyle name="Followed Hyperlink" xfId="7470" builtinId="9" hidden="1"/>
    <cellStyle name="Followed Hyperlink" xfId="7472" builtinId="9" hidden="1"/>
    <cellStyle name="Followed Hyperlink" xfId="7474" builtinId="9" hidden="1"/>
    <cellStyle name="Followed Hyperlink" xfId="7476" builtinId="9" hidden="1"/>
    <cellStyle name="Followed Hyperlink" xfId="7478" builtinId="9" hidden="1"/>
    <cellStyle name="Followed Hyperlink" xfId="7480" builtinId="9" hidden="1"/>
    <cellStyle name="Followed Hyperlink" xfId="7482" builtinId="9" hidden="1"/>
    <cellStyle name="Followed Hyperlink" xfId="7484" builtinId="9" hidden="1"/>
    <cellStyle name="Followed Hyperlink" xfId="7486" builtinId="9" hidden="1"/>
    <cellStyle name="Followed Hyperlink" xfId="7488" builtinId="9" hidden="1"/>
    <cellStyle name="Followed Hyperlink" xfId="7490" builtinId="9" hidden="1"/>
    <cellStyle name="Followed Hyperlink" xfId="7492" builtinId="9" hidden="1"/>
    <cellStyle name="Followed Hyperlink" xfId="7494" builtinId="9" hidden="1"/>
    <cellStyle name="Followed Hyperlink" xfId="7496" builtinId="9" hidden="1"/>
    <cellStyle name="Followed Hyperlink" xfId="7498" builtinId="9" hidden="1"/>
    <cellStyle name="Followed Hyperlink" xfId="7500" builtinId="9" hidden="1"/>
    <cellStyle name="Followed Hyperlink" xfId="7502" builtinId="9" hidden="1"/>
    <cellStyle name="Followed Hyperlink" xfId="7504" builtinId="9" hidden="1"/>
    <cellStyle name="Followed Hyperlink" xfId="7506" builtinId="9" hidden="1"/>
    <cellStyle name="Followed Hyperlink" xfId="7508" builtinId="9" hidden="1"/>
    <cellStyle name="Followed Hyperlink" xfId="7510" builtinId="9" hidden="1"/>
    <cellStyle name="Followed Hyperlink" xfId="7512" builtinId="9" hidden="1"/>
    <cellStyle name="Followed Hyperlink" xfId="7514" builtinId="9" hidden="1"/>
    <cellStyle name="Followed Hyperlink" xfId="7516" builtinId="9" hidden="1"/>
    <cellStyle name="Followed Hyperlink" xfId="7518" builtinId="9" hidden="1"/>
    <cellStyle name="Followed Hyperlink" xfId="7520" builtinId="9" hidden="1"/>
    <cellStyle name="Followed Hyperlink" xfId="7522" builtinId="9" hidden="1"/>
    <cellStyle name="Followed Hyperlink" xfId="7524" builtinId="9" hidden="1"/>
    <cellStyle name="Followed Hyperlink" xfId="7526" builtinId="9" hidden="1"/>
    <cellStyle name="Followed Hyperlink" xfId="7528" builtinId="9" hidden="1"/>
    <cellStyle name="Followed Hyperlink" xfId="7530" builtinId="9" hidden="1"/>
    <cellStyle name="Followed Hyperlink" xfId="7532" builtinId="9" hidden="1"/>
    <cellStyle name="Followed Hyperlink" xfId="7534" builtinId="9" hidden="1"/>
    <cellStyle name="Followed Hyperlink" xfId="7536" builtinId="9" hidden="1"/>
    <cellStyle name="Followed Hyperlink" xfId="7538" builtinId="9" hidden="1"/>
    <cellStyle name="Followed Hyperlink" xfId="7540" builtinId="9" hidden="1"/>
    <cellStyle name="Followed Hyperlink" xfId="7542" builtinId="9" hidden="1"/>
    <cellStyle name="Followed Hyperlink" xfId="7544" builtinId="9" hidden="1"/>
    <cellStyle name="Followed Hyperlink" xfId="7546" builtinId="9" hidden="1"/>
    <cellStyle name="Followed Hyperlink" xfId="7548" builtinId="9" hidden="1"/>
    <cellStyle name="Followed Hyperlink" xfId="7550" builtinId="9" hidden="1"/>
    <cellStyle name="Followed Hyperlink" xfId="7552" builtinId="9" hidden="1"/>
    <cellStyle name="Followed Hyperlink" xfId="7554" builtinId="9" hidden="1"/>
    <cellStyle name="Followed Hyperlink" xfId="7556" builtinId="9" hidden="1"/>
    <cellStyle name="Followed Hyperlink" xfId="7558" builtinId="9" hidden="1"/>
    <cellStyle name="Followed Hyperlink" xfId="7560" builtinId="9" hidden="1"/>
    <cellStyle name="Followed Hyperlink" xfId="7562" builtinId="9" hidden="1"/>
    <cellStyle name="Followed Hyperlink" xfId="7564" builtinId="9" hidden="1"/>
    <cellStyle name="Followed Hyperlink" xfId="7566" builtinId="9" hidden="1"/>
    <cellStyle name="Followed Hyperlink" xfId="7568" builtinId="9" hidden="1"/>
    <cellStyle name="Followed Hyperlink" xfId="7570" builtinId="9" hidden="1"/>
    <cellStyle name="Followed Hyperlink" xfId="7572" builtinId="9" hidden="1"/>
    <cellStyle name="Followed Hyperlink" xfId="7574" builtinId="9" hidden="1"/>
    <cellStyle name="Followed Hyperlink" xfId="7576" builtinId="9" hidden="1"/>
    <cellStyle name="Followed Hyperlink" xfId="7578" builtinId="9" hidden="1"/>
    <cellStyle name="Followed Hyperlink" xfId="7580" builtinId="9" hidden="1"/>
    <cellStyle name="Followed Hyperlink" xfId="7582" builtinId="9" hidden="1"/>
    <cellStyle name="Followed Hyperlink" xfId="7584" builtinId="9" hidden="1"/>
    <cellStyle name="Followed Hyperlink" xfId="7586" builtinId="9" hidden="1"/>
    <cellStyle name="Followed Hyperlink" xfId="7588" builtinId="9" hidden="1"/>
    <cellStyle name="Followed Hyperlink" xfId="7590" builtinId="9" hidden="1"/>
    <cellStyle name="Followed Hyperlink" xfId="7592" builtinId="9" hidden="1"/>
    <cellStyle name="Followed Hyperlink" xfId="7594" builtinId="9" hidden="1"/>
    <cellStyle name="Followed Hyperlink" xfId="7596" builtinId="9" hidden="1"/>
    <cellStyle name="Followed Hyperlink" xfId="7598" builtinId="9" hidden="1"/>
    <cellStyle name="Followed Hyperlink" xfId="7600" builtinId="9" hidden="1"/>
    <cellStyle name="Followed Hyperlink" xfId="7602" builtinId="9" hidden="1"/>
    <cellStyle name="Followed Hyperlink" xfId="7604" builtinId="9" hidden="1"/>
    <cellStyle name="Followed Hyperlink" xfId="7606" builtinId="9" hidden="1"/>
    <cellStyle name="Followed Hyperlink" xfId="7608" builtinId="9" hidden="1"/>
    <cellStyle name="Followed Hyperlink" xfId="7610" builtinId="9" hidden="1"/>
    <cellStyle name="Followed Hyperlink" xfId="7612" builtinId="9" hidden="1"/>
    <cellStyle name="Followed Hyperlink" xfId="7614" builtinId="9" hidden="1"/>
    <cellStyle name="Followed Hyperlink" xfId="7616" builtinId="9" hidden="1"/>
    <cellStyle name="Followed Hyperlink" xfId="7618" builtinId="9" hidden="1"/>
    <cellStyle name="Followed Hyperlink" xfId="7620" builtinId="9" hidden="1"/>
    <cellStyle name="Followed Hyperlink" xfId="7622" builtinId="9" hidden="1"/>
    <cellStyle name="Followed Hyperlink" xfId="7624" builtinId="9" hidden="1"/>
    <cellStyle name="Followed Hyperlink" xfId="7626" builtinId="9" hidden="1"/>
    <cellStyle name="Followed Hyperlink" xfId="7628" builtinId="9" hidden="1"/>
    <cellStyle name="Followed Hyperlink" xfId="7630" builtinId="9" hidden="1"/>
    <cellStyle name="Followed Hyperlink" xfId="7632" builtinId="9" hidden="1"/>
    <cellStyle name="Followed Hyperlink" xfId="7634" builtinId="9" hidden="1"/>
    <cellStyle name="Followed Hyperlink" xfId="7636" builtinId="9" hidden="1"/>
    <cellStyle name="Followed Hyperlink" xfId="7638" builtinId="9" hidden="1"/>
    <cellStyle name="Followed Hyperlink" xfId="7640" builtinId="9" hidden="1"/>
    <cellStyle name="Followed Hyperlink" xfId="7642" builtinId="9" hidden="1"/>
    <cellStyle name="Followed Hyperlink" xfId="7644" builtinId="9" hidden="1"/>
    <cellStyle name="Followed Hyperlink" xfId="7646" builtinId="9" hidden="1"/>
    <cellStyle name="Followed Hyperlink" xfId="7648" builtinId="9" hidden="1"/>
    <cellStyle name="Followed Hyperlink" xfId="7650" builtinId="9" hidden="1"/>
    <cellStyle name="Followed Hyperlink" xfId="7652" builtinId="9" hidden="1"/>
    <cellStyle name="Followed Hyperlink" xfId="7654" builtinId="9" hidden="1"/>
    <cellStyle name="Followed Hyperlink" xfId="7656" builtinId="9" hidden="1"/>
    <cellStyle name="Followed Hyperlink" xfId="7658" builtinId="9" hidden="1"/>
    <cellStyle name="Followed Hyperlink" xfId="7660" builtinId="9" hidden="1"/>
    <cellStyle name="Followed Hyperlink" xfId="7662" builtinId="9" hidden="1"/>
    <cellStyle name="Followed Hyperlink" xfId="7664" builtinId="9" hidden="1"/>
    <cellStyle name="Followed Hyperlink" xfId="7666" builtinId="9" hidden="1"/>
    <cellStyle name="Followed Hyperlink" xfId="7668" builtinId="9" hidden="1"/>
    <cellStyle name="Followed Hyperlink" xfId="7670" builtinId="9" hidden="1"/>
    <cellStyle name="Followed Hyperlink" xfId="7672" builtinId="9" hidden="1"/>
    <cellStyle name="Followed Hyperlink" xfId="7674" builtinId="9" hidden="1"/>
    <cellStyle name="Followed Hyperlink" xfId="7676" builtinId="9" hidden="1"/>
    <cellStyle name="Followed Hyperlink" xfId="7678" builtinId="9" hidden="1"/>
    <cellStyle name="Followed Hyperlink" xfId="7680" builtinId="9" hidden="1"/>
    <cellStyle name="Followed Hyperlink" xfId="7682" builtinId="9" hidden="1"/>
    <cellStyle name="Followed Hyperlink" xfId="7684" builtinId="9" hidden="1"/>
    <cellStyle name="Followed Hyperlink" xfId="7686" builtinId="9" hidden="1"/>
    <cellStyle name="Followed Hyperlink" xfId="7688" builtinId="9" hidden="1"/>
    <cellStyle name="Followed Hyperlink" xfId="7690" builtinId="9" hidden="1"/>
    <cellStyle name="Followed Hyperlink" xfId="7692" builtinId="9" hidden="1"/>
    <cellStyle name="Followed Hyperlink" xfId="7694" builtinId="9" hidden="1"/>
    <cellStyle name="Followed Hyperlink" xfId="7696" builtinId="9" hidden="1"/>
    <cellStyle name="Followed Hyperlink" xfId="7698" builtinId="9" hidden="1"/>
    <cellStyle name="Followed Hyperlink" xfId="7700" builtinId="9" hidden="1"/>
    <cellStyle name="Followed Hyperlink" xfId="7702" builtinId="9" hidden="1"/>
    <cellStyle name="Followed Hyperlink" xfId="7704" builtinId="9" hidden="1"/>
    <cellStyle name="Followed Hyperlink" xfId="7706" builtinId="9" hidden="1"/>
    <cellStyle name="Followed Hyperlink" xfId="7708" builtinId="9" hidden="1"/>
    <cellStyle name="Followed Hyperlink" xfId="7710" builtinId="9" hidden="1"/>
    <cellStyle name="Followed Hyperlink" xfId="7712" builtinId="9" hidden="1"/>
    <cellStyle name="Followed Hyperlink" xfId="7714" builtinId="9" hidden="1"/>
    <cellStyle name="Followed Hyperlink" xfId="7716" builtinId="9" hidden="1"/>
    <cellStyle name="Followed Hyperlink" xfId="7718" builtinId="9" hidden="1"/>
    <cellStyle name="Followed Hyperlink" xfId="7720" builtinId="9" hidden="1"/>
    <cellStyle name="Followed Hyperlink" xfId="7722" builtinId="9" hidden="1"/>
    <cellStyle name="Followed Hyperlink" xfId="7724" builtinId="9" hidden="1"/>
    <cellStyle name="Followed Hyperlink" xfId="7726" builtinId="9" hidden="1"/>
    <cellStyle name="Followed Hyperlink" xfId="7728" builtinId="9" hidden="1"/>
    <cellStyle name="Followed Hyperlink" xfId="7730" builtinId="9" hidden="1"/>
    <cellStyle name="Followed Hyperlink" xfId="7732" builtinId="9" hidden="1"/>
    <cellStyle name="Followed Hyperlink" xfId="7734" builtinId="9" hidden="1"/>
    <cellStyle name="Followed Hyperlink" xfId="7736" builtinId="9" hidden="1"/>
    <cellStyle name="Followed Hyperlink" xfId="7738" builtinId="9" hidden="1"/>
    <cellStyle name="Followed Hyperlink" xfId="7740" builtinId="9" hidden="1"/>
    <cellStyle name="Followed Hyperlink" xfId="7742" builtinId="9" hidden="1"/>
    <cellStyle name="Followed Hyperlink" xfId="7744" builtinId="9" hidden="1"/>
    <cellStyle name="Followed Hyperlink" xfId="7746" builtinId="9" hidden="1"/>
    <cellStyle name="Followed Hyperlink" xfId="7748" builtinId="9" hidden="1"/>
    <cellStyle name="Followed Hyperlink" xfId="7750" builtinId="9" hidden="1"/>
    <cellStyle name="Followed Hyperlink" xfId="7752" builtinId="9" hidden="1"/>
    <cellStyle name="Followed Hyperlink" xfId="7754" builtinId="9" hidden="1"/>
    <cellStyle name="Followed Hyperlink" xfId="7756" builtinId="9" hidden="1"/>
    <cellStyle name="Followed Hyperlink" xfId="7758" builtinId="9" hidden="1"/>
    <cellStyle name="Followed Hyperlink" xfId="7760" builtinId="9" hidden="1"/>
    <cellStyle name="Followed Hyperlink" xfId="7762" builtinId="9" hidden="1"/>
    <cellStyle name="Followed Hyperlink" xfId="7764" builtinId="9" hidden="1"/>
    <cellStyle name="Followed Hyperlink" xfId="7766" builtinId="9" hidden="1"/>
    <cellStyle name="Followed Hyperlink" xfId="7768" builtinId="9" hidden="1"/>
    <cellStyle name="Followed Hyperlink" xfId="7770" builtinId="9" hidden="1"/>
    <cellStyle name="Followed Hyperlink" xfId="7772" builtinId="9" hidden="1"/>
    <cellStyle name="Followed Hyperlink" xfId="7774" builtinId="9" hidden="1"/>
    <cellStyle name="Followed Hyperlink" xfId="7776" builtinId="9" hidden="1"/>
    <cellStyle name="Followed Hyperlink" xfId="7778" builtinId="9" hidden="1"/>
    <cellStyle name="Followed Hyperlink" xfId="7780" builtinId="9" hidden="1"/>
    <cellStyle name="Followed Hyperlink" xfId="7782" builtinId="9" hidden="1"/>
    <cellStyle name="Followed Hyperlink" xfId="7784" builtinId="9" hidden="1"/>
    <cellStyle name="Followed Hyperlink" xfId="7786" builtinId="9" hidden="1"/>
    <cellStyle name="Followed Hyperlink" xfId="7788" builtinId="9" hidden="1"/>
    <cellStyle name="Followed Hyperlink" xfId="7790" builtinId="9" hidden="1"/>
    <cellStyle name="Followed Hyperlink" xfId="7792" builtinId="9" hidden="1"/>
    <cellStyle name="Followed Hyperlink" xfId="7794" builtinId="9" hidden="1"/>
    <cellStyle name="Followed Hyperlink" xfId="7796" builtinId="9" hidden="1"/>
    <cellStyle name="Followed Hyperlink" xfId="7798" builtinId="9" hidden="1"/>
    <cellStyle name="Followed Hyperlink" xfId="7800" builtinId="9" hidden="1"/>
    <cellStyle name="Followed Hyperlink" xfId="7802" builtinId="9" hidden="1"/>
    <cellStyle name="Followed Hyperlink" xfId="7804" builtinId="9" hidden="1"/>
    <cellStyle name="Followed Hyperlink" xfId="7806" builtinId="9" hidden="1"/>
    <cellStyle name="Followed Hyperlink" xfId="7808" builtinId="9" hidden="1"/>
    <cellStyle name="Followed Hyperlink" xfId="7810" builtinId="9" hidden="1"/>
    <cellStyle name="Followed Hyperlink" xfId="7812" builtinId="9" hidden="1"/>
    <cellStyle name="Followed Hyperlink" xfId="7814" builtinId="9" hidden="1"/>
    <cellStyle name="Followed Hyperlink" xfId="7816" builtinId="9" hidden="1"/>
    <cellStyle name="Followed Hyperlink" xfId="7818" builtinId="9" hidden="1"/>
    <cellStyle name="Followed Hyperlink" xfId="7820" builtinId="9" hidden="1"/>
    <cellStyle name="Followed Hyperlink" xfId="7822" builtinId="9" hidden="1"/>
    <cellStyle name="Followed Hyperlink" xfId="7824" builtinId="9" hidden="1"/>
    <cellStyle name="Followed Hyperlink" xfId="7826" builtinId="9" hidden="1"/>
    <cellStyle name="Followed Hyperlink" xfId="7828" builtinId="9" hidden="1"/>
    <cellStyle name="Followed Hyperlink" xfId="7830" builtinId="9" hidden="1"/>
    <cellStyle name="Followed Hyperlink" xfId="7832" builtinId="9" hidden="1"/>
    <cellStyle name="Followed Hyperlink" xfId="7834" builtinId="9" hidden="1"/>
    <cellStyle name="Followed Hyperlink" xfId="7836" builtinId="9" hidden="1"/>
    <cellStyle name="Followed Hyperlink" xfId="7838" builtinId="9" hidden="1"/>
    <cellStyle name="Followed Hyperlink" xfId="7840" builtinId="9" hidden="1"/>
    <cellStyle name="Followed Hyperlink" xfId="7842" builtinId="9" hidden="1"/>
    <cellStyle name="Followed Hyperlink" xfId="7844" builtinId="9" hidden="1"/>
    <cellStyle name="Followed Hyperlink" xfId="7846" builtinId="9" hidden="1"/>
    <cellStyle name="Followed Hyperlink" xfId="7848" builtinId="9" hidden="1"/>
    <cellStyle name="Followed Hyperlink" xfId="7850" builtinId="9" hidden="1"/>
    <cellStyle name="Followed Hyperlink" xfId="7852" builtinId="9" hidden="1"/>
    <cellStyle name="Followed Hyperlink" xfId="7854" builtinId="9" hidden="1"/>
    <cellStyle name="Followed Hyperlink" xfId="7856" builtinId="9" hidden="1"/>
    <cellStyle name="Followed Hyperlink" xfId="7858" builtinId="9" hidden="1"/>
    <cellStyle name="Followed Hyperlink" xfId="7860" builtinId="9" hidden="1"/>
    <cellStyle name="Followed Hyperlink" xfId="7862" builtinId="9" hidden="1"/>
    <cellStyle name="Followed Hyperlink" xfId="7864" builtinId="9" hidden="1"/>
    <cellStyle name="Followed Hyperlink" xfId="7866" builtinId="9" hidden="1"/>
    <cellStyle name="Followed Hyperlink" xfId="7868" builtinId="9" hidden="1"/>
    <cellStyle name="Followed Hyperlink" xfId="7870" builtinId="9" hidden="1"/>
    <cellStyle name="Followed Hyperlink" xfId="7872" builtinId="9" hidden="1"/>
    <cellStyle name="Followed Hyperlink" xfId="7874" builtinId="9" hidden="1"/>
    <cellStyle name="Followed Hyperlink" xfId="7876" builtinId="9" hidden="1"/>
    <cellStyle name="Followed Hyperlink" xfId="7878" builtinId="9" hidden="1"/>
    <cellStyle name="Followed Hyperlink" xfId="7880" builtinId="9" hidden="1"/>
    <cellStyle name="Followed Hyperlink" xfId="7882" builtinId="9" hidden="1"/>
    <cellStyle name="Followed Hyperlink" xfId="7884" builtinId="9" hidden="1"/>
    <cellStyle name="Followed Hyperlink" xfId="7886" builtinId="9" hidden="1"/>
    <cellStyle name="Followed Hyperlink" xfId="7888" builtinId="9" hidden="1"/>
    <cellStyle name="Followed Hyperlink" xfId="7890" builtinId="9" hidden="1"/>
    <cellStyle name="Followed Hyperlink" xfId="7892" builtinId="9" hidden="1"/>
    <cellStyle name="Followed Hyperlink" xfId="7894" builtinId="9" hidden="1"/>
    <cellStyle name="Followed Hyperlink" xfId="7896" builtinId="9" hidden="1"/>
    <cellStyle name="Followed Hyperlink" xfId="7898" builtinId="9" hidden="1"/>
    <cellStyle name="Followed Hyperlink" xfId="7900" builtinId="9" hidden="1"/>
    <cellStyle name="Followed Hyperlink" xfId="7902" builtinId="9" hidden="1"/>
    <cellStyle name="Followed Hyperlink" xfId="7904" builtinId="9" hidden="1"/>
    <cellStyle name="Followed Hyperlink" xfId="7906" builtinId="9" hidden="1"/>
    <cellStyle name="Followed Hyperlink" xfId="7908" builtinId="9" hidden="1"/>
    <cellStyle name="Followed Hyperlink" xfId="7910" builtinId="9" hidden="1"/>
    <cellStyle name="Followed Hyperlink" xfId="7912" builtinId="9" hidden="1"/>
    <cellStyle name="Followed Hyperlink" xfId="7914" builtinId="9" hidden="1"/>
    <cellStyle name="Followed Hyperlink" xfId="7916" builtinId="9" hidden="1"/>
    <cellStyle name="Followed Hyperlink" xfId="7918" builtinId="9" hidden="1"/>
    <cellStyle name="Followed Hyperlink" xfId="7920" builtinId="9" hidden="1"/>
    <cellStyle name="Followed Hyperlink" xfId="7922" builtinId="9" hidden="1"/>
    <cellStyle name="Followed Hyperlink" xfId="7924" builtinId="9" hidden="1"/>
    <cellStyle name="Followed Hyperlink" xfId="7926" builtinId="9" hidden="1"/>
    <cellStyle name="Followed Hyperlink" xfId="7928" builtinId="9" hidden="1"/>
    <cellStyle name="Followed Hyperlink" xfId="7930" builtinId="9" hidden="1"/>
    <cellStyle name="Followed Hyperlink" xfId="7932" builtinId="9" hidden="1"/>
    <cellStyle name="Followed Hyperlink" xfId="7934" builtinId="9" hidden="1"/>
    <cellStyle name="Followed Hyperlink" xfId="7936" builtinId="9" hidden="1"/>
    <cellStyle name="Followed Hyperlink" xfId="7938" builtinId="9" hidden="1"/>
    <cellStyle name="Followed Hyperlink" xfId="7940" builtinId="9" hidden="1"/>
    <cellStyle name="Followed Hyperlink" xfId="7942" builtinId="9" hidden="1"/>
    <cellStyle name="Followed Hyperlink" xfId="7944" builtinId="9" hidden="1"/>
    <cellStyle name="Followed Hyperlink" xfId="7946" builtinId="9" hidden="1"/>
    <cellStyle name="Followed Hyperlink" xfId="7948" builtinId="9" hidden="1"/>
    <cellStyle name="Followed Hyperlink" xfId="7950" builtinId="9" hidden="1"/>
    <cellStyle name="Followed Hyperlink" xfId="7952" builtinId="9" hidden="1"/>
    <cellStyle name="Followed Hyperlink" xfId="7954" builtinId="9" hidden="1"/>
    <cellStyle name="Followed Hyperlink" xfId="7956" builtinId="9" hidden="1"/>
    <cellStyle name="Followed Hyperlink" xfId="7958" builtinId="9" hidden="1"/>
    <cellStyle name="Followed Hyperlink" xfId="7960" builtinId="9" hidden="1"/>
    <cellStyle name="Followed Hyperlink" xfId="7962" builtinId="9" hidden="1"/>
    <cellStyle name="Followed Hyperlink" xfId="8472" builtinId="9" hidden="1"/>
    <cellStyle name="Followed Hyperlink" xfId="8474" builtinId="9" hidden="1"/>
    <cellStyle name="Followed Hyperlink" xfId="8476" builtinId="9" hidden="1"/>
    <cellStyle name="Followed Hyperlink" xfId="8478" builtinId="9" hidden="1"/>
    <cellStyle name="Followed Hyperlink" xfId="8480" builtinId="9" hidden="1"/>
    <cellStyle name="Followed Hyperlink" xfId="8482" builtinId="9" hidden="1"/>
    <cellStyle name="Followed Hyperlink" xfId="8484" builtinId="9" hidden="1"/>
    <cellStyle name="Followed Hyperlink" xfId="8486" builtinId="9" hidden="1"/>
    <cellStyle name="Followed Hyperlink" xfId="8488" builtinId="9" hidden="1"/>
    <cellStyle name="Followed Hyperlink" xfId="8490" builtinId="9" hidden="1"/>
    <cellStyle name="Followed Hyperlink" xfId="8492" builtinId="9" hidden="1"/>
    <cellStyle name="Followed Hyperlink" xfId="8494" builtinId="9" hidden="1"/>
    <cellStyle name="Followed Hyperlink" xfId="8496" builtinId="9" hidden="1"/>
    <cellStyle name="Followed Hyperlink" xfId="8498" builtinId="9" hidden="1"/>
    <cellStyle name="Followed Hyperlink" xfId="8500" builtinId="9" hidden="1"/>
    <cellStyle name="Followed Hyperlink" xfId="8502" builtinId="9" hidden="1"/>
    <cellStyle name="Followed Hyperlink" xfId="8504" builtinId="9" hidden="1"/>
    <cellStyle name="Followed Hyperlink" xfId="8506" builtinId="9" hidden="1"/>
    <cellStyle name="Followed Hyperlink" xfId="8508" builtinId="9" hidden="1"/>
    <cellStyle name="Followed Hyperlink" xfId="8510" builtinId="9" hidden="1"/>
    <cellStyle name="Followed Hyperlink" xfId="8512" builtinId="9" hidden="1"/>
    <cellStyle name="Followed Hyperlink" xfId="8514" builtinId="9" hidden="1"/>
    <cellStyle name="Followed Hyperlink" xfId="8516" builtinId="9" hidden="1"/>
    <cellStyle name="Followed Hyperlink" xfId="8518" builtinId="9" hidden="1"/>
    <cellStyle name="Followed Hyperlink" xfId="8470" builtinId="9" hidden="1"/>
    <cellStyle name="Followed Hyperlink" xfId="8468" builtinId="9" hidden="1"/>
    <cellStyle name="Followed Hyperlink" xfId="8466" builtinId="9" hidden="1"/>
    <cellStyle name="Followed Hyperlink" xfId="8464" builtinId="9" hidden="1"/>
    <cellStyle name="Followed Hyperlink" xfId="8462" builtinId="9" hidden="1"/>
    <cellStyle name="Followed Hyperlink" xfId="8460" builtinId="9" hidden="1"/>
    <cellStyle name="Followed Hyperlink" xfId="8458" builtinId="9" hidden="1"/>
    <cellStyle name="Followed Hyperlink" xfId="8456" builtinId="9" hidden="1"/>
    <cellStyle name="Followed Hyperlink" xfId="8454" builtinId="9" hidden="1"/>
    <cellStyle name="Followed Hyperlink" xfId="8452" builtinId="9" hidden="1"/>
    <cellStyle name="Followed Hyperlink" xfId="8450" builtinId="9" hidden="1"/>
    <cellStyle name="Followed Hyperlink" xfId="8448" builtinId="9" hidden="1"/>
    <cellStyle name="Followed Hyperlink" xfId="8446" builtinId="9" hidden="1"/>
    <cellStyle name="Followed Hyperlink" xfId="8444" builtinId="9" hidden="1"/>
    <cellStyle name="Followed Hyperlink" xfId="8442" builtinId="9" hidden="1"/>
    <cellStyle name="Followed Hyperlink" xfId="8440" builtinId="9" hidden="1"/>
    <cellStyle name="Followed Hyperlink" xfId="8438" builtinId="9" hidden="1"/>
    <cellStyle name="Followed Hyperlink" xfId="8436" builtinId="9" hidden="1"/>
    <cellStyle name="Followed Hyperlink" xfId="8434" builtinId="9" hidden="1"/>
    <cellStyle name="Followed Hyperlink" xfId="8432" builtinId="9" hidden="1"/>
    <cellStyle name="Followed Hyperlink" xfId="8430" builtinId="9" hidden="1"/>
    <cellStyle name="Followed Hyperlink" xfId="8428" builtinId="9" hidden="1"/>
    <cellStyle name="Followed Hyperlink" xfId="8426" builtinId="9" hidden="1"/>
    <cellStyle name="Followed Hyperlink" xfId="8424" builtinId="9" hidden="1"/>
    <cellStyle name="Followed Hyperlink" xfId="8422" builtinId="9" hidden="1"/>
    <cellStyle name="Followed Hyperlink" xfId="8420" builtinId="9" hidden="1"/>
    <cellStyle name="Followed Hyperlink" xfId="8418" builtinId="9" hidden="1"/>
    <cellStyle name="Followed Hyperlink" xfId="8416" builtinId="9" hidden="1"/>
    <cellStyle name="Followed Hyperlink" xfId="8414" builtinId="9" hidden="1"/>
    <cellStyle name="Followed Hyperlink" xfId="8412" builtinId="9" hidden="1"/>
    <cellStyle name="Followed Hyperlink" xfId="8410" builtinId="9" hidden="1"/>
    <cellStyle name="Followed Hyperlink" xfId="8408" builtinId="9" hidden="1"/>
    <cellStyle name="Followed Hyperlink" xfId="8406" builtinId="9" hidden="1"/>
    <cellStyle name="Followed Hyperlink" xfId="8404" builtinId="9" hidden="1"/>
    <cellStyle name="Followed Hyperlink" xfId="8402" builtinId="9" hidden="1"/>
    <cellStyle name="Followed Hyperlink" xfId="8400" builtinId="9" hidden="1"/>
    <cellStyle name="Followed Hyperlink" xfId="8398" builtinId="9" hidden="1"/>
    <cellStyle name="Followed Hyperlink" xfId="8396" builtinId="9" hidden="1"/>
    <cellStyle name="Followed Hyperlink" xfId="8394" builtinId="9" hidden="1"/>
    <cellStyle name="Followed Hyperlink" xfId="8392" builtinId="9" hidden="1"/>
    <cellStyle name="Followed Hyperlink" xfId="6328" builtinId="9" hidden="1"/>
    <cellStyle name="Followed Hyperlink" xfId="6316" builtinId="9" hidden="1"/>
    <cellStyle name="Followed Hyperlink" xfId="8390" builtinId="9" hidden="1"/>
    <cellStyle name="Followed Hyperlink" xfId="8388" builtinId="9" hidden="1"/>
    <cellStyle name="Followed Hyperlink" xfId="8386" builtinId="9" hidden="1"/>
    <cellStyle name="Followed Hyperlink" xfId="8384" builtinId="9" hidden="1"/>
    <cellStyle name="Followed Hyperlink" xfId="8382" builtinId="9" hidden="1"/>
    <cellStyle name="Followed Hyperlink" xfId="8380" builtinId="9" hidden="1"/>
    <cellStyle name="Followed Hyperlink" xfId="8378" builtinId="9" hidden="1"/>
    <cellStyle name="Followed Hyperlink" xfId="8376" builtinId="9" hidden="1"/>
    <cellStyle name="Followed Hyperlink" xfId="8374" builtinId="9" hidden="1"/>
    <cellStyle name="Followed Hyperlink" xfId="8372" builtinId="9" hidden="1"/>
    <cellStyle name="Followed Hyperlink" xfId="8370" builtinId="9" hidden="1"/>
    <cellStyle name="Followed Hyperlink" xfId="8368" builtinId="9" hidden="1"/>
    <cellStyle name="Followed Hyperlink" xfId="8366" builtinId="9" hidden="1"/>
    <cellStyle name="Followed Hyperlink" xfId="8364" builtinId="9" hidden="1"/>
    <cellStyle name="Followed Hyperlink" xfId="8362" builtinId="9" hidden="1"/>
    <cellStyle name="Followed Hyperlink" xfId="8360" builtinId="9" hidden="1"/>
    <cellStyle name="Followed Hyperlink" xfId="8358" builtinId="9" hidden="1"/>
    <cellStyle name="Followed Hyperlink" xfId="8356" builtinId="9" hidden="1"/>
    <cellStyle name="Followed Hyperlink" xfId="8354" builtinId="9" hidden="1"/>
    <cellStyle name="Followed Hyperlink" xfId="8352" builtinId="9" hidden="1"/>
    <cellStyle name="Followed Hyperlink" xfId="8350" builtinId="9" hidden="1"/>
    <cellStyle name="Followed Hyperlink" xfId="8348" builtinId="9" hidden="1"/>
    <cellStyle name="Followed Hyperlink" xfId="8346" builtinId="9" hidden="1"/>
    <cellStyle name="Followed Hyperlink" xfId="8344" builtinId="9" hidden="1"/>
    <cellStyle name="Followed Hyperlink" xfId="8342" builtinId="9" hidden="1"/>
    <cellStyle name="Followed Hyperlink" xfId="8340" builtinId="9" hidden="1"/>
    <cellStyle name="Followed Hyperlink" xfId="8338" builtinId="9" hidden="1"/>
    <cellStyle name="Followed Hyperlink" xfId="8336" builtinId="9" hidden="1"/>
    <cellStyle name="Followed Hyperlink" xfId="8334" builtinId="9" hidden="1"/>
    <cellStyle name="Followed Hyperlink" xfId="8332" builtinId="9" hidden="1"/>
    <cellStyle name="Followed Hyperlink" xfId="8330" builtinId="9" hidden="1"/>
    <cellStyle name="Followed Hyperlink" xfId="8328" builtinId="9" hidden="1"/>
    <cellStyle name="Followed Hyperlink" xfId="8326" builtinId="9" hidden="1"/>
    <cellStyle name="Followed Hyperlink" xfId="8324" builtinId="9" hidden="1"/>
    <cellStyle name="Followed Hyperlink" xfId="8322" builtinId="9" hidden="1"/>
    <cellStyle name="Followed Hyperlink" xfId="8320" builtinId="9" hidden="1"/>
    <cellStyle name="Followed Hyperlink" xfId="8318" builtinId="9" hidden="1"/>
    <cellStyle name="Followed Hyperlink" xfId="8316" builtinId="9" hidden="1"/>
    <cellStyle name="Followed Hyperlink" xfId="8314" builtinId="9" hidden="1"/>
    <cellStyle name="Followed Hyperlink" xfId="8312" builtinId="9" hidden="1"/>
    <cellStyle name="Followed Hyperlink" xfId="8310" builtinId="9" hidden="1"/>
    <cellStyle name="Followed Hyperlink" xfId="8308" builtinId="9" hidden="1"/>
    <cellStyle name="Followed Hyperlink" xfId="8306" builtinId="9" hidden="1"/>
    <cellStyle name="Followed Hyperlink" xfId="8304" builtinId="9" hidden="1"/>
    <cellStyle name="Followed Hyperlink" xfId="8302" builtinId="9" hidden="1"/>
    <cellStyle name="Followed Hyperlink" xfId="8300" builtinId="9" hidden="1"/>
    <cellStyle name="Followed Hyperlink" xfId="8298" builtinId="9" hidden="1"/>
    <cellStyle name="Followed Hyperlink" xfId="8296" builtinId="9" hidden="1"/>
    <cellStyle name="Followed Hyperlink" xfId="8294" builtinId="9" hidden="1"/>
    <cellStyle name="Followed Hyperlink" xfId="8292" builtinId="9" hidden="1"/>
    <cellStyle name="Followed Hyperlink" xfId="8290" builtinId="9" hidden="1"/>
    <cellStyle name="Followed Hyperlink" xfId="8288" builtinId="9" hidden="1"/>
    <cellStyle name="Followed Hyperlink" xfId="8286" builtinId="9" hidden="1"/>
    <cellStyle name="Followed Hyperlink" xfId="8284" builtinId="9" hidden="1"/>
    <cellStyle name="Followed Hyperlink" xfId="8282" builtinId="9" hidden="1"/>
    <cellStyle name="Followed Hyperlink" xfId="8280" builtinId="9" hidden="1"/>
    <cellStyle name="Followed Hyperlink" xfId="8278" builtinId="9" hidden="1"/>
    <cellStyle name="Followed Hyperlink" xfId="8276" builtinId="9" hidden="1"/>
    <cellStyle name="Followed Hyperlink" xfId="8274" builtinId="9" hidden="1"/>
    <cellStyle name="Followed Hyperlink" xfId="8272" builtinId="9" hidden="1"/>
    <cellStyle name="Followed Hyperlink" xfId="8270" builtinId="9" hidden="1"/>
    <cellStyle name="Followed Hyperlink" xfId="8268" builtinId="9" hidden="1"/>
    <cellStyle name="Followed Hyperlink" xfId="8266" builtinId="9" hidden="1"/>
    <cellStyle name="Followed Hyperlink" xfId="8264" builtinId="9" hidden="1"/>
    <cellStyle name="Followed Hyperlink" xfId="8262" builtinId="9" hidden="1"/>
    <cellStyle name="Followed Hyperlink" xfId="8260" builtinId="9" hidden="1"/>
    <cellStyle name="Followed Hyperlink" xfId="8258" builtinId="9" hidden="1"/>
    <cellStyle name="Followed Hyperlink" xfId="8256" builtinId="9" hidden="1"/>
    <cellStyle name="Followed Hyperlink" xfId="8254" builtinId="9" hidden="1"/>
    <cellStyle name="Followed Hyperlink" xfId="8252" builtinId="9" hidden="1"/>
    <cellStyle name="Followed Hyperlink" xfId="8250" builtinId="9" hidden="1"/>
    <cellStyle name="Followed Hyperlink" xfId="8248" builtinId="9" hidden="1"/>
    <cellStyle name="Followed Hyperlink" xfId="8246" builtinId="9" hidden="1"/>
    <cellStyle name="Followed Hyperlink" xfId="8244" builtinId="9" hidden="1"/>
    <cellStyle name="Followed Hyperlink" xfId="8242" builtinId="9" hidden="1"/>
    <cellStyle name="Followed Hyperlink" xfId="8240" builtinId="9" hidden="1"/>
    <cellStyle name="Followed Hyperlink" xfId="8238" builtinId="9" hidden="1"/>
    <cellStyle name="Followed Hyperlink" xfId="8236" builtinId="9" hidden="1"/>
    <cellStyle name="Followed Hyperlink" xfId="8234" builtinId="9" hidden="1"/>
    <cellStyle name="Followed Hyperlink" xfId="8232" builtinId="9" hidden="1"/>
    <cellStyle name="Followed Hyperlink" xfId="8230" builtinId="9" hidden="1"/>
    <cellStyle name="Followed Hyperlink" xfId="8228" builtinId="9" hidden="1"/>
    <cellStyle name="Followed Hyperlink" xfId="8226" builtinId="9" hidden="1"/>
    <cellStyle name="Followed Hyperlink" xfId="8224" builtinId="9" hidden="1"/>
    <cellStyle name="Followed Hyperlink" xfId="8222" builtinId="9" hidden="1"/>
    <cellStyle name="Followed Hyperlink" xfId="8220" builtinId="9" hidden="1"/>
    <cellStyle name="Followed Hyperlink" xfId="8218" builtinId="9" hidden="1"/>
    <cellStyle name="Followed Hyperlink" xfId="8216" builtinId="9" hidden="1"/>
    <cellStyle name="Followed Hyperlink" xfId="8214" builtinId="9" hidden="1"/>
    <cellStyle name="Followed Hyperlink" xfId="8212" builtinId="9" hidden="1"/>
    <cellStyle name="Followed Hyperlink" xfId="8210" builtinId="9" hidden="1"/>
    <cellStyle name="Followed Hyperlink" xfId="8208" builtinId="9" hidden="1"/>
    <cellStyle name="Followed Hyperlink" xfId="8206" builtinId="9" hidden="1"/>
    <cellStyle name="Followed Hyperlink" xfId="8204" builtinId="9" hidden="1"/>
    <cellStyle name="Followed Hyperlink" xfId="8202" builtinId="9" hidden="1"/>
    <cellStyle name="Followed Hyperlink" xfId="8200" builtinId="9" hidden="1"/>
    <cellStyle name="Followed Hyperlink" xfId="8198" builtinId="9" hidden="1"/>
    <cellStyle name="Followed Hyperlink" xfId="8196" builtinId="9" hidden="1"/>
    <cellStyle name="Followed Hyperlink" xfId="8194" builtinId="9" hidden="1"/>
    <cellStyle name="Followed Hyperlink" xfId="8192" builtinId="9" hidden="1"/>
    <cellStyle name="Followed Hyperlink" xfId="8190" builtinId="9" hidden="1"/>
    <cellStyle name="Followed Hyperlink" xfId="8188" builtinId="9" hidden="1"/>
    <cellStyle name="Followed Hyperlink" xfId="8186" builtinId="9" hidden="1"/>
    <cellStyle name="Followed Hyperlink" xfId="8184" builtinId="9" hidden="1"/>
    <cellStyle name="Followed Hyperlink" xfId="6320" builtinId="9" hidden="1"/>
    <cellStyle name="Followed Hyperlink" xfId="8182" builtinId="9" hidden="1"/>
    <cellStyle name="Followed Hyperlink" xfId="8180" builtinId="9" hidden="1"/>
    <cellStyle name="Followed Hyperlink" xfId="8178" builtinId="9" hidden="1"/>
    <cellStyle name="Followed Hyperlink" xfId="8176" builtinId="9" hidden="1"/>
    <cellStyle name="Followed Hyperlink" xfId="8174" builtinId="9" hidden="1"/>
    <cellStyle name="Followed Hyperlink" xfId="8172" builtinId="9" hidden="1"/>
    <cellStyle name="Followed Hyperlink" xfId="8170" builtinId="9" hidden="1"/>
    <cellStyle name="Followed Hyperlink" xfId="8168" builtinId="9" hidden="1"/>
    <cellStyle name="Followed Hyperlink" xfId="8166" builtinId="9" hidden="1"/>
    <cellStyle name="Followed Hyperlink" xfId="8164" builtinId="9" hidden="1"/>
    <cellStyle name="Followed Hyperlink" xfId="8162" builtinId="9" hidden="1"/>
    <cellStyle name="Followed Hyperlink" xfId="8160" builtinId="9" hidden="1"/>
    <cellStyle name="Followed Hyperlink" xfId="8158" builtinId="9" hidden="1"/>
    <cellStyle name="Followed Hyperlink" xfId="8156" builtinId="9" hidden="1"/>
    <cellStyle name="Followed Hyperlink" xfId="8154" builtinId="9" hidden="1"/>
    <cellStyle name="Followed Hyperlink" xfId="8152" builtinId="9" hidden="1"/>
    <cellStyle name="Followed Hyperlink" xfId="8150" builtinId="9" hidden="1"/>
    <cellStyle name="Followed Hyperlink" xfId="8148" builtinId="9" hidden="1"/>
    <cellStyle name="Followed Hyperlink" xfId="8146" builtinId="9" hidden="1"/>
    <cellStyle name="Followed Hyperlink" xfId="8144" builtinId="9" hidden="1"/>
    <cellStyle name="Followed Hyperlink" xfId="8142" builtinId="9" hidden="1"/>
    <cellStyle name="Followed Hyperlink" xfId="8140" builtinId="9" hidden="1"/>
    <cellStyle name="Followed Hyperlink" xfId="8138" builtinId="9" hidden="1"/>
    <cellStyle name="Followed Hyperlink" xfId="8136" builtinId="9" hidden="1"/>
    <cellStyle name="Followed Hyperlink" xfId="8134" builtinId="9" hidden="1"/>
    <cellStyle name="Followed Hyperlink" xfId="8132" builtinId="9" hidden="1"/>
    <cellStyle name="Followed Hyperlink" xfId="8130" builtinId="9" hidden="1"/>
    <cellStyle name="Followed Hyperlink" xfId="8128" builtinId="9" hidden="1"/>
    <cellStyle name="Followed Hyperlink" xfId="8126" builtinId="9" hidden="1"/>
    <cellStyle name="Followed Hyperlink" xfId="8124" builtinId="9" hidden="1"/>
    <cellStyle name="Followed Hyperlink" xfId="8122" builtinId="9" hidden="1"/>
    <cellStyle name="Followed Hyperlink" xfId="8120" builtinId="9" hidden="1"/>
    <cellStyle name="Followed Hyperlink" xfId="8118" builtinId="9" hidden="1"/>
    <cellStyle name="Followed Hyperlink" xfId="8116" builtinId="9" hidden="1"/>
    <cellStyle name="Followed Hyperlink" xfId="8115" builtinId="9" hidden="1"/>
    <cellStyle name="Followed Hyperlink" xfId="8113" builtinId="9" hidden="1"/>
    <cellStyle name="Followed Hyperlink" xfId="8111" builtinId="9" hidden="1"/>
    <cellStyle name="Followed Hyperlink" xfId="8109" builtinId="9" hidden="1"/>
    <cellStyle name="Followed Hyperlink" xfId="8107" builtinId="9" hidden="1"/>
    <cellStyle name="Followed Hyperlink" xfId="8105" builtinId="9" hidden="1"/>
    <cellStyle name="Followed Hyperlink" xfId="102" builtinId="9" hidden="1"/>
    <cellStyle name="Followed Hyperlink" xfId="8102" builtinId="9" hidden="1"/>
    <cellStyle name="Followed Hyperlink" xfId="8100" builtinId="9" hidden="1"/>
    <cellStyle name="Followed Hyperlink" xfId="8098" builtinId="9" hidden="1"/>
    <cellStyle name="Followed Hyperlink" xfId="8096" builtinId="9" hidden="1"/>
    <cellStyle name="Followed Hyperlink" xfId="8094" builtinId="9" hidden="1"/>
    <cellStyle name="Followed Hyperlink" xfId="8092" builtinId="9" hidden="1"/>
    <cellStyle name="Followed Hyperlink" xfId="8090" builtinId="9" hidden="1"/>
    <cellStyle name="Followed Hyperlink" xfId="8088" builtinId="9" hidden="1"/>
    <cellStyle name="Followed Hyperlink" xfId="6319" builtinId="9" hidden="1"/>
    <cellStyle name="Followed Hyperlink" xfId="8085" builtinId="9" hidden="1"/>
    <cellStyle name="Followed Hyperlink" xfId="8083" builtinId="9" hidden="1"/>
    <cellStyle name="Followed Hyperlink" xfId="8081" builtinId="9" hidden="1"/>
    <cellStyle name="Followed Hyperlink" xfId="8079" builtinId="9" hidden="1"/>
    <cellStyle name="Followed Hyperlink" xfId="8077" builtinId="9" hidden="1"/>
    <cellStyle name="Followed Hyperlink" xfId="6325" builtinId="9" hidden="1"/>
    <cellStyle name="Followed Hyperlink" xfId="8074" builtinId="9" hidden="1"/>
    <cellStyle name="Followed Hyperlink" xfId="8072" builtinId="9" hidden="1"/>
    <cellStyle name="Followed Hyperlink" xfId="8070" builtinId="9" hidden="1"/>
    <cellStyle name="Followed Hyperlink" xfId="8068" builtinId="9" hidden="1"/>
    <cellStyle name="Followed Hyperlink" xfId="8066" builtinId="9" hidden="1"/>
    <cellStyle name="Followed Hyperlink" xfId="8064" builtinId="9" hidden="1"/>
    <cellStyle name="Followed Hyperlink" xfId="6327" builtinId="9" hidden="1"/>
    <cellStyle name="Followed Hyperlink" xfId="6331" builtinId="9" hidden="1"/>
    <cellStyle name="Followed Hyperlink" xfId="8062" builtinId="9" hidden="1"/>
    <cellStyle name="Followed Hyperlink" xfId="8060" builtinId="9" hidden="1"/>
    <cellStyle name="Followed Hyperlink" xfId="8058" builtinId="9" hidden="1"/>
    <cellStyle name="Followed Hyperlink" xfId="8056" builtinId="9" hidden="1"/>
    <cellStyle name="Followed Hyperlink" xfId="8054" builtinId="9" hidden="1"/>
    <cellStyle name="Followed Hyperlink" xfId="8052" builtinId="9" hidden="1"/>
    <cellStyle name="Followed Hyperlink" xfId="8050" builtinId="9" hidden="1"/>
    <cellStyle name="Followed Hyperlink" xfId="8048" builtinId="9" hidden="1"/>
    <cellStyle name="Followed Hyperlink" xfId="8046" builtinId="9" hidden="1"/>
    <cellStyle name="Followed Hyperlink" xfId="8044" builtinId="9" hidden="1"/>
    <cellStyle name="Followed Hyperlink" xfId="8042" builtinId="9" hidden="1"/>
    <cellStyle name="Followed Hyperlink" xfId="8040" builtinId="9" hidden="1"/>
    <cellStyle name="Followed Hyperlink" xfId="8038" builtinId="9" hidden="1"/>
    <cellStyle name="Followed Hyperlink" xfId="8036" builtinId="9" hidden="1"/>
    <cellStyle name="Followed Hyperlink" xfId="8034" builtinId="9" hidden="1"/>
    <cellStyle name="Followed Hyperlink" xfId="8032" builtinId="9" hidden="1"/>
    <cellStyle name="Followed Hyperlink" xfId="8030" builtinId="9" hidden="1"/>
    <cellStyle name="Followed Hyperlink" xfId="8028" builtinId="9" hidden="1"/>
    <cellStyle name="Followed Hyperlink" xfId="8026" builtinId="9" hidden="1"/>
    <cellStyle name="Followed Hyperlink" xfId="8024" builtinId="9" hidden="1"/>
    <cellStyle name="Followed Hyperlink" xfId="8022" builtinId="9" hidden="1"/>
    <cellStyle name="Followed Hyperlink" xfId="6326" builtinId="9" hidden="1"/>
    <cellStyle name="Followed Hyperlink" xfId="6322" builtinId="9" hidden="1"/>
    <cellStyle name="Followed Hyperlink" xfId="8020" builtinId="9" hidden="1"/>
    <cellStyle name="Followed Hyperlink" xfId="8018" builtinId="9" hidden="1"/>
    <cellStyle name="Followed Hyperlink" xfId="8016" builtinId="9" hidden="1"/>
    <cellStyle name="Followed Hyperlink" xfId="8014" builtinId="9" hidden="1"/>
    <cellStyle name="Followed Hyperlink" xfId="8012" builtinId="9" hidden="1"/>
    <cellStyle name="Followed Hyperlink" xfId="6315" builtinId="9" hidden="1"/>
    <cellStyle name="Followed Hyperlink" xfId="8010" builtinId="9" hidden="1"/>
    <cellStyle name="Followed Hyperlink" xfId="8008" builtinId="9" hidden="1"/>
    <cellStyle name="Followed Hyperlink" xfId="8006" builtinId="9" hidden="1"/>
    <cellStyle name="Followed Hyperlink" xfId="8004" builtinId="9" hidden="1"/>
    <cellStyle name="Followed Hyperlink" xfId="8002" builtinId="9" hidden="1"/>
    <cellStyle name="Followed Hyperlink" xfId="8000" builtinId="9" hidden="1"/>
    <cellStyle name="Followed Hyperlink" xfId="7998" builtinId="9" hidden="1"/>
    <cellStyle name="Followed Hyperlink" xfId="7996" builtinId="9" hidden="1"/>
    <cellStyle name="Followed Hyperlink" xfId="7994" builtinId="9" hidden="1"/>
    <cellStyle name="Followed Hyperlink" xfId="7992" builtinId="9" hidden="1"/>
    <cellStyle name="Followed Hyperlink" xfId="7990" builtinId="9" hidden="1"/>
    <cellStyle name="Followed Hyperlink" xfId="7988" builtinId="9" hidden="1"/>
    <cellStyle name="Followed Hyperlink" xfId="7986" builtinId="9" hidden="1"/>
    <cellStyle name="Followed Hyperlink" xfId="7984" builtinId="9" hidden="1"/>
    <cellStyle name="Followed Hyperlink" xfId="7982" builtinId="9" hidden="1"/>
    <cellStyle name="Followed Hyperlink" xfId="7980" builtinId="9" hidden="1"/>
    <cellStyle name="Followed Hyperlink" xfId="7978" builtinId="9" hidden="1"/>
    <cellStyle name="Followed Hyperlink" xfId="7976" builtinId="9" hidden="1"/>
    <cellStyle name="Followed Hyperlink" xfId="7974" builtinId="9" hidden="1"/>
    <cellStyle name="Followed Hyperlink" xfId="7972" builtinId="9" hidden="1"/>
    <cellStyle name="Followed Hyperlink" xfId="7970" builtinId="9" hidden="1"/>
    <cellStyle name="Followed Hyperlink" xfId="7968" builtinId="9" hidden="1"/>
    <cellStyle name="Followed Hyperlink" xfId="7966" builtinId="9" hidden="1"/>
    <cellStyle name="Followed Hyperlink" xfId="7964" builtinId="9" hidden="1"/>
    <cellStyle name="Followed Hyperlink" xfId="8520" builtinId="9" hidden="1"/>
    <cellStyle name="Followed Hyperlink" xfId="8522" builtinId="9" hidden="1"/>
    <cellStyle name="Followed Hyperlink" xfId="8524" builtinId="9" hidden="1"/>
    <cellStyle name="Followed Hyperlink" xfId="8526" builtinId="9" hidden="1"/>
    <cellStyle name="Followed Hyperlink" xfId="8528" builtinId="9" hidden="1"/>
    <cellStyle name="Followed Hyperlink" xfId="8530" builtinId="9" hidden="1"/>
    <cellStyle name="Followed Hyperlink" xfId="8532" builtinId="9" hidden="1"/>
    <cellStyle name="Followed Hyperlink" xfId="8534" builtinId="9" hidden="1"/>
    <cellStyle name="Followed Hyperlink" xfId="8536" builtinId="9" hidden="1"/>
    <cellStyle name="Followed Hyperlink" xfId="8538" builtinId="9" hidden="1"/>
    <cellStyle name="Followed Hyperlink" xfId="8540" builtinId="9" hidden="1"/>
    <cellStyle name="Followed Hyperlink" xfId="8542" builtinId="9" hidden="1"/>
    <cellStyle name="Followed Hyperlink" xfId="8544" builtinId="9" hidden="1"/>
    <cellStyle name="Followed Hyperlink" xfId="8546" builtinId="9" hidden="1"/>
    <cellStyle name="Followed Hyperlink" xfId="8548" builtinId="9" hidden="1"/>
    <cellStyle name="Followed Hyperlink" xfId="8550" builtinId="9" hidden="1"/>
    <cellStyle name="Followed Hyperlink" xfId="8552" builtinId="9" hidden="1"/>
    <cellStyle name="Followed Hyperlink" xfId="8554" builtinId="9" hidden="1"/>
    <cellStyle name="Followed Hyperlink" xfId="8556" builtinId="9" hidden="1"/>
    <cellStyle name="Followed Hyperlink" xfId="8558" builtinId="9" hidden="1"/>
    <cellStyle name="Followed Hyperlink" xfId="8560" builtinId="9" hidden="1"/>
    <cellStyle name="Followed Hyperlink" xfId="8562" builtinId="9" hidden="1"/>
    <cellStyle name="Followed Hyperlink" xfId="8564" builtinId="9" hidden="1"/>
    <cellStyle name="Followed Hyperlink" xfId="7368" builtinId="9" hidden="1"/>
    <cellStyle name="Followed Hyperlink" xfId="7366" builtinId="9" hidden="1"/>
    <cellStyle name="Followed Hyperlink" xfId="7364" builtinId="9" hidden="1"/>
    <cellStyle name="Followed Hyperlink" xfId="7362" builtinId="9" hidden="1"/>
    <cellStyle name="Followed Hyperlink" xfId="7360" builtinId="9" hidden="1"/>
    <cellStyle name="Followed Hyperlink" xfId="7358" builtinId="9" hidden="1"/>
    <cellStyle name="Followed Hyperlink" xfId="7356" builtinId="9" hidden="1"/>
    <cellStyle name="Followed Hyperlink" xfId="7354" builtinId="9" hidden="1"/>
    <cellStyle name="Followed Hyperlink" xfId="7352" builtinId="9" hidden="1"/>
    <cellStyle name="Followed Hyperlink" xfId="7350" builtinId="9" hidden="1"/>
    <cellStyle name="Followed Hyperlink" xfId="7348" builtinId="9" hidden="1"/>
    <cellStyle name="Followed Hyperlink" xfId="7346" builtinId="9" hidden="1"/>
    <cellStyle name="Followed Hyperlink" xfId="7344" builtinId="9" hidden="1"/>
    <cellStyle name="Followed Hyperlink" xfId="7342" builtinId="9" hidden="1"/>
    <cellStyle name="Followed Hyperlink" xfId="7340" builtinId="9" hidden="1"/>
    <cellStyle name="Followed Hyperlink" xfId="7338" builtinId="9" hidden="1"/>
    <cellStyle name="Followed Hyperlink" xfId="7336" builtinId="9" hidden="1"/>
    <cellStyle name="Followed Hyperlink" xfId="7334" builtinId="9" hidden="1"/>
    <cellStyle name="Followed Hyperlink" xfId="7332" builtinId="9" hidden="1"/>
    <cellStyle name="Followed Hyperlink" xfId="7330" builtinId="9" hidden="1"/>
    <cellStyle name="Followed Hyperlink" xfId="7328" builtinId="9" hidden="1"/>
    <cellStyle name="Followed Hyperlink" xfId="7326" builtinId="9" hidden="1"/>
    <cellStyle name="Followed Hyperlink" xfId="7324" builtinId="9" hidden="1"/>
    <cellStyle name="Followed Hyperlink" xfId="7322" builtinId="9" hidden="1"/>
    <cellStyle name="Followed Hyperlink" xfId="7320" builtinId="9" hidden="1"/>
    <cellStyle name="Followed Hyperlink" xfId="7318" builtinId="9" hidden="1"/>
    <cellStyle name="Followed Hyperlink" xfId="7316" builtinId="9" hidden="1"/>
    <cellStyle name="Followed Hyperlink" xfId="7314" builtinId="9" hidden="1"/>
    <cellStyle name="Followed Hyperlink" xfId="7312" builtinId="9" hidden="1"/>
    <cellStyle name="Followed Hyperlink" xfId="7310" builtinId="9" hidden="1"/>
    <cellStyle name="Followed Hyperlink" xfId="7308" builtinId="9" hidden="1"/>
    <cellStyle name="Followed Hyperlink" xfId="7306" builtinId="9" hidden="1"/>
    <cellStyle name="Followed Hyperlink" xfId="7304" builtinId="9" hidden="1"/>
    <cellStyle name="Followed Hyperlink" xfId="7302" builtinId="9" hidden="1"/>
    <cellStyle name="Followed Hyperlink" xfId="7300" builtinId="9" hidden="1"/>
    <cellStyle name="Followed Hyperlink" xfId="7298" builtinId="9" hidden="1"/>
    <cellStyle name="Followed Hyperlink" xfId="6317" builtinId="9" hidden="1"/>
    <cellStyle name="Followed Hyperlink" xfId="6318" builtinId="9" hidden="1"/>
    <cellStyle name="Followed Hyperlink" xfId="109" builtinId="9" hidden="1"/>
    <cellStyle name="Followed Hyperlink" xfId="7296" builtinId="9" hidden="1"/>
    <cellStyle name="Followed Hyperlink" xfId="7294" builtinId="9" hidden="1"/>
    <cellStyle name="Followed Hyperlink" xfId="7292" builtinId="9" hidden="1"/>
    <cellStyle name="Followed Hyperlink" xfId="7290" builtinId="9" hidden="1"/>
    <cellStyle name="Followed Hyperlink" xfId="7288" builtinId="9" hidden="1"/>
    <cellStyle name="Followed Hyperlink" xfId="7286" builtinId="9" hidden="1"/>
    <cellStyle name="Followed Hyperlink" xfId="7284" builtinId="9" hidden="1"/>
    <cellStyle name="Followed Hyperlink" xfId="7282" builtinId="9" hidden="1"/>
    <cellStyle name="Followed Hyperlink" xfId="7280" builtinId="9" hidden="1"/>
    <cellStyle name="Followed Hyperlink" xfId="7278" builtinId="9" hidden="1"/>
    <cellStyle name="Followed Hyperlink" xfId="7276" builtinId="9" hidden="1"/>
    <cellStyle name="Followed Hyperlink" xfId="7274" builtinId="9" hidden="1"/>
    <cellStyle name="Followed Hyperlink" xfId="7272" builtinId="9" hidden="1"/>
    <cellStyle name="Followed Hyperlink" xfId="7270" builtinId="9" hidden="1"/>
    <cellStyle name="Followed Hyperlink" xfId="7268" builtinId="9" hidden="1"/>
    <cellStyle name="Followed Hyperlink" xfId="7266" builtinId="9" hidden="1"/>
    <cellStyle name="Followed Hyperlink" xfId="7264" builtinId="9" hidden="1"/>
    <cellStyle name="Followed Hyperlink" xfId="7262" builtinId="9" hidden="1"/>
    <cellStyle name="Followed Hyperlink" xfId="7260" builtinId="9" hidden="1"/>
    <cellStyle name="Followed Hyperlink" xfId="7258" builtinId="9" hidden="1"/>
    <cellStyle name="Followed Hyperlink" xfId="7256" builtinId="9" hidden="1"/>
    <cellStyle name="Followed Hyperlink" xfId="7254" builtinId="9" hidden="1"/>
    <cellStyle name="Followed Hyperlink" xfId="7252" builtinId="9" hidden="1"/>
    <cellStyle name="Followed Hyperlink" xfId="7250" builtinId="9" hidden="1"/>
    <cellStyle name="Followed Hyperlink" xfId="7248" builtinId="9" hidden="1"/>
    <cellStyle name="Followed Hyperlink" xfId="7246" builtinId="9" hidden="1"/>
    <cellStyle name="Followed Hyperlink" xfId="7244" builtinId="9" hidden="1"/>
    <cellStyle name="Followed Hyperlink" xfId="7242" builtinId="9" hidden="1"/>
    <cellStyle name="Followed Hyperlink" xfId="7240" builtinId="9" hidden="1"/>
    <cellStyle name="Followed Hyperlink" xfId="7238" builtinId="9" hidden="1"/>
    <cellStyle name="Followed Hyperlink" xfId="7236" builtinId="9" hidden="1"/>
    <cellStyle name="Followed Hyperlink" xfId="7234" builtinId="9" hidden="1"/>
    <cellStyle name="Followed Hyperlink" xfId="7232" builtinId="9" hidden="1"/>
    <cellStyle name="Followed Hyperlink" xfId="7230" builtinId="9" hidden="1"/>
    <cellStyle name="Followed Hyperlink" xfId="7228" builtinId="9" hidden="1"/>
    <cellStyle name="Followed Hyperlink" xfId="7226" builtinId="9" hidden="1"/>
    <cellStyle name="Followed Hyperlink" xfId="7224" builtinId="9" hidden="1"/>
    <cellStyle name="Followed Hyperlink" xfId="7222" builtinId="9" hidden="1"/>
    <cellStyle name="Followed Hyperlink" xfId="7220" builtinId="9" hidden="1"/>
    <cellStyle name="Followed Hyperlink" xfId="7218" builtinId="9" hidden="1"/>
    <cellStyle name="Followed Hyperlink" xfId="7216" builtinId="9" hidden="1"/>
    <cellStyle name="Followed Hyperlink" xfId="7214" builtinId="9" hidden="1"/>
    <cellStyle name="Followed Hyperlink" xfId="7212" builtinId="9" hidden="1"/>
    <cellStyle name="Followed Hyperlink" xfId="7210" builtinId="9" hidden="1"/>
    <cellStyle name="Followed Hyperlink" xfId="7208" builtinId="9" hidden="1"/>
    <cellStyle name="Followed Hyperlink" xfId="7206" builtinId="9" hidden="1"/>
    <cellStyle name="Followed Hyperlink" xfId="7204" builtinId="9" hidden="1"/>
    <cellStyle name="Followed Hyperlink" xfId="7202" builtinId="9" hidden="1"/>
    <cellStyle name="Followed Hyperlink" xfId="7200" builtinId="9" hidden="1"/>
    <cellStyle name="Followed Hyperlink" xfId="7198" builtinId="9" hidden="1"/>
    <cellStyle name="Followed Hyperlink" xfId="7196" builtinId="9" hidden="1"/>
    <cellStyle name="Followed Hyperlink" xfId="7194" builtinId="9" hidden="1"/>
    <cellStyle name="Followed Hyperlink" xfId="7192" builtinId="9" hidden="1"/>
    <cellStyle name="Followed Hyperlink" xfId="7190" builtinId="9" hidden="1"/>
    <cellStyle name="Followed Hyperlink" xfId="7188" builtinId="9" hidden="1"/>
    <cellStyle name="Followed Hyperlink" xfId="7186" builtinId="9" hidden="1"/>
    <cellStyle name="Followed Hyperlink" xfId="7184" builtinId="9" hidden="1"/>
    <cellStyle name="Followed Hyperlink" xfId="7182" builtinId="9" hidden="1"/>
    <cellStyle name="Followed Hyperlink" xfId="7180" builtinId="9" hidden="1"/>
    <cellStyle name="Followed Hyperlink" xfId="7178" builtinId="9" hidden="1"/>
    <cellStyle name="Followed Hyperlink" xfId="7176" builtinId="9" hidden="1"/>
    <cellStyle name="Followed Hyperlink" xfId="7174" builtinId="9" hidden="1"/>
    <cellStyle name="Followed Hyperlink" xfId="7172" builtinId="9" hidden="1"/>
    <cellStyle name="Followed Hyperlink" xfId="7170" builtinId="9" hidden="1"/>
    <cellStyle name="Followed Hyperlink" xfId="7168" builtinId="9" hidden="1"/>
    <cellStyle name="Followed Hyperlink" xfId="7166" builtinId="9" hidden="1"/>
    <cellStyle name="Followed Hyperlink" xfId="7164" builtinId="9" hidden="1"/>
    <cellStyle name="Followed Hyperlink" xfId="7162" builtinId="9" hidden="1"/>
    <cellStyle name="Followed Hyperlink" xfId="7160" builtinId="9" hidden="1"/>
    <cellStyle name="Followed Hyperlink" xfId="7158" builtinId="9" hidden="1"/>
    <cellStyle name="Followed Hyperlink" xfId="7156" builtinId="9" hidden="1"/>
    <cellStyle name="Followed Hyperlink" xfId="7154" builtinId="9" hidden="1"/>
    <cellStyle name="Followed Hyperlink" xfId="7152" builtinId="9" hidden="1"/>
    <cellStyle name="Followed Hyperlink" xfId="7150" builtinId="9" hidden="1"/>
    <cellStyle name="Followed Hyperlink" xfId="7148" builtinId="9" hidden="1"/>
    <cellStyle name="Followed Hyperlink" xfId="7146" builtinId="9" hidden="1"/>
    <cellStyle name="Followed Hyperlink" xfId="7144" builtinId="9" hidden="1"/>
    <cellStyle name="Followed Hyperlink" xfId="7142" builtinId="9" hidden="1"/>
    <cellStyle name="Followed Hyperlink" xfId="7140" builtinId="9" hidden="1"/>
    <cellStyle name="Followed Hyperlink" xfId="7138" builtinId="9" hidden="1"/>
    <cellStyle name="Followed Hyperlink" xfId="7136" builtinId="9" hidden="1"/>
    <cellStyle name="Followed Hyperlink" xfId="7134" builtinId="9" hidden="1"/>
    <cellStyle name="Followed Hyperlink" xfId="7132" builtinId="9" hidden="1"/>
    <cellStyle name="Followed Hyperlink" xfId="7130" builtinId="9" hidden="1"/>
    <cellStyle name="Followed Hyperlink" xfId="7128" builtinId="9" hidden="1"/>
    <cellStyle name="Followed Hyperlink" xfId="7126" builtinId="9" hidden="1"/>
    <cellStyle name="Followed Hyperlink" xfId="7124" builtinId="9" hidden="1"/>
    <cellStyle name="Followed Hyperlink" xfId="7122" builtinId="9" hidden="1"/>
    <cellStyle name="Followed Hyperlink" xfId="7120" builtinId="9" hidden="1"/>
    <cellStyle name="Followed Hyperlink" xfId="7118" builtinId="9" hidden="1"/>
    <cellStyle name="Followed Hyperlink" xfId="7116" builtinId="9" hidden="1"/>
    <cellStyle name="Followed Hyperlink" xfId="7114" builtinId="9" hidden="1"/>
    <cellStyle name="Followed Hyperlink" xfId="7112" builtinId="9" hidden="1"/>
    <cellStyle name="Followed Hyperlink" xfId="7110" builtinId="9" hidden="1"/>
    <cellStyle name="Followed Hyperlink" xfId="7108" builtinId="9" hidden="1"/>
    <cellStyle name="Followed Hyperlink" xfId="7106" builtinId="9" hidden="1"/>
    <cellStyle name="Followed Hyperlink" xfId="7104" builtinId="9" hidden="1"/>
    <cellStyle name="Followed Hyperlink" xfId="7102" builtinId="9" hidden="1"/>
    <cellStyle name="Followed Hyperlink" xfId="7100" builtinId="9" hidden="1"/>
    <cellStyle name="Followed Hyperlink" xfId="7098" builtinId="9" hidden="1"/>
    <cellStyle name="Followed Hyperlink" xfId="7096" builtinId="9" hidden="1"/>
    <cellStyle name="Followed Hyperlink" xfId="7094" builtinId="9" hidden="1"/>
    <cellStyle name="Followed Hyperlink" xfId="7092" builtinId="9" hidden="1"/>
    <cellStyle name="Followed Hyperlink" xfId="7090" builtinId="9" hidden="1"/>
    <cellStyle name="Followed Hyperlink" xfId="114" builtinId="9" hidden="1"/>
    <cellStyle name="Followed Hyperlink" xfId="7088" builtinId="9" hidden="1"/>
    <cellStyle name="Followed Hyperlink" xfId="7086" builtinId="9" hidden="1"/>
    <cellStyle name="Followed Hyperlink" xfId="7084" builtinId="9" hidden="1"/>
    <cellStyle name="Followed Hyperlink" xfId="7082" builtinId="9" hidden="1"/>
    <cellStyle name="Followed Hyperlink" xfId="7080" builtinId="9" hidden="1"/>
    <cellStyle name="Followed Hyperlink" xfId="7078" builtinId="9" hidden="1"/>
    <cellStyle name="Followed Hyperlink" xfId="7076" builtinId="9" hidden="1"/>
    <cellStyle name="Followed Hyperlink" xfId="7074" builtinId="9" hidden="1"/>
    <cellStyle name="Followed Hyperlink" xfId="7072" builtinId="9" hidden="1"/>
    <cellStyle name="Followed Hyperlink" xfId="7070" builtinId="9" hidden="1"/>
    <cellStyle name="Followed Hyperlink" xfId="7068" builtinId="9" hidden="1"/>
    <cellStyle name="Followed Hyperlink" xfId="7066" builtinId="9" hidden="1"/>
    <cellStyle name="Followed Hyperlink" xfId="7064" builtinId="9" hidden="1"/>
    <cellStyle name="Followed Hyperlink" xfId="7062" builtinId="9" hidden="1"/>
    <cellStyle name="Followed Hyperlink" xfId="7060" builtinId="9" hidden="1"/>
    <cellStyle name="Followed Hyperlink" xfId="7058" builtinId="9" hidden="1"/>
    <cellStyle name="Followed Hyperlink" xfId="7056" builtinId="9" hidden="1"/>
    <cellStyle name="Followed Hyperlink" xfId="7054" builtinId="9" hidden="1"/>
    <cellStyle name="Followed Hyperlink" xfId="7052" builtinId="9" hidden="1"/>
    <cellStyle name="Followed Hyperlink" xfId="7050" builtinId="9" hidden="1"/>
    <cellStyle name="Followed Hyperlink" xfId="7048" builtinId="9" hidden="1"/>
    <cellStyle name="Followed Hyperlink" xfId="7046" builtinId="9" hidden="1"/>
    <cellStyle name="Followed Hyperlink" xfId="7044" builtinId="9" hidden="1"/>
    <cellStyle name="Followed Hyperlink" xfId="7042" builtinId="9" hidden="1"/>
    <cellStyle name="Followed Hyperlink" xfId="7040" builtinId="9" hidden="1"/>
    <cellStyle name="Followed Hyperlink" xfId="7038" builtinId="9" hidden="1"/>
    <cellStyle name="Followed Hyperlink" xfId="7036" builtinId="9" hidden="1"/>
    <cellStyle name="Followed Hyperlink" xfId="7034" builtinId="9" hidden="1"/>
    <cellStyle name="Followed Hyperlink" xfId="7032" builtinId="9" hidden="1"/>
    <cellStyle name="Followed Hyperlink" xfId="7030" builtinId="9" hidden="1"/>
    <cellStyle name="Followed Hyperlink" xfId="7028" builtinId="9" hidden="1"/>
    <cellStyle name="Followed Hyperlink" xfId="7026" builtinId="9" hidden="1"/>
    <cellStyle name="Followed Hyperlink" xfId="7024" builtinId="9" hidden="1"/>
    <cellStyle name="Followed Hyperlink" xfId="7022" builtinId="9" hidden="1"/>
    <cellStyle name="Followed Hyperlink" xfId="7021" builtinId="9" hidden="1"/>
    <cellStyle name="Followed Hyperlink" xfId="7019" builtinId="9" hidden="1"/>
    <cellStyle name="Followed Hyperlink" xfId="7017" builtinId="9" hidden="1"/>
    <cellStyle name="Followed Hyperlink" xfId="7015" builtinId="9" hidden="1"/>
    <cellStyle name="Followed Hyperlink" xfId="7013" builtinId="9" hidden="1"/>
    <cellStyle name="Followed Hyperlink" xfId="7011" builtinId="9" hidden="1"/>
    <cellStyle name="Followed Hyperlink" xfId="107" builtinId="9" hidden="1"/>
    <cellStyle name="Followed Hyperlink" xfId="7008" builtinId="9" hidden="1"/>
    <cellStyle name="Followed Hyperlink" xfId="7006" builtinId="9" hidden="1"/>
    <cellStyle name="Followed Hyperlink" xfId="7004" builtinId="9" hidden="1"/>
    <cellStyle name="Followed Hyperlink" xfId="7002" builtinId="9" hidden="1"/>
    <cellStyle name="Followed Hyperlink" xfId="7000" builtinId="9" hidden="1"/>
    <cellStyle name="Followed Hyperlink" xfId="6998" builtinId="9" hidden="1"/>
    <cellStyle name="Followed Hyperlink" xfId="6996" builtinId="9" hidden="1"/>
    <cellStyle name="Followed Hyperlink" xfId="6994" builtinId="9" hidden="1"/>
    <cellStyle name="Followed Hyperlink" xfId="108" builtinId="9" hidden="1"/>
    <cellStyle name="Followed Hyperlink" xfId="6991" builtinId="9" hidden="1"/>
    <cellStyle name="Followed Hyperlink" xfId="6989" builtinId="9" hidden="1"/>
    <cellStyle name="Followed Hyperlink" xfId="6987" builtinId="9" hidden="1"/>
    <cellStyle name="Followed Hyperlink" xfId="6985" builtinId="9" hidden="1"/>
    <cellStyle name="Followed Hyperlink" xfId="6983" builtinId="9" hidden="1"/>
    <cellStyle name="Followed Hyperlink" xfId="6981" builtinId="9" hidden="1"/>
    <cellStyle name="Followed Hyperlink" xfId="6979" builtinId="9" hidden="1"/>
    <cellStyle name="Followed Hyperlink" xfId="6977" builtinId="9" hidden="1"/>
    <cellStyle name="Followed Hyperlink" xfId="6975" builtinId="9" hidden="1"/>
    <cellStyle name="Followed Hyperlink" xfId="6973" builtinId="9" hidden="1"/>
    <cellStyle name="Followed Hyperlink" xfId="6971" builtinId="9" hidden="1"/>
    <cellStyle name="Followed Hyperlink" xfId="6969" builtinId="9" hidden="1"/>
    <cellStyle name="Followed Hyperlink" xfId="6312" builtinId="9" hidden="1"/>
    <cellStyle name="Followed Hyperlink" xfId="106" builtinId="9" hidden="1"/>
    <cellStyle name="Followed Hyperlink" xfId="6967" builtinId="9" hidden="1"/>
    <cellStyle name="Followed Hyperlink" xfId="6965" builtinId="9" hidden="1"/>
    <cellStyle name="Followed Hyperlink" xfId="6963" builtinId="9" hidden="1"/>
    <cellStyle name="Followed Hyperlink" xfId="6961" builtinId="9" hidden="1"/>
    <cellStyle name="Followed Hyperlink" xfId="6959" builtinId="9" hidden="1"/>
    <cellStyle name="Followed Hyperlink" xfId="6957" builtinId="9" hidden="1"/>
    <cellStyle name="Followed Hyperlink" xfId="6955" builtinId="9" hidden="1"/>
    <cellStyle name="Followed Hyperlink" xfId="6953" builtinId="9" hidden="1"/>
    <cellStyle name="Followed Hyperlink" xfId="6951" builtinId="9" hidden="1"/>
    <cellStyle name="Followed Hyperlink" xfId="6949" builtinId="9" hidden="1"/>
    <cellStyle name="Followed Hyperlink" xfId="6947" builtinId="9" hidden="1"/>
    <cellStyle name="Followed Hyperlink" xfId="6945" builtinId="9" hidden="1"/>
    <cellStyle name="Followed Hyperlink" xfId="6943" builtinId="9" hidden="1"/>
    <cellStyle name="Followed Hyperlink" xfId="6941" builtinId="9" hidden="1"/>
    <cellStyle name="Followed Hyperlink" xfId="6939" builtinId="9" hidden="1"/>
    <cellStyle name="Followed Hyperlink" xfId="6937" builtinId="9" hidden="1"/>
    <cellStyle name="Followed Hyperlink" xfId="6935" builtinId="9" hidden="1"/>
    <cellStyle name="Followed Hyperlink" xfId="6933" builtinId="9" hidden="1"/>
    <cellStyle name="Followed Hyperlink" xfId="6931" builtinId="9" hidden="1"/>
    <cellStyle name="Followed Hyperlink" xfId="6929" builtinId="9" hidden="1"/>
    <cellStyle name="Followed Hyperlink" xfId="6927" builtinId="9" hidden="1"/>
    <cellStyle name="Followed Hyperlink" xfId="97" builtinId="9" hidden="1"/>
    <cellStyle name="Followed Hyperlink" xfId="105" builtinId="9" hidden="1"/>
    <cellStyle name="Followed Hyperlink" xfId="6925" builtinId="9" hidden="1"/>
    <cellStyle name="Followed Hyperlink" xfId="6923" builtinId="9" hidden="1"/>
    <cellStyle name="Followed Hyperlink" xfId="6921" builtinId="9" hidden="1"/>
    <cellStyle name="Followed Hyperlink" xfId="6919" builtinId="9" hidden="1"/>
    <cellStyle name="Followed Hyperlink" xfId="6918" builtinId="9" hidden="1"/>
    <cellStyle name="Followed Hyperlink" xfId="6916" builtinId="9" hidden="1"/>
    <cellStyle name="Followed Hyperlink" xfId="93" builtinId="9" hidden="1"/>
    <cellStyle name="Followed Hyperlink" xfId="91" builtinId="9" hidden="1"/>
    <cellStyle name="Followed Hyperlink" xfId="6913" builtinId="9" hidden="1"/>
    <cellStyle name="Followed Hyperlink" xfId="6911" builtinId="9" hidden="1"/>
    <cellStyle name="Followed Hyperlink" xfId="6909" builtinId="9" hidden="1"/>
    <cellStyle name="Followed Hyperlink" xfId="6907" builtinId="9" hidden="1"/>
    <cellStyle name="Followed Hyperlink" xfId="6905" builtinId="9" hidden="1"/>
    <cellStyle name="Followed Hyperlink" xfId="6903" builtinId="9" hidden="1"/>
    <cellStyle name="Followed Hyperlink" xfId="6901" builtinId="9" hidden="1"/>
    <cellStyle name="Followed Hyperlink" xfId="6899" builtinId="9" hidden="1"/>
    <cellStyle name="Followed Hyperlink" xfId="6897" builtinId="9" hidden="1"/>
    <cellStyle name="Followed Hyperlink" xfId="6895" builtinId="9" hidden="1"/>
    <cellStyle name="Followed Hyperlink" xfId="6893" builtinId="9" hidden="1"/>
    <cellStyle name="Followed Hyperlink" xfId="6891" builtinId="9" hidden="1"/>
    <cellStyle name="Followed Hyperlink" xfId="6889" builtinId="9" hidden="1"/>
    <cellStyle name="Followed Hyperlink" xfId="6887" builtinId="9" hidden="1"/>
    <cellStyle name="Followed Hyperlink" xfId="6885" builtinId="9" hidden="1"/>
    <cellStyle name="Followed Hyperlink" xfId="6883" builtinId="9" hidden="1"/>
    <cellStyle name="Followed Hyperlink" xfId="6881" builtinId="9" hidden="1"/>
    <cellStyle name="Followed Hyperlink" xfId="6879" builtinId="9" hidden="1"/>
    <cellStyle name="Followed Hyperlink" xfId="6877" builtinId="9" hidden="1"/>
    <cellStyle name="Followed Hyperlink" xfId="6875" builtinId="9" hidden="1"/>
    <cellStyle name="Followed Hyperlink" xfId="6873" builtinId="9" hidden="1"/>
    <cellStyle name="Followed Hyperlink" xfId="6871" builtinId="9" hidden="1"/>
    <cellStyle name="Followed Hyperlink" xfId="6869" builtinId="9" hidden="1"/>
    <cellStyle name="Followed Hyperlink" xfId="6867" builtinId="9" hidden="1"/>
    <cellStyle name="Followed Hyperlink" xfId="6865" builtinId="9" hidden="1"/>
    <cellStyle name="Followed Hyperlink" xfId="8568" builtinId="9" hidden="1"/>
    <cellStyle name="Followed Hyperlink" xfId="8570" builtinId="9" hidden="1"/>
    <cellStyle name="Followed Hyperlink" xfId="8572" builtinId="9" hidden="1"/>
    <cellStyle name="Followed Hyperlink" xfId="8574" builtinId="9" hidden="1"/>
    <cellStyle name="Followed Hyperlink" xfId="8576" builtinId="9" hidden="1"/>
    <cellStyle name="Followed Hyperlink" xfId="8578" builtinId="9" hidden="1"/>
    <cellStyle name="Followed Hyperlink" xfId="8580" builtinId="9" hidden="1"/>
    <cellStyle name="Followed Hyperlink" xfId="8582" builtinId="9" hidden="1"/>
    <cellStyle name="Followed Hyperlink" xfId="8584" builtinId="9" hidden="1"/>
    <cellStyle name="Followed Hyperlink" xfId="8586" builtinId="9" hidden="1"/>
    <cellStyle name="Followed Hyperlink" xfId="8588" builtinId="9" hidden="1"/>
    <cellStyle name="Followed Hyperlink" xfId="8590" builtinId="9" hidden="1"/>
    <cellStyle name="Followed Hyperlink" xfId="8592" builtinId="9" hidden="1"/>
    <cellStyle name="Followed Hyperlink" xfId="8594" builtinId="9" hidden="1"/>
    <cellStyle name="Followed Hyperlink" xfId="8596" builtinId="9" hidden="1"/>
    <cellStyle name="Followed Hyperlink" xfId="8598" builtinId="9" hidden="1"/>
    <cellStyle name="Followed Hyperlink" xfId="8600" builtinId="9" hidden="1"/>
    <cellStyle name="Followed Hyperlink" xfId="8602" builtinId="9" hidden="1"/>
    <cellStyle name="Followed Hyperlink" xfId="8604" builtinId="9" hidden="1"/>
    <cellStyle name="Followed Hyperlink" xfId="8606" builtinId="9" hidden="1"/>
    <cellStyle name="Followed Hyperlink" xfId="8608" builtinId="9" hidden="1"/>
    <cellStyle name="Followed Hyperlink" xfId="8610" builtinId="9" hidden="1"/>
    <cellStyle name="Followed Hyperlink" xfId="8612" builtinId="9" hidden="1"/>
    <cellStyle name="Followed Hyperlink" xfId="8614" builtinId="9" hidden="1"/>
    <cellStyle name="Followed Hyperlink" xfId="8616" builtinId="9" hidden="1"/>
    <cellStyle name="Followed Hyperlink" xfId="8618" builtinId="9" hidden="1"/>
    <cellStyle name="Followed Hyperlink" xfId="8620" builtinId="9" hidden="1"/>
    <cellStyle name="Followed Hyperlink" xfId="8622" builtinId="9" hidden="1"/>
    <cellStyle name="Followed Hyperlink" xfId="8624" builtinId="9" hidden="1"/>
    <cellStyle name="Followed Hyperlink" xfId="8626" builtinId="9" hidden="1"/>
    <cellStyle name="Followed Hyperlink" xfId="8628" builtinId="9" hidden="1"/>
    <cellStyle name="Followed Hyperlink" xfId="8630" builtinId="9" hidden="1"/>
    <cellStyle name="Followed Hyperlink" xfId="8632" builtinId="9" hidden="1"/>
    <cellStyle name="Followed Hyperlink" xfId="8634" builtinId="9" hidden="1"/>
    <cellStyle name="Followed Hyperlink" xfId="8636" builtinId="9" hidden="1"/>
    <cellStyle name="Followed Hyperlink" xfId="8638" builtinId="9" hidden="1"/>
    <cellStyle name="Followed Hyperlink" xfId="8640" builtinId="9" hidden="1"/>
    <cellStyle name="Followed Hyperlink" xfId="8642" builtinId="9" hidden="1"/>
    <cellStyle name="Followed Hyperlink" xfId="8644" builtinId="9" hidden="1"/>
    <cellStyle name="Followed Hyperlink" xfId="8646" builtinId="9" hidden="1"/>
    <cellStyle name="Followed Hyperlink" xfId="8648" builtinId="9" hidden="1"/>
    <cellStyle name="Followed Hyperlink" xfId="8650" builtinId="9" hidden="1"/>
    <cellStyle name="Followed Hyperlink" xfId="8652" builtinId="9" hidden="1"/>
    <cellStyle name="Followed Hyperlink" xfId="8654" builtinId="9" hidden="1"/>
    <cellStyle name="Followed Hyperlink" xfId="8656" builtinId="9" hidden="1"/>
    <cellStyle name="Followed Hyperlink" xfId="8658" builtinId="9" hidden="1"/>
    <cellStyle name="Followed Hyperlink" xfId="8660" builtinId="9" hidden="1"/>
    <cellStyle name="Followed Hyperlink" xfId="8662" builtinId="9" hidden="1"/>
    <cellStyle name="Followed Hyperlink" xfId="8664" builtinId="9" hidden="1"/>
    <cellStyle name="Followed Hyperlink" xfId="8666" builtinId="9" hidden="1"/>
    <cellStyle name="Followed Hyperlink" xfId="8668" builtinId="9" hidden="1"/>
    <cellStyle name="Followed Hyperlink" xfId="8670" builtinId="9" hidden="1"/>
    <cellStyle name="Followed Hyperlink" xfId="8672" builtinId="9" hidden="1"/>
    <cellStyle name="Followed Hyperlink" xfId="8674" builtinId="9" hidden="1"/>
    <cellStyle name="Followed Hyperlink" xfId="8676" builtinId="9" hidden="1"/>
    <cellStyle name="Followed Hyperlink" xfId="8678" builtinId="9" hidden="1"/>
    <cellStyle name="Followed Hyperlink" xfId="8680" builtinId="9" hidden="1"/>
    <cellStyle name="Followed Hyperlink" xfId="8682" builtinId="9" hidden="1"/>
    <cellStyle name="Followed Hyperlink" xfId="8684" builtinId="9" hidden="1"/>
    <cellStyle name="Followed Hyperlink" xfId="8686" builtinId="9" hidden="1"/>
    <cellStyle name="Followed Hyperlink" xfId="8688" builtinId="9" hidden="1"/>
    <cellStyle name="Followed Hyperlink" xfId="8690" builtinId="9" hidden="1"/>
    <cellStyle name="Followed Hyperlink" xfId="8692" builtinId="9" hidden="1"/>
    <cellStyle name="Followed Hyperlink" xfId="8694" builtinId="9" hidden="1"/>
    <cellStyle name="Followed Hyperlink" xfId="8696" builtinId="9" hidden="1"/>
    <cellStyle name="Followed Hyperlink" xfId="8698" builtinId="9" hidden="1"/>
    <cellStyle name="Followed Hyperlink" xfId="8700" builtinId="9" hidden="1"/>
    <cellStyle name="Followed Hyperlink" xfId="8702" builtinId="9" hidden="1"/>
    <cellStyle name="Followed Hyperlink" xfId="8704" builtinId="9" hidden="1"/>
    <cellStyle name="Followed Hyperlink" xfId="8706" builtinId="9" hidden="1"/>
    <cellStyle name="Followed Hyperlink" xfId="8708" builtinId="9" hidden="1"/>
    <cellStyle name="Followed Hyperlink" xfId="8710" builtinId="9" hidden="1"/>
    <cellStyle name="Followed Hyperlink" xfId="8712" builtinId="9" hidden="1"/>
    <cellStyle name="Followed Hyperlink" xfId="8714" builtinId="9" hidden="1"/>
    <cellStyle name="Followed Hyperlink" xfId="8716" builtinId="9" hidden="1"/>
    <cellStyle name="Followed Hyperlink" xfId="8718" builtinId="9" hidden="1"/>
    <cellStyle name="Followed Hyperlink" xfId="8720" builtinId="9" hidden="1"/>
    <cellStyle name="Followed Hyperlink" xfId="8722" builtinId="9" hidden="1"/>
    <cellStyle name="Followed Hyperlink" xfId="8724" builtinId="9" hidden="1"/>
    <cellStyle name="Followed Hyperlink" xfId="8726" builtinId="9" hidden="1"/>
    <cellStyle name="Followed Hyperlink" xfId="8728" builtinId="9" hidden="1"/>
    <cellStyle name="Followed Hyperlink" xfId="8730" builtinId="9" hidden="1"/>
    <cellStyle name="Followed Hyperlink" xfId="8732" builtinId="9" hidden="1"/>
    <cellStyle name="Followed Hyperlink" xfId="8734" builtinId="9" hidden="1"/>
    <cellStyle name="Followed Hyperlink" xfId="8736" builtinId="9" hidden="1"/>
    <cellStyle name="Followed Hyperlink" xfId="8738" builtinId="9" hidden="1"/>
    <cellStyle name="Followed Hyperlink" xfId="8740" builtinId="9" hidden="1"/>
    <cellStyle name="Followed Hyperlink" xfId="8742" builtinId="9" hidden="1"/>
    <cellStyle name="Followed Hyperlink" xfId="8744" builtinId="9" hidden="1"/>
    <cellStyle name="Followed Hyperlink" xfId="8746" builtinId="9" hidden="1"/>
    <cellStyle name="Followed Hyperlink" xfId="8748" builtinId="9" hidden="1"/>
    <cellStyle name="Followed Hyperlink" xfId="8750" builtinId="9" hidden="1"/>
    <cellStyle name="Followed Hyperlink" xfId="8752" builtinId="9" hidden="1"/>
    <cellStyle name="Followed Hyperlink" xfId="8754" builtinId="9" hidden="1"/>
    <cellStyle name="Followed Hyperlink" xfId="8756" builtinId="9" hidden="1"/>
    <cellStyle name="Followed Hyperlink" xfId="8758" builtinId="9" hidden="1"/>
    <cellStyle name="Followed Hyperlink" xfId="8760" builtinId="9" hidden="1"/>
    <cellStyle name="Followed Hyperlink" xfId="8762" builtinId="9" hidden="1"/>
    <cellStyle name="Followed Hyperlink" xfId="8764" builtinId="9" hidden="1"/>
    <cellStyle name="Followed Hyperlink" xfId="8766" builtinId="9" hidden="1"/>
    <cellStyle name="Followed Hyperlink" xfId="8768" builtinId="9" hidden="1"/>
    <cellStyle name="Followed Hyperlink" xfId="8770" builtinId="9" hidden="1"/>
    <cellStyle name="Followed Hyperlink" xfId="8772" builtinId="9" hidden="1"/>
    <cellStyle name="Followed Hyperlink" xfId="8774" builtinId="9" hidden="1"/>
    <cellStyle name="Followed Hyperlink" xfId="8776" builtinId="9" hidden="1"/>
    <cellStyle name="Followed Hyperlink" xfId="8778" builtinId="9" hidden="1"/>
    <cellStyle name="Followed Hyperlink" xfId="8780" builtinId="9" hidden="1"/>
    <cellStyle name="Followed Hyperlink" xfId="8782" builtinId="9" hidden="1"/>
    <cellStyle name="Followed Hyperlink" xfId="8784" builtinId="9" hidden="1"/>
    <cellStyle name="Followed Hyperlink" xfId="8786" builtinId="9" hidden="1"/>
    <cellStyle name="Followed Hyperlink" xfId="8788" builtinId="9" hidden="1"/>
    <cellStyle name="Followed Hyperlink" xfId="8790" builtinId="9" hidden="1"/>
    <cellStyle name="Followed Hyperlink" xfId="8792" builtinId="9" hidden="1"/>
    <cellStyle name="Followed Hyperlink" xfId="8794" builtinId="9" hidden="1"/>
    <cellStyle name="Followed Hyperlink" xfId="8796" builtinId="9" hidden="1"/>
    <cellStyle name="Followed Hyperlink" xfId="8798" builtinId="9" hidden="1"/>
    <cellStyle name="Followed Hyperlink" xfId="8800" builtinId="9" hidden="1"/>
    <cellStyle name="Followed Hyperlink" xfId="8802" builtinId="9" hidden="1"/>
    <cellStyle name="Followed Hyperlink" xfId="8804" builtinId="9" hidden="1"/>
    <cellStyle name="Followed Hyperlink" xfId="8806" builtinId="9" hidden="1"/>
    <cellStyle name="Followed Hyperlink" xfId="8808" builtinId="9" hidden="1"/>
    <cellStyle name="Followed Hyperlink" xfId="8810" builtinId="9" hidden="1"/>
    <cellStyle name="Followed Hyperlink" xfId="8812" builtinId="9" hidden="1"/>
    <cellStyle name="Followed Hyperlink" xfId="8814" builtinId="9" hidden="1"/>
    <cellStyle name="Followed Hyperlink" xfId="8816" builtinId="9" hidden="1"/>
    <cellStyle name="Followed Hyperlink" xfId="8818" builtinId="9" hidden="1"/>
    <cellStyle name="Followed Hyperlink" xfId="8820" builtinId="9" hidden="1"/>
    <cellStyle name="Followed Hyperlink" xfId="8822" builtinId="9" hidden="1"/>
    <cellStyle name="Followed Hyperlink" xfId="8824" builtinId="9" hidden="1"/>
    <cellStyle name="Followed Hyperlink" xfId="8826" builtinId="9" hidden="1"/>
    <cellStyle name="Followed Hyperlink" xfId="8828" builtinId="9" hidden="1"/>
    <cellStyle name="Followed Hyperlink" xfId="8830" builtinId="9" hidden="1"/>
    <cellStyle name="Followed Hyperlink" xfId="8832" builtinId="9" hidden="1"/>
    <cellStyle name="Followed Hyperlink" xfId="8834" builtinId="9" hidden="1"/>
    <cellStyle name="Followed Hyperlink" xfId="8836" builtinId="9" hidden="1"/>
    <cellStyle name="Followed Hyperlink" xfId="8838" builtinId="9" hidden="1"/>
    <cellStyle name="Followed Hyperlink" xfId="8840" builtinId="9" hidden="1"/>
    <cellStyle name="Followed Hyperlink" xfId="8842" builtinId="9" hidden="1"/>
    <cellStyle name="Followed Hyperlink" xfId="8844" builtinId="9" hidden="1"/>
    <cellStyle name="Followed Hyperlink" xfId="8846" builtinId="9" hidden="1"/>
    <cellStyle name="Followed Hyperlink" xfId="8848" builtinId="9" hidden="1"/>
    <cellStyle name="Followed Hyperlink" xfId="8850" builtinId="9" hidden="1"/>
    <cellStyle name="Followed Hyperlink" xfId="8852" builtinId="9" hidden="1"/>
    <cellStyle name="Followed Hyperlink" xfId="8854" builtinId="9" hidden="1"/>
    <cellStyle name="Followed Hyperlink" xfId="8856" builtinId="9" hidden="1"/>
    <cellStyle name="Followed Hyperlink" xfId="8858" builtinId="9" hidden="1"/>
    <cellStyle name="Followed Hyperlink" xfId="8860" builtinId="9" hidden="1"/>
    <cellStyle name="Followed Hyperlink" xfId="8862" builtinId="9" hidden="1"/>
    <cellStyle name="Followed Hyperlink" xfId="8864" builtinId="9" hidden="1"/>
    <cellStyle name="Followed Hyperlink" xfId="8866" builtinId="9" hidden="1"/>
    <cellStyle name="Followed Hyperlink" xfId="8868" builtinId="9" hidden="1"/>
    <cellStyle name="Followed Hyperlink" xfId="8870" builtinId="9" hidden="1"/>
    <cellStyle name="Followed Hyperlink" xfId="8872" builtinId="9" hidden="1"/>
    <cellStyle name="Followed Hyperlink" xfId="8874" builtinId="9" hidden="1"/>
    <cellStyle name="Followed Hyperlink" xfId="8876" builtinId="9" hidden="1"/>
    <cellStyle name="Followed Hyperlink" xfId="8878" builtinId="9" hidden="1"/>
    <cellStyle name="Followed Hyperlink" xfId="8880" builtinId="9" hidden="1"/>
    <cellStyle name="Followed Hyperlink" xfId="8882" builtinId="9" hidden="1"/>
    <cellStyle name="Followed Hyperlink" xfId="8884" builtinId="9" hidden="1"/>
    <cellStyle name="Followed Hyperlink" xfId="8886" builtinId="9" hidden="1"/>
    <cellStyle name="Followed Hyperlink" xfId="8888" builtinId="9" hidden="1"/>
    <cellStyle name="Followed Hyperlink" xfId="8890" builtinId="9" hidden="1"/>
    <cellStyle name="Followed Hyperlink" xfId="8892" builtinId="9" hidden="1"/>
    <cellStyle name="Followed Hyperlink" xfId="8894" builtinId="9" hidden="1"/>
    <cellStyle name="Followed Hyperlink" xfId="8896" builtinId="9" hidden="1"/>
    <cellStyle name="Followed Hyperlink" xfId="8898" builtinId="9" hidden="1"/>
    <cellStyle name="Followed Hyperlink" xfId="8900" builtinId="9" hidden="1"/>
    <cellStyle name="Followed Hyperlink" xfId="8902" builtinId="9" hidden="1"/>
    <cellStyle name="Followed Hyperlink" xfId="8904" builtinId="9" hidden="1"/>
    <cellStyle name="Followed Hyperlink" xfId="8906" builtinId="9" hidden="1"/>
    <cellStyle name="Followed Hyperlink" xfId="8908" builtinId="9" hidden="1"/>
    <cellStyle name="Followed Hyperlink" xfId="8910" builtinId="9" hidden="1"/>
    <cellStyle name="Followed Hyperlink" xfId="8912" builtinId="9" hidden="1"/>
    <cellStyle name="Followed Hyperlink" xfId="8914" builtinId="9" hidden="1"/>
    <cellStyle name="Followed Hyperlink" xfId="8916" builtinId="9" hidden="1"/>
    <cellStyle name="Followed Hyperlink" xfId="8918" builtinId="9" hidden="1"/>
    <cellStyle name="Followed Hyperlink" xfId="8920" builtinId="9" hidden="1"/>
    <cellStyle name="Followed Hyperlink" xfId="8922" builtinId="9" hidden="1"/>
    <cellStyle name="Followed Hyperlink" xfId="8924" builtinId="9" hidden="1"/>
    <cellStyle name="Followed Hyperlink" xfId="8926" builtinId="9" hidden="1"/>
    <cellStyle name="Followed Hyperlink" xfId="8928" builtinId="9" hidden="1"/>
    <cellStyle name="Followed Hyperlink" xfId="8930" builtinId="9" hidden="1"/>
    <cellStyle name="Followed Hyperlink" xfId="8932" builtinId="9" hidden="1"/>
    <cellStyle name="Followed Hyperlink" xfId="8934" builtinId="9" hidden="1"/>
    <cellStyle name="Followed Hyperlink" xfId="8936" builtinId="9" hidden="1"/>
    <cellStyle name="Followed Hyperlink" xfId="8938" builtinId="9" hidden="1"/>
    <cellStyle name="Followed Hyperlink" xfId="8940" builtinId="9" hidden="1"/>
    <cellStyle name="Followed Hyperlink" xfId="8942" builtinId="9" hidden="1"/>
    <cellStyle name="Followed Hyperlink" xfId="8944" builtinId="9" hidden="1"/>
    <cellStyle name="Followed Hyperlink" xfId="8946" builtinId="9" hidden="1"/>
    <cellStyle name="Followed Hyperlink" xfId="8948" builtinId="9" hidden="1"/>
    <cellStyle name="Followed Hyperlink" xfId="8950" builtinId="9" hidden="1"/>
    <cellStyle name="Followed Hyperlink" xfId="8952" builtinId="9" hidden="1"/>
    <cellStyle name="Followed Hyperlink" xfId="8954" builtinId="9" hidden="1"/>
    <cellStyle name="Followed Hyperlink" xfId="8956" builtinId="9" hidden="1"/>
    <cellStyle name="Followed Hyperlink" xfId="8958" builtinId="9" hidden="1"/>
    <cellStyle name="Followed Hyperlink" xfId="8960" builtinId="9" hidden="1"/>
    <cellStyle name="Followed Hyperlink" xfId="8962" builtinId="9" hidden="1"/>
    <cellStyle name="Followed Hyperlink" xfId="8964" builtinId="9" hidden="1"/>
    <cellStyle name="Followed Hyperlink" xfId="8966" builtinId="9" hidden="1"/>
    <cellStyle name="Followed Hyperlink" xfId="8968" builtinId="9" hidden="1"/>
    <cellStyle name="Followed Hyperlink" xfId="8970" builtinId="9" hidden="1"/>
    <cellStyle name="Followed Hyperlink" xfId="8972" builtinId="9" hidden="1"/>
    <cellStyle name="Followed Hyperlink" xfId="8974" builtinId="9" hidden="1"/>
    <cellStyle name="Followed Hyperlink" xfId="8976" builtinId="9" hidden="1"/>
    <cellStyle name="Followed Hyperlink" xfId="8978" builtinId="9" hidden="1"/>
    <cellStyle name="Followed Hyperlink" xfId="8980" builtinId="9" hidden="1"/>
    <cellStyle name="Followed Hyperlink" xfId="8982" builtinId="9" hidden="1"/>
    <cellStyle name="Followed Hyperlink" xfId="8984" builtinId="9" hidden="1"/>
    <cellStyle name="Followed Hyperlink" xfId="8986" builtinId="9" hidden="1"/>
    <cellStyle name="Followed Hyperlink" xfId="8988" builtinId="9" hidden="1"/>
    <cellStyle name="Followed Hyperlink" xfId="8990" builtinId="9" hidden="1"/>
    <cellStyle name="Followed Hyperlink" xfId="8992" builtinId="9" hidden="1"/>
    <cellStyle name="Followed Hyperlink" xfId="8994" builtinId="9" hidden="1"/>
    <cellStyle name="Followed Hyperlink" xfId="8996" builtinId="9" hidden="1"/>
    <cellStyle name="Followed Hyperlink" xfId="8998" builtinId="9" hidden="1"/>
    <cellStyle name="Followed Hyperlink" xfId="9000" builtinId="9" hidden="1"/>
    <cellStyle name="Followed Hyperlink" xfId="9002" builtinId="9" hidden="1"/>
    <cellStyle name="Followed Hyperlink" xfId="9004" builtinId="9" hidden="1"/>
    <cellStyle name="Followed Hyperlink" xfId="9006" builtinId="9" hidden="1"/>
    <cellStyle name="Followed Hyperlink" xfId="9008" builtinId="9" hidden="1"/>
    <cellStyle name="Followed Hyperlink" xfId="9010" builtinId="9" hidden="1"/>
    <cellStyle name="Followed Hyperlink" xfId="9012" builtinId="9" hidden="1"/>
    <cellStyle name="Followed Hyperlink" xfId="9014" builtinId="9" hidden="1"/>
    <cellStyle name="Followed Hyperlink" xfId="9016" builtinId="9" hidden="1"/>
    <cellStyle name="Followed Hyperlink" xfId="9018" builtinId="9" hidden="1"/>
    <cellStyle name="Followed Hyperlink" xfId="9020" builtinId="9" hidden="1"/>
    <cellStyle name="Followed Hyperlink" xfId="9022" builtinId="9" hidden="1"/>
    <cellStyle name="Followed Hyperlink" xfId="9024" builtinId="9" hidden="1"/>
    <cellStyle name="Followed Hyperlink" xfId="9026" builtinId="9" hidden="1"/>
    <cellStyle name="Followed Hyperlink" xfId="9028" builtinId="9" hidden="1"/>
    <cellStyle name="Followed Hyperlink" xfId="9030" builtinId="9" hidden="1"/>
    <cellStyle name="Followed Hyperlink" xfId="9032" builtinId="9" hidden="1"/>
    <cellStyle name="Followed Hyperlink" xfId="9034" builtinId="9" hidden="1"/>
    <cellStyle name="Followed Hyperlink" xfId="9036" builtinId="9" hidden="1"/>
    <cellStyle name="Followed Hyperlink" xfId="9038" builtinId="9" hidden="1"/>
    <cellStyle name="Followed Hyperlink" xfId="9040" builtinId="9" hidden="1"/>
    <cellStyle name="Followed Hyperlink" xfId="9042" builtinId="9" hidden="1"/>
    <cellStyle name="Followed Hyperlink" xfId="9044" builtinId="9" hidden="1"/>
    <cellStyle name="Followed Hyperlink" xfId="9046" builtinId="9" hidden="1"/>
    <cellStyle name="Followed Hyperlink" xfId="9048" builtinId="9" hidden="1"/>
    <cellStyle name="Followed Hyperlink" xfId="9050" builtinId="9" hidden="1"/>
    <cellStyle name="Followed Hyperlink" xfId="9052" builtinId="9" hidden="1"/>
    <cellStyle name="Followed Hyperlink" xfId="9054" builtinId="9" hidden="1"/>
    <cellStyle name="Followed Hyperlink" xfId="9056" builtinId="9" hidden="1"/>
    <cellStyle name="Followed Hyperlink" xfId="9058" builtinId="9" hidden="1"/>
    <cellStyle name="Followed Hyperlink" xfId="9060" builtinId="9" hidden="1"/>
    <cellStyle name="Followed Hyperlink" xfId="9062" builtinId="9" hidden="1"/>
    <cellStyle name="Followed Hyperlink" xfId="9064" builtinId="9" hidden="1"/>
    <cellStyle name="Followed Hyperlink" xfId="9066" builtinId="9" hidden="1"/>
    <cellStyle name="Followed Hyperlink" xfId="9068" builtinId="9" hidden="1"/>
    <cellStyle name="Followed Hyperlink" xfId="9070" builtinId="9" hidden="1"/>
    <cellStyle name="Followed Hyperlink" xfId="9072" builtinId="9" hidden="1"/>
    <cellStyle name="Followed Hyperlink" xfId="9074" builtinId="9" hidden="1"/>
    <cellStyle name="Followed Hyperlink" xfId="9076" builtinId="9" hidden="1"/>
    <cellStyle name="Followed Hyperlink" xfId="9078" builtinId="9" hidden="1"/>
    <cellStyle name="Followed Hyperlink" xfId="9080" builtinId="9" hidden="1"/>
    <cellStyle name="Followed Hyperlink" xfId="9082" builtinId="9" hidden="1"/>
    <cellStyle name="Followed Hyperlink" xfId="9084" builtinId="9" hidden="1"/>
    <cellStyle name="Followed Hyperlink" xfId="9086" builtinId="9" hidden="1"/>
    <cellStyle name="Followed Hyperlink" xfId="9088" builtinId="9" hidden="1"/>
    <cellStyle name="Followed Hyperlink" xfId="9090" builtinId="9" hidden="1"/>
    <cellStyle name="Followed Hyperlink" xfId="9092" builtinId="9" hidden="1"/>
    <cellStyle name="Followed Hyperlink" xfId="9094" builtinId="9" hidden="1"/>
    <cellStyle name="Followed Hyperlink" xfId="9096" builtinId="9" hidden="1"/>
    <cellStyle name="Followed Hyperlink" xfId="9098" builtinId="9" hidden="1"/>
    <cellStyle name="Followed Hyperlink" xfId="9100" builtinId="9" hidden="1"/>
    <cellStyle name="Followed Hyperlink" xfId="9102" builtinId="9" hidden="1"/>
    <cellStyle name="Followed Hyperlink" xfId="9104" builtinId="9" hidden="1"/>
    <cellStyle name="Followed Hyperlink" xfId="9106" builtinId="9" hidden="1"/>
    <cellStyle name="Followed Hyperlink" xfId="9108" builtinId="9" hidden="1"/>
    <cellStyle name="Followed Hyperlink" xfId="9110" builtinId="9" hidden="1"/>
    <cellStyle name="Followed Hyperlink" xfId="9112" builtinId="9" hidden="1"/>
    <cellStyle name="Followed Hyperlink" xfId="9114" builtinId="9" hidden="1"/>
    <cellStyle name="Followed Hyperlink" xfId="9116" builtinId="9" hidden="1"/>
    <cellStyle name="Followed Hyperlink" xfId="9118" builtinId="9" hidden="1"/>
    <cellStyle name="Followed Hyperlink" xfId="9120" builtinId="9" hidden="1"/>
    <cellStyle name="Followed Hyperlink" xfId="9122" builtinId="9" hidden="1"/>
    <cellStyle name="Followed Hyperlink" xfId="9124" builtinId="9" hidden="1"/>
    <cellStyle name="Followed Hyperlink" xfId="9126" builtinId="9" hidden="1"/>
    <cellStyle name="Followed Hyperlink" xfId="9128" builtinId="9" hidden="1"/>
    <cellStyle name="Followed Hyperlink" xfId="9130" builtinId="9" hidden="1"/>
    <cellStyle name="Followed Hyperlink" xfId="9132" builtinId="9" hidden="1"/>
    <cellStyle name="Followed Hyperlink" xfId="9134" builtinId="9" hidden="1"/>
    <cellStyle name="Followed Hyperlink" xfId="9136" builtinId="9" hidden="1"/>
    <cellStyle name="Followed Hyperlink" xfId="9138" builtinId="9" hidden="1"/>
    <cellStyle name="Followed Hyperlink" xfId="9140" builtinId="9" hidden="1"/>
    <cellStyle name="Followed Hyperlink" xfId="9142" builtinId="9" hidden="1"/>
    <cellStyle name="Followed Hyperlink" xfId="9652" builtinId="9" hidden="1"/>
    <cellStyle name="Followed Hyperlink" xfId="9654" builtinId="9" hidden="1"/>
    <cellStyle name="Followed Hyperlink" xfId="9656" builtinId="9" hidden="1"/>
    <cellStyle name="Followed Hyperlink" xfId="9658" builtinId="9" hidden="1"/>
    <cellStyle name="Followed Hyperlink" xfId="9660" builtinId="9" hidden="1"/>
    <cellStyle name="Followed Hyperlink" xfId="9662" builtinId="9" hidden="1"/>
    <cellStyle name="Followed Hyperlink" xfId="9664" builtinId="9" hidden="1"/>
    <cellStyle name="Followed Hyperlink" xfId="9666" builtinId="9" hidden="1"/>
    <cellStyle name="Followed Hyperlink" xfId="9668" builtinId="9" hidden="1"/>
    <cellStyle name="Followed Hyperlink" xfId="9670" builtinId="9" hidden="1"/>
    <cellStyle name="Followed Hyperlink" xfId="9672" builtinId="9" hidden="1"/>
    <cellStyle name="Followed Hyperlink" xfId="9674" builtinId="9" hidden="1"/>
    <cellStyle name="Followed Hyperlink" xfId="9676" builtinId="9" hidden="1"/>
    <cellStyle name="Followed Hyperlink" xfId="9678" builtinId="9" hidden="1"/>
    <cellStyle name="Followed Hyperlink" xfId="9680" builtinId="9" hidden="1"/>
    <cellStyle name="Followed Hyperlink" xfId="9682" builtinId="9" hidden="1"/>
    <cellStyle name="Followed Hyperlink" xfId="9684" builtinId="9" hidden="1"/>
    <cellStyle name="Followed Hyperlink" xfId="9686" builtinId="9" hidden="1"/>
    <cellStyle name="Followed Hyperlink" xfId="9688" builtinId="9" hidden="1"/>
    <cellStyle name="Followed Hyperlink" xfId="9690" builtinId="9" hidden="1"/>
    <cellStyle name="Followed Hyperlink" xfId="9692" builtinId="9" hidden="1"/>
    <cellStyle name="Followed Hyperlink" xfId="9694" builtinId="9" hidden="1"/>
    <cellStyle name="Followed Hyperlink" xfId="9696" builtinId="9" hidden="1"/>
    <cellStyle name="Followed Hyperlink" xfId="9650" builtinId="9" hidden="1"/>
    <cellStyle name="Followed Hyperlink" xfId="9648" builtinId="9" hidden="1"/>
    <cellStyle name="Followed Hyperlink" xfId="9646" builtinId="9" hidden="1"/>
    <cellStyle name="Followed Hyperlink" xfId="9644" builtinId="9" hidden="1"/>
    <cellStyle name="Followed Hyperlink" xfId="9642" builtinId="9" hidden="1"/>
    <cellStyle name="Followed Hyperlink" xfId="9640" builtinId="9" hidden="1"/>
    <cellStyle name="Followed Hyperlink" xfId="9638" builtinId="9" hidden="1"/>
    <cellStyle name="Followed Hyperlink" xfId="9636" builtinId="9" hidden="1"/>
    <cellStyle name="Followed Hyperlink" xfId="9634" builtinId="9" hidden="1"/>
    <cellStyle name="Followed Hyperlink" xfId="9632" builtinId="9" hidden="1"/>
    <cellStyle name="Followed Hyperlink" xfId="9630" builtinId="9" hidden="1"/>
    <cellStyle name="Followed Hyperlink" xfId="9628" builtinId="9" hidden="1"/>
    <cellStyle name="Followed Hyperlink" xfId="9626" builtinId="9" hidden="1"/>
    <cellStyle name="Followed Hyperlink" xfId="9624" builtinId="9" hidden="1"/>
    <cellStyle name="Followed Hyperlink" xfId="9622" builtinId="9" hidden="1"/>
    <cellStyle name="Followed Hyperlink" xfId="9620" builtinId="9" hidden="1"/>
    <cellStyle name="Followed Hyperlink" xfId="9618" builtinId="9" hidden="1"/>
    <cellStyle name="Followed Hyperlink" xfId="9616" builtinId="9" hidden="1"/>
    <cellStyle name="Followed Hyperlink" xfId="9614" builtinId="9" hidden="1"/>
    <cellStyle name="Followed Hyperlink" xfId="9612" builtinId="9" hidden="1"/>
    <cellStyle name="Followed Hyperlink" xfId="9610" builtinId="9" hidden="1"/>
    <cellStyle name="Followed Hyperlink" xfId="9608" builtinId="9" hidden="1"/>
    <cellStyle name="Followed Hyperlink" xfId="9606" builtinId="9" hidden="1"/>
    <cellStyle name="Followed Hyperlink" xfId="9604" builtinId="9" hidden="1"/>
    <cellStyle name="Followed Hyperlink" xfId="9602" builtinId="9" hidden="1"/>
    <cellStyle name="Followed Hyperlink" xfId="9600" builtinId="9" hidden="1"/>
    <cellStyle name="Followed Hyperlink" xfId="9598" builtinId="9" hidden="1"/>
    <cellStyle name="Followed Hyperlink" xfId="9596" builtinId="9" hidden="1"/>
    <cellStyle name="Followed Hyperlink" xfId="9594" builtinId="9" hidden="1"/>
    <cellStyle name="Followed Hyperlink" xfId="9592" builtinId="9" hidden="1"/>
    <cellStyle name="Followed Hyperlink" xfId="9590" builtinId="9" hidden="1"/>
    <cellStyle name="Followed Hyperlink" xfId="9588" builtinId="9" hidden="1"/>
    <cellStyle name="Followed Hyperlink" xfId="9586" builtinId="9" hidden="1"/>
    <cellStyle name="Followed Hyperlink" xfId="9584" builtinId="9" hidden="1"/>
    <cellStyle name="Followed Hyperlink" xfId="9582" builtinId="9" hidden="1"/>
    <cellStyle name="Followed Hyperlink" xfId="9580" builtinId="9" hidden="1"/>
    <cellStyle name="Followed Hyperlink" xfId="9578" builtinId="9" hidden="1"/>
    <cellStyle name="Followed Hyperlink" xfId="9576" builtinId="9" hidden="1"/>
    <cellStyle name="Followed Hyperlink" xfId="9574" builtinId="9" hidden="1"/>
    <cellStyle name="Followed Hyperlink" xfId="9572" builtinId="9" hidden="1"/>
    <cellStyle name="Followed Hyperlink" xfId="9570" builtinId="9" hidden="1"/>
    <cellStyle name="Followed Hyperlink" xfId="7377" builtinId="9" hidden="1"/>
    <cellStyle name="Followed Hyperlink" xfId="7387" builtinId="9" hidden="1"/>
    <cellStyle name="Followed Hyperlink" xfId="9568" builtinId="9" hidden="1"/>
    <cellStyle name="Followed Hyperlink" xfId="9566" builtinId="9" hidden="1"/>
    <cellStyle name="Followed Hyperlink" xfId="9564" builtinId="9" hidden="1"/>
    <cellStyle name="Followed Hyperlink" xfId="9562" builtinId="9" hidden="1"/>
    <cellStyle name="Followed Hyperlink" xfId="9560" builtinId="9" hidden="1"/>
    <cellStyle name="Followed Hyperlink" xfId="9558" builtinId="9" hidden="1"/>
    <cellStyle name="Followed Hyperlink" xfId="9556" builtinId="9" hidden="1"/>
    <cellStyle name="Followed Hyperlink" xfId="9554" builtinId="9" hidden="1"/>
    <cellStyle name="Followed Hyperlink" xfId="9552" builtinId="9" hidden="1"/>
    <cellStyle name="Followed Hyperlink" xfId="9550" builtinId="9" hidden="1"/>
    <cellStyle name="Followed Hyperlink" xfId="9548" builtinId="9" hidden="1"/>
    <cellStyle name="Followed Hyperlink" xfId="9546" builtinId="9" hidden="1"/>
    <cellStyle name="Followed Hyperlink" xfId="9544" builtinId="9" hidden="1"/>
    <cellStyle name="Followed Hyperlink" xfId="9542" builtinId="9" hidden="1"/>
    <cellStyle name="Followed Hyperlink" xfId="9540" builtinId="9" hidden="1"/>
    <cellStyle name="Followed Hyperlink" xfId="9538" builtinId="9" hidden="1"/>
    <cellStyle name="Followed Hyperlink" xfId="9536" builtinId="9" hidden="1"/>
    <cellStyle name="Followed Hyperlink" xfId="9534" builtinId="9" hidden="1"/>
    <cellStyle name="Followed Hyperlink" xfId="9532" builtinId="9" hidden="1"/>
    <cellStyle name="Followed Hyperlink" xfId="9530" builtinId="9" hidden="1"/>
    <cellStyle name="Followed Hyperlink" xfId="9528" builtinId="9" hidden="1"/>
    <cellStyle name="Followed Hyperlink" xfId="9526" builtinId="9" hidden="1"/>
    <cellStyle name="Followed Hyperlink" xfId="9524" builtinId="9" hidden="1"/>
    <cellStyle name="Followed Hyperlink" xfId="9522" builtinId="9" hidden="1"/>
    <cellStyle name="Followed Hyperlink" xfId="9520" builtinId="9" hidden="1"/>
    <cellStyle name="Followed Hyperlink" xfId="9518" builtinId="9" hidden="1"/>
    <cellStyle name="Followed Hyperlink" xfId="9516" builtinId="9" hidden="1"/>
    <cellStyle name="Followed Hyperlink" xfId="9514" builtinId="9" hidden="1"/>
    <cellStyle name="Followed Hyperlink" xfId="9512" builtinId="9" hidden="1"/>
    <cellStyle name="Followed Hyperlink" xfId="9510" builtinId="9" hidden="1"/>
    <cellStyle name="Followed Hyperlink" xfId="9508" builtinId="9" hidden="1"/>
    <cellStyle name="Followed Hyperlink" xfId="9506" builtinId="9" hidden="1"/>
    <cellStyle name="Followed Hyperlink" xfId="9504" builtinId="9" hidden="1"/>
    <cellStyle name="Followed Hyperlink" xfId="9502" builtinId="9" hidden="1"/>
    <cellStyle name="Followed Hyperlink" xfId="9500" builtinId="9" hidden="1"/>
    <cellStyle name="Followed Hyperlink" xfId="9498" builtinId="9" hidden="1"/>
    <cellStyle name="Followed Hyperlink" xfId="9496" builtinId="9" hidden="1"/>
    <cellStyle name="Followed Hyperlink" xfId="9494" builtinId="9" hidden="1"/>
    <cellStyle name="Followed Hyperlink" xfId="9492" builtinId="9" hidden="1"/>
    <cellStyle name="Followed Hyperlink" xfId="9490" builtinId="9" hidden="1"/>
    <cellStyle name="Followed Hyperlink" xfId="9488" builtinId="9" hidden="1"/>
    <cellStyle name="Followed Hyperlink" xfId="9486" builtinId="9" hidden="1"/>
    <cellStyle name="Followed Hyperlink" xfId="9484" builtinId="9" hidden="1"/>
    <cellStyle name="Followed Hyperlink" xfId="9482" builtinId="9" hidden="1"/>
    <cellStyle name="Followed Hyperlink" xfId="9480" builtinId="9" hidden="1"/>
    <cellStyle name="Followed Hyperlink" xfId="9478" builtinId="9" hidden="1"/>
    <cellStyle name="Followed Hyperlink" xfId="9476" builtinId="9" hidden="1"/>
    <cellStyle name="Followed Hyperlink" xfId="9474" builtinId="9" hidden="1"/>
    <cellStyle name="Followed Hyperlink" xfId="9472" builtinId="9" hidden="1"/>
    <cellStyle name="Followed Hyperlink" xfId="9470" builtinId="9" hidden="1"/>
    <cellStyle name="Followed Hyperlink" xfId="9468" builtinId="9" hidden="1"/>
    <cellStyle name="Followed Hyperlink" xfId="9466" builtinId="9" hidden="1"/>
    <cellStyle name="Followed Hyperlink" xfId="9464" builtinId="9" hidden="1"/>
    <cellStyle name="Followed Hyperlink" xfId="9462" builtinId="9" hidden="1"/>
    <cellStyle name="Followed Hyperlink" xfId="9460" builtinId="9" hidden="1"/>
    <cellStyle name="Followed Hyperlink" xfId="9458" builtinId="9" hidden="1"/>
    <cellStyle name="Followed Hyperlink" xfId="9456" builtinId="9" hidden="1"/>
    <cellStyle name="Followed Hyperlink" xfId="9454" builtinId="9" hidden="1"/>
    <cellStyle name="Followed Hyperlink" xfId="9452" builtinId="9" hidden="1"/>
    <cellStyle name="Followed Hyperlink" xfId="9450" builtinId="9" hidden="1"/>
    <cellStyle name="Followed Hyperlink" xfId="9448" builtinId="9" hidden="1"/>
    <cellStyle name="Followed Hyperlink" xfId="9446" builtinId="9" hidden="1"/>
    <cellStyle name="Followed Hyperlink" xfId="9444" builtinId="9" hidden="1"/>
    <cellStyle name="Followed Hyperlink" xfId="9442" builtinId="9" hidden="1"/>
    <cellStyle name="Followed Hyperlink" xfId="9440" builtinId="9" hidden="1"/>
    <cellStyle name="Followed Hyperlink" xfId="9438" builtinId="9" hidden="1"/>
    <cellStyle name="Followed Hyperlink" xfId="9436" builtinId="9" hidden="1"/>
    <cellStyle name="Followed Hyperlink" xfId="9434" builtinId="9" hidden="1"/>
    <cellStyle name="Followed Hyperlink" xfId="9432" builtinId="9" hidden="1"/>
    <cellStyle name="Followed Hyperlink" xfId="9430" builtinId="9" hidden="1"/>
    <cellStyle name="Followed Hyperlink" xfId="9428" builtinId="9" hidden="1"/>
    <cellStyle name="Followed Hyperlink" xfId="9426" builtinId="9" hidden="1"/>
    <cellStyle name="Followed Hyperlink" xfId="9424" builtinId="9" hidden="1"/>
    <cellStyle name="Followed Hyperlink" xfId="9422" builtinId="9" hidden="1"/>
    <cellStyle name="Followed Hyperlink" xfId="9420" builtinId="9" hidden="1"/>
    <cellStyle name="Followed Hyperlink" xfId="9418" builtinId="9" hidden="1"/>
    <cellStyle name="Followed Hyperlink" xfId="9416" builtinId="9" hidden="1"/>
    <cellStyle name="Followed Hyperlink" xfId="9414" builtinId="9" hidden="1"/>
    <cellStyle name="Followed Hyperlink" xfId="9412" builtinId="9" hidden="1"/>
    <cellStyle name="Followed Hyperlink" xfId="9410" builtinId="9" hidden="1"/>
    <cellStyle name="Followed Hyperlink" xfId="9408" builtinId="9" hidden="1"/>
    <cellStyle name="Followed Hyperlink" xfId="9406" builtinId="9" hidden="1"/>
    <cellStyle name="Followed Hyperlink" xfId="9404" builtinId="9" hidden="1"/>
    <cellStyle name="Followed Hyperlink" xfId="9402" builtinId="9" hidden="1"/>
    <cellStyle name="Followed Hyperlink" xfId="9400" builtinId="9" hidden="1"/>
    <cellStyle name="Followed Hyperlink" xfId="9398" builtinId="9" hidden="1"/>
    <cellStyle name="Followed Hyperlink" xfId="9396" builtinId="9" hidden="1"/>
    <cellStyle name="Followed Hyperlink" xfId="9394" builtinId="9" hidden="1"/>
    <cellStyle name="Followed Hyperlink" xfId="9392" builtinId="9" hidden="1"/>
    <cellStyle name="Followed Hyperlink" xfId="9390" builtinId="9" hidden="1"/>
    <cellStyle name="Followed Hyperlink" xfId="9388" builtinId="9" hidden="1"/>
    <cellStyle name="Followed Hyperlink" xfId="9386" builtinId="9" hidden="1"/>
    <cellStyle name="Followed Hyperlink" xfId="9384" builtinId="9" hidden="1"/>
    <cellStyle name="Followed Hyperlink" xfId="9382" builtinId="9" hidden="1"/>
    <cellStyle name="Followed Hyperlink" xfId="9380" builtinId="9" hidden="1"/>
    <cellStyle name="Followed Hyperlink" xfId="9378" builtinId="9" hidden="1"/>
    <cellStyle name="Followed Hyperlink" xfId="9376" builtinId="9" hidden="1"/>
    <cellStyle name="Followed Hyperlink" xfId="9374" builtinId="9" hidden="1"/>
    <cellStyle name="Followed Hyperlink" xfId="9372" builtinId="9" hidden="1"/>
    <cellStyle name="Followed Hyperlink" xfId="9370" builtinId="9" hidden="1"/>
    <cellStyle name="Followed Hyperlink" xfId="9368" builtinId="9" hidden="1"/>
    <cellStyle name="Followed Hyperlink" xfId="9366" builtinId="9" hidden="1"/>
    <cellStyle name="Followed Hyperlink" xfId="9364" builtinId="9" hidden="1"/>
    <cellStyle name="Followed Hyperlink" xfId="7371" builtinId="9" hidden="1"/>
    <cellStyle name="Followed Hyperlink" xfId="9362" builtinId="9" hidden="1"/>
    <cellStyle name="Followed Hyperlink" xfId="9360" builtinId="9" hidden="1"/>
    <cellStyle name="Followed Hyperlink" xfId="9358" builtinId="9" hidden="1"/>
    <cellStyle name="Followed Hyperlink" xfId="9356" builtinId="9" hidden="1"/>
    <cellStyle name="Followed Hyperlink" xfId="9354" builtinId="9" hidden="1"/>
    <cellStyle name="Followed Hyperlink" xfId="9352" builtinId="9" hidden="1"/>
    <cellStyle name="Followed Hyperlink" xfId="9350" builtinId="9" hidden="1"/>
    <cellStyle name="Followed Hyperlink" xfId="9348" builtinId="9" hidden="1"/>
    <cellStyle name="Followed Hyperlink" xfId="9346" builtinId="9" hidden="1"/>
    <cellStyle name="Followed Hyperlink" xfId="9344" builtinId="9" hidden="1"/>
    <cellStyle name="Followed Hyperlink" xfId="9342" builtinId="9" hidden="1"/>
    <cellStyle name="Followed Hyperlink" xfId="9340" builtinId="9" hidden="1"/>
    <cellStyle name="Followed Hyperlink" xfId="9338" builtinId="9" hidden="1"/>
    <cellStyle name="Followed Hyperlink" xfId="9336" builtinId="9" hidden="1"/>
    <cellStyle name="Followed Hyperlink" xfId="9334" builtinId="9" hidden="1"/>
    <cellStyle name="Followed Hyperlink" xfId="9332" builtinId="9" hidden="1"/>
    <cellStyle name="Followed Hyperlink" xfId="9330" builtinId="9" hidden="1"/>
    <cellStyle name="Followed Hyperlink" xfId="9328" builtinId="9" hidden="1"/>
    <cellStyle name="Followed Hyperlink" xfId="9326" builtinId="9" hidden="1"/>
    <cellStyle name="Followed Hyperlink" xfId="9324" builtinId="9" hidden="1"/>
    <cellStyle name="Followed Hyperlink" xfId="9322" builtinId="9" hidden="1"/>
    <cellStyle name="Followed Hyperlink" xfId="9320" builtinId="9" hidden="1"/>
    <cellStyle name="Followed Hyperlink" xfId="9318" builtinId="9" hidden="1"/>
    <cellStyle name="Followed Hyperlink" xfId="9316" builtinId="9" hidden="1"/>
    <cellStyle name="Followed Hyperlink" xfId="9314" builtinId="9" hidden="1"/>
    <cellStyle name="Followed Hyperlink" xfId="9312" builtinId="9" hidden="1"/>
    <cellStyle name="Followed Hyperlink" xfId="9310" builtinId="9" hidden="1"/>
    <cellStyle name="Followed Hyperlink" xfId="9308" builtinId="9" hidden="1"/>
    <cellStyle name="Followed Hyperlink" xfId="9306" builtinId="9" hidden="1"/>
    <cellStyle name="Followed Hyperlink" xfId="9304" builtinId="9" hidden="1"/>
    <cellStyle name="Followed Hyperlink" xfId="9302" builtinId="9" hidden="1"/>
    <cellStyle name="Followed Hyperlink" xfId="9300" builtinId="9" hidden="1"/>
    <cellStyle name="Followed Hyperlink" xfId="9298" builtinId="9" hidden="1"/>
    <cellStyle name="Followed Hyperlink" xfId="9296" builtinId="9" hidden="1"/>
    <cellStyle name="Followed Hyperlink" xfId="7372" builtinId="9" hidden="1"/>
    <cellStyle name="Followed Hyperlink" xfId="9293" builtinId="9" hidden="1"/>
    <cellStyle name="Followed Hyperlink" xfId="9291" builtinId="9" hidden="1"/>
    <cellStyle name="Followed Hyperlink" xfId="9289" builtinId="9" hidden="1"/>
    <cellStyle name="Followed Hyperlink" xfId="9287" builtinId="9" hidden="1"/>
    <cellStyle name="Followed Hyperlink" xfId="9285" builtinId="9" hidden="1"/>
    <cellStyle name="Followed Hyperlink" xfId="9283" builtinId="9" hidden="1"/>
    <cellStyle name="Followed Hyperlink" xfId="9282" builtinId="9" hidden="1"/>
    <cellStyle name="Followed Hyperlink" xfId="9280" builtinId="9" hidden="1"/>
    <cellStyle name="Followed Hyperlink" xfId="9278" builtinId="9" hidden="1"/>
    <cellStyle name="Followed Hyperlink" xfId="9276" builtinId="9" hidden="1"/>
    <cellStyle name="Followed Hyperlink" xfId="9274" builtinId="9" hidden="1"/>
    <cellStyle name="Followed Hyperlink" xfId="9272" builtinId="9" hidden="1"/>
    <cellStyle name="Followed Hyperlink" xfId="9270" builtinId="9" hidden="1"/>
    <cellStyle name="Followed Hyperlink" xfId="9268" builtinId="9" hidden="1"/>
    <cellStyle name="Followed Hyperlink" xfId="9266" builtinId="9" hidden="1"/>
    <cellStyle name="Followed Hyperlink" xfId="9265" builtinId="9" hidden="1"/>
    <cellStyle name="Followed Hyperlink" xfId="9263" builtinId="9" hidden="1"/>
    <cellStyle name="Followed Hyperlink" xfId="9261" builtinId="9" hidden="1"/>
    <cellStyle name="Followed Hyperlink" xfId="9259" builtinId="9" hidden="1"/>
    <cellStyle name="Followed Hyperlink" xfId="9257" builtinId="9" hidden="1"/>
    <cellStyle name="Followed Hyperlink" xfId="9255" builtinId="9" hidden="1"/>
    <cellStyle name="Followed Hyperlink" xfId="9254" builtinId="9" hidden="1"/>
    <cellStyle name="Followed Hyperlink" xfId="9252" builtinId="9" hidden="1"/>
    <cellStyle name="Followed Hyperlink" xfId="9250" builtinId="9" hidden="1"/>
    <cellStyle name="Followed Hyperlink" xfId="9248" builtinId="9" hidden="1"/>
    <cellStyle name="Followed Hyperlink" xfId="9246" builtinId="9" hidden="1"/>
    <cellStyle name="Followed Hyperlink" xfId="9244" builtinId="9" hidden="1"/>
    <cellStyle name="Followed Hyperlink" xfId="7369" builtinId="9" hidden="1"/>
    <cellStyle name="Followed Hyperlink" xfId="7378" builtinId="9" hidden="1"/>
    <cellStyle name="Followed Hyperlink" xfId="9242" builtinId="9" hidden="1"/>
    <cellStyle name="Followed Hyperlink" xfId="9240" builtinId="9" hidden="1"/>
    <cellStyle name="Followed Hyperlink" xfId="9238" builtinId="9" hidden="1"/>
    <cellStyle name="Followed Hyperlink" xfId="9236" builtinId="9" hidden="1"/>
    <cellStyle name="Followed Hyperlink" xfId="9234" builtinId="9" hidden="1"/>
    <cellStyle name="Followed Hyperlink" xfId="9232" builtinId="9" hidden="1"/>
    <cellStyle name="Followed Hyperlink" xfId="9230" builtinId="9" hidden="1"/>
    <cellStyle name="Followed Hyperlink" xfId="9228" builtinId="9" hidden="1"/>
    <cellStyle name="Followed Hyperlink" xfId="9226" builtinId="9" hidden="1"/>
    <cellStyle name="Followed Hyperlink" xfId="9224" builtinId="9" hidden="1"/>
    <cellStyle name="Followed Hyperlink" xfId="9222" builtinId="9" hidden="1"/>
    <cellStyle name="Followed Hyperlink" xfId="9220" builtinId="9" hidden="1"/>
    <cellStyle name="Followed Hyperlink" xfId="9218" builtinId="9" hidden="1"/>
    <cellStyle name="Followed Hyperlink" xfId="9216" builtinId="9" hidden="1"/>
    <cellStyle name="Followed Hyperlink" xfId="9214" builtinId="9" hidden="1"/>
    <cellStyle name="Followed Hyperlink" xfId="9212" builtinId="9" hidden="1"/>
    <cellStyle name="Followed Hyperlink" xfId="9210" builtinId="9" hidden="1"/>
    <cellStyle name="Followed Hyperlink" xfId="9208" builtinId="9" hidden="1"/>
    <cellStyle name="Followed Hyperlink" xfId="9206" builtinId="9" hidden="1"/>
    <cellStyle name="Followed Hyperlink" xfId="9204" builtinId="9" hidden="1"/>
    <cellStyle name="Followed Hyperlink" xfId="9202" builtinId="9" hidden="1"/>
    <cellStyle name="Followed Hyperlink" xfId="9200" builtinId="9" hidden="1"/>
    <cellStyle name="Followed Hyperlink" xfId="7385" builtinId="9" hidden="1"/>
    <cellStyle name="Followed Hyperlink" xfId="7380" builtinId="9" hidden="1"/>
    <cellStyle name="Followed Hyperlink" xfId="9198" builtinId="9" hidden="1"/>
    <cellStyle name="Followed Hyperlink" xfId="9196" builtinId="9" hidden="1"/>
    <cellStyle name="Followed Hyperlink" xfId="9194" builtinId="9" hidden="1"/>
    <cellStyle name="Followed Hyperlink" xfId="9192" builtinId="9" hidden="1"/>
    <cellStyle name="Followed Hyperlink" xfId="9190" builtinId="9" hidden="1"/>
    <cellStyle name="Followed Hyperlink" xfId="7386" builtinId="9" hidden="1"/>
    <cellStyle name="Followed Hyperlink" xfId="9188" builtinId="9" hidden="1"/>
    <cellStyle name="Followed Hyperlink" xfId="9186" builtinId="9" hidden="1"/>
    <cellStyle name="Followed Hyperlink" xfId="9184" builtinId="9" hidden="1"/>
    <cellStyle name="Followed Hyperlink" xfId="9182" builtinId="9" hidden="1"/>
    <cellStyle name="Followed Hyperlink" xfId="9180" builtinId="9" hidden="1"/>
    <cellStyle name="Followed Hyperlink" xfId="9178" builtinId="9" hidden="1"/>
    <cellStyle name="Followed Hyperlink" xfId="9176" builtinId="9" hidden="1"/>
    <cellStyle name="Followed Hyperlink" xfId="9174" builtinId="9" hidden="1"/>
    <cellStyle name="Followed Hyperlink" xfId="9172" builtinId="9" hidden="1"/>
    <cellStyle name="Followed Hyperlink" xfId="9170" builtinId="9" hidden="1"/>
    <cellStyle name="Followed Hyperlink" xfId="9168" builtinId="9" hidden="1"/>
    <cellStyle name="Followed Hyperlink" xfId="9166" builtinId="9" hidden="1"/>
    <cellStyle name="Followed Hyperlink" xfId="9164" builtinId="9" hidden="1"/>
    <cellStyle name="Followed Hyperlink" xfId="9162" builtinId="9" hidden="1"/>
    <cellStyle name="Followed Hyperlink" xfId="9160" builtinId="9" hidden="1"/>
    <cellStyle name="Followed Hyperlink" xfId="9158" builtinId="9" hidden="1"/>
    <cellStyle name="Followed Hyperlink" xfId="9156" builtinId="9" hidden="1"/>
    <cellStyle name="Followed Hyperlink" xfId="9154" builtinId="9" hidden="1"/>
    <cellStyle name="Followed Hyperlink" xfId="9152" builtinId="9" hidden="1"/>
    <cellStyle name="Followed Hyperlink" xfId="9150" builtinId="9" hidden="1"/>
    <cellStyle name="Followed Hyperlink" xfId="9148" builtinId="9" hidden="1"/>
    <cellStyle name="Followed Hyperlink" xfId="9146" builtinId="9" hidden="1"/>
    <cellStyle name="Followed Hyperlink" xfId="9144" builtinId="9" hidden="1"/>
    <cellStyle name="Followed Hyperlink" xfId="9698" builtinId="9" hidden="1"/>
    <cellStyle name="Followed Hyperlink" xfId="9700" builtinId="9" hidden="1"/>
    <cellStyle name="Followed Hyperlink" xfId="9702" builtinId="9" hidden="1"/>
    <cellStyle name="Followed Hyperlink" xfId="9704" builtinId="9" hidden="1"/>
    <cellStyle name="Followed Hyperlink" xfId="9706" builtinId="9" hidden="1"/>
    <cellStyle name="Followed Hyperlink" xfId="9708" builtinId="9" hidden="1"/>
    <cellStyle name="Followed Hyperlink" xfId="9710" builtinId="9" hidden="1"/>
    <cellStyle name="Followed Hyperlink" xfId="9712" builtinId="9" hidden="1"/>
    <cellStyle name="Followed Hyperlink" xfId="9714" builtinId="9" hidden="1"/>
    <cellStyle name="Followed Hyperlink" xfId="9716" builtinId="9" hidden="1"/>
    <cellStyle name="Followed Hyperlink" xfId="9718" builtinId="9" hidden="1"/>
    <cellStyle name="Followed Hyperlink" xfId="9720" builtinId="9" hidden="1"/>
    <cellStyle name="Followed Hyperlink" xfId="9722" builtinId="9" hidden="1"/>
    <cellStyle name="Followed Hyperlink" xfId="9724" builtinId="9" hidden="1"/>
    <cellStyle name="Followed Hyperlink" xfId="9726" builtinId="9" hidden="1"/>
    <cellStyle name="Followed Hyperlink" xfId="9728" builtinId="9" hidden="1"/>
    <cellStyle name="Followed Hyperlink" xfId="9730" builtinId="9" hidden="1"/>
    <cellStyle name="Followed Hyperlink" xfId="9732" builtinId="9" hidden="1"/>
    <cellStyle name="Followed Hyperlink" xfId="9734" builtinId="9" hidden="1"/>
    <cellStyle name="Followed Hyperlink" xfId="9736" builtinId="9" hidden="1"/>
    <cellStyle name="Followed Hyperlink" xfId="9738" builtinId="9" hidden="1"/>
    <cellStyle name="Followed Hyperlink" xfId="9740" builtinId="9" hidden="1"/>
    <cellStyle name="Followed Hyperlink" xfId="9742" builtinId="9" hidden="1"/>
    <cellStyle name="Followed Hyperlink" xfId="9744" builtinId="9" hidden="1"/>
    <cellStyle name="Followed Hyperlink" xfId="9743" builtinId="9" hidden="1"/>
    <cellStyle name="Followed Hyperlink" xfId="9741" builtinId="9" hidden="1"/>
    <cellStyle name="Followed Hyperlink" xfId="9739" builtinId="9" hidden="1"/>
    <cellStyle name="Followed Hyperlink" xfId="9737" builtinId="9" hidden="1"/>
    <cellStyle name="Followed Hyperlink" xfId="9735" builtinId="9" hidden="1"/>
    <cellStyle name="Followed Hyperlink" xfId="9733" builtinId="9" hidden="1"/>
    <cellStyle name="Followed Hyperlink" xfId="9731" builtinId="9" hidden="1"/>
    <cellStyle name="Followed Hyperlink" xfId="9729" builtinId="9" hidden="1"/>
    <cellStyle name="Followed Hyperlink" xfId="9727" builtinId="9" hidden="1"/>
    <cellStyle name="Followed Hyperlink" xfId="9725" builtinId="9" hidden="1"/>
    <cellStyle name="Followed Hyperlink" xfId="9723" builtinId="9" hidden="1"/>
    <cellStyle name="Followed Hyperlink" xfId="9721" builtinId="9" hidden="1"/>
    <cellStyle name="Followed Hyperlink" xfId="9719" builtinId="9" hidden="1"/>
    <cellStyle name="Followed Hyperlink" xfId="9717" builtinId="9" hidden="1"/>
    <cellStyle name="Followed Hyperlink" xfId="9715" builtinId="9" hidden="1"/>
    <cellStyle name="Followed Hyperlink" xfId="9713" builtinId="9" hidden="1"/>
    <cellStyle name="Followed Hyperlink" xfId="9711" builtinId="9" hidden="1"/>
    <cellStyle name="Followed Hyperlink" xfId="9709" builtinId="9" hidden="1"/>
    <cellStyle name="Followed Hyperlink" xfId="9707" builtinId="9" hidden="1"/>
    <cellStyle name="Followed Hyperlink" xfId="9705" builtinId="9" hidden="1"/>
    <cellStyle name="Followed Hyperlink" xfId="9703" builtinId="9" hidden="1"/>
    <cellStyle name="Followed Hyperlink" xfId="9701" builtinId="9" hidden="1"/>
    <cellStyle name="Followed Hyperlink" xfId="9699" builtinId="9" hidden="1"/>
    <cellStyle name="Followed Hyperlink" xfId="9143" builtinId="9" hidden="1"/>
    <cellStyle name="Followed Hyperlink" xfId="9145" builtinId="9" hidden="1"/>
    <cellStyle name="Followed Hyperlink" xfId="9147" builtinId="9" hidden="1"/>
    <cellStyle name="Followed Hyperlink" xfId="9149" builtinId="9" hidden="1"/>
    <cellStyle name="Followed Hyperlink" xfId="9151" builtinId="9" hidden="1"/>
    <cellStyle name="Followed Hyperlink" xfId="9153" builtinId="9" hidden="1"/>
    <cellStyle name="Followed Hyperlink" xfId="9155" builtinId="9" hidden="1"/>
    <cellStyle name="Followed Hyperlink" xfId="9157" builtinId="9" hidden="1"/>
    <cellStyle name="Followed Hyperlink" xfId="9159" builtinId="9" hidden="1"/>
    <cellStyle name="Followed Hyperlink" xfId="9161" builtinId="9" hidden="1"/>
    <cellStyle name="Followed Hyperlink" xfId="9163" builtinId="9" hidden="1"/>
    <cellStyle name="Followed Hyperlink" xfId="9165" builtinId="9" hidden="1"/>
    <cellStyle name="Followed Hyperlink" xfId="9167" builtinId="9" hidden="1"/>
    <cellStyle name="Followed Hyperlink" xfId="9169" builtinId="9" hidden="1"/>
    <cellStyle name="Followed Hyperlink" xfId="9171" builtinId="9" hidden="1"/>
    <cellStyle name="Followed Hyperlink" xfId="9173" builtinId="9" hidden="1"/>
    <cellStyle name="Followed Hyperlink" xfId="9175" builtinId="9" hidden="1"/>
    <cellStyle name="Followed Hyperlink" xfId="9177" builtinId="9" hidden="1"/>
    <cellStyle name="Followed Hyperlink" xfId="9179" builtinId="9" hidden="1"/>
    <cellStyle name="Followed Hyperlink" xfId="9181" builtinId="9" hidden="1"/>
    <cellStyle name="Followed Hyperlink" xfId="9183" builtinId="9" hidden="1"/>
    <cellStyle name="Followed Hyperlink" xfId="9185" builtinId="9" hidden="1"/>
    <cellStyle name="Followed Hyperlink" xfId="9187" builtinId="9" hidden="1"/>
    <cellStyle name="Followed Hyperlink" xfId="9189" builtinId="9" hidden="1"/>
    <cellStyle name="Followed Hyperlink" xfId="7384" builtinId="9" hidden="1"/>
    <cellStyle name="Followed Hyperlink" xfId="9191" builtinId="9" hidden="1"/>
    <cellStyle name="Followed Hyperlink" xfId="9193" builtinId="9" hidden="1"/>
    <cellStyle name="Followed Hyperlink" xfId="9195" builtinId="9" hidden="1"/>
    <cellStyle name="Followed Hyperlink" xfId="9197" builtinId="9" hidden="1"/>
    <cellStyle name="Followed Hyperlink" xfId="9199" builtinId="9" hidden="1"/>
    <cellStyle name="Followed Hyperlink" xfId="7379" builtinId="9" hidden="1"/>
    <cellStyle name="Followed Hyperlink" xfId="7375" builtinId="9" hidden="1"/>
    <cellStyle name="Followed Hyperlink" xfId="9201" builtinId="9" hidden="1"/>
    <cellStyle name="Followed Hyperlink" xfId="9203" builtinId="9" hidden="1"/>
    <cellStyle name="Followed Hyperlink" xfId="9205" builtinId="9" hidden="1"/>
    <cellStyle name="Followed Hyperlink" xfId="9207" builtinId="9" hidden="1"/>
    <cellStyle name="Followed Hyperlink" xfId="9209" builtinId="9" hidden="1"/>
    <cellStyle name="Followed Hyperlink" xfId="9211" builtinId="9" hidden="1"/>
    <cellStyle name="Followed Hyperlink" xfId="9213" builtinId="9" hidden="1"/>
    <cellStyle name="Followed Hyperlink" xfId="9215" builtinId="9" hidden="1"/>
    <cellStyle name="Followed Hyperlink" xfId="9217" builtinId="9" hidden="1"/>
    <cellStyle name="Followed Hyperlink" xfId="9219" builtinId="9" hidden="1"/>
    <cellStyle name="Followed Hyperlink" xfId="9221" builtinId="9" hidden="1"/>
    <cellStyle name="Followed Hyperlink" xfId="9223" builtinId="9" hidden="1"/>
    <cellStyle name="Followed Hyperlink" xfId="9225" builtinId="9" hidden="1"/>
    <cellStyle name="Followed Hyperlink" xfId="9227" builtinId="9" hidden="1"/>
    <cellStyle name="Followed Hyperlink" xfId="9229" builtinId="9" hidden="1"/>
    <cellStyle name="Followed Hyperlink" xfId="9231" builtinId="9" hidden="1"/>
    <cellStyle name="Followed Hyperlink" xfId="9233" builtinId="9" hidden="1"/>
    <cellStyle name="Followed Hyperlink" xfId="9235" builtinId="9" hidden="1"/>
    <cellStyle name="Followed Hyperlink" xfId="9237" builtinId="9" hidden="1"/>
    <cellStyle name="Followed Hyperlink" xfId="9239" builtinId="9" hidden="1"/>
    <cellStyle name="Followed Hyperlink" xfId="9241" builtinId="9" hidden="1"/>
    <cellStyle name="Followed Hyperlink" xfId="7370" builtinId="9" hidden="1"/>
    <cellStyle name="Followed Hyperlink" xfId="7374" builtinId="9" hidden="1"/>
    <cellStyle name="Followed Hyperlink" xfId="9243" builtinId="9" hidden="1"/>
    <cellStyle name="Followed Hyperlink" xfId="9245" builtinId="9" hidden="1"/>
    <cellStyle name="Followed Hyperlink" xfId="9247" builtinId="9" hidden="1"/>
    <cellStyle name="Followed Hyperlink" xfId="9249" builtinId="9" hidden="1"/>
    <cellStyle name="Followed Hyperlink" xfId="9251" builtinId="9" hidden="1"/>
    <cellStyle name="Followed Hyperlink" xfId="9253" builtinId="9" hidden="1"/>
    <cellStyle name="Followed Hyperlink" xfId="7376" builtinId="9" hidden="1"/>
    <cellStyle name="Followed Hyperlink" xfId="9256" builtinId="9" hidden="1"/>
    <cellStyle name="Followed Hyperlink" xfId="9258" builtinId="9" hidden="1"/>
    <cellStyle name="Followed Hyperlink" xfId="9260" builtinId="9" hidden="1"/>
    <cellStyle name="Followed Hyperlink" xfId="9262" builtinId="9" hidden="1"/>
    <cellStyle name="Followed Hyperlink" xfId="9264" builtinId="9" hidden="1"/>
    <cellStyle name="Followed Hyperlink" xfId="7382" builtinId="9" hidden="1"/>
    <cellStyle name="Followed Hyperlink" xfId="9267" builtinId="9" hidden="1"/>
    <cellStyle name="Followed Hyperlink" xfId="9269" builtinId="9" hidden="1"/>
    <cellStyle name="Followed Hyperlink" xfId="9271" builtinId="9" hidden="1"/>
    <cellStyle name="Followed Hyperlink" xfId="9273" builtinId="9" hidden="1"/>
    <cellStyle name="Followed Hyperlink" xfId="9275" builtinId="9" hidden="1"/>
    <cellStyle name="Followed Hyperlink" xfId="9277" builtinId="9" hidden="1"/>
    <cellStyle name="Followed Hyperlink" xfId="9279" builtinId="9" hidden="1"/>
    <cellStyle name="Followed Hyperlink" xfId="9281" builtinId="9" hidden="1"/>
    <cellStyle name="Followed Hyperlink" xfId="7388" builtinId="9" hidden="1"/>
    <cellStyle name="Followed Hyperlink" xfId="9284" builtinId="9" hidden="1"/>
    <cellStyle name="Followed Hyperlink" xfId="9286" builtinId="9" hidden="1"/>
    <cellStyle name="Followed Hyperlink" xfId="9288" builtinId="9" hidden="1"/>
    <cellStyle name="Followed Hyperlink" xfId="9290" builtinId="9" hidden="1"/>
    <cellStyle name="Followed Hyperlink" xfId="9292" builtinId="9" hidden="1"/>
    <cellStyle name="Followed Hyperlink" xfId="9294" builtinId="9" hidden="1"/>
    <cellStyle name="Followed Hyperlink" xfId="9295" builtinId="9" hidden="1"/>
    <cellStyle name="Followed Hyperlink" xfId="9297" builtinId="9" hidden="1"/>
    <cellStyle name="Followed Hyperlink" xfId="9299" builtinId="9" hidden="1"/>
    <cellStyle name="Followed Hyperlink" xfId="9301" builtinId="9" hidden="1"/>
    <cellStyle name="Followed Hyperlink" xfId="9303" builtinId="9" hidden="1"/>
    <cellStyle name="Followed Hyperlink" xfId="9305" builtinId="9" hidden="1"/>
    <cellStyle name="Followed Hyperlink" xfId="9307" builtinId="9" hidden="1"/>
    <cellStyle name="Followed Hyperlink" xfId="9309" builtinId="9" hidden="1"/>
    <cellStyle name="Followed Hyperlink" xfId="9311" builtinId="9" hidden="1"/>
    <cellStyle name="Followed Hyperlink" xfId="9313" builtinId="9" hidden="1"/>
    <cellStyle name="Followed Hyperlink" xfId="9315" builtinId="9" hidden="1"/>
    <cellStyle name="Followed Hyperlink" xfId="9317" builtinId="9" hidden="1"/>
    <cellStyle name="Followed Hyperlink" xfId="9319" builtinId="9" hidden="1"/>
    <cellStyle name="Followed Hyperlink" xfId="9321" builtinId="9" hidden="1"/>
    <cellStyle name="Followed Hyperlink" xfId="9323" builtinId="9" hidden="1"/>
    <cellStyle name="Followed Hyperlink" xfId="9325" builtinId="9" hidden="1"/>
    <cellStyle name="Followed Hyperlink" xfId="9327" builtinId="9" hidden="1"/>
    <cellStyle name="Followed Hyperlink" xfId="9329" builtinId="9" hidden="1"/>
    <cellStyle name="Followed Hyperlink" xfId="9331" builtinId="9" hidden="1"/>
    <cellStyle name="Followed Hyperlink" xfId="9333" builtinId="9" hidden="1"/>
    <cellStyle name="Followed Hyperlink" xfId="9335" builtinId="9" hidden="1"/>
    <cellStyle name="Followed Hyperlink" xfId="9337" builtinId="9" hidden="1"/>
    <cellStyle name="Followed Hyperlink" xfId="9339" builtinId="9" hidden="1"/>
    <cellStyle name="Followed Hyperlink" xfId="9341" builtinId="9" hidden="1"/>
    <cellStyle name="Followed Hyperlink" xfId="9343" builtinId="9" hidden="1"/>
    <cellStyle name="Followed Hyperlink" xfId="9345" builtinId="9" hidden="1"/>
    <cellStyle name="Followed Hyperlink" xfId="9347" builtinId="9" hidden="1"/>
    <cellStyle name="Followed Hyperlink" xfId="9349" builtinId="9" hidden="1"/>
    <cellStyle name="Followed Hyperlink" xfId="9351" builtinId="9" hidden="1"/>
    <cellStyle name="Followed Hyperlink" xfId="9353" builtinId="9" hidden="1"/>
    <cellStyle name="Followed Hyperlink" xfId="9355" builtinId="9" hidden="1"/>
    <cellStyle name="Followed Hyperlink" xfId="9357" builtinId="9" hidden="1"/>
    <cellStyle name="Followed Hyperlink" xfId="9359" builtinId="9" hidden="1"/>
    <cellStyle name="Followed Hyperlink" xfId="9361" builtinId="9" hidden="1"/>
    <cellStyle name="Followed Hyperlink" xfId="7381" builtinId="9" hidden="1"/>
    <cellStyle name="Followed Hyperlink" xfId="9363" builtinId="9" hidden="1"/>
    <cellStyle name="Followed Hyperlink" xfId="9365" builtinId="9" hidden="1"/>
    <cellStyle name="Followed Hyperlink" xfId="9367" builtinId="9" hidden="1"/>
    <cellStyle name="Followed Hyperlink" xfId="9369" builtinId="9" hidden="1"/>
    <cellStyle name="Followed Hyperlink" xfId="9371" builtinId="9" hidden="1"/>
    <cellStyle name="Followed Hyperlink" xfId="9373" builtinId="9" hidden="1"/>
    <cellStyle name="Followed Hyperlink" xfId="9375" builtinId="9" hidden="1"/>
    <cellStyle name="Followed Hyperlink" xfId="9377" builtinId="9" hidden="1"/>
    <cellStyle name="Followed Hyperlink" xfId="9379" builtinId="9" hidden="1"/>
    <cellStyle name="Followed Hyperlink" xfId="9381" builtinId="9" hidden="1"/>
    <cellStyle name="Followed Hyperlink" xfId="9383" builtinId="9" hidden="1"/>
    <cellStyle name="Followed Hyperlink" xfId="9385" builtinId="9" hidden="1"/>
    <cellStyle name="Followed Hyperlink" xfId="9387" builtinId="9" hidden="1"/>
    <cellStyle name="Followed Hyperlink" xfId="9389" builtinId="9" hidden="1"/>
    <cellStyle name="Followed Hyperlink" xfId="9391" builtinId="9" hidden="1"/>
    <cellStyle name="Followed Hyperlink" xfId="9393" builtinId="9" hidden="1"/>
    <cellStyle name="Followed Hyperlink" xfId="9395" builtinId="9" hidden="1"/>
    <cellStyle name="Followed Hyperlink" xfId="9397" builtinId="9" hidden="1"/>
    <cellStyle name="Followed Hyperlink" xfId="9399" builtinId="9" hidden="1"/>
    <cellStyle name="Followed Hyperlink" xfId="9401" builtinId="9" hidden="1"/>
    <cellStyle name="Followed Hyperlink" xfId="9403" builtinId="9" hidden="1"/>
    <cellStyle name="Followed Hyperlink" xfId="9405" builtinId="9" hidden="1"/>
    <cellStyle name="Followed Hyperlink" xfId="9407" builtinId="9" hidden="1"/>
    <cellStyle name="Followed Hyperlink" xfId="9409" builtinId="9" hidden="1"/>
    <cellStyle name="Followed Hyperlink" xfId="9411" builtinId="9" hidden="1"/>
    <cellStyle name="Followed Hyperlink" xfId="9413" builtinId="9" hidden="1"/>
    <cellStyle name="Followed Hyperlink" xfId="9415" builtinId="9" hidden="1"/>
    <cellStyle name="Followed Hyperlink" xfId="9417" builtinId="9" hidden="1"/>
    <cellStyle name="Followed Hyperlink" xfId="9419" builtinId="9" hidden="1"/>
    <cellStyle name="Followed Hyperlink" xfId="9421" builtinId="9" hidden="1"/>
    <cellStyle name="Followed Hyperlink" xfId="9423" builtinId="9" hidden="1"/>
    <cellStyle name="Followed Hyperlink" xfId="9425" builtinId="9" hidden="1"/>
    <cellStyle name="Followed Hyperlink" xfId="9427" builtinId="9" hidden="1"/>
    <cellStyle name="Followed Hyperlink" xfId="9429" builtinId="9" hidden="1"/>
    <cellStyle name="Followed Hyperlink" xfId="9431" builtinId="9" hidden="1"/>
    <cellStyle name="Followed Hyperlink" xfId="9433" builtinId="9" hidden="1"/>
    <cellStyle name="Followed Hyperlink" xfId="9435" builtinId="9" hidden="1"/>
    <cellStyle name="Followed Hyperlink" xfId="9437" builtinId="9" hidden="1"/>
    <cellStyle name="Followed Hyperlink" xfId="9439" builtinId="9" hidden="1"/>
    <cellStyle name="Followed Hyperlink" xfId="9441" builtinId="9" hidden="1"/>
    <cellStyle name="Followed Hyperlink" xfId="9443" builtinId="9" hidden="1"/>
    <cellStyle name="Followed Hyperlink" xfId="9445" builtinId="9" hidden="1"/>
    <cellStyle name="Followed Hyperlink" xfId="9447" builtinId="9" hidden="1"/>
    <cellStyle name="Followed Hyperlink" xfId="9449" builtinId="9" hidden="1"/>
    <cellStyle name="Followed Hyperlink" xfId="9451" builtinId="9" hidden="1"/>
    <cellStyle name="Followed Hyperlink" xfId="9453" builtinId="9" hidden="1"/>
    <cellStyle name="Followed Hyperlink" xfId="9455" builtinId="9" hidden="1"/>
    <cellStyle name="Followed Hyperlink" xfId="9457" builtinId="9" hidden="1"/>
    <cellStyle name="Followed Hyperlink" xfId="9459" builtinId="9" hidden="1"/>
    <cellStyle name="Followed Hyperlink" xfId="9461" builtinId="9" hidden="1"/>
    <cellStyle name="Followed Hyperlink" xfId="9463" builtinId="9" hidden="1"/>
    <cellStyle name="Followed Hyperlink" xfId="9465" builtinId="9" hidden="1"/>
    <cellStyle name="Followed Hyperlink" xfId="9467" builtinId="9" hidden="1"/>
    <cellStyle name="Followed Hyperlink" xfId="9469" builtinId="9" hidden="1"/>
    <cellStyle name="Followed Hyperlink" xfId="9471" builtinId="9" hidden="1"/>
    <cellStyle name="Followed Hyperlink" xfId="9473" builtinId="9" hidden="1"/>
    <cellStyle name="Followed Hyperlink" xfId="9475" builtinId="9" hidden="1"/>
    <cellStyle name="Followed Hyperlink" xfId="9477" builtinId="9" hidden="1"/>
    <cellStyle name="Followed Hyperlink" xfId="9479" builtinId="9" hidden="1"/>
    <cellStyle name="Followed Hyperlink" xfId="9481" builtinId="9" hidden="1"/>
    <cellStyle name="Followed Hyperlink" xfId="9483" builtinId="9" hidden="1"/>
    <cellStyle name="Followed Hyperlink" xfId="9485" builtinId="9" hidden="1"/>
    <cellStyle name="Followed Hyperlink" xfId="9487" builtinId="9" hidden="1"/>
    <cellStyle name="Followed Hyperlink" xfId="9489" builtinId="9" hidden="1"/>
    <cellStyle name="Followed Hyperlink" xfId="9491" builtinId="9" hidden="1"/>
    <cellStyle name="Followed Hyperlink" xfId="9493" builtinId="9" hidden="1"/>
    <cellStyle name="Followed Hyperlink" xfId="9495" builtinId="9" hidden="1"/>
    <cellStyle name="Followed Hyperlink" xfId="9497" builtinId="9" hidden="1"/>
    <cellStyle name="Followed Hyperlink" xfId="9499" builtinId="9" hidden="1"/>
    <cellStyle name="Followed Hyperlink" xfId="9501" builtinId="9" hidden="1"/>
    <cellStyle name="Followed Hyperlink" xfId="9503" builtinId="9" hidden="1"/>
    <cellStyle name="Followed Hyperlink" xfId="9505" builtinId="9" hidden="1"/>
    <cellStyle name="Followed Hyperlink" xfId="9507" builtinId="9" hidden="1"/>
    <cellStyle name="Followed Hyperlink" xfId="9509" builtinId="9" hidden="1"/>
    <cellStyle name="Followed Hyperlink" xfId="9511" builtinId="9" hidden="1"/>
    <cellStyle name="Followed Hyperlink" xfId="9513" builtinId="9" hidden="1"/>
    <cellStyle name="Followed Hyperlink" xfId="9515" builtinId="9" hidden="1"/>
    <cellStyle name="Followed Hyperlink" xfId="9517" builtinId="9" hidden="1"/>
    <cellStyle name="Followed Hyperlink" xfId="9519" builtinId="9" hidden="1"/>
    <cellStyle name="Followed Hyperlink" xfId="9521" builtinId="9" hidden="1"/>
    <cellStyle name="Followed Hyperlink" xfId="9523" builtinId="9" hidden="1"/>
    <cellStyle name="Followed Hyperlink" xfId="9525" builtinId="9" hidden="1"/>
    <cellStyle name="Followed Hyperlink" xfId="9527" builtinId="9" hidden="1"/>
    <cellStyle name="Followed Hyperlink" xfId="9529" builtinId="9" hidden="1"/>
    <cellStyle name="Followed Hyperlink" xfId="9531" builtinId="9" hidden="1"/>
    <cellStyle name="Followed Hyperlink" xfId="9533" builtinId="9" hidden="1"/>
    <cellStyle name="Followed Hyperlink" xfId="9535" builtinId="9" hidden="1"/>
    <cellStyle name="Followed Hyperlink" xfId="9537" builtinId="9" hidden="1"/>
    <cellStyle name="Followed Hyperlink" xfId="9539" builtinId="9" hidden="1"/>
    <cellStyle name="Followed Hyperlink" xfId="9541" builtinId="9" hidden="1"/>
    <cellStyle name="Followed Hyperlink" xfId="9543" builtinId="9" hidden="1"/>
    <cellStyle name="Followed Hyperlink" xfId="9545" builtinId="9" hidden="1"/>
    <cellStyle name="Followed Hyperlink" xfId="9547" builtinId="9" hidden="1"/>
    <cellStyle name="Followed Hyperlink" xfId="9549" builtinId="9" hidden="1"/>
    <cellStyle name="Followed Hyperlink" xfId="9551" builtinId="9" hidden="1"/>
    <cellStyle name="Followed Hyperlink" xfId="9553" builtinId="9" hidden="1"/>
    <cellStyle name="Followed Hyperlink" xfId="9555" builtinId="9" hidden="1"/>
    <cellStyle name="Followed Hyperlink" xfId="9557" builtinId="9" hidden="1"/>
    <cellStyle name="Followed Hyperlink" xfId="9559" builtinId="9" hidden="1"/>
    <cellStyle name="Followed Hyperlink" xfId="9561" builtinId="9" hidden="1"/>
    <cellStyle name="Followed Hyperlink" xfId="9563" builtinId="9" hidden="1"/>
    <cellStyle name="Followed Hyperlink" xfId="9565" builtinId="9" hidden="1"/>
    <cellStyle name="Followed Hyperlink" xfId="9567" builtinId="9" hidden="1"/>
    <cellStyle name="Followed Hyperlink" xfId="9569" builtinId="9" hidden="1"/>
    <cellStyle name="Followed Hyperlink" xfId="7383" builtinId="9" hidden="1"/>
    <cellStyle name="Followed Hyperlink" xfId="7373" builtinId="9" hidden="1"/>
    <cellStyle name="Followed Hyperlink" xfId="9571" builtinId="9" hidden="1"/>
    <cellStyle name="Followed Hyperlink" xfId="9573" builtinId="9" hidden="1"/>
    <cellStyle name="Followed Hyperlink" xfId="9575" builtinId="9" hidden="1"/>
    <cellStyle name="Followed Hyperlink" xfId="9577" builtinId="9" hidden="1"/>
    <cellStyle name="Followed Hyperlink" xfId="9579" builtinId="9" hidden="1"/>
    <cellStyle name="Followed Hyperlink" xfId="9581" builtinId="9" hidden="1"/>
    <cellStyle name="Followed Hyperlink" xfId="9583" builtinId="9" hidden="1"/>
    <cellStyle name="Followed Hyperlink" xfId="9585" builtinId="9" hidden="1"/>
    <cellStyle name="Followed Hyperlink" xfId="9587" builtinId="9" hidden="1"/>
    <cellStyle name="Followed Hyperlink" xfId="9589" builtinId="9" hidden="1"/>
    <cellStyle name="Followed Hyperlink" xfId="9591" builtinId="9" hidden="1"/>
    <cellStyle name="Followed Hyperlink" xfId="9593" builtinId="9" hidden="1"/>
    <cellStyle name="Followed Hyperlink" xfId="9595" builtinId="9" hidden="1"/>
    <cellStyle name="Followed Hyperlink" xfId="9597" builtinId="9" hidden="1"/>
    <cellStyle name="Followed Hyperlink" xfId="9599" builtinId="9" hidden="1"/>
    <cellStyle name="Followed Hyperlink" xfId="9601" builtinId="9" hidden="1"/>
    <cellStyle name="Followed Hyperlink" xfId="9603" builtinId="9" hidden="1"/>
    <cellStyle name="Followed Hyperlink" xfId="9605" builtinId="9" hidden="1"/>
    <cellStyle name="Followed Hyperlink" xfId="9607" builtinId="9" hidden="1"/>
    <cellStyle name="Followed Hyperlink" xfId="9609" builtinId="9" hidden="1"/>
    <cellStyle name="Followed Hyperlink" xfId="9611" builtinId="9" hidden="1"/>
    <cellStyle name="Followed Hyperlink" xfId="9613" builtinId="9" hidden="1"/>
    <cellStyle name="Followed Hyperlink" xfId="9615" builtinId="9" hidden="1"/>
    <cellStyle name="Followed Hyperlink" xfId="9617" builtinId="9" hidden="1"/>
    <cellStyle name="Followed Hyperlink" xfId="9619" builtinId="9" hidden="1"/>
    <cellStyle name="Followed Hyperlink" xfId="9621" builtinId="9" hidden="1"/>
    <cellStyle name="Followed Hyperlink" xfId="9623" builtinId="9" hidden="1"/>
    <cellStyle name="Followed Hyperlink" xfId="9625" builtinId="9" hidden="1"/>
    <cellStyle name="Followed Hyperlink" xfId="9627" builtinId="9" hidden="1"/>
    <cellStyle name="Followed Hyperlink" xfId="9629" builtinId="9" hidden="1"/>
    <cellStyle name="Followed Hyperlink" xfId="9631" builtinId="9" hidden="1"/>
    <cellStyle name="Followed Hyperlink" xfId="9633" builtinId="9" hidden="1"/>
    <cellStyle name="Followed Hyperlink" xfId="9635" builtinId="9" hidden="1"/>
    <cellStyle name="Followed Hyperlink" xfId="9637" builtinId="9" hidden="1"/>
    <cellStyle name="Followed Hyperlink" xfId="9639" builtinId="9" hidden="1"/>
    <cellStyle name="Followed Hyperlink" xfId="9641" builtinId="9" hidden="1"/>
    <cellStyle name="Followed Hyperlink" xfId="9643" builtinId="9" hidden="1"/>
    <cellStyle name="Followed Hyperlink" xfId="9645" builtinId="9" hidden="1"/>
    <cellStyle name="Followed Hyperlink" xfId="9647" builtinId="9" hidden="1"/>
    <cellStyle name="Followed Hyperlink" xfId="9649" builtinId="9" hidden="1"/>
    <cellStyle name="Followed Hyperlink" xfId="9697" builtinId="9" hidden="1"/>
    <cellStyle name="Followed Hyperlink" xfId="9695" builtinId="9" hidden="1"/>
    <cellStyle name="Followed Hyperlink" xfId="9693" builtinId="9" hidden="1"/>
    <cellStyle name="Followed Hyperlink" xfId="9691" builtinId="9" hidden="1"/>
    <cellStyle name="Followed Hyperlink" xfId="9689" builtinId="9" hidden="1"/>
    <cellStyle name="Followed Hyperlink" xfId="9687" builtinId="9" hidden="1"/>
    <cellStyle name="Followed Hyperlink" xfId="9685" builtinId="9" hidden="1"/>
    <cellStyle name="Followed Hyperlink" xfId="9683" builtinId="9" hidden="1"/>
    <cellStyle name="Followed Hyperlink" xfId="9681" builtinId="9" hidden="1"/>
    <cellStyle name="Followed Hyperlink" xfId="9679" builtinId="9" hidden="1"/>
    <cellStyle name="Followed Hyperlink" xfId="9677" builtinId="9" hidden="1"/>
    <cellStyle name="Followed Hyperlink" xfId="9675" builtinId="9" hidden="1"/>
    <cellStyle name="Followed Hyperlink" xfId="9673" builtinId="9" hidden="1"/>
    <cellStyle name="Followed Hyperlink" xfId="9671" builtinId="9" hidden="1"/>
    <cellStyle name="Followed Hyperlink" xfId="9669" builtinId="9" hidden="1"/>
    <cellStyle name="Followed Hyperlink" xfId="9667" builtinId="9" hidden="1"/>
    <cellStyle name="Followed Hyperlink" xfId="9665" builtinId="9" hidden="1"/>
    <cellStyle name="Followed Hyperlink" xfId="9663" builtinId="9" hidden="1"/>
    <cellStyle name="Followed Hyperlink" xfId="9661" builtinId="9" hidden="1"/>
    <cellStyle name="Followed Hyperlink" xfId="9659" builtinId="9" hidden="1"/>
    <cellStyle name="Followed Hyperlink" xfId="9657" builtinId="9" hidden="1"/>
    <cellStyle name="Followed Hyperlink" xfId="9655" builtinId="9" hidden="1"/>
    <cellStyle name="Followed Hyperlink" xfId="9653" builtinId="9" hidden="1"/>
    <cellStyle name="Followed Hyperlink" xfId="9651" builtinId="9" hidden="1"/>
    <cellStyle name="Followed Hyperlink" xfId="9141" builtinId="9" hidden="1"/>
    <cellStyle name="Followed Hyperlink" xfId="9139" builtinId="9" hidden="1"/>
    <cellStyle name="Followed Hyperlink" xfId="9137" builtinId="9" hidden="1"/>
    <cellStyle name="Followed Hyperlink" xfId="9135" builtinId="9" hidden="1"/>
    <cellStyle name="Followed Hyperlink" xfId="9133" builtinId="9" hidden="1"/>
    <cellStyle name="Followed Hyperlink" xfId="9131" builtinId="9" hidden="1"/>
    <cellStyle name="Followed Hyperlink" xfId="9129" builtinId="9" hidden="1"/>
    <cellStyle name="Followed Hyperlink" xfId="9127" builtinId="9" hidden="1"/>
    <cellStyle name="Followed Hyperlink" xfId="9125" builtinId="9" hidden="1"/>
    <cellStyle name="Followed Hyperlink" xfId="9123" builtinId="9" hidden="1"/>
    <cellStyle name="Followed Hyperlink" xfId="9121" builtinId="9" hidden="1"/>
    <cellStyle name="Followed Hyperlink" xfId="9119" builtinId="9" hidden="1"/>
    <cellStyle name="Followed Hyperlink" xfId="9117" builtinId="9" hidden="1"/>
    <cellStyle name="Followed Hyperlink" xfId="9115" builtinId="9" hidden="1"/>
    <cellStyle name="Followed Hyperlink" xfId="9113" builtinId="9" hidden="1"/>
    <cellStyle name="Followed Hyperlink" xfId="9111" builtinId="9" hidden="1"/>
    <cellStyle name="Followed Hyperlink" xfId="9109" builtinId="9" hidden="1"/>
    <cellStyle name="Followed Hyperlink" xfId="9107" builtinId="9" hidden="1"/>
    <cellStyle name="Followed Hyperlink" xfId="9105" builtinId="9" hidden="1"/>
    <cellStyle name="Followed Hyperlink" xfId="9103" builtinId="9" hidden="1"/>
    <cellStyle name="Followed Hyperlink" xfId="9101" builtinId="9" hidden="1"/>
    <cellStyle name="Followed Hyperlink" xfId="9099" builtinId="9" hidden="1"/>
    <cellStyle name="Followed Hyperlink" xfId="9097" builtinId="9" hidden="1"/>
    <cellStyle name="Followed Hyperlink" xfId="9095" builtinId="9" hidden="1"/>
    <cellStyle name="Followed Hyperlink" xfId="9093" builtinId="9" hidden="1"/>
    <cellStyle name="Followed Hyperlink" xfId="9091" builtinId="9" hidden="1"/>
    <cellStyle name="Followed Hyperlink" xfId="9089" builtinId="9" hidden="1"/>
    <cellStyle name="Followed Hyperlink" xfId="9087" builtinId="9" hidden="1"/>
    <cellStyle name="Followed Hyperlink" xfId="9085" builtinId="9" hidden="1"/>
    <cellStyle name="Followed Hyperlink" xfId="9083" builtinId="9" hidden="1"/>
    <cellStyle name="Followed Hyperlink" xfId="9081" builtinId="9" hidden="1"/>
    <cellStyle name="Followed Hyperlink" xfId="9079" builtinId="9" hidden="1"/>
    <cellStyle name="Followed Hyperlink" xfId="9077" builtinId="9" hidden="1"/>
    <cellStyle name="Followed Hyperlink" xfId="9075" builtinId="9" hidden="1"/>
    <cellStyle name="Followed Hyperlink" xfId="9073" builtinId="9" hidden="1"/>
    <cellStyle name="Followed Hyperlink" xfId="9071" builtinId="9" hidden="1"/>
    <cellStyle name="Followed Hyperlink" xfId="9069" builtinId="9" hidden="1"/>
    <cellStyle name="Followed Hyperlink" xfId="9067" builtinId="9" hidden="1"/>
    <cellStyle name="Followed Hyperlink" xfId="9065" builtinId="9" hidden="1"/>
    <cellStyle name="Followed Hyperlink" xfId="9063" builtinId="9" hidden="1"/>
    <cellStyle name="Followed Hyperlink" xfId="9061" builtinId="9" hidden="1"/>
    <cellStyle name="Followed Hyperlink" xfId="9059" builtinId="9" hidden="1"/>
    <cellStyle name="Followed Hyperlink" xfId="9057" builtinId="9" hidden="1"/>
    <cellStyle name="Followed Hyperlink" xfId="9055" builtinId="9" hidden="1"/>
    <cellStyle name="Followed Hyperlink" xfId="9053" builtinId="9" hidden="1"/>
    <cellStyle name="Followed Hyperlink" xfId="9051" builtinId="9" hidden="1"/>
    <cellStyle name="Followed Hyperlink" xfId="9049" builtinId="9" hidden="1"/>
    <cellStyle name="Followed Hyperlink" xfId="9047" builtinId="9" hidden="1"/>
    <cellStyle name="Followed Hyperlink" xfId="9045" builtinId="9" hidden="1"/>
    <cellStyle name="Followed Hyperlink" xfId="9043" builtinId="9" hidden="1"/>
    <cellStyle name="Followed Hyperlink" xfId="9041" builtinId="9" hidden="1"/>
    <cellStyle name="Followed Hyperlink" xfId="9039" builtinId="9" hidden="1"/>
    <cellStyle name="Followed Hyperlink" xfId="9037" builtinId="9" hidden="1"/>
    <cellStyle name="Followed Hyperlink" xfId="9035" builtinId="9" hidden="1"/>
    <cellStyle name="Followed Hyperlink" xfId="9033" builtinId="9" hidden="1"/>
    <cellStyle name="Followed Hyperlink" xfId="9031" builtinId="9" hidden="1"/>
    <cellStyle name="Followed Hyperlink" xfId="9029" builtinId="9" hidden="1"/>
    <cellStyle name="Followed Hyperlink" xfId="9027" builtinId="9" hidden="1"/>
    <cellStyle name="Followed Hyperlink" xfId="9025" builtinId="9" hidden="1"/>
    <cellStyle name="Followed Hyperlink" xfId="9023" builtinId="9" hidden="1"/>
    <cellStyle name="Followed Hyperlink" xfId="9021" builtinId="9" hidden="1"/>
    <cellStyle name="Followed Hyperlink" xfId="9019" builtinId="9" hidden="1"/>
    <cellStyle name="Followed Hyperlink" xfId="9017" builtinId="9" hidden="1"/>
    <cellStyle name="Followed Hyperlink" xfId="9015" builtinId="9" hidden="1"/>
    <cellStyle name="Followed Hyperlink" xfId="9013" builtinId="9" hidden="1"/>
    <cellStyle name="Followed Hyperlink" xfId="9011" builtinId="9" hidden="1"/>
    <cellStyle name="Followed Hyperlink" xfId="9009" builtinId="9" hidden="1"/>
    <cellStyle name="Followed Hyperlink" xfId="9007" builtinId="9" hidden="1"/>
    <cellStyle name="Followed Hyperlink" xfId="9005" builtinId="9" hidden="1"/>
    <cellStyle name="Followed Hyperlink" xfId="9003" builtinId="9" hidden="1"/>
    <cellStyle name="Followed Hyperlink" xfId="9001" builtinId="9" hidden="1"/>
    <cellStyle name="Followed Hyperlink" xfId="8999" builtinId="9" hidden="1"/>
    <cellStyle name="Followed Hyperlink" xfId="8997" builtinId="9" hidden="1"/>
    <cellStyle name="Followed Hyperlink" xfId="8995" builtinId="9" hidden="1"/>
    <cellStyle name="Followed Hyperlink" xfId="8993" builtinId="9" hidden="1"/>
    <cellStyle name="Followed Hyperlink" xfId="8991" builtinId="9" hidden="1"/>
    <cellStyle name="Followed Hyperlink" xfId="8989" builtinId="9" hidden="1"/>
    <cellStyle name="Followed Hyperlink" xfId="8987" builtinId="9" hidden="1"/>
    <cellStyle name="Followed Hyperlink" xfId="8985" builtinId="9" hidden="1"/>
    <cellStyle name="Followed Hyperlink" xfId="8983" builtinId="9" hidden="1"/>
    <cellStyle name="Followed Hyperlink" xfId="8981" builtinId="9" hidden="1"/>
    <cellStyle name="Followed Hyperlink" xfId="8979" builtinId="9" hidden="1"/>
    <cellStyle name="Followed Hyperlink" xfId="8977" builtinId="9" hidden="1"/>
    <cellStyle name="Followed Hyperlink" xfId="8975" builtinId="9" hidden="1"/>
    <cellStyle name="Followed Hyperlink" xfId="8973" builtinId="9" hidden="1"/>
    <cellStyle name="Followed Hyperlink" xfId="8971" builtinId="9" hidden="1"/>
    <cellStyle name="Followed Hyperlink" xfId="8969" builtinId="9" hidden="1"/>
    <cellStyle name="Followed Hyperlink" xfId="8967" builtinId="9" hidden="1"/>
    <cellStyle name="Followed Hyperlink" xfId="8965" builtinId="9" hidden="1"/>
    <cellStyle name="Followed Hyperlink" xfId="8963" builtinId="9" hidden="1"/>
    <cellStyle name="Followed Hyperlink" xfId="8961" builtinId="9" hidden="1"/>
    <cellStyle name="Followed Hyperlink" xfId="8959" builtinId="9" hidden="1"/>
    <cellStyle name="Followed Hyperlink" xfId="8957" builtinId="9" hidden="1"/>
    <cellStyle name="Followed Hyperlink" xfId="8955" builtinId="9" hidden="1"/>
    <cellStyle name="Followed Hyperlink" xfId="8953" builtinId="9" hidden="1"/>
    <cellStyle name="Followed Hyperlink" xfId="8951" builtinId="9" hidden="1"/>
    <cellStyle name="Followed Hyperlink" xfId="8949" builtinId="9" hidden="1"/>
    <cellStyle name="Followed Hyperlink" xfId="8947" builtinId="9" hidden="1"/>
    <cellStyle name="Followed Hyperlink" xfId="8945" builtinId="9" hidden="1"/>
    <cellStyle name="Followed Hyperlink" xfId="8943" builtinId="9" hidden="1"/>
    <cellStyle name="Followed Hyperlink" xfId="8941" builtinId="9" hidden="1"/>
    <cellStyle name="Followed Hyperlink" xfId="8939" builtinId="9" hidden="1"/>
    <cellStyle name="Followed Hyperlink" xfId="8937" builtinId="9" hidden="1"/>
    <cellStyle name="Followed Hyperlink" xfId="8935" builtinId="9" hidden="1"/>
    <cellStyle name="Followed Hyperlink" xfId="8933" builtinId="9" hidden="1"/>
    <cellStyle name="Followed Hyperlink" xfId="8931" builtinId="9" hidden="1"/>
    <cellStyle name="Followed Hyperlink" xfId="8929" builtinId="9" hidden="1"/>
    <cellStyle name="Followed Hyperlink" xfId="8927" builtinId="9" hidden="1"/>
    <cellStyle name="Followed Hyperlink" xfId="8925" builtinId="9" hidden="1"/>
    <cellStyle name="Followed Hyperlink" xfId="8923" builtinId="9" hidden="1"/>
    <cellStyle name="Followed Hyperlink" xfId="8921" builtinId="9" hidden="1"/>
    <cellStyle name="Followed Hyperlink" xfId="8919" builtinId="9" hidden="1"/>
    <cellStyle name="Followed Hyperlink" xfId="8917" builtinId="9" hidden="1"/>
    <cellStyle name="Followed Hyperlink" xfId="8915" builtinId="9" hidden="1"/>
    <cellStyle name="Followed Hyperlink" xfId="8913" builtinId="9" hidden="1"/>
    <cellStyle name="Followed Hyperlink" xfId="8911" builtinId="9" hidden="1"/>
    <cellStyle name="Followed Hyperlink" xfId="8909" builtinId="9" hidden="1"/>
    <cellStyle name="Followed Hyperlink" xfId="8907" builtinId="9" hidden="1"/>
    <cellStyle name="Followed Hyperlink" xfId="8905" builtinId="9" hidden="1"/>
    <cellStyle name="Followed Hyperlink" xfId="8903" builtinId="9" hidden="1"/>
    <cellStyle name="Followed Hyperlink" xfId="8901" builtinId="9" hidden="1"/>
    <cellStyle name="Followed Hyperlink" xfId="8899" builtinId="9" hidden="1"/>
    <cellStyle name="Followed Hyperlink" xfId="8897" builtinId="9" hidden="1"/>
    <cellStyle name="Followed Hyperlink" xfId="8895" builtinId="9" hidden="1"/>
    <cellStyle name="Followed Hyperlink" xfId="8893" builtinId="9" hidden="1"/>
    <cellStyle name="Followed Hyperlink" xfId="8891" builtinId="9" hidden="1"/>
    <cellStyle name="Followed Hyperlink" xfId="8889" builtinId="9" hidden="1"/>
    <cellStyle name="Followed Hyperlink" xfId="8887" builtinId="9" hidden="1"/>
    <cellStyle name="Followed Hyperlink" xfId="8885" builtinId="9" hidden="1"/>
    <cellStyle name="Followed Hyperlink" xfId="8883" builtinId="9" hidden="1"/>
    <cellStyle name="Followed Hyperlink" xfId="8881" builtinId="9" hidden="1"/>
    <cellStyle name="Followed Hyperlink" xfId="8879" builtinId="9" hidden="1"/>
    <cellStyle name="Followed Hyperlink" xfId="8877" builtinId="9" hidden="1"/>
    <cellStyle name="Followed Hyperlink" xfId="8875" builtinId="9" hidden="1"/>
    <cellStyle name="Followed Hyperlink" xfId="8873" builtinId="9" hidden="1"/>
    <cellStyle name="Followed Hyperlink" xfId="8871" builtinId="9" hidden="1"/>
    <cellStyle name="Followed Hyperlink" xfId="8869" builtinId="9" hidden="1"/>
    <cellStyle name="Followed Hyperlink" xfId="8867" builtinId="9" hidden="1"/>
    <cellStyle name="Followed Hyperlink" xfId="8865" builtinId="9" hidden="1"/>
    <cellStyle name="Followed Hyperlink" xfId="8863" builtinId="9" hidden="1"/>
    <cellStyle name="Followed Hyperlink" xfId="8861" builtinId="9" hidden="1"/>
    <cellStyle name="Followed Hyperlink" xfId="8859" builtinId="9" hidden="1"/>
    <cellStyle name="Followed Hyperlink" xfId="8857" builtinId="9" hidden="1"/>
    <cellStyle name="Followed Hyperlink" xfId="8855" builtinId="9" hidden="1"/>
    <cellStyle name="Followed Hyperlink" xfId="8853" builtinId="9" hidden="1"/>
    <cellStyle name="Followed Hyperlink" xfId="8851" builtinId="9" hidden="1"/>
    <cellStyle name="Followed Hyperlink" xfId="8849" builtinId="9" hidden="1"/>
    <cellStyle name="Followed Hyperlink" xfId="8847" builtinId="9" hidden="1"/>
    <cellStyle name="Followed Hyperlink" xfId="8845" builtinId="9" hidden="1"/>
    <cellStyle name="Followed Hyperlink" xfId="8843" builtinId="9" hidden="1"/>
    <cellStyle name="Followed Hyperlink" xfId="8841" builtinId="9" hidden="1"/>
    <cellStyle name="Followed Hyperlink" xfId="8839" builtinId="9" hidden="1"/>
    <cellStyle name="Followed Hyperlink" xfId="8837" builtinId="9" hidden="1"/>
    <cellStyle name="Followed Hyperlink" xfId="8835" builtinId="9" hidden="1"/>
    <cellStyle name="Followed Hyperlink" xfId="8833" builtinId="9" hidden="1"/>
    <cellStyle name="Followed Hyperlink" xfId="8831" builtinId="9" hidden="1"/>
    <cellStyle name="Followed Hyperlink" xfId="8829" builtinId="9" hidden="1"/>
    <cellStyle name="Followed Hyperlink" xfId="8827" builtinId="9" hidden="1"/>
    <cellStyle name="Followed Hyperlink" xfId="8825" builtinId="9" hidden="1"/>
    <cellStyle name="Followed Hyperlink" xfId="8823" builtinId="9" hidden="1"/>
    <cellStyle name="Followed Hyperlink" xfId="8821" builtinId="9" hidden="1"/>
    <cellStyle name="Followed Hyperlink" xfId="8819" builtinId="9" hidden="1"/>
    <cellStyle name="Followed Hyperlink" xfId="8817" builtinId="9" hidden="1"/>
    <cellStyle name="Followed Hyperlink" xfId="8815" builtinId="9" hidden="1"/>
    <cellStyle name="Followed Hyperlink" xfId="8813" builtinId="9" hidden="1"/>
    <cellStyle name="Followed Hyperlink" xfId="8811" builtinId="9" hidden="1"/>
    <cellStyle name="Followed Hyperlink" xfId="8809" builtinId="9" hidden="1"/>
    <cellStyle name="Followed Hyperlink" xfId="8807" builtinId="9" hidden="1"/>
    <cellStyle name="Followed Hyperlink" xfId="8805" builtinId="9" hidden="1"/>
    <cellStyle name="Followed Hyperlink" xfId="8803" builtinId="9" hidden="1"/>
    <cellStyle name="Followed Hyperlink" xfId="8801" builtinId="9" hidden="1"/>
    <cellStyle name="Followed Hyperlink" xfId="8799" builtinId="9" hidden="1"/>
    <cellStyle name="Followed Hyperlink" xfId="8797" builtinId="9" hidden="1"/>
    <cellStyle name="Followed Hyperlink" xfId="8795" builtinId="9" hidden="1"/>
    <cellStyle name="Followed Hyperlink" xfId="8793" builtinId="9" hidden="1"/>
    <cellStyle name="Followed Hyperlink" xfId="8791" builtinId="9" hidden="1"/>
    <cellStyle name="Followed Hyperlink" xfId="8789" builtinId="9" hidden="1"/>
    <cellStyle name="Followed Hyperlink" xfId="8787" builtinId="9" hidden="1"/>
    <cellStyle name="Followed Hyperlink" xfId="8785" builtinId="9" hidden="1"/>
    <cellStyle name="Followed Hyperlink" xfId="8783" builtinId="9" hidden="1"/>
    <cellStyle name="Followed Hyperlink" xfId="8781" builtinId="9" hidden="1"/>
    <cellStyle name="Followed Hyperlink" xfId="8779" builtinId="9" hidden="1"/>
    <cellStyle name="Followed Hyperlink" xfId="8777" builtinId="9" hidden="1"/>
    <cellStyle name="Followed Hyperlink" xfId="8775" builtinId="9" hidden="1"/>
    <cellStyle name="Followed Hyperlink" xfId="8773" builtinId="9" hidden="1"/>
    <cellStyle name="Followed Hyperlink" xfId="8771" builtinId="9" hidden="1"/>
    <cellStyle name="Followed Hyperlink" xfId="8769" builtinId="9" hidden="1"/>
    <cellStyle name="Followed Hyperlink" xfId="8767" builtinId="9" hidden="1"/>
    <cellStyle name="Followed Hyperlink" xfId="8765" builtinId="9" hidden="1"/>
    <cellStyle name="Followed Hyperlink" xfId="8763" builtinId="9" hidden="1"/>
    <cellStyle name="Followed Hyperlink" xfId="8761" builtinId="9" hidden="1"/>
    <cellStyle name="Followed Hyperlink" xfId="8759" builtinId="9" hidden="1"/>
    <cellStyle name="Followed Hyperlink" xfId="8757" builtinId="9" hidden="1"/>
    <cellStyle name="Followed Hyperlink" xfId="8755" builtinId="9" hidden="1"/>
    <cellStyle name="Followed Hyperlink" xfId="8753" builtinId="9" hidden="1"/>
    <cellStyle name="Followed Hyperlink" xfId="8751" builtinId="9" hidden="1"/>
    <cellStyle name="Followed Hyperlink" xfId="8749" builtinId="9" hidden="1"/>
    <cellStyle name="Followed Hyperlink" xfId="8747" builtinId="9" hidden="1"/>
    <cellStyle name="Followed Hyperlink" xfId="8745" builtinId="9" hidden="1"/>
    <cellStyle name="Followed Hyperlink" xfId="8743" builtinId="9" hidden="1"/>
    <cellStyle name="Followed Hyperlink" xfId="8741" builtinId="9" hidden="1"/>
    <cellStyle name="Followed Hyperlink" xfId="8739" builtinId="9" hidden="1"/>
    <cellStyle name="Followed Hyperlink" xfId="8737" builtinId="9" hidden="1"/>
    <cellStyle name="Followed Hyperlink" xfId="8735" builtinId="9" hidden="1"/>
    <cellStyle name="Followed Hyperlink" xfId="8733" builtinId="9" hidden="1"/>
    <cellStyle name="Followed Hyperlink" xfId="8731" builtinId="9" hidden="1"/>
    <cellStyle name="Followed Hyperlink" xfId="8729" builtinId="9" hidden="1"/>
    <cellStyle name="Followed Hyperlink" xfId="8727" builtinId="9" hidden="1"/>
    <cellStyle name="Followed Hyperlink" xfId="8725" builtinId="9" hidden="1"/>
    <cellStyle name="Followed Hyperlink" xfId="8723" builtinId="9" hidden="1"/>
    <cellStyle name="Followed Hyperlink" xfId="8721" builtinId="9" hidden="1"/>
    <cellStyle name="Followed Hyperlink" xfId="8719" builtinId="9" hidden="1"/>
    <cellStyle name="Followed Hyperlink" xfId="8717" builtinId="9" hidden="1"/>
    <cellStyle name="Followed Hyperlink" xfId="8715" builtinId="9" hidden="1"/>
    <cellStyle name="Followed Hyperlink" xfId="8713" builtinId="9" hidden="1"/>
    <cellStyle name="Followed Hyperlink" xfId="8711" builtinId="9" hidden="1"/>
    <cellStyle name="Followed Hyperlink" xfId="8709" builtinId="9" hidden="1"/>
    <cellStyle name="Followed Hyperlink" xfId="8707" builtinId="9" hidden="1"/>
    <cellStyle name="Followed Hyperlink" xfId="8705" builtinId="9" hidden="1"/>
    <cellStyle name="Followed Hyperlink" xfId="8703" builtinId="9" hidden="1"/>
    <cellStyle name="Followed Hyperlink" xfId="8701" builtinId="9" hidden="1"/>
    <cellStyle name="Followed Hyperlink" xfId="8699" builtinId="9" hidden="1"/>
    <cellStyle name="Followed Hyperlink" xfId="8697" builtinId="9" hidden="1"/>
    <cellStyle name="Followed Hyperlink" xfId="8695" builtinId="9" hidden="1"/>
    <cellStyle name="Followed Hyperlink" xfId="8693" builtinId="9" hidden="1"/>
    <cellStyle name="Followed Hyperlink" xfId="8691" builtinId="9" hidden="1"/>
    <cellStyle name="Followed Hyperlink" xfId="8689" builtinId="9" hidden="1"/>
    <cellStyle name="Followed Hyperlink" xfId="8687" builtinId="9" hidden="1"/>
    <cellStyle name="Followed Hyperlink" xfId="8685" builtinId="9" hidden="1"/>
    <cellStyle name="Followed Hyperlink" xfId="8683" builtinId="9" hidden="1"/>
    <cellStyle name="Followed Hyperlink" xfId="8681" builtinId="9" hidden="1"/>
    <cellStyle name="Followed Hyperlink" xfId="8679" builtinId="9" hidden="1"/>
    <cellStyle name="Followed Hyperlink" xfId="8677" builtinId="9" hidden="1"/>
    <cellStyle name="Followed Hyperlink" xfId="8675" builtinId="9" hidden="1"/>
    <cellStyle name="Followed Hyperlink" xfId="8673" builtinId="9" hidden="1"/>
    <cellStyle name="Followed Hyperlink" xfId="8671" builtinId="9" hidden="1"/>
    <cellStyle name="Followed Hyperlink" xfId="8669" builtinId="9" hidden="1"/>
    <cellStyle name="Followed Hyperlink" xfId="8667" builtinId="9" hidden="1"/>
    <cellStyle name="Followed Hyperlink" xfId="8665" builtinId="9" hidden="1"/>
    <cellStyle name="Followed Hyperlink" xfId="8663" builtinId="9" hidden="1"/>
    <cellStyle name="Followed Hyperlink" xfId="8661" builtinId="9" hidden="1"/>
    <cellStyle name="Followed Hyperlink" xfId="8659" builtinId="9" hidden="1"/>
    <cellStyle name="Followed Hyperlink" xfId="8657" builtinId="9" hidden="1"/>
    <cellStyle name="Followed Hyperlink" xfId="8655" builtinId="9" hidden="1"/>
    <cellStyle name="Followed Hyperlink" xfId="8653" builtinId="9" hidden="1"/>
    <cellStyle name="Followed Hyperlink" xfId="8651" builtinId="9" hidden="1"/>
    <cellStyle name="Followed Hyperlink" xfId="8649" builtinId="9" hidden="1"/>
    <cellStyle name="Followed Hyperlink" xfId="8647" builtinId="9" hidden="1"/>
    <cellStyle name="Followed Hyperlink" xfId="8645" builtinId="9" hidden="1"/>
    <cellStyle name="Followed Hyperlink" xfId="8643" builtinId="9" hidden="1"/>
    <cellStyle name="Followed Hyperlink" xfId="8641" builtinId="9" hidden="1"/>
    <cellStyle name="Followed Hyperlink" xfId="8639" builtinId="9" hidden="1"/>
    <cellStyle name="Followed Hyperlink" xfId="8637" builtinId="9" hidden="1"/>
    <cellStyle name="Followed Hyperlink" xfId="8635" builtinId="9" hidden="1"/>
    <cellStyle name="Followed Hyperlink" xfId="8633" builtinId="9" hidden="1"/>
    <cellStyle name="Followed Hyperlink" xfId="8631" builtinId="9" hidden="1"/>
    <cellStyle name="Followed Hyperlink" xfId="8629" builtinId="9" hidden="1"/>
    <cellStyle name="Followed Hyperlink" xfId="8627" builtinId="9" hidden="1"/>
    <cellStyle name="Followed Hyperlink" xfId="8625" builtinId="9" hidden="1"/>
    <cellStyle name="Followed Hyperlink" xfId="8623" builtinId="9" hidden="1"/>
    <cellStyle name="Followed Hyperlink" xfId="8621" builtinId="9" hidden="1"/>
    <cellStyle name="Followed Hyperlink" xfId="8619" builtinId="9" hidden="1"/>
    <cellStyle name="Followed Hyperlink" xfId="8617" builtinId="9" hidden="1"/>
    <cellStyle name="Followed Hyperlink" xfId="8615" builtinId="9" hidden="1"/>
    <cellStyle name="Followed Hyperlink" xfId="8613" builtinId="9" hidden="1"/>
    <cellStyle name="Followed Hyperlink" xfId="8611" builtinId="9" hidden="1"/>
    <cellStyle name="Followed Hyperlink" xfId="8609" builtinId="9" hidden="1"/>
    <cellStyle name="Followed Hyperlink" xfId="8607" builtinId="9" hidden="1"/>
    <cellStyle name="Followed Hyperlink" xfId="8605" builtinId="9" hidden="1"/>
    <cellStyle name="Followed Hyperlink" xfId="8603" builtinId="9" hidden="1"/>
    <cellStyle name="Followed Hyperlink" xfId="8601" builtinId="9" hidden="1"/>
    <cellStyle name="Followed Hyperlink" xfId="8599" builtinId="9" hidden="1"/>
    <cellStyle name="Followed Hyperlink" xfId="8597" builtinId="9" hidden="1"/>
    <cellStyle name="Followed Hyperlink" xfId="8595" builtinId="9" hidden="1"/>
    <cellStyle name="Followed Hyperlink" xfId="8593" builtinId="9" hidden="1"/>
    <cellStyle name="Followed Hyperlink" xfId="8591" builtinId="9" hidden="1"/>
    <cellStyle name="Followed Hyperlink" xfId="8589" builtinId="9" hidden="1"/>
    <cellStyle name="Followed Hyperlink" xfId="8587" builtinId="9" hidden="1"/>
    <cellStyle name="Followed Hyperlink" xfId="8585" builtinId="9" hidden="1"/>
    <cellStyle name="Followed Hyperlink" xfId="8583" builtinId="9" hidden="1"/>
    <cellStyle name="Followed Hyperlink" xfId="8581" builtinId="9" hidden="1"/>
    <cellStyle name="Followed Hyperlink" xfId="8579" builtinId="9" hidden="1"/>
    <cellStyle name="Followed Hyperlink" xfId="8577" builtinId="9" hidden="1"/>
    <cellStyle name="Followed Hyperlink" xfId="8575" builtinId="9" hidden="1"/>
    <cellStyle name="Followed Hyperlink" xfId="8573" builtinId="9" hidden="1"/>
    <cellStyle name="Followed Hyperlink" xfId="8571" builtinId="9" hidden="1"/>
    <cellStyle name="Followed Hyperlink" xfId="8569" builtinId="9" hidden="1"/>
    <cellStyle name="Followed Hyperlink" xfId="6864" builtinId="9" hidden="1"/>
    <cellStyle name="Followed Hyperlink" xfId="6866" builtinId="9" hidden="1"/>
    <cellStyle name="Followed Hyperlink" xfId="6868" builtinId="9" hidden="1"/>
    <cellStyle name="Followed Hyperlink" xfId="6870" builtinId="9" hidden="1"/>
    <cellStyle name="Followed Hyperlink" xfId="6872" builtinId="9" hidden="1"/>
    <cellStyle name="Followed Hyperlink" xfId="6874" builtinId="9" hidden="1"/>
    <cellStyle name="Followed Hyperlink" xfId="6876" builtinId="9" hidden="1"/>
    <cellStyle name="Followed Hyperlink" xfId="6878" builtinId="9" hidden="1"/>
    <cellStyle name="Followed Hyperlink" xfId="6880" builtinId="9" hidden="1"/>
    <cellStyle name="Followed Hyperlink" xfId="6882" builtinId="9" hidden="1"/>
    <cellStyle name="Followed Hyperlink" xfId="6884" builtinId="9" hidden="1"/>
    <cellStyle name="Followed Hyperlink" xfId="6886" builtinId="9" hidden="1"/>
    <cellStyle name="Followed Hyperlink" xfId="6888" builtinId="9" hidden="1"/>
    <cellStyle name="Followed Hyperlink" xfId="6890" builtinId="9" hidden="1"/>
    <cellStyle name="Followed Hyperlink" xfId="6892" builtinId="9" hidden="1"/>
    <cellStyle name="Followed Hyperlink" xfId="6894" builtinId="9" hidden="1"/>
    <cellStyle name="Followed Hyperlink" xfId="6896" builtinId="9" hidden="1"/>
    <cellStyle name="Followed Hyperlink" xfId="6898" builtinId="9" hidden="1"/>
    <cellStyle name="Followed Hyperlink" xfId="6900" builtinId="9" hidden="1"/>
    <cellStyle name="Followed Hyperlink" xfId="6902" builtinId="9" hidden="1"/>
    <cellStyle name="Followed Hyperlink" xfId="6904" builtinId="9" hidden="1"/>
    <cellStyle name="Followed Hyperlink" xfId="6906" builtinId="9" hidden="1"/>
    <cellStyle name="Followed Hyperlink" xfId="6908" builtinId="9" hidden="1"/>
    <cellStyle name="Followed Hyperlink" xfId="6910" builtinId="9" hidden="1"/>
    <cellStyle name="Followed Hyperlink" xfId="6912" builtinId="9" hidden="1"/>
    <cellStyle name="Followed Hyperlink" xfId="6914" builtinId="9" hidden="1"/>
    <cellStyle name="Followed Hyperlink" xfId="104" builtinId="9" hidden="1"/>
    <cellStyle name="Followed Hyperlink" xfId="6915" builtinId="9" hidden="1"/>
    <cellStyle name="Followed Hyperlink" xfId="6917" builtinId="9" hidden="1"/>
    <cellStyle name="Followed Hyperlink" xfId="96" builtinId="9" hidden="1"/>
    <cellStyle name="Followed Hyperlink" xfId="6920" builtinId="9" hidden="1"/>
    <cellStyle name="Followed Hyperlink" xfId="6922" builtinId="9" hidden="1"/>
    <cellStyle name="Followed Hyperlink" xfId="6924" builtinId="9" hidden="1"/>
    <cellStyle name="Followed Hyperlink" xfId="92" builtinId="9" hidden="1"/>
    <cellStyle name="Followed Hyperlink" xfId="94" builtinId="9" hidden="1"/>
    <cellStyle name="Followed Hyperlink" xfId="6926" builtinId="9" hidden="1"/>
    <cellStyle name="Followed Hyperlink" xfId="6928" builtinId="9" hidden="1"/>
    <cellStyle name="Followed Hyperlink" xfId="6930" builtinId="9" hidden="1"/>
    <cellStyle name="Followed Hyperlink" xfId="6932" builtinId="9" hidden="1"/>
    <cellStyle name="Followed Hyperlink" xfId="6934" builtinId="9" hidden="1"/>
    <cellStyle name="Followed Hyperlink" xfId="6936" builtinId="9" hidden="1"/>
    <cellStyle name="Followed Hyperlink" xfId="6938" builtinId="9" hidden="1"/>
    <cellStyle name="Followed Hyperlink" xfId="6940" builtinId="9" hidden="1"/>
    <cellStyle name="Followed Hyperlink" xfId="6942" builtinId="9" hidden="1"/>
    <cellStyle name="Followed Hyperlink" xfId="6944" builtinId="9" hidden="1"/>
    <cellStyle name="Followed Hyperlink" xfId="6946" builtinId="9" hidden="1"/>
    <cellStyle name="Followed Hyperlink" xfId="6948" builtinId="9" hidden="1"/>
    <cellStyle name="Followed Hyperlink" xfId="6950" builtinId="9" hidden="1"/>
    <cellStyle name="Followed Hyperlink" xfId="6952" builtinId="9" hidden="1"/>
    <cellStyle name="Followed Hyperlink" xfId="6954" builtinId="9" hidden="1"/>
    <cellStyle name="Followed Hyperlink" xfId="6956" builtinId="9" hidden="1"/>
    <cellStyle name="Followed Hyperlink" xfId="6958" builtinId="9" hidden="1"/>
    <cellStyle name="Followed Hyperlink" xfId="6960" builtinId="9" hidden="1"/>
    <cellStyle name="Followed Hyperlink" xfId="6962" builtinId="9" hidden="1"/>
    <cellStyle name="Followed Hyperlink" xfId="6964" builtinId="9" hidden="1"/>
    <cellStyle name="Followed Hyperlink" xfId="6966" builtinId="9" hidden="1"/>
    <cellStyle name="Followed Hyperlink" xfId="6968" builtinId="9" hidden="1"/>
    <cellStyle name="Followed Hyperlink" xfId="103" builtinId="9" hidden="1"/>
    <cellStyle name="Followed Hyperlink" xfId="95" builtinId="9" hidden="1"/>
    <cellStyle name="Followed Hyperlink" xfId="6970" builtinId="9" hidden="1"/>
    <cellStyle name="Followed Hyperlink" xfId="6972" builtinId="9" hidden="1"/>
    <cellStyle name="Followed Hyperlink" xfId="6974" builtinId="9" hidden="1"/>
    <cellStyle name="Followed Hyperlink" xfId="6976" builtinId="9" hidden="1"/>
    <cellStyle name="Followed Hyperlink" xfId="6978" builtinId="9" hidden="1"/>
    <cellStyle name="Followed Hyperlink" xfId="6980" builtinId="9" hidden="1"/>
    <cellStyle name="Followed Hyperlink" xfId="6982" builtinId="9" hidden="1"/>
    <cellStyle name="Followed Hyperlink" xfId="6984" builtinId="9" hidden="1"/>
    <cellStyle name="Followed Hyperlink" xfId="6986" builtinId="9" hidden="1"/>
    <cellStyle name="Followed Hyperlink" xfId="6988" builtinId="9" hidden="1"/>
    <cellStyle name="Followed Hyperlink" xfId="6990" builtinId="9" hidden="1"/>
    <cellStyle name="Followed Hyperlink" xfId="6992" builtinId="9" hidden="1"/>
    <cellStyle name="Followed Hyperlink" xfId="6993" builtinId="9" hidden="1"/>
    <cellStyle name="Followed Hyperlink" xfId="6995" builtinId="9" hidden="1"/>
    <cellStyle name="Followed Hyperlink" xfId="6997" builtinId="9" hidden="1"/>
    <cellStyle name="Followed Hyperlink" xfId="6999" builtinId="9" hidden="1"/>
    <cellStyle name="Followed Hyperlink" xfId="7001" builtinId="9" hidden="1"/>
    <cellStyle name="Followed Hyperlink" xfId="7003" builtinId="9" hidden="1"/>
    <cellStyle name="Followed Hyperlink" xfId="7005" builtinId="9" hidden="1"/>
    <cellStyle name="Followed Hyperlink" xfId="7007" builtinId="9" hidden="1"/>
    <cellStyle name="Followed Hyperlink" xfId="7009" builtinId="9" hidden="1"/>
    <cellStyle name="Followed Hyperlink" xfId="7010" builtinId="9" hidden="1"/>
    <cellStyle name="Followed Hyperlink" xfId="7012" builtinId="9" hidden="1"/>
    <cellStyle name="Followed Hyperlink" xfId="7014" builtinId="9" hidden="1"/>
    <cellStyle name="Followed Hyperlink" xfId="7016" builtinId="9" hidden="1"/>
    <cellStyle name="Followed Hyperlink" xfId="7018" builtinId="9" hidden="1"/>
    <cellStyle name="Followed Hyperlink" xfId="7020" builtinId="9" hidden="1"/>
    <cellStyle name="Followed Hyperlink" xfId="113" builtinId="9" hidden="1"/>
    <cellStyle name="Followed Hyperlink" xfId="7023" builtinId="9" hidden="1"/>
    <cellStyle name="Followed Hyperlink" xfId="7025" builtinId="9" hidden="1"/>
    <cellStyle name="Followed Hyperlink" xfId="7027" builtinId="9" hidden="1"/>
    <cellStyle name="Followed Hyperlink" xfId="7029" builtinId="9" hidden="1"/>
    <cellStyle name="Followed Hyperlink" xfId="7031" builtinId="9" hidden="1"/>
    <cellStyle name="Followed Hyperlink" xfId="7033" builtinId="9" hidden="1"/>
    <cellStyle name="Followed Hyperlink" xfId="7035" builtinId="9" hidden="1"/>
    <cellStyle name="Followed Hyperlink" xfId="7037" builtinId="9" hidden="1"/>
    <cellStyle name="Followed Hyperlink" xfId="7039" builtinId="9" hidden="1"/>
    <cellStyle name="Followed Hyperlink" xfId="7041" builtinId="9" hidden="1"/>
    <cellStyle name="Followed Hyperlink" xfId="7043" builtinId="9" hidden="1"/>
    <cellStyle name="Followed Hyperlink" xfId="7045" builtinId="9" hidden="1"/>
    <cellStyle name="Followed Hyperlink" xfId="7047" builtinId="9" hidden="1"/>
    <cellStyle name="Followed Hyperlink" xfId="7049" builtinId="9" hidden="1"/>
    <cellStyle name="Followed Hyperlink" xfId="7051" builtinId="9" hidden="1"/>
    <cellStyle name="Followed Hyperlink" xfId="7053" builtinId="9" hidden="1"/>
    <cellStyle name="Followed Hyperlink" xfId="7055" builtinId="9" hidden="1"/>
    <cellStyle name="Followed Hyperlink" xfId="7057" builtinId="9" hidden="1"/>
    <cellStyle name="Followed Hyperlink" xfId="7059" builtinId="9" hidden="1"/>
    <cellStyle name="Followed Hyperlink" xfId="7061" builtinId="9" hidden="1"/>
    <cellStyle name="Followed Hyperlink" xfId="7063" builtinId="9" hidden="1"/>
    <cellStyle name="Followed Hyperlink" xfId="7065" builtinId="9" hidden="1"/>
    <cellStyle name="Followed Hyperlink" xfId="7067" builtinId="9" hidden="1"/>
    <cellStyle name="Followed Hyperlink" xfId="7069" builtinId="9" hidden="1"/>
    <cellStyle name="Followed Hyperlink" xfId="7071" builtinId="9" hidden="1"/>
    <cellStyle name="Followed Hyperlink" xfId="7073" builtinId="9" hidden="1"/>
    <cellStyle name="Followed Hyperlink" xfId="7075" builtinId="9" hidden="1"/>
    <cellStyle name="Followed Hyperlink" xfId="7077" builtinId="9" hidden="1"/>
    <cellStyle name="Followed Hyperlink" xfId="7079" builtinId="9" hidden="1"/>
    <cellStyle name="Followed Hyperlink" xfId="7081" builtinId="9" hidden="1"/>
    <cellStyle name="Followed Hyperlink" xfId="7083" builtinId="9" hidden="1"/>
    <cellStyle name="Followed Hyperlink" xfId="7085" builtinId="9" hidden="1"/>
    <cellStyle name="Followed Hyperlink" xfId="7087" builtinId="9" hidden="1"/>
    <cellStyle name="Followed Hyperlink" xfId="7089" builtinId="9" hidden="1"/>
    <cellStyle name="Followed Hyperlink" xfId="100" builtinId="9" hidden="1"/>
    <cellStyle name="Followed Hyperlink" xfId="7091" builtinId="9" hidden="1"/>
    <cellStyle name="Followed Hyperlink" xfId="7093" builtinId="9" hidden="1"/>
    <cellStyle name="Followed Hyperlink" xfId="7095" builtinId="9" hidden="1"/>
    <cellStyle name="Followed Hyperlink" xfId="7097" builtinId="9" hidden="1"/>
    <cellStyle name="Followed Hyperlink" xfId="7099" builtinId="9" hidden="1"/>
    <cellStyle name="Followed Hyperlink" xfId="7101" builtinId="9" hidden="1"/>
    <cellStyle name="Followed Hyperlink" xfId="7103" builtinId="9" hidden="1"/>
    <cellStyle name="Followed Hyperlink" xfId="7105" builtinId="9" hidden="1"/>
    <cellStyle name="Followed Hyperlink" xfId="7107" builtinId="9" hidden="1"/>
    <cellStyle name="Followed Hyperlink" xfId="7109" builtinId="9" hidden="1"/>
    <cellStyle name="Followed Hyperlink" xfId="7111" builtinId="9" hidden="1"/>
    <cellStyle name="Followed Hyperlink" xfId="7113" builtinId="9" hidden="1"/>
    <cellStyle name="Followed Hyperlink" xfId="7115" builtinId="9" hidden="1"/>
    <cellStyle name="Followed Hyperlink" xfId="7117" builtinId="9" hidden="1"/>
    <cellStyle name="Followed Hyperlink" xfId="7119" builtinId="9" hidden="1"/>
    <cellStyle name="Followed Hyperlink" xfId="7121" builtinId="9" hidden="1"/>
    <cellStyle name="Followed Hyperlink" xfId="7123" builtinId="9" hidden="1"/>
    <cellStyle name="Followed Hyperlink" xfId="7125" builtinId="9" hidden="1"/>
    <cellStyle name="Followed Hyperlink" xfId="7127" builtinId="9" hidden="1"/>
    <cellStyle name="Followed Hyperlink" xfId="7129" builtinId="9" hidden="1"/>
    <cellStyle name="Followed Hyperlink" xfId="7131" builtinId="9" hidden="1"/>
    <cellStyle name="Followed Hyperlink" xfId="7133" builtinId="9" hidden="1"/>
    <cellStyle name="Followed Hyperlink" xfId="7135" builtinId="9" hidden="1"/>
    <cellStyle name="Followed Hyperlink" xfId="7137" builtinId="9" hidden="1"/>
    <cellStyle name="Followed Hyperlink" xfId="7139" builtinId="9" hidden="1"/>
    <cellStyle name="Followed Hyperlink" xfId="7141" builtinId="9" hidden="1"/>
    <cellStyle name="Followed Hyperlink" xfId="7143" builtinId="9" hidden="1"/>
    <cellStyle name="Followed Hyperlink" xfId="7145" builtinId="9" hidden="1"/>
    <cellStyle name="Followed Hyperlink" xfId="7147" builtinId="9" hidden="1"/>
    <cellStyle name="Followed Hyperlink" xfId="7149" builtinId="9" hidden="1"/>
    <cellStyle name="Followed Hyperlink" xfId="7151" builtinId="9" hidden="1"/>
    <cellStyle name="Followed Hyperlink" xfId="7153" builtinId="9" hidden="1"/>
    <cellStyle name="Followed Hyperlink" xfId="7155" builtinId="9" hidden="1"/>
    <cellStyle name="Followed Hyperlink" xfId="7157" builtinId="9" hidden="1"/>
    <cellStyle name="Followed Hyperlink" xfId="7159" builtinId="9" hidden="1"/>
    <cellStyle name="Followed Hyperlink" xfId="7161" builtinId="9" hidden="1"/>
    <cellStyle name="Followed Hyperlink" xfId="7163" builtinId="9" hidden="1"/>
    <cellStyle name="Followed Hyperlink" xfId="7165" builtinId="9" hidden="1"/>
    <cellStyle name="Followed Hyperlink" xfId="7167" builtinId="9" hidden="1"/>
    <cellStyle name="Followed Hyperlink" xfId="7169" builtinId="9" hidden="1"/>
    <cellStyle name="Followed Hyperlink" xfId="7171" builtinId="9" hidden="1"/>
    <cellStyle name="Followed Hyperlink" xfId="7173" builtinId="9" hidden="1"/>
    <cellStyle name="Followed Hyperlink" xfId="7175" builtinId="9" hidden="1"/>
    <cellStyle name="Followed Hyperlink" xfId="7177" builtinId="9" hidden="1"/>
    <cellStyle name="Followed Hyperlink" xfId="7179" builtinId="9" hidden="1"/>
    <cellStyle name="Followed Hyperlink" xfId="7181" builtinId="9" hidden="1"/>
    <cellStyle name="Followed Hyperlink" xfId="7183" builtinId="9" hidden="1"/>
    <cellStyle name="Followed Hyperlink" xfId="7185" builtinId="9" hidden="1"/>
    <cellStyle name="Followed Hyperlink" xfId="7187" builtinId="9" hidden="1"/>
    <cellStyle name="Followed Hyperlink" xfId="7189" builtinId="9" hidden="1"/>
    <cellStyle name="Followed Hyperlink" xfId="7191" builtinId="9" hidden="1"/>
    <cellStyle name="Followed Hyperlink" xfId="7193" builtinId="9" hidden="1"/>
    <cellStyle name="Followed Hyperlink" xfId="7195" builtinId="9" hidden="1"/>
    <cellStyle name="Followed Hyperlink" xfId="7197" builtinId="9" hidden="1"/>
    <cellStyle name="Followed Hyperlink" xfId="7199" builtinId="9" hidden="1"/>
    <cellStyle name="Followed Hyperlink" xfId="7201" builtinId="9" hidden="1"/>
    <cellStyle name="Followed Hyperlink" xfId="7203" builtinId="9" hidden="1"/>
    <cellStyle name="Followed Hyperlink" xfId="7205" builtinId="9" hidden="1"/>
    <cellStyle name="Followed Hyperlink" xfId="7207" builtinId="9" hidden="1"/>
    <cellStyle name="Followed Hyperlink" xfId="7209" builtinId="9" hidden="1"/>
    <cellStyle name="Followed Hyperlink" xfId="7211" builtinId="9" hidden="1"/>
    <cellStyle name="Followed Hyperlink" xfId="7213" builtinId="9" hidden="1"/>
    <cellStyle name="Followed Hyperlink" xfId="7215" builtinId="9" hidden="1"/>
    <cellStyle name="Followed Hyperlink" xfId="7217" builtinId="9" hidden="1"/>
    <cellStyle name="Followed Hyperlink" xfId="7219" builtinId="9" hidden="1"/>
    <cellStyle name="Followed Hyperlink" xfId="7221" builtinId="9" hidden="1"/>
    <cellStyle name="Followed Hyperlink" xfId="7223" builtinId="9" hidden="1"/>
    <cellStyle name="Followed Hyperlink" xfId="7225" builtinId="9" hidden="1"/>
    <cellStyle name="Followed Hyperlink" xfId="7227" builtinId="9" hidden="1"/>
    <cellStyle name="Followed Hyperlink" xfId="7229" builtinId="9" hidden="1"/>
    <cellStyle name="Followed Hyperlink" xfId="7231" builtinId="9" hidden="1"/>
    <cellStyle name="Followed Hyperlink" xfId="7233" builtinId="9" hidden="1"/>
    <cellStyle name="Followed Hyperlink" xfId="7235" builtinId="9" hidden="1"/>
    <cellStyle name="Followed Hyperlink" xfId="7237" builtinId="9" hidden="1"/>
    <cellStyle name="Followed Hyperlink" xfId="7239" builtinId="9" hidden="1"/>
    <cellStyle name="Followed Hyperlink" xfId="7241" builtinId="9" hidden="1"/>
    <cellStyle name="Followed Hyperlink" xfId="7243" builtinId="9" hidden="1"/>
    <cellStyle name="Followed Hyperlink" xfId="7245" builtinId="9" hidden="1"/>
    <cellStyle name="Followed Hyperlink" xfId="7247" builtinId="9" hidden="1"/>
    <cellStyle name="Followed Hyperlink" xfId="7249" builtinId="9" hidden="1"/>
    <cellStyle name="Followed Hyperlink" xfId="7251" builtinId="9" hidden="1"/>
    <cellStyle name="Followed Hyperlink" xfId="7253" builtinId="9" hidden="1"/>
    <cellStyle name="Followed Hyperlink" xfId="7255" builtinId="9" hidden="1"/>
    <cellStyle name="Followed Hyperlink" xfId="7257" builtinId="9" hidden="1"/>
    <cellStyle name="Followed Hyperlink" xfId="7259" builtinId="9" hidden="1"/>
    <cellStyle name="Followed Hyperlink" xfId="7261" builtinId="9" hidden="1"/>
    <cellStyle name="Followed Hyperlink" xfId="7263" builtinId="9" hidden="1"/>
    <cellStyle name="Followed Hyperlink" xfId="7265" builtinId="9" hidden="1"/>
    <cellStyle name="Followed Hyperlink" xfId="7267" builtinId="9" hidden="1"/>
    <cellStyle name="Followed Hyperlink" xfId="7269" builtinId="9" hidden="1"/>
    <cellStyle name="Followed Hyperlink" xfId="7271" builtinId="9" hidden="1"/>
    <cellStyle name="Followed Hyperlink" xfId="7273" builtinId="9" hidden="1"/>
    <cellStyle name="Followed Hyperlink" xfId="7275" builtinId="9" hidden="1"/>
    <cellStyle name="Followed Hyperlink" xfId="7277" builtinId="9" hidden="1"/>
    <cellStyle name="Followed Hyperlink" xfId="7279" builtinId="9" hidden="1"/>
    <cellStyle name="Followed Hyperlink" xfId="7281" builtinId="9" hidden="1"/>
    <cellStyle name="Followed Hyperlink" xfId="7283" builtinId="9" hidden="1"/>
    <cellStyle name="Followed Hyperlink" xfId="7285" builtinId="9" hidden="1"/>
    <cellStyle name="Followed Hyperlink" xfId="7287" builtinId="9" hidden="1"/>
    <cellStyle name="Followed Hyperlink" xfId="7289" builtinId="9" hidden="1"/>
    <cellStyle name="Followed Hyperlink" xfId="7291" builtinId="9" hidden="1"/>
    <cellStyle name="Followed Hyperlink" xfId="7293" builtinId="9" hidden="1"/>
    <cellStyle name="Followed Hyperlink" xfId="7295" builtinId="9" hidden="1"/>
    <cellStyle name="Followed Hyperlink" xfId="115" builtinId="9" hidden="1"/>
    <cellStyle name="Followed Hyperlink" xfId="99" builtinId="9" hidden="1"/>
    <cellStyle name="Followed Hyperlink" xfId="98" builtinId="9" hidden="1"/>
    <cellStyle name="Followed Hyperlink" xfId="7297" builtinId="9" hidden="1"/>
    <cellStyle name="Followed Hyperlink" xfId="7299" builtinId="9" hidden="1"/>
    <cellStyle name="Followed Hyperlink" xfId="7301" builtinId="9" hidden="1"/>
    <cellStyle name="Followed Hyperlink" xfId="7303" builtinId="9" hidden="1"/>
    <cellStyle name="Followed Hyperlink" xfId="7305" builtinId="9" hidden="1"/>
    <cellStyle name="Followed Hyperlink" xfId="7307" builtinId="9" hidden="1"/>
    <cellStyle name="Followed Hyperlink" xfId="7309" builtinId="9" hidden="1"/>
    <cellStyle name="Followed Hyperlink" xfId="7311" builtinId="9" hidden="1"/>
    <cellStyle name="Followed Hyperlink" xfId="7313" builtinId="9" hidden="1"/>
    <cellStyle name="Followed Hyperlink" xfId="7315" builtinId="9" hidden="1"/>
    <cellStyle name="Followed Hyperlink" xfId="7317" builtinId="9" hidden="1"/>
    <cellStyle name="Followed Hyperlink" xfId="7319" builtinId="9" hidden="1"/>
    <cellStyle name="Followed Hyperlink" xfId="7321" builtinId="9" hidden="1"/>
    <cellStyle name="Followed Hyperlink" xfId="7323" builtinId="9" hidden="1"/>
    <cellStyle name="Followed Hyperlink" xfId="7325" builtinId="9" hidden="1"/>
    <cellStyle name="Followed Hyperlink" xfId="7327" builtinId="9" hidden="1"/>
    <cellStyle name="Followed Hyperlink" xfId="7329" builtinId="9" hidden="1"/>
    <cellStyle name="Followed Hyperlink" xfId="7331" builtinId="9" hidden="1"/>
    <cellStyle name="Followed Hyperlink" xfId="7333" builtinId="9" hidden="1"/>
    <cellStyle name="Followed Hyperlink" xfId="7335" builtinId="9" hidden="1"/>
    <cellStyle name="Followed Hyperlink" xfId="7337" builtinId="9" hidden="1"/>
    <cellStyle name="Followed Hyperlink" xfId="7339" builtinId="9" hidden="1"/>
    <cellStyle name="Followed Hyperlink" xfId="7341" builtinId="9" hidden="1"/>
    <cellStyle name="Followed Hyperlink" xfId="7343" builtinId="9" hidden="1"/>
    <cellStyle name="Followed Hyperlink" xfId="7345" builtinId="9" hidden="1"/>
    <cellStyle name="Followed Hyperlink" xfId="7347" builtinId="9" hidden="1"/>
    <cellStyle name="Followed Hyperlink" xfId="7349" builtinId="9" hidden="1"/>
    <cellStyle name="Followed Hyperlink" xfId="7351" builtinId="9" hidden="1"/>
    <cellStyle name="Followed Hyperlink" xfId="7353" builtinId="9" hidden="1"/>
    <cellStyle name="Followed Hyperlink" xfId="7355" builtinId="9" hidden="1"/>
    <cellStyle name="Followed Hyperlink" xfId="7357" builtinId="9" hidden="1"/>
    <cellStyle name="Followed Hyperlink" xfId="7359" builtinId="9" hidden="1"/>
    <cellStyle name="Followed Hyperlink" xfId="7361" builtinId="9" hidden="1"/>
    <cellStyle name="Followed Hyperlink" xfId="7363" builtinId="9" hidden="1"/>
    <cellStyle name="Followed Hyperlink" xfId="7365" builtinId="9" hidden="1"/>
    <cellStyle name="Followed Hyperlink" xfId="7367" builtinId="9" hidden="1"/>
    <cellStyle name="Followed Hyperlink" xfId="8565" builtinId="9" hidden="1"/>
    <cellStyle name="Followed Hyperlink" xfId="8563" builtinId="9" hidden="1"/>
    <cellStyle name="Followed Hyperlink" xfId="8561" builtinId="9" hidden="1"/>
    <cellStyle name="Followed Hyperlink" xfId="8559" builtinId="9" hidden="1"/>
    <cellStyle name="Followed Hyperlink" xfId="8557" builtinId="9" hidden="1"/>
    <cellStyle name="Followed Hyperlink" xfId="8555" builtinId="9" hidden="1"/>
    <cellStyle name="Followed Hyperlink" xfId="8553" builtinId="9" hidden="1"/>
    <cellStyle name="Followed Hyperlink" xfId="8551" builtinId="9" hidden="1"/>
    <cellStyle name="Followed Hyperlink" xfId="8549" builtinId="9" hidden="1"/>
    <cellStyle name="Followed Hyperlink" xfId="8547" builtinId="9" hidden="1"/>
    <cellStyle name="Followed Hyperlink" xfId="8545" builtinId="9" hidden="1"/>
    <cellStyle name="Followed Hyperlink" xfId="8543" builtinId="9" hidden="1"/>
    <cellStyle name="Followed Hyperlink" xfId="8541" builtinId="9" hidden="1"/>
    <cellStyle name="Followed Hyperlink" xfId="8539" builtinId="9" hidden="1"/>
    <cellStyle name="Followed Hyperlink" xfId="8537" builtinId="9" hidden="1"/>
    <cellStyle name="Followed Hyperlink" xfId="8535" builtinId="9" hidden="1"/>
    <cellStyle name="Followed Hyperlink" xfId="8533" builtinId="9" hidden="1"/>
    <cellStyle name="Followed Hyperlink" xfId="8531" builtinId="9" hidden="1"/>
    <cellStyle name="Followed Hyperlink" xfId="8529" builtinId="9" hidden="1"/>
    <cellStyle name="Followed Hyperlink" xfId="8527" builtinId="9" hidden="1"/>
    <cellStyle name="Followed Hyperlink" xfId="8525" builtinId="9" hidden="1"/>
    <cellStyle name="Followed Hyperlink" xfId="8523" builtinId="9" hidden="1"/>
    <cellStyle name="Followed Hyperlink" xfId="8521" builtinId="9" hidden="1"/>
    <cellStyle name="Followed Hyperlink" xfId="8519" builtinId="9" hidden="1"/>
    <cellStyle name="Followed Hyperlink" xfId="7965" builtinId="9" hidden="1"/>
    <cellStyle name="Followed Hyperlink" xfId="7967" builtinId="9" hidden="1"/>
    <cellStyle name="Followed Hyperlink" xfId="7969" builtinId="9" hidden="1"/>
    <cellStyle name="Followed Hyperlink" xfId="7971" builtinId="9" hidden="1"/>
    <cellStyle name="Followed Hyperlink" xfId="7973" builtinId="9" hidden="1"/>
    <cellStyle name="Followed Hyperlink" xfId="7975" builtinId="9" hidden="1"/>
    <cellStyle name="Followed Hyperlink" xfId="7977" builtinId="9" hidden="1"/>
    <cellStyle name="Followed Hyperlink" xfId="7979" builtinId="9" hidden="1"/>
    <cellStyle name="Followed Hyperlink" xfId="7981" builtinId="9" hidden="1"/>
    <cellStyle name="Followed Hyperlink" xfId="7983" builtinId="9" hidden="1"/>
    <cellStyle name="Followed Hyperlink" xfId="7985" builtinId="9" hidden="1"/>
    <cellStyle name="Followed Hyperlink" xfId="7987" builtinId="9" hidden="1"/>
    <cellStyle name="Followed Hyperlink" xfId="7989" builtinId="9" hidden="1"/>
    <cellStyle name="Followed Hyperlink" xfId="7991" builtinId="9" hidden="1"/>
    <cellStyle name="Followed Hyperlink" xfId="7993" builtinId="9" hidden="1"/>
    <cellStyle name="Followed Hyperlink" xfId="7995" builtinId="9" hidden="1"/>
    <cellStyle name="Followed Hyperlink" xfId="7997" builtinId="9" hidden="1"/>
    <cellStyle name="Followed Hyperlink" xfId="7999" builtinId="9" hidden="1"/>
    <cellStyle name="Followed Hyperlink" xfId="8001" builtinId="9" hidden="1"/>
    <cellStyle name="Followed Hyperlink" xfId="8003" builtinId="9" hidden="1"/>
    <cellStyle name="Followed Hyperlink" xfId="8005" builtinId="9" hidden="1"/>
    <cellStyle name="Followed Hyperlink" xfId="8007" builtinId="9" hidden="1"/>
    <cellStyle name="Followed Hyperlink" xfId="8009" builtinId="9" hidden="1"/>
    <cellStyle name="Followed Hyperlink" xfId="6313" builtinId="9" hidden="1"/>
    <cellStyle name="Followed Hyperlink" xfId="8011" builtinId="9" hidden="1"/>
    <cellStyle name="Followed Hyperlink" xfId="8013" builtinId="9" hidden="1"/>
    <cellStyle name="Followed Hyperlink" xfId="8015" builtinId="9" hidden="1"/>
    <cellStyle name="Followed Hyperlink" xfId="8017" builtinId="9" hidden="1"/>
    <cellStyle name="Followed Hyperlink" xfId="8019" builtinId="9" hidden="1"/>
    <cellStyle name="Followed Hyperlink" xfId="6321" builtinId="9" hidden="1"/>
    <cellStyle name="Followed Hyperlink" xfId="6314" builtinId="9" hidden="1"/>
    <cellStyle name="Followed Hyperlink" xfId="8021" builtinId="9" hidden="1"/>
    <cellStyle name="Followed Hyperlink" xfId="8023" builtinId="9" hidden="1"/>
    <cellStyle name="Followed Hyperlink" xfId="8025" builtinId="9" hidden="1"/>
    <cellStyle name="Followed Hyperlink" xfId="8027" builtinId="9" hidden="1"/>
    <cellStyle name="Followed Hyperlink" xfId="8029" builtinId="9" hidden="1"/>
    <cellStyle name="Followed Hyperlink" xfId="8031" builtinId="9" hidden="1"/>
    <cellStyle name="Followed Hyperlink" xfId="8033" builtinId="9" hidden="1"/>
    <cellStyle name="Followed Hyperlink" xfId="8035" builtinId="9" hidden="1"/>
    <cellStyle name="Followed Hyperlink" xfId="8037" builtinId="9" hidden="1"/>
    <cellStyle name="Followed Hyperlink" xfId="8039" builtinId="9" hidden="1"/>
    <cellStyle name="Followed Hyperlink" xfId="8041" builtinId="9" hidden="1"/>
    <cellStyle name="Followed Hyperlink" xfId="8043" builtinId="9" hidden="1"/>
    <cellStyle name="Followed Hyperlink" xfId="8045" builtinId="9" hidden="1"/>
    <cellStyle name="Followed Hyperlink" xfId="8047" builtinId="9" hidden="1"/>
    <cellStyle name="Followed Hyperlink" xfId="8049" builtinId="9" hidden="1"/>
    <cellStyle name="Followed Hyperlink" xfId="8051" builtinId="9" hidden="1"/>
    <cellStyle name="Followed Hyperlink" xfId="8053" builtinId="9" hidden="1"/>
    <cellStyle name="Followed Hyperlink" xfId="8055" builtinId="9" hidden="1"/>
    <cellStyle name="Followed Hyperlink" xfId="8057" builtinId="9" hidden="1"/>
    <cellStyle name="Followed Hyperlink" xfId="8059" builtinId="9" hidden="1"/>
    <cellStyle name="Followed Hyperlink" xfId="8061" builtinId="9" hidden="1"/>
    <cellStyle name="Followed Hyperlink" xfId="8063" builtinId="9" hidden="1"/>
    <cellStyle name="Followed Hyperlink" xfId="6323" builtinId="9" hidden="1"/>
    <cellStyle name="Followed Hyperlink" xfId="6332" builtinId="9" hidden="1"/>
    <cellStyle name="Followed Hyperlink" xfId="8065" builtinId="9" hidden="1"/>
    <cellStyle name="Followed Hyperlink" xfId="8067" builtinId="9" hidden="1"/>
    <cellStyle name="Followed Hyperlink" xfId="8069" builtinId="9" hidden="1"/>
    <cellStyle name="Followed Hyperlink" xfId="8071" builtinId="9" hidden="1"/>
    <cellStyle name="Followed Hyperlink" xfId="8073" builtinId="9" hidden="1"/>
    <cellStyle name="Followed Hyperlink" xfId="8075" builtinId="9" hidden="1"/>
    <cellStyle name="Followed Hyperlink" xfId="8076" builtinId="9" hidden="1"/>
    <cellStyle name="Followed Hyperlink" xfId="8078" builtinId="9" hidden="1"/>
    <cellStyle name="Followed Hyperlink" xfId="8080" builtinId="9" hidden="1"/>
    <cellStyle name="Followed Hyperlink" xfId="8082" builtinId="9" hidden="1"/>
    <cellStyle name="Followed Hyperlink" xfId="8084" builtinId="9" hidden="1"/>
    <cellStyle name="Followed Hyperlink" xfId="8086" builtinId="9" hidden="1"/>
    <cellStyle name="Followed Hyperlink" xfId="8087" builtinId="9" hidden="1"/>
    <cellStyle name="Followed Hyperlink" xfId="8089" builtinId="9" hidden="1"/>
    <cellStyle name="Followed Hyperlink" xfId="8091" builtinId="9" hidden="1"/>
    <cellStyle name="Followed Hyperlink" xfId="8093" builtinId="9" hidden="1"/>
    <cellStyle name="Followed Hyperlink" xfId="8095" builtinId="9" hidden="1"/>
    <cellStyle name="Followed Hyperlink" xfId="8097" builtinId="9" hidden="1"/>
    <cellStyle name="Followed Hyperlink" xfId="8099" builtinId="9" hidden="1"/>
    <cellStyle name="Followed Hyperlink" xfId="8101" builtinId="9" hidden="1"/>
    <cellStyle name="Followed Hyperlink" xfId="8103" builtinId="9" hidden="1"/>
    <cellStyle name="Followed Hyperlink" xfId="8104" builtinId="9" hidden="1"/>
    <cellStyle name="Followed Hyperlink" xfId="8106" builtinId="9" hidden="1"/>
    <cellStyle name="Followed Hyperlink" xfId="8108" builtinId="9" hidden="1"/>
    <cellStyle name="Followed Hyperlink" xfId="8110" builtinId="9" hidden="1"/>
    <cellStyle name="Followed Hyperlink" xfId="8112" builtinId="9" hidden="1"/>
    <cellStyle name="Followed Hyperlink" xfId="8114" builtinId="9" hidden="1"/>
    <cellStyle name="Followed Hyperlink" xfId="6329" builtinId="9" hidden="1"/>
    <cellStyle name="Followed Hyperlink" xfId="8117" builtinId="9" hidden="1"/>
    <cellStyle name="Followed Hyperlink" xfId="8119" builtinId="9" hidden="1"/>
    <cellStyle name="Followed Hyperlink" xfId="8121" builtinId="9" hidden="1"/>
    <cellStyle name="Followed Hyperlink" xfId="8123" builtinId="9" hidden="1"/>
    <cellStyle name="Followed Hyperlink" xfId="8125" builtinId="9" hidden="1"/>
    <cellStyle name="Followed Hyperlink" xfId="8127" builtinId="9" hidden="1"/>
    <cellStyle name="Followed Hyperlink" xfId="8129" builtinId="9" hidden="1"/>
    <cellStyle name="Followed Hyperlink" xfId="8131" builtinId="9" hidden="1"/>
    <cellStyle name="Followed Hyperlink" xfId="8133" builtinId="9" hidden="1"/>
    <cellStyle name="Followed Hyperlink" xfId="8135" builtinId="9" hidden="1"/>
    <cellStyle name="Followed Hyperlink" xfId="8137" builtinId="9" hidden="1"/>
    <cellStyle name="Followed Hyperlink" xfId="8139" builtinId="9" hidden="1"/>
    <cellStyle name="Followed Hyperlink" xfId="8141" builtinId="9" hidden="1"/>
    <cellStyle name="Followed Hyperlink" xfId="8143" builtinId="9" hidden="1"/>
    <cellStyle name="Followed Hyperlink" xfId="8145" builtinId="9" hidden="1"/>
    <cellStyle name="Followed Hyperlink" xfId="8147" builtinId="9" hidden="1"/>
    <cellStyle name="Followed Hyperlink" xfId="8149" builtinId="9" hidden="1"/>
    <cellStyle name="Followed Hyperlink" xfId="8151" builtinId="9" hidden="1"/>
    <cellStyle name="Followed Hyperlink" xfId="8153" builtinId="9" hidden="1"/>
    <cellStyle name="Followed Hyperlink" xfId="8155" builtinId="9" hidden="1"/>
    <cellStyle name="Followed Hyperlink" xfId="8157" builtinId="9" hidden="1"/>
    <cellStyle name="Followed Hyperlink" xfId="8159" builtinId="9" hidden="1"/>
    <cellStyle name="Followed Hyperlink" xfId="8161" builtinId="9" hidden="1"/>
    <cellStyle name="Followed Hyperlink" xfId="8163" builtinId="9" hidden="1"/>
    <cellStyle name="Followed Hyperlink" xfId="8165" builtinId="9" hidden="1"/>
    <cellStyle name="Followed Hyperlink" xfId="8167" builtinId="9" hidden="1"/>
    <cellStyle name="Followed Hyperlink" xfId="8169" builtinId="9" hidden="1"/>
    <cellStyle name="Followed Hyperlink" xfId="8171" builtinId="9" hidden="1"/>
    <cellStyle name="Followed Hyperlink" xfId="8173" builtinId="9" hidden="1"/>
    <cellStyle name="Followed Hyperlink" xfId="8175" builtinId="9" hidden="1"/>
    <cellStyle name="Followed Hyperlink" xfId="8177" builtinId="9" hidden="1"/>
    <cellStyle name="Followed Hyperlink" xfId="8179" builtinId="9" hidden="1"/>
    <cellStyle name="Followed Hyperlink" xfId="8181" builtinId="9" hidden="1"/>
    <cellStyle name="Followed Hyperlink" xfId="8183" builtinId="9" hidden="1"/>
    <cellStyle name="Followed Hyperlink" xfId="6330" builtinId="9" hidden="1"/>
    <cellStyle name="Followed Hyperlink" xfId="8185" builtinId="9" hidden="1"/>
    <cellStyle name="Followed Hyperlink" xfId="8187" builtinId="9" hidden="1"/>
    <cellStyle name="Followed Hyperlink" xfId="8189" builtinId="9" hidden="1"/>
    <cellStyle name="Followed Hyperlink" xfId="8191" builtinId="9" hidden="1"/>
    <cellStyle name="Followed Hyperlink" xfId="8193" builtinId="9" hidden="1"/>
    <cellStyle name="Followed Hyperlink" xfId="8195" builtinId="9" hidden="1"/>
    <cellStyle name="Followed Hyperlink" xfId="8197" builtinId="9" hidden="1"/>
    <cellStyle name="Followed Hyperlink" xfId="8199" builtinId="9" hidden="1"/>
    <cellStyle name="Followed Hyperlink" xfId="8201" builtinId="9" hidden="1"/>
    <cellStyle name="Followed Hyperlink" xfId="8203" builtinId="9" hidden="1"/>
    <cellStyle name="Followed Hyperlink" xfId="8205" builtinId="9" hidden="1"/>
    <cellStyle name="Followed Hyperlink" xfId="8207" builtinId="9" hidden="1"/>
    <cellStyle name="Followed Hyperlink" xfId="8209" builtinId="9" hidden="1"/>
    <cellStyle name="Followed Hyperlink" xfId="8211" builtinId="9" hidden="1"/>
    <cellStyle name="Followed Hyperlink" xfId="8213" builtinId="9" hidden="1"/>
    <cellStyle name="Followed Hyperlink" xfId="8215" builtinId="9" hidden="1"/>
    <cellStyle name="Followed Hyperlink" xfId="8217" builtinId="9" hidden="1"/>
    <cellStyle name="Followed Hyperlink" xfId="8219" builtinId="9" hidden="1"/>
    <cellStyle name="Followed Hyperlink" xfId="8221" builtinId="9" hidden="1"/>
    <cellStyle name="Followed Hyperlink" xfId="8223" builtinId="9" hidden="1"/>
    <cellStyle name="Followed Hyperlink" xfId="8225" builtinId="9" hidden="1"/>
    <cellStyle name="Followed Hyperlink" xfId="8227" builtinId="9" hidden="1"/>
    <cellStyle name="Followed Hyperlink" xfId="8229" builtinId="9" hidden="1"/>
    <cellStyle name="Followed Hyperlink" xfId="8231" builtinId="9" hidden="1"/>
    <cellStyle name="Followed Hyperlink" xfId="8233" builtinId="9" hidden="1"/>
    <cellStyle name="Followed Hyperlink" xfId="8235" builtinId="9" hidden="1"/>
    <cellStyle name="Followed Hyperlink" xfId="8237" builtinId="9" hidden="1"/>
    <cellStyle name="Followed Hyperlink" xfId="8239" builtinId="9" hidden="1"/>
    <cellStyle name="Followed Hyperlink" xfId="8241" builtinId="9" hidden="1"/>
    <cellStyle name="Followed Hyperlink" xfId="8243" builtinId="9" hidden="1"/>
    <cellStyle name="Followed Hyperlink" xfId="8245" builtinId="9" hidden="1"/>
    <cellStyle name="Followed Hyperlink" xfId="8247" builtinId="9" hidden="1"/>
    <cellStyle name="Followed Hyperlink" xfId="8249" builtinId="9" hidden="1"/>
    <cellStyle name="Followed Hyperlink" xfId="8251" builtinId="9" hidden="1"/>
    <cellStyle name="Followed Hyperlink" xfId="8253" builtinId="9" hidden="1"/>
    <cellStyle name="Followed Hyperlink" xfId="8255" builtinId="9" hidden="1"/>
    <cellStyle name="Followed Hyperlink" xfId="8257" builtinId="9" hidden="1"/>
    <cellStyle name="Followed Hyperlink" xfId="8259" builtinId="9" hidden="1"/>
    <cellStyle name="Followed Hyperlink" xfId="8261" builtinId="9" hidden="1"/>
    <cellStyle name="Followed Hyperlink" xfId="8263" builtinId="9" hidden="1"/>
    <cellStyle name="Followed Hyperlink" xfId="8265" builtinId="9" hidden="1"/>
    <cellStyle name="Followed Hyperlink" xfId="8267" builtinId="9" hidden="1"/>
    <cellStyle name="Followed Hyperlink" xfId="8269" builtinId="9" hidden="1"/>
    <cellStyle name="Followed Hyperlink" xfId="8271" builtinId="9" hidden="1"/>
    <cellStyle name="Followed Hyperlink" xfId="8273" builtinId="9" hidden="1"/>
    <cellStyle name="Followed Hyperlink" xfId="8275" builtinId="9" hidden="1"/>
    <cellStyle name="Followed Hyperlink" xfId="8277" builtinId="9" hidden="1"/>
    <cellStyle name="Followed Hyperlink" xfId="8279" builtinId="9" hidden="1"/>
    <cellStyle name="Followed Hyperlink" xfId="8281" builtinId="9" hidden="1"/>
    <cellStyle name="Followed Hyperlink" xfId="8283" builtinId="9" hidden="1"/>
    <cellStyle name="Followed Hyperlink" xfId="8285" builtinId="9" hidden="1"/>
    <cellStyle name="Followed Hyperlink" xfId="8287" builtinId="9" hidden="1"/>
    <cellStyle name="Followed Hyperlink" xfId="8289" builtinId="9" hidden="1"/>
    <cellStyle name="Followed Hyperlink" xfId="8291" builtinId="9" hidden="1"/>
    <cellStyle name="Followed Hyperlink" xfId="8293" builtinId="9" hidden="1"/>
    <cellStyle name="Followed Hyperlink" xfId="8295" builtinId="9" hidden="1"/>
    <cellStyle name="Followed Hyperlink" xfId="8297" builtinId="9" hidden="1"/>
    <cellStyle name="Followed Hyperlink" xfId="8299" builtinId="9" hidden="1"/>
    <cellStyle name="Followed Hyperlink" xfId="8301" builtinId="9" hidden="1"/>
    <cellStyle name="Followed Hyperlink" xfId="8303" builtinId="9" hidden="1"/>
    <cellStyle name="Followed Hyperlink" xfId="8305" builtinId="9" hidden="1"/>
    <cellStyle name="Followed Hyperlink" xfId="8307" builtinId="9" hidden="1"/>
    <cellStyle name="Followed Hyperlink" xfId="8309" builtinId="9" hidden="1"/>
    <cellStyle name="Followed Hyperlink" xfId="8311" builtinId="9" hidden="1"/>
    <cellStyle name="Followed Hyperlink" xfId="8313" builtinId="9" hidden="1"/>
    <cellStyle name="Followed Hyperlink" xfId="8315" builtinId="9" hidden="1"/>
    <cellStyle name="Followed Hyperlink" xfId="8317" builtinId="9" hidden="1"/>
    <cellStyle name="Followed Hyperlink" xfId="8319" builtinId="9" hidden="1"/>
    <cellStyle name="Followed Hyperlink" xfId="8321" builtinId="9" hidden="1"/>
    <cellStyle name="Followed Hyperlink" xfId="8323" builtinId="9" hidden="1"/>
    <cellStyle name="Followed Hyperlink" xfId="8325" builtinId="9" hidden="1"/>
    <cellStyle name="Followed Hyperlink" xfId="8327" builtinId="9" hidden="1"/>
    <cellStyle name="Followed Hyperlink" xfId="8329" builtinId="9" hidden="1"/>
    <cellStyle name="Followed Hyperlink" xfId="8331" builtinId="9" hidden="1"/>
    <cellStyle name="Followed Hyperlink" xfId="8333" builtinId="9" hidden="1"/>
    <cellStyle name="Followed Hyperlink" xfId="8335" builtinId="9" hidden="1"/>
    <cellStyle name="Followed Hyperlink" xfId="8337" builtinId="9" hidden="1"/>
    <cellStyle name="Followed Hyperlink" xfId="8339" builtinId="9" hidden="1"/>
    <cellStyle name="Followed Hyperlink" xfId="8341" builtinId="9" hidden="1"/>
    <cellStyle name="Followed Hyperlink" xfId="8343" builtinId="9" hidden="1"/>
    <cellStyle name="Followed Hyperlink" xfId="8345" builtinId="9" hidden="1"/>
    <cellStyle name="Followed Hyperlink" xfId="8347" builtinId="9" hidden="1"/>
    <cellStyle name="Followed Hyperlink" xfId="8349" builtinId="9" hidden="1"/>
    <cellStyle name="Followed Hyperlink" xfId="8351" builtinId="9" hidden="1"/>
    <cellStyle name="Followed Hyperlink" xfId="8353" builtinId="9" hidden="1"/>
    <cellStyle name="Followed Hyperlink" xfId="8355" builtinId="9" hidden="1"/>
    <cellStyle name="Followed Hyperlink" xfId="8357" builtinId="9" hidden="1"/>
    <cellStyle name="Followed Hyperlink" xfId="8359" builtinId="9" hidden="1"/>
    <cellStyle name="Followed Hyperlink" xfId="8361" builtinId="9" hidden="1"/>
    <cellStyle name="Followed Hyperlink" xfId="8363" builtinId="9" hidden="1"/>
    <cellStyle name="Followed Hyperlink" xfId="8365" builtinId="9" hidden="1"/>
    <cellStyle name="Followed Hyperlink" xfId="8367" builtinId="9" hidden="1"/>
    <cellStyle name="Followed Hyperlink" xfId="8369" builtinId="9" hidden="1"/>
    <cellStyle name="Followed Hyperlink" xfId="8371" builtinId="9" hidden="1"/>
    <cellStyle name="Followed Hyperlink" xfId="8373" builtinId="9" hidden="1"/>
    <cellStyle name="Followed Hyperlink" xfId="8375" builtinId="9" hidden="1"/>
    <cellStyle name="Followed Hyperlink" xfId="8377" builtinId="9" hidden="1"/>
    <cellStyle name="Followed Hyperlink" xfId="8379" builtinId="9" hidden="1"/>
    <cellStyle name="Followed Hyperlink" xfId="8381" builtinId="9" hidden="1"/>
    <cellStyle name="Followed Hyperlink" xfId="8383" builtinId="9" hidden="1"/>
    <cellStyle name="Followed Hyperlink" xfId="8385" builtinId="9" hidden="1"/>
    <cellStyle name="Followed Hyperlink" xfId="8387" builtinId="9" hidden="1"/>
    <cellStyle name="Followed Hyperlink" xfId="8389" builtinId="9" hidden="1"/>
    <cellStyle name="Followed Hyperlink" xfId="101" builtinId="9" hidden="1"/>
    <cellStyle name="Followed Hyperlink" xfId="6324" builtinId="9" hidden="1"/>
    <cellStyle name="Followed Hyperlink" xfId="8391" builtinId="9" hidden="1"/>
    <cellStyle name="Followed Hyperlink" xfId="8393" builtinId="9" hidden="1"/>
    <cellStyle name="Followed Hyperlink" xfId="8395" builtinId="9" hidden="1"/>
    <cellStyle name="Followed Hyperlink" xfId="8397" builtinId="9" hidden="1"/>
    <cellStyle name="Followed Hyperlink" xfId="8399" builtinId="9" hidden="1"/>
    <cellStyle name="Followed Hyperlink" xfId="8401" builtinId="9" hidden="1"/>
    <cellStyle name="Followed Hyperlink" xfId="8403" builtinId="9" hidden="1"/>
    <cellStyle name="Followed Hyperlink" xfId="8405" builtinId="9" hidden="1"/>
    <cellStyle name="Followed Hyperlink" xfId="8407" builtinId="9" hidden="1"/>
    <cellStyle name="Followed Hyperlink" xfId="8409" builtinId="9" hidden="1"/>
    <cellStyle name="Followed Hyperlink" xfId="8411" builtinId="9" hidden="1"/>
    <cellStyle name="Followed Hyperlink" xfId="8413" builtinId="9" hidden="1"/>
    <cellStyle name="Followed Hyperlink" xfId="8415" builtinId="9" hidden="1"/>
    <cellStyle name="Followed Hyperlink" xfId="8417" builtinId="9" hidden="1"/>
    <cellStyle name="Followed Hyperlink" xfId="8419" builtinId="9" hidden="1"/>
    <cellStyle name="Followed Hyperlink" xfId="8421" builtinId="9" hidden="1"/>
    <cellStyle name="Followed Hyperlink" xfId="8423" builtinId="9" hidden="1"/>
    <cellStyle name="Followed Hyperlink" xfId="8425" builtinId="9" hidden="1"/>
    <cellStyle name="Followed Hyperlink" xfId="8427" builtinId="9" hidden="1"/>
    <cellStyle name="Followed Hyperlink" xfId="8429" builtinId="9" hidden="1"/>
    <cellStyle name="Followed Hyperlink" xfId="8431" builtinId="9" hidden="1"/>
    <cellStyle name="Followed Hyperlink" xfId="8433" builtinId="9" hidden="1"/>
    <cellStyle name="Followed Hyperlink" xfId="8435" builtinId="9" hidden="1"/>
    <cellStyle name="Followed Hyperlink" xfId="8437" builtinId="9" hidden="1"/>
    <cellStyle name="Followed Hyperlink" xfId="8439" builtinId="9" hidden="1"/>
    <cellStyle name="Followed Hyperlink" xfId="8441" builtinId="9" hidden="1"/>
    <cellStyle name="Followed Hyperlink" xfId="8443" builtinId="9" hidden="1"/>
    <cellStyle name="Followed Hyperlink" xfId="8445" builtinId="9" hidden="1"/>
    <cellStyle name="Followed Hyperlink" xfId="8447" builtinId="9" hidden="1"/>
    <cellStyle name="Followed Hyperlink" xfId="8449" builtinId="9" hidden="1"/>
    <cellStyle name="Followed Hyperlink" xfId="8451" builtinId="9" hidden="1"/>
    <cellStyle name="Followed Hyperlink" xfId="8453" builtinId="9" hidden="1"/>
    <cellStyle name="Followed Hyperlink" xfId="8455" builtinId="9" hidden="1"/>
    <cellStyle name="Followed Hyperlink" xfId="8457" builtinId="9" hidden="1"/>
    <cellStyle name="Followed Hyperlink" xfId="8459" builtinId="9" hidden="1"/>
    <cellStyle name="Followed Hyperlink" xfId="8461" builtinId="9" hidden="1"/>
    <cellStyle name="Followed Hyperlink" xfId="8463" builtinId="9" hidden="1"/>
    <cellStyle name="Followed Hyperlink" xfId="8465" builtinId="9" hidden="1"/>
    <cellStyle name="Followed Hyperlink" xfId="8467" builtinId="9" hidden="1"/>
    <cellStyle name="Followed Hyperlink" xfId="8469" builtinId="9" hidden="1"/>
    <cellStyle name="Followed Hyperlink" xfId="8471" builtinId="9" hidden="1"/>
    <cellStyle name="Followed Hyperlink" xfId="8517" builtinId="9" hidden="1"/>
    <cellStyle name="Followed Hyperlink" xfId="8515" builtinId="9" hidden="1"/>
    <cellStyle name="Followed Hyperlink" xfId="8513" builtinId="9" hidden="1"/>
    <cellStyle name="Followed Hyperlink" xfId="8511" builtinId="9" hidden="1"/>
    <cellStyle name="Followed Hyperlink" xfId="8509" builtinId="9" hidden="1"/>
    <cellStyle name="Followed Hyperlink" xfId="8507" builtinId="9" hidden="1"/>
    <cellStyle name="Followed Hyperlink" xfId="8505" builtinId="9" hidden="1"/>
    <cellStyle name="Followed Hyperlink" xfId="8503" builtinId="9" hidden="1"/>
    <cellStyle name="Followed Hyperlink" xfId="8501" builtinId="9" hidden="1"/>
    <cellStyle name="Followed Hyperlink" xfId="8499" builtinId="9" hidden="1"/>
    <cellStyle name="Followed Hyperlink" xfId="8497" builtinId="9" hidden="1"/>
    <cellStyle name="Followed Hyperlink" xfId="8495" builtinId="9" hidden="1"/>
    <cellStyle name="Followed Hyperlink" xfId="8493" builtinId="9" hidden="1"/>
    <cellStyle name="Followed Hyperlink" xfId="8491" builtinId="9" hidden="1"/>
    <cellStyle name="Followed Hyperlink" xfId="8489" builtinId="9" hidden="1"/>
    <cellStyle name="Followed Hyperlink" xfId="8487" builtinId="9" hidden="1"/>
    <cellStyle name="Followed Hyperlink" xfId="8485" builtinId="9" hidden="1"/>
    <cellStyle name="Followed Hyperlink" xfId="8483" builtinId="9" hidden="1"/>
    <cellStyle name="Followed Hyperlink" xfId="8481" builtinId="9" hidden="1"/>
    <cellStyle name="Followed Hyperlink" xfId="8479" builtinId="9" hidden="1"/>
    <cellStyle name="Followed Hyperlink" xfId="8477" builtinId="9" hidden="1"/>
    <cellStyle name="Followed Hyperlink" xfId="8475" builtinId="9" hidden="1"/>
    <cellStyle name="Followed Hyperlink" xfId="8473" builtinId="9" hidden="1"/>
    <cellStyle name="Followed Hyperlink" xfId="7963" builtinId="9" hidden="1"/>
    <cellStyle name="Followed Hyperlink" xfId="7961" builtinId="9" hidden="1"/>
    <cellStyle name="Followed Hyperlink" xfId="7959" builtinId="9" hidden="1"/>
    <cellStyle name="Followed Hyperlink" xfId="7957" builtinId="9" hidden="1"/>
    <cellStyle name="Followed Hyperlink" xfId="7955" builtinId="9" hidden="1"/>
    <cellStyle name="Followed Hyperlink" xfId="7953" builtinId="9" hidden="1"/>
    <cellStyle name="Followed Hyperlink" xfId="7951" builtinId="9" hidden="1"/>
    <cellStyle name="Followed Hyperlink" xfId="7949" builtinId="9" hidden="1"/>
    <cellStyle name="Followed Hyperlink" xfId="7947" builtinId="9" hidden="1"/>
    <cellStyle name="Followed Hyperlink" xfId="7945" builtinId="9" hidden="1"/>
    <cellStyle name="Followed Hyperlink" xfId="7943" builtinId="9" hidden="1"/>
    <cellStyle name="Followed Hyperlink" xfId="7941" builtinId="9" hidden="1"/>
    <cellStyle name="Followed Hyperlink" xfId="7939" builtinId="9" hidden="1"/>
    <cellStyle name="Followed Hyperlink" xfId="7937" builtinId="9" hidden="1"/>
    <cellStyle name="Followed Hyperlink" xfId="7935" builtinId="9" hidden="1"/>
    <cellStyle name="Followed Hyperlink" xfId="7933" builtinId="9" hidden="1"/>
    <cellStyle name="Followed Hyperlink" xfId="7931" builtinId="9" hidden="1"/>
    <cellStyle name="Followed Hyperlink" xfId="7929" builtinId="9" hidden="1"/>
    <cellStyle name="Followed Hyperlink" xfId="7927" builtinId="9" hidden="1"/>
    <cellStyle name="Followed Hyperlink" xfId="7925" builtinId="9" hidden="1"/>
    <cellStyle name="Followed Hyperlink" xfId="7923" builtinId="9" hidden="1"/>
    <cellStyle name="Followed Hyperlink" xfId="7921" builtinId="9" hidden="1"/>
    <cellStyle name="Followed Hyperlink" xfId="7919" builtinId="9" hidden="1"/>
    <cellStyle name="Followed Hyperlink" xfId="7917" builtinId="9" hidden="1"/>
    <cellStyle name="Followed Hyperlink" xfId="7915" builtinId="9" hidden="1"/>
    <cellStyle name="Followed Hyperlink" xfId="7913" builtinId="9" hidden="1"/>
    <cellStyle name="Followed Hyperlink" xfId="7911" builtinId="9" hidden="1"/>
    <cellStyle name="Followed Hyperlink" xfId="7909" builtinId="9" hidden="1"/>
    <cellStyle name="Followed Hyperlink" xfId="7907" builtinId="9" hidden="1"/>
    <cellStyle name="Followed Hyperlink" xfId="7905" builtinId="9" hidden="1"/>
    <cellStyle name="Followed Hyperlink" xfId="7903" builtinId="9" hidden="1"/>
    <cellStyle name="Followed Hyperlink" xfId="7901" builtinId="9" hidden="1"/>
    <cellStyle name="Followed Hyperlink" xfId="7899" builtinId="9" hidden="1"/>
    <cellStyle name="Followed Hyperlink" xfId="7897" builtinId="9" hidden="1"/>
    <cellStyle name="Followed Hyperlink" xfId="7895" builtinId="9" hidden="1"/>
    <cellStyle name="Followed Hyperlink" xfId="7893" builtinId="9" hidden="1"/>
    <cellStyle name="Followed Hyperlink" xfId="7891" builtinId="9" hidden="1"/>
    <cellStyle name="Followed Hyperlink" xfId="7889" builtinId="9" hidden="1"/>
    <cellStyle name="Followed Hyperlink" xfId="7887" builtinId="9" hidden="1"/>
    <cellStyle name="Followed Hyperlink" xfId="7885" builtinId="9" hidden="1"/>
    <cellStyle name="Followed Hyperlink" xfId="7883" builtinId="9" hidden="1"/>
    <cellStyle name="Followed Hyperlink" xfId="7881" builtinId="9" hidden="1"/>
    <cellStyle name="Followed Hyperlink" xfId="7879" builtinId="9" hidden="1"/>
    <cellStyle name="Followed Hyperlink" xfId="7877" builtinId="9" hidden="1"/>
    <cellStyle name="Followed Hyperlink" xfId="7875" builtinId="9" hidden="1"/>
    <cellStyle name="Followed Hyperlink" xfId="7873" builtinId="9" hidden="1"/>
    <cellStyle name="Followed Hyperlink" xfId="7871" builtinId="9" hidden="1"/>
    <cellStyle name="Followed Hyperlink" xfId="7869" builtinId="9" hidden="1"/>
    <cellStyle name="Followed Hyperlink" xfId="7867" builtinId="9" hidden="1"/>
    <cellStyle name="Followed Hyperlink" xfId="7865" builtinId="9" hidden="1"/>
    <cellStyle name="Followed Hyperlink" xfId="7863" builtinId="9" hidden="1"/>
    <cellStyle name="Followed Hyperlink" xfId="7861" builtinId="9" hidden="1"/>
    <cellStyle name="Followed Hyperlink" xfId="7859" builtinId="9" hidden="1"/>
    <cellStyle name="Followed Hyperlink" xfId="7857" builtinId="9" hidden="1"/>
    <cellStyle name="Followed Hyperlink" xfId="7855" builtinId="9" hidden="1"/>
    <cellStyle name="Followed Hyperlink" xfId="7853" builtinId="9" hidden="1"/>
    <cellStyle name="Followed Hyperlink" xfId="7851" builtinId="9" hidden="1"/>
    <cellStyle name="Followed Hyperlink" xfId="7849" builtinId="9" hidden="1"/>
    <cellStyle name="Followed Hyperlink" xfId="7847" builtinId="9" hidden="1"/>
    <cellStyle name="Followed Hyperlink" xfId="7845" builtinId="9" hidden="1"/>
    <cellStyle name="Followed Hyperlink" xfId="7843" builtinId="9" hidden="1"/>
    <cellStyle name="Followed Hyperlink" xfId="7841" builtinId="9" hidden="1"/>
    <cellStyle name="Followed Hyperlink" xfId="7839" builtinId="9" hidden="1"/>
    <cellStyle name="Followed Hyperlink" xfId="7837" builtinId="9" hidden="1"/>
    <cellStyle name="Followed Hyperlink" xfId="7835" builtinId="9" hidden="1"/>
    <cellStyle name="Followed Hyperlink" xfId="7833" builtinId="9" hidden="1"/>
    <cellStyle name="Followed Hyperlink" xfId="7831" builtinId="9" hidden="1"/>
    <cellStyle name="Followed Hyperlink" xfId="7829" builtinId="9" hidden="1"/>
    <cellStyle name="Followed Hyperlink" xfId="7827" builtinId="9" hidden="1"/>
    <cellStyle name="Followed Hyperlink" xfId="7825" builtinId="9" hidden="1"/>
    <cellStyle name="Followed Hyperlink" xfId="7823" builtinId="9" hidden="1"/>
    <cellStyle name="Followed Hyperlink" xfId="7821" builtinId="9" hidden="1"/>
    <cellStyle name="Followed Hyperlink" xfId="7819" builtinId="9" hidden="1"/>
    <cellStyle name="Followed Hyperlink" xfId="7817" builtinId="9" hidden="1"/>
    <cellStyle name="Followed Hyperlink" xfId="7815" builtinId="9" hidden="1"/>
    <cellStyle name="Followed Hyperlink" xfId="7813" builtinId="9" hidden="1"/>
    <cellStyle name="Followed Hyperlink" xfId="7811" builtinId="9" hidden="1"/>
    <cellStyle name="Followed Hyperlink" xfId="7809" builtinId="9" hidden="1"/>
    <cellStyle name="Followed Hyperlink" xfId="7807" builtinId="9" hidden="1"/>
    <cellStyle name="Followed Hyperlink" xfId="7805" builtinId="9" hidden="1"/>
    <cellStyle name="Followed Hyperlink" xfId="7803" builtinId="9" hidden="1"/>
    <cellStyle name="Followed Hyperlink" xfId="7801" builtinId="9" hidden="1"/>
    <cellStyle name="Followed Hyperlink" xfId="7799" builtinId="9" hidden="1"/>
    <cellStyle name="Followed Hyperlink" xfId="7797" builtinId="9" hidden="1"/>
    <cellStyle name="Followed Hyperlink" xfId="7795" builtinId="9" hidden="1"/>
    <cellStyle name="Followed Hyperlink" xfId="7793" builtinId="9" hidden="1"/>
    <cellStyle name="Followed Hyperlink" xfId="7791" builtinId="9" hidden="1"/>
    <cellStyle name="Followed Hyperlink" xfId="7789" builtinId="9" hidden="1"/>
    <cellStyle name="Followed Hyperlink" xfId="7787" builtinId="9" hidden="1"/>
    <cellStyle name="Followed Hyperlink" xfId="7785" builtinId="9" hidden="1"/>
    <cellStyle name="Followed Hyperlink" xfId="7783" builtinId="9" hidden="1"/>
    <cellStyle name="Followed Hyperlink" xfId="7781" builtinId="9" hidden="1"/>
    <cellStyle name="Followed Hyperlink" xfId="7779" builtinId="9" hidden="1"/>
    <cellStyle name="Followed Hyperlink" xfId="7777" builtinId="9" hidden="1"/>
    <cellStyle name="Followed Hyperlink" xfId="7775" builtinId="9" hidden="1"/>
    <cellStyle name="Followed Hyperlink" xfId="7773" builtinId="9" hidden="1"/>
    <cellStyle name="Followed Hyperlink" xfId="7771" builtinId="9" hidden="1"/>
    <cellStyle name="Followed Hyperlink" xfId="7769" builtinId="9" hidden="1"/>
    <cellStyle name="Followed Hyperlink" xfId="7767" builtinId="9" hidden="1"/>
    <cellStyle name="Followed Hyperlink" xfId="7765" builtinId="9" hidden="1"/>
    <cellStyle name="Followed Hyperlink" xfId="7763" builtinId="9" hidden="1"/>
    <cellStyle name="Followed Hyperlink" xfId="7761" builtinId="9" hidden="1"/>
    <cellStyle name="Followed Hyperlink" xfId="7759" builtinId="9" hidden="1"/>
    <cellStyle name="Followed Hyperlink" xfId="7757" builtinId="9" hidden="1"/>
    <cellStyle name="Followed Hyperlink" xfId="7755" builtinId="9" hidden="1"/>
    <cellStyle name="Followed Hyperlink" xfId="7753" builtinId="9" hidden="1"/>
    <cellStyle name="Followed Hyperlink" xfId="7751" builtinId="9" hidden="1"/>
    <cellStyle name="Followed Hyperlink" xfId="7749" builtinId="9" hidden="1"/>
    <cellStyle name="Followed Hyperlink" xfId="7747" builtinId="9" hidden="1"/>
    <cellStyle name="Followed Hyperlink" xfId="7745" builtinId="9" hidden="1"/>
    <cellStyle name="Followed Hyperlink" xfId="7743" builtinId="9" hidden="1"/>
    <cellStyle name="Followed Hyperlink" xfId="7741" builtinId="9" hidden="1"/>
    <cellStyle name="Followed Hyperlink" xfId="7739" builtinId="9" hidden="1"/>
    <cellStyle name="Followed Hyperlink" xfId="7737" builtinId="9" hidden="1"/>
    <cellStyle name="Followed Hyperlink" xfId="7735" builtinId="9" hidden="1"/>
    <cellStyle name="Followed Hyperlink" xfId="7733" builtinId="9" hidden="1"/>
    <cellStyle name="Followed Hyperlink" xfId="7731" builtinId="9" hidden="1"/>
    <cellStyle name="Followed Hyperlink" xfId="7729" builtinId="9" hidden="1"/>
    <cellStyle name="Followed Hyperlink" xfId="7727" builtinId="9" hidden="1"/>
    <cellStyle name="Followed Hyperlink" xfId="7725" builtinId="9" hidden="1"/>
    <cellStyle name="Followed Hyperlink" xfId="7723" builtinId="9" hidden="1"/>
    <cellStyle name="Followed Hyperlink" xfId="7721" builtinId="9" hidden="1"/>
    <cellStyle name="Followed Hyperlink" xfId="7719" builtinId="9" hidden="1"/>
    <cellStyle name="Followed Hyperlink" xfId="7717" builtinId="9" hidden="1"/>
    <cellStyle name="Followed Hyperlink" xfId="7715" builtinId="9" hidden="1"/>
    <cellStyle name="Followed Hyperlink" xfId="7713" builtinId="9" hidden="1"/>
    <cellStyle name="Followed Hyperlink" xfId="7711" builtinId="9" hidden="1"/>
    <cellStyle name="Followed Hyperlink" xfId="7709" builtinId="9" hidden="1"/>
    <cellStyle name="Followed Hyperlink" xfId="7707" builtinId="9" hidden="1"/>
    <cellStyle name="Followed Hyperlink" xfId="7705" builtinId="9" hidden="1"/>
    <cellStyle name="Followed Hyperlink" xfId="7703" builtinId="9" hidden="1"/>
    <cellStyle name="Followed Hyperlink" xfId="7701" builtinId="9" hidden="1"/>
    <cellStyle name="Followed Hyperlink" xfId="7699" builtinId="9" hidden="1"/>
    <cellStyle name="Followed Hyperlink" xfId="7697" builtinId="9" hidden="1"/>
    <cellStyle name="Followed Hyperlink" xfId="7695" builtinId="9" hidden="1"/>
    <cellStyle name="Followed Hyperlink" xfId="7693" builtinId="9" hidden="1"/>
    <cellStyle name="Followed Hyperlink" xfId="7691" builtinId="9" hidden="1"/>
    <cellStyle name="Followed Hyperlink" xfId="7689" builtinId="9" hidden="1"/>
    <cellStyle name="Followed Hyperlink" xfId="7687" builtinId="9" hidden="1"/>
    <cellStyle name="Followed Hyperlink" xfId="7685" builtinId="9" hidden="1"/>
    <cellStyle name="Followed Hyperlink" xfId="7683" builtinId="9" hidden="1"/>
    <cellStyle name="Followed Hyperlink" xfId="7681" builtinId="9" hidden="1"/>
    <cellStyle name="Followed Hyperlink" xfId="7679" builtinId="9" hidden="1"/>
    <cellStyle name="Followed Hyperlink" xfId="7677" builtinId="9" hidden="1"/>
    <cellStyle name="Followed Hyperlink" xfId="7675" builtinId="9" hidden="1"/>
    <cellStyle name="Followed Hyperlink" xfId="7673" builtinId="9" hidden="1"/>
    <cellStyle name="Followed Hyperlink" xfId="7671" builtinId="9" hidden="1"/>
    <cellStyle name="Followed Hyperlink" xfId="7669" builtinId="9" hidden="1"/>
    <cellStyle name="Followed Hyperlink" xfId="7667" builtinId="9" hidden="1"/>
    <cellStyle name="Followed Hyperlink" xfId="7665" builtinId="9" hidden="1"/>
    <cellStyle name="Followed Hyperlink" xfId="7663" builtinId="9" hidden="1"/>
    <cellStyle name="Followed Hyperlink" xfId="7661" builtinId="9" hidden="1"/>
    <cellStyle name="Followed Hyperlink" xfId="7659" builtinId="9" hidden="1"/>
    <cellStyle name="Followed Hyperlink" xfId="7657" builtinId="9" hidden="1"/>
    <cellStyle name="Followed Hyperlink" xfId="7655" builtinId="9" hidden="1"/>
    <cellStyle name="Followed Hyperlink" xfId="7653" builtinId="9" hidden="1"/>
    <cellStyle name="Followed Hyperlink" xfId="7651" builtinId="9" hidden="1"/>
    <cellStyle name="Followed Hyperlink" xfId="7649" builtinId="9" hidden="1"/>
    <cellStyle name="Followed Hyperlink" xfId="7647" builtinId="9" hidden="1"/>
    <cellStyle name="Followed Hyperlink" xfId="7645" builtinId="9" hidden="1"/>
    <cellStyle name="Followed Hyperlink" xfId="7643" builtinId="9" hidden="1"/>
    <cellStyle name="Followed Hyperlink" xfId="7641" builtinId="9" hidden="1"/>
    <cellStyle name="Followed Hyperlink" xfId="7639" builtinId="9" hidden="1"/>
    <cellStyle name="Followed Hyperlink" xfId="7637" builtinId="9" hidden="1"/>
    <cellStyle name="Followed Hyperlink" xfId="7635" builtinId="9" hidden="1"/>
    <cellStyle name="Followed Hyperlink" xfId="7633" builtinId="9" hidden="1"/>
    <cellStyle name="Followed Hyperlink" xfId="7631" builtinId="9" hidden="1"/>
    <cellStyle name="Followed Hyperlink" xfId="7629" builtinId="9" hidden="1"/>
    <cellStyle name="Followed Hyperlink" xfId="7627" builtinId="9" hidden="1"/>
    <cellStyle name="Followed Hyperlink" xfId="7625" builtinId="9" hidden="1"/>
    <cellStyle name="Followed Hyperlink" xfId="7623" builtinId="9" hidden="1"/>
    <cellStyle name="Followed Hyperlink" xfId="7621" builtinId="9" hidden="1"/>
    <cellStyle name="Followed Hyperlink" xfId="7619" builtinId="9" hidden="1"/>
    <cellStyle name="Followed Hyperlink" xfId="7617" builtinId="9" hidden="1"/>
    <cellStyle name="Followed Hyperlink" xfId="7615" builtinId="9" hidden="1"/>
    <cellStyle name="Followed Hyperlink" xfId="7613" builtinId="9" hidden="1"/>
    <cellStyle name="Followed Hyperlink" xfId="7611" builtinId="9" hidden="1"/>
    <cellStyle name="Followed Hyperlink" xfId="7609" builtinId="9" hidden="1"/>
    <cellStyle name="Followed Hyperlink" xfId="7607" builtinId="9" hidden="1"/>
    <cellStyle name="Followed Hyperlink" xfId="7605" builtinId="9" hidden="1"/>
    <cellStyle name="Followed Hyperlink" xfId="7603" builtinId="9" hidden="1"/>
    <cellStyle name="Followed Hyperlink" xfId="7601" builtinId="9" hidden="1"/>
    <cellStyle name="Followed Hyperlink" xfId="7599" builtinId="9" hidden="1"/>
    <cellStyle name="Followed Hyperlink" xfId="7597" builtinId="9" hidden="1"/>
    <cellStyle name="Followed Hyperlink" xfId="7595" builtinId="9" hidden="1"/>
    <cellStyle name="Followed Hyperlink" xfId="7593" builtinId="9" hidden="1"/>
    <cellStyle name="Followed Hyperlink" xfId="7591" builtinId="9" hidden="1"/>
    <cellStyle name="Followed Hyperlink" xfId="7589" builtinId="9" hidden="1"/>
    <cellStyle name="Followed Hyperlink" xfId="7587" builtinId="9" hidden="1"/>
    <cellStyle name="Followed Hyperlink" xfId="7585" builtinId="9" hidden="1"/>
    <cellStyle name="Followed Hyperlink" xfId="7583" builtinId="9" hidden="1"/>
    <cellStyle name="Followed Hyperlink" xfId="7581" builtinId="9" hidden="1"/>
    <cellStyle name="Followed Hyperlink" xfId="7579" builtinId="9" hidden="1"/>
    <cellStyle name="Followed Hyperlink" xfId="7577" builtinId="9" hidden="1"/>
    <cellStyle name="Followed Hyperlink" xfId="7575" builtinId="9" hidden="1"/>
    <cellStyle name="Followed Hyperlink" xfId="7573" builtinId="9" hidden="1"/>
    <cellStyle name="Followed Hyperlink" xfId="7571" builtinId="9" hidden="1"/>
    <cellStyle name="Followed Hyperlink" xfId="7569" builtinId="9" hidden="1"/>
    <cellStyle name="Followed Hyperlink" xfId="7567" builtinId="9" hidden="1"/>
    <cellStyle name="Followed Hyperlink" xfId="7565" builtinId="9" hidden="1"/>
    <cellStyle name="Followed Hyperlink" xfId="7563" builtinId="9" hidden="1"/>
    <cellStyle name="Followed Hyperlink" xfId="7561" builtinId="9" hidden="1"/>
    <cellStyle name="Followed Hyperlink" xfId="7559" builtinId="9" hidden="1"/>
    <cellStyle name="Followed Hyperlink" xfId="7557" builtinId="9" hidden="1"/>
    <cellStyle name="Followed Hyperlink" xfId="7555" builtinId="9" hidden="1"/>
    <cellStyle name="Followed Hyperlink" xfId="7553" builtinId="9" hidden="1"/>
    <cellStyle name="Followed Hyperlink" xfId="7551" builtinId="9" hidden="1"/>
    <cellStyle name="Followed Hyperlink" xfId="7549" builtinId="9" hidden="1"/>
    <cellStyle name="Followed Hyperlink" xfId="7547" builtinId="9" hidden="1"/>
    <cellStyle name="Followed Hyperlink" xfId="7545" builtinId="9" hidden="1"/>
    <cellStyle name="Followed Hyperlink" xfId="7543" builtinId="9" hidden="1"/>
    <cellStyle name="Followed Hyperlink" xfId="7541" builtinId="9" hidden="1"/>
    <cellStyle name="Followed Hyperlink" xfId="7539" builtinId="9" hidden="1"/>
    <cellStyle name="Followed Hyperlink" xfId="7537" builtinId="9" hidden="1"/>
    <cellStyle name="Followed Hyperlink" xfId="7535" builtinId="9" hidden="1"/>
    <cellStyle name="Followed Hyperlink" xfId="7533" builtinId="9" hidden="1"/>
    <cellStyle name="Followed Hyperlink" xfId="7531" builtinId="9" hidden="1"/>
    <cellStyle name="Followed Hyperlink" xfId="7529" builtinId="9" hidden="1"/>
    <cellStyle name="Followed Hyperlink" xfId="7527" builtinId="9" hidden="1"/>
    <cellStyle name="Followed Hyperlink" xfId="7525" builtinId="9" hidden="1"/>
    <cellStyle name="Followed Hyperlink" xfId="7523" builtinId="9" hidden="1"/>
    <cellStyle name="Followed Hyperlink" xfId="7521" builtinId="9" hidden="1"/>
    <cellStyle name="Followed Hyperlink" xfId="7519" builtinId="9" hidden="1"/>
    <cellStyle name="Followed Hyperlink" xfId="7517" builtinId="9" hidden="1"/>
    <cellStyle name="Followed Hyperlink" xfId="7515" builtinId="9" hidden="1"/>
    <cellStyle name="Followed Hyperlink" xfId="7513" builtinId="9" hidden="1"/>
    <cellStyle name="Followed Hyperlink" xfId="7511" builtinId="9" hidden="1"/>
    <cellStyle name="Followed Hyperlink" xfId="7509" builtinId="9" hidden="1"/>
    <cellStyle name="Followed Hyperlink" xfId="7507" builtinId="9" hidden="1"/>
    <cellStyle name="Followed Hyperlink" xfId="7505" builtinId="9" hidden="1"/>
    <cellStyle name="Followed Hyperlink" xfId="7503" builtinId="9" hidden="1"/>
    <cellStyle name="Followed Hyperlink" xfId="7501" builtinId="9" hidden="1"/>
    <cellStyle name="Followed Hyperlink" xfId="7499" builtinId="9" hidden="1"/>
    <cellStyle name="Followed Hyperlink" xfId="7497" builtinId="9" hidden="1"/>
    <cellStyle name="Followed Hyperlink" xfId="7495" builtinId="9" hidden="1"/>
    <cellStyle name="Followed Hyperlink" xfId="7493" builtinId="9" hidden="1"/>
    <cellStyle name="Followed Hyperlink" xfId="7491" builtinId="9" hidden="1"/>
    <cellStyle name="Followed Hyperlink" xfId="7489" builtinId="9" hidden="1"/>
    <cellStyle name="Followed Hyperlink" xfId="7487" builtinId="9" hidden="1"/>
    <cellStyle name="Followed Hyperlink" xfId="7485" builtinId="9" hidden="1"/>
    <cellStyle name="Followed Hyperlink" xfId="7483" builtinId="9" hidden="1"/>
    <cellStyle name="Followed Hyperlink" xfId="7481" builtinId="9" hidden="1"/>
    <cellStyle name="Followed Hyperlink" xfId="7479" builtinId="9" hidden="1"/>
    <cellStyle name="Followed Hyperlink" xfId="7477" builtinId="9" hidden="1"/>
    <cellStyle name="Followed Hyperlink" xfId="7475" builtinId="9" hidden="1"/>
    <cellStyle name="Followed Hyperlink" xfId="7473" builtinId="9" hidden="1"/>
    <cellStyle name="Followed Hyperlink" xfId="7471" builtinId="9" hidden="1"/>
    <cellStyle name="Followed Hyperlink" xfId="7469" builtinId="9" hidden="1"/>
    <cellStyle name="Followed Hyperlink" xfId="7467" builtinId="9" hidden="1"/>
    <cellStyle name="Followed Hyperlink" xfId="7465" builtinId="9" hidden="1"/>
    <cellStyle name="Followed Hyperlink" xfId="7463" builtinId="9" hidden="1"/>
    <cellStyle name="Followed Hyperlink" xfId="7461" builtinId="9" hidden="1"/>
    <cellStyle name="Followed Hyperlink" xfId="7459" builtinId="9" hidden="1"/>
    <cellStyle name="Followed Hyperlink" xfId="7457" builtinId="9" hidden="1"/>
    <cellStyle name="Followed Hyperlink" xfId="7455" builtinId="9" hidden="1"/>
    <cellStyle name="Followed Hyperlink" xfId="7453" builtinId="9" hidden="1"/>
    <cellStyle name="Followed Hyperlink" xfId="7451" builtinId="9" hidden="1"/>
    <cellStyle name="Followed Hyperlink" xfId="7449" builtinId="9" hidden="1"/>
    <cellStyle name="Followed Hyperlink" xfId="7447" builtinId="9" hidden="1"/>
    <cellStyle name="Followed Hyperlink" xfId="7445" builtinId="9" hidden="1"/>
    <cellStyle name="Followed Hyperlink" xfId="7443" builtinId="9" hidden="1"/>
    <cellStyle name="Followed Hyperlink" xfId="7441" builtinId="9" hidden="1"/>
    <cellStyle name="Followed Hyperlink" xfId="7439" builtinId="9" hidden="1"/>
    <cellStyle name="Followed Hyperlink" xfId="7437" builtinId="9" hidden="1"/>
    <cellStyle name="Followed Hyperlink" xfId="7435" builtinId="9" hidden="1"/>
    <cellStyle name="Followed Hyperlink" xfId="7433" builtinId="9" hidden="1"/>
    <cellStyle name="Followed Hyperlink" xfId="7431" builtinId="9" hidden="1"/>
    <cellStyle name="Followed Hyperlink" xfId="7429" builtinId="9" hidden="1"/>
    <cellStyle name="Followed Hyperlink" xfId="7427" builtinId="9" hidden="1"/>
    <cellStyle name="Followed Hyperlink" xfId="7425" builtinId="9" hidden="1"/>
    <cellStyle name="Followed Hyperlink" xfId="7423" builtinId="9" hidden="1"/>
    <cellStyle name="Followed Hyperlink" xfId="7421" builtinId="9" hidden="1"/>
    <cellStyle name="Followed Hyperlink" xfId="7419" builtinId="9" hidden="1"/>
    <cellStyle name="Followed Hyperlink" xfId="7417" builtinId="9" hidden="1"/>
    <cellStyle name="Followed Hyperlink" xfId="7415" builtinId="9" hidden="1"/>
    <cellStyle name="Followed Hyperlink" xfId="7413" builtinId="9" hidden="1"/>
    <cellStyle name="Followed Hyperlink" xfId="7411" builtinId="9" hidden="1"/>
    <cellStyle name="Followed Hyperlink" xfId="7409" builtinId="9" hidden="1"/>
    <cellStyle name="Followed Hyperlink" xfId="7407" builtinId="9" hidden="1"/>
    <cellStyle name="Followed Hyperlink" xfId="7405" builtinId="9" hidden="1"/>
    <cellStyle name="Followed Hyperlink" xfId="7403" builtinId="9" hidden="1"/>
    <cellStyle name="Followed Hyperlink" xfId="7401" builtinId="9" hidden="1"/>
    <cellStyle name="Followed Hyperlink" xfId="7399" builtinId="9" hidden="1"/>
    <cellStyle name="Followed Hyperlink" xfId="7397" builtinId="9" hidden="1"/>
    <cellStyle name="Followed Hyperlink" xfId="7395" builtinId="9" hidden="1"/>
    <cellStyle name="Followed Hyperlink" xfId="7393" builtinId="9" hidden="1"/>
    <cellStyle name="Followed Hyperlink" xfId="7391" builtinId="9" hidden="1"/>
    <cellStyle name="Followed Hyperlink" xfId="7389" builtinId="9" hidden="1"/>
    <cellStyle name="Followed Hyperlink" xfId="6859" builtinId="9" hidden="1"/>
    <cellStyle name="Followed Hyperlink" xfId="6857" builtinId="9" hidden="1"/>
    <cellStyle name="Followed Hyperlink" xfId="6855" builtinId="9" hidden="1"/>
    <cellStyle name="Followed Hyperlink" xfId="6853" builtinId="9" hidden="1"/>
    <cellStyle name="Followed Hyperlink" xfId="6851" builtinId="9" hidden="1"/>
    <cellStyle name="Followed Hyperlink" xfId="6849" builtinId="9" hidden="1"/>
    <cellStyle name="Followed Hyperlink" xfId="6847" builtinId="9" hidden="1"/>
    <cellStyle name="Followed Hyperlink" xfId="6845" builtinId="9" hidden="1"/>
    <cellStyle name="Followed Hyperlink" xfId="6843" builtinId="9" hidden="1"/>
    <cellStyle name="Followed Hyperlink" xfId="6841" builtinId="9" hidden="1"/>
    <cellStyle name="Followed Hyperlink" xfId="6839" builtinId="9" hidden="1"/>
    <cellStyle name="Followed Hyperlink" xfId="6837" builtinId="9" hidden="1"/>
    <cellStyle name="Followed Hyperlink" xfId="6835" builtinId="9" hidden="1"/>
    <cellStyle name="Followed Hyperlink" xfId="6833" builtinId="9" hidden="1"/>
    <cellStyle name="Followed Hyperlink" xfId="6831" builtinId="9" hidden="1"/>
    <cellStyle name="Followed Hyperlink" xfId="6829" builtinId="9" hidden="1"/>
    <cellStyle name="Followed Hyperlink" xfId="6827" builtinId="9" hidden="1"/>
    <cellStyle name="Followed Hyperlink" xfId="6825" builtinId="9" hidden="1"/>
    <cellStyle name="Followed Hyperlink" xfId="6823" builtinId="9" hidden="1"/>
    <cellStyle name="Followed Hyperlink" xfId="6821" builtinId="9" hidden="1"/>
    <cellStyle name="Followed Hyperlink" xfId="6819" builtinId="9" hidden="1"/>
    <cellStyle name="Followed Hyperlink" xfId="6817" builtinId="9" hidden="1"/>
    <cellStyle name="Followed Hyperlink" xfId="6815" builtinId="9" hidden="1"/>
    <cellStyle name="Followed Hyperlink" xfId="6813" builtinId="9" hidden="1"/>
    <cellStyle name="Followed Hyperlink" xfId="6811" builtinId="9" hidden="1"/>
    <cellStyle name="Followed Hyperlink" xfId="6809" builtinId="9" hidden="1"/>
    <cellStyle name="Followed Hyperlink" xfId="6807" builtinId="9" hidden="1"/>
    <cellStyle name="Followed Hyperlink" xfId="6805" builtinId="9" hidden="1"/>
    <cellStyle name="Followed Hyperlink" xfId="6803" builtinId="9" hidden="1"/>
    <cellStyle name="Followed Hyperlink" xfId="6801" builtinId="9" hidden="1"/>
    <cellStyle name="Followed Hyperlink" xfId="6799" builtinId="9" hidden="1"/>
    <cellStyle name="Followed Hyperlink" xfId="6797" builtinId="9" hidden="1"/>
    <cellStyle name="Followed Hyperlink" xfId="6795" builtinId="9" hidden="1"/>
    <cellStyle name="Followed Hyperlink" xfId="6793" builtinId="9" hidden="1"/>
    <cellStyle name="Followed Hyperlink" xfId="6791" builtinId="9" hidden="1"/>
    <cellStyle name="Followed Hyperlink" xfId="6789" builtinId="9" hidden="1"/>
    <cellStyle name="Followed Hyperlink" xfId="6787" builtinId="9" hidden="1"/>
    <cellStyle name="Followed Hyperlink" xfId="6785" builtinId="9" hidden="1"/>
    <cellStyle name="Followed Hyperlink" xfId="6783" builtinId="9" hidden="1"/>
    <cellStyle name="Followed Hyperlink" xfId="6781" builtinId="9" hidden="1"/>
    <cellStyle name="Followed Hyperlink" xfId="6779" builtinId="9" hidden="1"/>
    <cellStyle name="Followed Hyperlink" xfId="6777" builtinId="9" hidden="1"/>
    <cellStyle name="Followed Hyperlink" xfId="6775" builtinId="9" hidden="1"/>
    <cellStyle name="Followed Hyperlink" xfId="6773" builtinId="9" hidden="1"/>
    <cellStyle name="Followed Hyperlink" xfId="6771" builtinId="9" hidden="1"/>
    <cellStyle name="Followed Hyperlink" xfId="6769" builtinId="9" hidden="1"/>
    <cellStyle name="Followed Hyperlink" xfId="6767" builtinId="9" hidden="1"/>
    <cellStyle name="Followed Hyperlink" xfId="6765" builtinId="9" hidden="1"/>
    <cellStyle name="Followed Hyperlink" xfId="6763" builtinId="9" hidden="1"/>
    <cellStyle name="Followed Hyperlink" xfId="6761" builtinId="9" hidden="1"/>
    <cellStyle name="Followed Hyperlink" xfId="6759" builtinId="9" hidden="1"/>
    <cellStyle name="Followed Hyperlink" xfId="6757" builtinId="9" hidden="1"/>
    <cellStyle name="Followed Hyperlink" xfId="6755" builtinId="9" hidden="1"/>
    <cellStyle name="Followed Hyperlink" xfId="6753" builtinId="9" hidden="1"/>
    <cellStyle name="Followed Hyperlink" xfId="6751" builtinId="9" hidden="1"/>
    <cellStyle name="Followed Hyperlink" xfId="6749" builtinId="9" hidden="1"/>
    <cellStyle name="Followed Hyperlink" xfId="6747" builtinId="9" hidden="1"/>
    <cellStyle name="Followed Hyperlink" xfId="6745" builtinId="9" hidden="1"/>
    <cellStyle name="Followed Hyperlink" xfId="6743" builtinId="9" hidden="1"/>
    <cellStyle name="Followed Hyperlink" xfId="6741" builtinId="9" hidden="1"/>
    <cellStyle name="Followed Hyperlink" xfId="6739" builtinId="9" hidden="1"/>
    <cellStyle name="Followed Hyperlink" xfId="6737" builtinId="9" hidden="1"/>
    <cellStyle name="Followed Hyperlink" xfId="6735" builtinId="9" hidden="1"/>
    <cellStyle name="Followed Hyperlink" xfId="6733" builtinId="9" hidden="1"/>
    <cellStyle name="Followed Hyperlink" xfId="6731" builtinId="9" hidden="1"/>
    <cellStyle name="Followed Hyperlink" xfId="6729" builtinId="9" hidden="1"/>
    <cellStyle name="Followed Hyperlink" xfId="6727" builtinId="9" hidden="1"/>
    <cellStyle name="Followed Hyperlink" xfId="6725" builtinId="9" hidden="1"/>
    <cellStyle name="Followed Hyperlink" xfId="6723" builtinId="9" hidden="1"/>
    <cellStyle name="Followed Hyperlink" xfId="6721" builtinId="9" hidden="1"/>
    <cellStyle name="Followed Hyperlink" xfId="6719" builtinId="9" hidden="1"/>
    <cellStyle name="Followed Hyperlink" xfId="6717" builtinId="9" hidden="1"/>
    <cellStyle name="Followed Hyperlink" xfId="6715" builtinId="9" hidden="1"/>
    <cellStyle name="Followed Hyperlink" xfId="6713" builtinId="9" hidden="1"/>
    <cellStyle name="Followed Hyperlink" xfId="6711" builtinId="9" hidden="1"/>
    <cellStyle name="Followed Hyperlink" xfId="6709" builtinId="9" hidden="1"/>
    <cellStyle name="Followed Hyperlink" xfId="6707" builtinId="9" hidden="1"/>
    <cellStyle name="Followed Hyperlink" xfId="6705" builtinId="9" hidden="1"/>
    <cellStyle name="Followed Hyperlink" xfId="6703" builtinId="9" hidden="1"/>
    <cellStyle name="Followed Hyperlink" xfId="6701" builtinId="9" hidden="1"/>
    <cellStyle name="Followed Hyperlink" xfId="6699" builtinId="9" hidden="1"/>
    <cellStyle name="Followed Hyperlink" xfId="6697" builtinId="9" hidden="1"/>
    <cellStyle name="Followed Hyperlink" xfId="6695" builtinId="9" hidden="1"/>
    <cellStyle name="Followed Hyperlink" xfId="6693" builtinId="9" hidden="1"/>
    <cellStyle name="Followed Hyperlink" xfId="6691" builtinId="9" hidden="1"/>
    <cellStyle name="Followed Hyperlink" xfId="6689" builtinId="9" hidden="1"/>
    <cellStyle name="Followed Hyperlink" xfId="6687" builtinId="9" hidden="1"/>
    <cellStyle name="Followed Hyperlink" xfId="6685" builtinId="9" hidden="1"/>
    <cellStyle name="Followed Hyperlink" xfId="6683" builtinId="9" hidden="1"/>
    <cellStyle name="Followed Hyperlink" xfId="6681" builtinId="9" hidden="1"/>
    <cellStyle name="Followed Hyperlink" xfId="6679" builtinId="9" hidden="1"/>
    <cellStyle name="Followed Hyperlink" xfId="6677" builtinId="9" hidden="1"/>
    <cellStyle name="Followed Hyperlink" xfId="6675" builtinId="9" hidden="1"/>
    <cellStyle name="Followed Hyperlink" xfId="6673" builtinId="9" hidden="1"/>
    <cellStyle name="Followed Hyperlink" xfId="6671" builtinId="9" hidden="1"/>
    <cellStyle name="Followed Hyperlink" xfId="6669" builtinId="9" hidden="1"/>
    <cellStyle name="Followed Hyperlink" xfId="6667" builtinId="9" hidden="1"/>
    <cellStyle name="Followed Hyperlink" xfId="6665" builtinId="9" hidden="1"/>
    <cellStyle name="Followed Hyperlink" xfId="6663" builtinId="9" hidden="1"/>
    <cellStyle name="Followed Hyperlink" xfId="6661" builtinId="9" hidden="1"/>
    <cellStyle name="Followed Hyperlink" xfId="6659" builtinId="9" hidden="1"/>
    <cellStyle name="Followed Hyperlink" xfId="6657" builtinId="9" hidden="1"/>
    <cellStyle name="Followed Hyperlink" xfId="6655" builtinId="9" hidden="1"/>
    <cellStyle name="Followed Hyperlink" xfId="6653" builtinId="9" hidden="1"/>
    <cellStyle name="Followed Hyperlink" xfId="6651" builtinId="9" hidden="1"/>
    <cellStyle name="Followed Hyperlink" xfId="6649" builtinId="9" hidden="1"/>
    <cellStyle name="Followed Hyperlink" xfId="6647" builtinId="9" hidden="1"/>
    <cellStyle name="Followed Hyperlink" xfId="6645" builtinId="9" hidden="1"/>
    <cellStyle name="Followed Hyperlink" xfId="6643" builtinId="9" hidden="1"/>
    <cellStyle name="Followed Hyperlink" xfId="6641" builtinId="9" hidden="1"/>
    <cellStyle name="Followed Hyperlink" xfId="6639" builtinId="9" hidden="1"/>
    <cellStyle name="Followed Hyperlink" xfId="6637" builtinId="9" hidden="1"/>
    <cellStyle name="Followed Hyperlink" xfId="6635" builtinId="9" hidden="1"/>
    <cellStyle name="Followed Hyperlink" xfId="6633" builtinId="9" hidden="1"/>
    <cellStyle name="Followed Hyperlink" xfId="6631" builtinId="9" hidden="1"/>
    <cellStyle name="Followed Hyperlink" xfId="6629" builtinId="9" hidden="1"/>
    <cellStyle name="Followed Hyperlink" xfId="6627" builtinId="9" hidden="1"/>
    <cellStyle name="Followed Hyperlink" xfId="6625" builtinId="9" hidden="1"/>
    <cellStyle name="Followed Hyperlink" xfId="6623" builtinId="9" hidden="1"/>
    <cellStyle name="Followed Hyperlink" xfId="6621" builtinId="9" hidden="1"/>
    <cellStyle name="Followed Hyperlink" xfId="6619" builtinId="9" hidden="1"/>
    <cellStyle name="Followed Hyperlink" xfId="6617" builtinId="9" hidden="1"/>
    <cellStyle name="Followed Hyperlink" xfId="6615" builtinId="9" hidden="1"/>
    <cellStyle name="Followed Hyperlink" xfId="6613" builtinId="9" hidden="1"/>
    <cellStyle name="Followed Hyperlink" xfId="6611" builtinId="9" hidden="1"/>
    <cellStyle name="Followed Hyperlink" xfId="6609" builtinId="9" hidden="1"/>
    <cellStyle name="Followed Hyperlink" xfId="6607" builtinId="9" hidden="1"/>
    <cellStyle name="Followed Hyperlink" xfId="6605" builtinId="9" hidden="1"/>
    <cellStyle name="Followed Hyperlink" xfId="6603" builtinId="9" hidden="1"/>
    <cellStyle name="Followed Hyperlink" xfId="6601" builtinId="9" hidden="1"/>
    <cellStyle name="Followed Hyperlink" xfId="6599" builtinId="9" hidden="1"/>
    <cellStyle name="Followed Hyperlink" xfId="6597" builtinId="9" hidden="1"/>
    <cellStyle name="Followed Hyperlink" xfId="6595" builtinId="9" hidden="1"/>
    <cellStyle name="Followed Hyperlink" xfId="6593" builtinId="9" hidden="1"/>
    <cellStyle name="Followed Hyperlink" xfId="6591" builtinId="9" hidden="1"/>
    <cellStyle name="Followed Hyperlink" xfId="6589" builtinId="9" hidden="1"/>
    <cellStyle name="Followed Hyperlink" xfId="6587" builtinId="9" hidden="1"/>
    <cellStyle name="Followed Hyperlink" xfId="6585" builtinId="9" hidden="1"/>
    <cellStyle name="Followed Hyperlink" xfId="6583" builtinId="9" hidden="1"/>
    <cellStyle name="Followed Hyperlink" xfId="6581" builtinId="9" hidden="1"/>
    <cellStyle name="Followed Hyperlink" xfId="6579" builtinId="9" hidden="1"/>
    <cellStyle name="Followed Hyperlink" xfId="6577" builtinId="9" hidden="1"/>
    <cellStyle name="Followed Hyperlink" xfId="6575" builtinId="9" hidden="1"/>
    <cellStyle name="Followed Hyperlink" xfId="6573" builtinId="9" hidden="1"/>
    <cellStyle name="Followed Hyperlink" xfId="6571" builtinId="9" hidden="1"/>
    <cellStyle name="Followed Hyperlink" xfId="6569" builtinId="9" hidden="1"/>
    <cellStyle name="Followed Hyperlink" xfId="6567" builtinId="9" hidden="1"/>
    <cellStyle name="Followed Hyperlink" xfId="6565" builtinId="9" hidden="1"/>
    <cellStyle name="Followed Hyperlink" xfId="6563" builtinId="9" hidden="1"/>
    <cellStyle name="Followed Hyperlink" xfId="6561" builtinId="9" hidden="1"/>
    <cellStyle name="Followed Hyperlink" xfId="6559" builtinId="9" hidden="1"/>
    <cellStyle name="Followed Hyperlink" xfId="6557" builtinId="9" hidden="1"/>
    <cellStyle name="Followed Hyperlink" xfId="6555" builtinId="9" hidden="1"/>
    <cellStyle name="Followed Hyperlink" xfId="6553" builtinId="9" hidden="1"/>
    <cellStyle name="Followed Hyperlink" xfId="6551" builtinId="9" hidden="1"/>
    <cellStyle name="Followed Hyperlink" xfId="6549" builtinId="9" hidden="1"/>
    <cellStyle name="Followed Hyperlink" xfId="6547" builtinId="9" hidden="1"/>
    <cellStyle name="Followed Hyperlink" xfId="6545" builtinId="9" hidden="1"/>
    <cellStyle name="Followed Hyperlink" xfId="6543" builtinId="9" hidden="1"/>
    <cellStyle name="Followed Hyperlink" xfId="6541" builtinId="9" hidden="1"/>
    <cellStyle name="Followed Hyperlink" xfId="6539" builtinId="9" hidden="1"/>
    <cellStyle name="Followed Hyperlink" xfId="6537" builtinId="9" hidden="1"/>
    <cellStyle name="Followed Hyperlink" xfId="6535" builtinId="9" hidden="1"/>
    <cellStyle name="Followed Hyperlink" xfId="6533" builtinId="9" hidden="1"/>
    <cellStyle name="Followed Hyperlink" xfId="6531" builtinId="9" hidden="1"/>
    <cellStyle name="Followed Hyperlink" xfId="6529" builtinId="9" hidden="1"/>
    <cellStyle name="Followed Hyperlink" xfId="6527" builtinId="9" hidden="1"/>
    <cellStyle name="Followed Hyperlink" xfId="6525" builtinId="9" hidden="1"/>
    <cellStyle name="Followed Hyperlink" xfId="6523" builtinId="9" hidden="1"/>
    <cellStyle name="Followed Hyperlink" xfId="6521" builtinId="9" hidden="1"/>
    <cellStyle name="Followed Hyperlink" xfId="6519" builtinId="9" hidden="1"/>
    <cellStyle name="Followed Hyperlink" xfId="6517" builtinId="9" hidden="1"/>
    <cellStyle name="Followed Hyperlink" xfId="6515" builtinId="9" hidden="1"/>
    <cellStyle name="Followed Hyperlink" xfId="6513" builtinId="9" hidden="1"/>
    <cellStyle name="Followed Hyperlink" xfId="6511" builtinId="9" hidden="1"/>
    <cellStyle name="Followed Hyperlink" xfId="6509" builtinId="9" hidden="1"/>
    <cellStyle name="Followed Hyperlink" xfId="6507" builtinId="9" hidden="1"/>
    <cellStyle name="Followed Hyperlink" xfId="6505" builtinId="9" hidden="1"/>
    <cellStyle name="Followed Hyperlink" xfId="6503" builtinId="9" hidden="1"/>
    <cellStyle name="Followed Hyperlink" xfId="6501" builtinId="9" hidden="1"/>
    <cellStyle name="Followed Hyperlink" xfId="6499" builtinId="9" hidden="1"/>
    <cellStyle name="Followed Hyperlink" xfId="6497" builtinId="9" hidden="1"/>
    <cellStyle name="Followed Hyperlink" xfId="6495" builtinId="9" hidden="1"/>
    <cellStyle name="Followed Hyperlink" xfId="6493" builtinId="9" hidden="1"/>
    <cellStyle name="Followed Hyperlink" xfId="6491" builtinId="9" hidden="1"/>
    <cellStyle name="Followed Hyperlink" xfId="6489" builtinId="9" hidden="1"/>
    <cellStyle name="Followed Hyperlink" xfId="6487" builtinId="9" hidden="1"/>
    <cellStyle name="Followed Hyperlink" xfId="6485" builtinId="9" hidden="1"/>
    <cellStyle name="Followed Hyperlink" xfId="6483" builtinId="9" hidden="1"/>
    <cellStyle name="Followed Hyperlink" xfId="6481" builtinId="9" hidden="1"/>
    <cellStyle name="Followed Hyperlink" xfId="6479" builtinId="9" hidden="1"/>
    <cellStyle name="Followed Hyperlink" xfId="6477" builtinId="9" hidden="1"/>
    <cellStyle name="Followed Hyperlink" xfId="6475" builtinId="9" hidden="1"/>
    <cellStyle name="Followed Hyperlink" xfId="6473" builtinId="9" hidden="1"/>
    <cellStyle name="Followed Hyperlink" xfId="6471" builtinId="9" hidden="1"/>
    <cellStyle name="Followed Hyperlink" xfId="6469" builtinId="9" hidden="1"/>
    <cellStyle name="Followed Hyperlink" xfId="6467" builtinId="9" hidden="1"/>
    <cellStyle name="Followed Hyperlink" xfId="6465" builtinId="9" hidden="1"/>
    <cellStyle name="Followed Hyperlink" xfId="6463" builtinId="9" hidden="1"/>
    <cellStyle name="Followed Hyperlink" xfId="6461" builtinId="9" hidden="1"/>
    <cellStyle name="Followed Hyperlink" xfId="6459" builtinId="9" hidden="1"/>
    <cellStyle name="Followed Hyperlink" xfId="6457" builtinId="9" hidden="1"/>
    <cellStyle name="Followed Hyperlink" xfId="6455" builtinId="9" hidden="1"/>
    <cellStyle name="Followed Hyperlink" xfId="6453" builtinId="9" hidden="1"/>
    <cellStyle name="Followed Hyperlink" xfId="6451" builtinId="9" hidden="1"/>
    <cellStyle name="Followed Hyperlink" xfId="6449" builtinId="9" hidden="1"/>
    <cellStyle name="Followed Hyperlink" xfId="6447" builtinId="9" hidden="1"/>
    <cellStyle name="Followed Hyperlink" xfId="6445" builtinId="9" hidden="1"/>
    <cellStyle name="Followed Hyperlink" xfId="6443" builtinId="9" hidden="1"/>
    <cellStyle name="Followed Hyperlink" xfId="6441" builtinId="9" hidden="1"/>
    <cellStyle name="Followed Hyperlink" xfId="6439" builtinId="9" hidden="1"/>
    <cellStyle name="Followed Hyperlink" xfId="6437" builtinId="9" hidden="1"/>
    <cellStyle name="Followed Hyperlink" xfId="6435" builtinId="9" hidden="1"/>
    <cellStyle name="Followed Hyperlink" xfId="6433" builtinId="9" hidden="1"/>
    <cellStyle name="Followed Hyperlink" xfId="6431" builtinId="9" hidden="1"/>
    <cellStyle name="Followed Hyperlink" xfId="6429" builtinId="9" hidden="1"/>
    <cellStyle name="Followed Hyperlink" xfId="6427" builtinId="9" hidden="1"/>
    <cellStyle name="Followed Hyperlink" xfId="6425" builtinId="9" hidden="1"/>
    <cellStyle name="Followed Hyperlink" xfId="6423" builtinId="9" hidden="1"/>
    <cellStyle name="Followed Hyperlink" xfId="6421" builtinId="9" hidden="1"/>
    <cellStyle name="Followed Hyperlink" xfId="6419" builtinId="9" hidden="1"/>
    <cellStyle name="Followed Hyperlink" xfId="6417" builtinId="9" hidden="1"/>
    <cellStyle name="Followed Hyperlink" xfId="6415" builtinId="9" hidden="1"/>
    <cellStyle name="Followed Hyperlink" xfId="6413" builtinId="9" hidden="1"/>
    <cellStyle name="Followed Hyperlink" xfId="6411" builtinId="9" hidden="1"/>
    <cellStyle name="Followed Hyperlink" xfId="6409" builtinId="9" hidden="1"/>
    <cellStyle name="Followed Hyperlink" xfId="6407" builtinId="9" hidden="1"/>
    <cellStyle name="Followed Hyperlink" xfId="6405" builtinId="9" hidden="1"/>
    <cellStyle name="Followed Hyperlink" xfId="6403" builtinId="9" hidden="1"/>
    <cellStyle name="Followed Hyperlink" xfId="6401" builtinId="9" hidden="1"/>
    <cellStyle name="Followed Hyperlink" xfId="6399" builtinId="9" hidden="1"/>
    <cellStyle name="Followed Hyperlink" xfId="6397" builtinId="9" hidden="1"/>
    <cellStyle name="Followed Hyperlink" xfId="6395" builtinId="9" hidden="1"/>
    <cellStyle name="Followed Hyperlink" xfId="6393" builtinId="9" hidden="1"/>
    <cellStyle name="Followed Hyperlink" xfId="6391" builtinId="9" hidden="1"/>
    <cellStyle name="Followed Hyperlink" xfId="6389" builtinId="9" hidden="1"/>
    <cellStyle name="Followed Hyperlink" xfId="6387" builtinId="9" hidden="1"/>
    <cellStyle name="Followed Hyperlink" xfId="6385" builtinId="9" hidden="1"/>
    <cellStyle name="Followed Hyperlink" xfId="6383" builtinId="9" hidden="1"/>
    <cellStyle name="Followed Hyperlink" xfId="6381" builtinId="9" hidden="1"/>
    <cellStyle name="Followed Hyperlink" xfId="6379" builtinId="9" hidden="1"/>
    <cellStyle name="Followed Hyperlink" xfId="6377" builtinId="9" hidden="1"/>
    <cellStyle name="Followed Hyperlink" xfId="6375" builtinId="9" hidden="1"/>
    <cellStyle name="Followed Hyperlink" xfId="6373" builtinId="9" hidden="1"/>
    <cellStyle name="Followed Hyperlink" xfId="6371" builtinId="9" hidden="1"/>
    <cellStyle name="Followed Hyperlink" xfId="6369" builtinId="9" hidden="1"/>
    <cellStyle name="Followed Hyperlink" xfId="6367" builtinId="9" hidden="1"/>
    <cellStyle name="Followed Hyperlink" xfId="6365" builtinId="9" hidden="1"/>
    <cellStyle name="Followed Hyperlink" xfId="6363" builtinId="9" hidden="1"/>
    <cellStyle name="Followed Hyperlink" xfId="6361" builtinId="9" hidden="1"/>
    <cellStyle name="Followed Hyperlink" xfId="6359" builtinId="9" hidden="1"/>
    <cellStyle name="Followed Hyperlink" xfId="6357" builtinId="9" hidden="1"/>
    <cellStyle name="Followed Hyperlink" xfId="6355" builtinId="9" hidden="1"/>
    <cellStyle name="Followed Hyperlink" xfId="6353" builtinId="9" hidden="1"/>
    <cellStyle name="Followed Hyperlink" xfId="6351" builtinId="9" hidden="1"/>
    <cellStyle name="Followed Hyperlink" xfId="6349" builtinId="9" hidden="1"/>
    <cellStyle name="Followed Hyperlink" xfId="6347" builtinId="9" hidden="1"/>
    <cellStyle name="Followed Hyperlink" xfId="6345" builtinId="9" hidden="1"/>
    <cellStyle name="Followed Hyperlink" xfId="6343" builtinId="9" hidden="1"/>
    <cellStyle name="Followed Hyperlink" xfId="6341" builtinId="9" hidden="1"/>
    <cellStyle name="Followed Hyperlink" xfId="6339" builtinId="9" hidden="1"/>
    <cellStyle name="Followed Hyperlink" xfId="6337" builtinId="9" hidden="1"/>
    <cellStyle name="Followed Hyperlink" xfId="6335" builtinId="9" hidden="1"/>
    <cellStyle name="Followed Hyperlink" xfId="6333" builtinId="9" hidden="1"/>
    <cellStyle name="Followed Hyperlink" xfId="6310" builtinId="9" hidden="1"/>
    <cellStyle name="Followed Hyperlink" xfId="6308" builtinId="9" hidden="1"/>
    <cellStyle name="Followed Hyperlink" xfId="6306" builtinId="9" hidden="1"/>
    <cellStyle name="Followed Hyperlink" xfId="6304" builtinId="9" hidden="1"/>
    <cellStyle name="Followed Hyperlink" xfId="6302" builtinId="9" hidden="1"/>
    <cellStyle name="Followed Hyperlink" xfId="6300" builtinId="9" hidden="1"/>
    <cellStyle name="Followed Hyperlink" xfId="6298" builtinId="9" hidden="1"/>
    <cellStyle name="Followed Hyperlink" xfId="6296" builtinId="9" hidden="1"/>
    <cellStyle name="Followed Hyperlink" xfId="6294" builtinId="9" hidden="1"/>
    <cellStyle name="Followed Hyperlink" xfId="6292" builtinId="9" hidden="1"/>
    <cellStyle name="Followed Hyperlink" xfId="6290" builtinId="9" hidden="1"/>
    <cellStyle name="Followed Hyperlink" xfId="6288" builtinId="9" hidden="1"/>
    <cellStyle name="Followed Hyperlink" xfId="6286" builtinId="9" hidden="1"/>
    <cellStyle name="Followed Hyperlink" xfId="6284" builtinId="9" hidden="1"/>
    <cellStyle name="Followed Hyperlink" xfId="6282" builtinId="9" hidden="1"/>
    <cellStyle name="Followed Hyperlink" xfId="6280" builtinId="9" hidden="1"/>
    <cellStyle name="Followed Hyperlink" xfId="6278" builtinId="9" hidden="1"/>
    <cellStyle name="Followed Hyperlink" xfId="6276" builtinId="9" hidden="1"/>
    <cellStyle name="Followed Hyperlink" xfId="6274" builtinId="9" hidden="1"/>
    <cellStyle name="Followed Hyperlink" xfId="6272" builtinId="9" hidden="1"/>
    <cellStyle name="Followed Hyperlink" xfId="6270" builtinId="9" hidden="1"/>
    <cellStyle name="Followed Hyperlink" xfId="6268" builtinId="9" hidden="1"/>
    <cellStyle name="Followed Hyperlink" xfId="6266" builtinId="9" hidden="1"/>
    <cellStyle name="Followed Hyperlink" xfId="5701" builtinId="9" hidden="1"/>
    <cellStyle name="Followed Hyperlink" xfId="5703" builtinId="9" hidden="1"/>
    <cellStyle name="Followed Hyperlink" xfId="5705" builtinId="9" hidden="1"/>
    <cellStyle name="Followed Hyperlink" xfId="5707" builtinId="9" hidden="1"/>
    <cellStyle name="Followed Hyperlink" xfId="5709" builtinId="9" hidden="1"/>
    <cellStyle name="Followed Hyperlink" xfId="5711" builtinId="9" hidden="1"/>
    <cellStyle name="Followed Hyperlink" xfId="5713" builtinId="9" hidden="1"/>
    <cellStyle name="Followed Hyperlink" xfId="5715" builtinId="9" hidden="1"/>
    <cellStyle name="Followed Hyperlink" xfId="5717" builtinId="9" hidden="1"/>
    <cellStyle name="Followed Hyperlink" xfId="5719" builtinId="9" hidden="1"/>
    <cellStyle name="Followed Hyperlink" xfId="5721" builtinId="9" hidden="1"/>
    <cellStyle name="Followed Hyperlink" xfId="5723" builtinId="9" hidden="1"/>
    <cellStyle name="Followed Hyperlink" xfId="5725" builtinId="9" hidden="1"/>
    <cellStyle name="Followed Hyperlink" xfId="5132" builtinId="9" hidden="1"/>
    <cellStyle name="Followed Hyperlink" xfId="5133" builtinId="9" hidden="1"/>
    <cellStyle name="Followed Hyperlink" xfId="5135" builtinId="9" hidden="1"/>
    <cellStyle name="Followed Hyperlink" xfId="5136" builtinId="9" hidden="1"/>
    <cellStyle name="Followed Hyperlink" xfId="5137" builtinId="9" hidden="1"/>
    <cellStyle name="Followed Hyperlink" xfId="5139" builtinId="9" hidden="1"/>
    <cellStyle name="Followed Hyperlink" xfId="5140" builtinId="9" hidden="1"/>
    <cellStyle name="Followed Hyperlink" xfId="5141" builtinId="9" hidden="1"/>
    <cellStyle name="Followed Hyperlink" xfId="5143" builtinId="9" hidden="1"/>
    <cellStyle name="Followed Hyperlink" xfId="5144" builtinId="9" hidden="1"/>
    <cellStyle name="Followed Hyperlink" xfId="5145" builtinId="9" hidden="1"/>
    <cellStyle name="Followed Hyperlink" xfId="5147" builtinId="9" hidden="1"/>
    <cellStyle name="Followed Hyperlink" xfId="5148" builtinId="9" hidden="1"/>
    <cellStyle name="Followed Hyperlink" xfId="5149" builtinId="9" hidden="1"/>
    <cellStyle name="Followed Hyperlink" xfId="5152" builtinId="9" hidden="1"/>
    <cellStyle name="Followed Hyperlink" xfId="5153" builtinId="9" hidden="1"/>
    <cellStyle name="Followed Hyperlink" xfId="5154" builtinId="9" hidden="1"/>
    <cellStyle name="Followed Hyperlink" xfId="5156" builtinId="9" hidden="1"/>
    <cellStyle name="Followed Hyperlink" xfId="5157" builtinId="9" hidden="1"/>
    <cellStyle name="Followed Hyperlink" xfId="5158" builtinId="9" hidden="1"/>
    <cellStyle name="Followed Hyperlink" xfId="5160" builtinId="9" hidden="1"/>
    <cellStyle name="Followed Hyperlink" xfId="5161" builtinId="9" hidden="1"/>
    <cellStyle name="Followed Hyperlink" xfId="5162" builtinId="9" hidden="1"/>
    <cellStyle name="Followed Hyperlink" xfId="5164" builtinId="9" hidden="1"/>
    <cellStyle name="Followed Hyperlink" xfId="5165" builtinId="9" hidden="1"/>
    <cellStyle name="Followed Hyperlink" xfId="5166" builtinId="9" hidden="1"/>
    <cellStyle name="Followed Hyperlink" xfId="5168" builtinId="9" hidden="1"/>
    <cellStyle name="Followed Hyperlink" xfId="5169" builtinId="9" hidden="1"/>
    <cellStyle name="Followed Hyperlink" xfId="5170" builtinId="9" hidden="1"/>
    <cellStyle name="Followed Hyperlink" xfId="5172" builtinId="9" hidden="1"/>
    <cellStyle name="Followed Hyperlink" xfId="5173" builtinId="9" hidden="1"/>
    <cellStyle name="Followed Hyperlink" xfId="5174" builtinId="9" hidden="1"/>
    <cellStyle name="Followed Hyperlink" xfId="5176" builtinId="9" hidden="1"/>
    <cellStyle name="Followed Hyperlink" xfId="5177" builtinId="9" hidden="1"/>
    <cellStyle name="Followed Hyperlink" xfId="5178" builtinId="9" hidden="1"/>
    <cellStyle name="Followed Hyperlink" xfId="5180" builtinId="9" hidden="1"/>
    <cellStyle name="Followed Hyperlink" xfId="5181" builtinId="9" hidden="1"/>
    <cellStyle name="Followed Hyperlink" xfId="5182" builtinId="9" hidden="1"/>
    <cellStyle name="Followed Hyperlink" xfId="5184" builtinId="9" hidden="1"/>
    <cellStyle name="Followed Hyperlink" xfId="5185" builtinId="9" hidden="1"/>
    <cellStyle name="Followed Hyperlink" xfId="5186" builtinId="9" hidden="1"/>
    <cellStyle name="Followed Hyperlink" xfId="5188" builtinId="9" hidden="1"/>
    <cellStyle name="Followed Hyperlink" xfId="5189" builtinId="9" hidden="1"/>
    <cellStyle name="Followed Hyperlink" xfId="5190" builtinId="9" hidden="1"/>
    <cellStyle name="Followed Hyperlink" xfId="5192" builtinId="9" hidden="1"/>
    <cellStyle name="Followed Hyperlink" xfId="5193" builtinId="9" hidden="1"/>
    <cellStyle name="Followed Hyperlink" xfId="5194" builtinId="9" hidden="1"/>
    <cellStyle name="Followed Hyperlink" xfId="5196" builtinId="9" hidden="1"/>
    <cellStyle name="Followed Hyperlink" xfId="5197" builtinId="9" hidden="1"/>
    <cellStyle name="Followed Hyperlink" xfId="5198" builtinId="9" hidden="1"/>
    <cellStyle name="Followed Hyperlink" xfId="5200" builtinId="9" hidden="1"/>
    <cellStyle name="Followed Hyperlink" xfId="5201" builtinId="9" hidden="1"/>
    <cellStyle name="Followed Hyperlink" xfId="5202" builtinId="9" hidden="1"/>
    <cellStyle name="Followed Hyperlink" xfId="5204" builtinId="9" hidden="1"/>
    <cellStyle name="Followed Hyperlink" xfId="5205" builtinId="9" hidden="1"/>
    <cellStyle name="Followed Hyperlink" xfId="5206" builtinId="9" hidden="1"/>
    <cellStyle name="Followed Hyperlink" xfId="5208" builtinId="9" hidden="1"/>
    <cellStyle name="Followed Hyperlink" xfId="5209" builtinId="9" hidden="1"/>
    <cellStyle name="Followed Hyperlink" xfId="5210" builtinId="9" hidden="1"/>
    <cellStyle name="Followed Hyperlink" xfId="5212" builtinId="9" hidden="1"/>
    <cellStyle name="Followed Hyperlink" xfId="5213" builtinId="9" hidden="1"/>
    <cellStyle name="Followed Hyperlink" xfId="5214" builtinId="9" hidden="1"/>
    <cellStyle name="Followed Hyperlink" xfId="5216" builtinId="9" hidden="1"/>
    <cellStyle name="Followed Hyperlink" xfId="5217" builtinId="9" hidden="1"/>
    <cellStyle name="Followed Hyperlink" xfId="5218" builtinId="9" hidden="1"/>
    <cellStyle name="Followed Hyperlink" xfId="5220" builtinId="9" hidden="1"/>
    <cellStyle name="Followed Hyperlink" xfId="5221" builtinId="9" hidden="1"/>
    <cellStyle name="Followed Hyperlink" xfId="5222" builtinId="9" hidden="1"/>
    <cellStyle name="Followed Hyperlink" xfId="5224" builtinId="9" hidden="1"/>
    <cellStyle name="Followed Hyperlink" xfId="5225" builtinId="9" hidden="1"/>
    <cellStyle name="Followed Hyperlink" xfId="5226" builtinId="9" hidden="1"/>
    <cellStyle name="Followed Hyperlink" xfId="5228" builtinId="9" hidden="1"/>
    <cellStyle name="Followed Hyperlink" xfId="5229" builtinId="9" hidden="1"/>
    <cellStyle name="Followed Hyperlink" xfId="5230" builtinId="9" hidden="1"/>
    <cellStyle name="Followed Hyperlink" xfId="5232" builtinId="9" hidden="1"/>
    <cellStyle name="Followed Hyperlink" xfId="5233" builtinId="9" hidden="1"/>
    <cellStyle name="Followed Hyperlink" xfId="5234" builtinId="9" hidden="1"/>
    <cellStyle name="Followed Hyperlink" xfId="5236" builtinId="9" hidden="1"/>
    <cellStyle name="Followed Hyperlink" xfId="5237" builtinId="9" hidden="1"/>
    <cellStyle name="Followed Hyperlink" xfId="5238" builtinId="9" hidden="1"/>
    <cellStyle name="Followed Hyperlink" xfId="5240" builtinId="9" hidden="1"/>
    <cellStyle name="Followed Hyperlink" xfId="5241" builtinId="9" hidden="1"/>
    <cellStyle name="Followed Hyperlink" xfId="5242" builtinId="9" hidden="1"/>
    <cellStyle name="Followed Hyperlink" xfId="5244" builtinId="9" hidden="1"/>
    <cellStyle name="Followed Hyperlink" xfId="5245" builtinId="9" hidden="1"/>
    <cellStyle name="Followed Hyperlink" xfId="5246" builtinId="9" hidden="1"/>
    <cellStyle name="Followed Hyperlink" xfId="5248" builtinId="9" hidden="1"/>
    <cellStyle name="Followed Hyperlink" xfId="5249" builtinId="9" hidden="1"/>
    <cellStyle name="Followed Hyperlink" xfId="5250" builtinId="9" hidden="1"/>
    <cellStyle name="Followed Hyperlink" xfId="5252" builtinId="9" hidden="1"/>
    <cellStyle name="Followed Hyperlink" xfId="5253" builtinId="9" hidden="1"/>
    <cellStyle name="Followed Hyperlink" xfId="5254" builtinId="9" hidden="1"/>
    <cellStyle name="Followed Hyperlink" xfId="5256" builtinId="9" hidden="1"/>
    <cellStyle name="Followed Hyperlink" xfId="5257" builtinId="9" hidden="1"/>
    <cellStyle name="Followed Hyperlink" xfId="5258" builtinId="9" hidden="1"/>
    <cellStyle name="Followed Hyperlink" xfId="5260" builtinId="9" hidden="1"/>
    <cellStyle name="Followed Hyperlink" xfId="5261" builtinId="9" hidden="1"/>
    <cellStyle name="Followed Hyperlink" xfId="5262" builtinId="9" hidden="1"/>
    <cellStyle name="Followed Hyperlink" xfId="5264" builtinId="9" hidden="1"/>
    <cellStyle name="Followed Hyperlink" xfId="5265" builtinId="9" hidden="1"/>
    <cellStyle name="Followed Hyperlink" xfId="5266" builtinId="9" hidden="1"/>
    <cellStyle name="Followed Hyperlink" xfId="5268" builtinId="9" hidden="1"/>
    <cellStyle name="Followed Hyperlink" xfId="5269" builtinId="9" hidden="1"/>
    <cellStyle name="Followed Hyperlink" xfId="5270" builtinId="9" hidden="1"/>
    <cellStyle name="Followed Hyperlink" xfId="5272" builtinId="9" hidden="1"/>
    <cellStyle name="Followed Hyperlink" xfId="5273" builtinId="9" hidden="1"/>
    <cellStyle name="Followed Hyperlink" xfId="5274" builtinId="9" hidden="1"/>
    <cellStyle name="Followed Hyperlink" xfId="5276" builtinId="9" hidden="1"/>
    <cellStyle name="Followed Hyperlink" xfId="5277" builtinId="9" hidden="1"/>
    <cellStyle name="Followed Hyperlink" xfId="5278" builtinId="9" hidden="1"/>
    <cellStyle name="Followed Hyperlink" xfId="5280" builtinId="9" hidden="1"/>
    <cellStyle name="Followed Hyperlink" xfId="5281" builtinId="9" hidden="1"/>
    <cellStyle name="Followed Hyperlink" xfId="5282" builtinId="9" hidden="1"/>
    <cellStyle name="Followed Hyperlink" xfId="5284" builtinId="9" hidden="1"/>
    <cellStyle name="Followed Hyperlink" xfId="5285" builtinId="9" hidden="1"/>
    <cellStyle name="Followed Hyperlink" xfId="5286" builtinId="9" hidden="1"/>
    <cellStyle name="Followed Hyperlink" xfId="5288" builtinId="9" hidden="1"/>
    <cellStyle name="Followed Hyperlink" xfId="5289" builtinId="9" hidden="1"/>
    <cellStyle name="Followed Hyperlink" xfId="5290" builtinId="9" hidden="1"/>
    <cellStyle name="Followed Hyperlink" xfId="5292" builtinId="9" hidden="1"/>
    <cellStyle name="Followed Hyperlink" xfId="5293" builtinId="9" hidden="1"/>
    <cellStyle name="Followed Hyperlink" xfId="5294" builtinId="9" hidden="1"/>
    <cellStyle name="Followed Hyperlink" xfId="5296" builtinId="9" hidden="1"/>
    <cellStyle name="Followed Hyperlink" xfId="5297" builtinId="9" hidden="1"/>
    <cellStyle name="Followed Hyperlink" xfId="5298" builtinId="9" hidden="1"/>
    <cellStyle name="Followed Hyperlink" xfId="5300" builtinId="9" hidden="1"/>
    <cellStyle name="Followed Hyperlink" xfId="5301" builtinId="9" hidden="1"/>
    <cellStyle name="Followed Hyperlink" xfId="5302" builtinId="9" hidden="1"/>
    <cellStyle name="Followed Hyperlink" xfId="5304" builtinId="9" hidden="1"/>
    <cellStyle name="Followed Hyperlink" xfId="5305" builtinId="9" hidden="1"/>
    <cellStyle name="Followed Hyperlink" xfId="5306" builtinId="9" hidden="1"/>
    <cellStyle name="Followed Hyperlink" xfId="5308" builtinId="9" hidden="1"/>
    <cellStyle name="Followed Hyperlink" xfId="5309" builtinId="9" hidden="1"/>
    <cellStyle name="Followed Hyperlink" xfId="5310" builtinId="9" hidden="1"/>
    <cellStyle name="Followed Hyperlink" xfId="5312" builtinId="9" hidden="1"/>
    <cellStyle name="Followed Hyperlink" xfId="5313" builtinId="9" hidden="1"/>
    <cellStyle name="Followed Hyperlink" xfId="5314" builtinId="9" hidden="1"/>
    <cellStyle name="Followed Hyperlink" xfId="5316" builtinId="9" hidden="1"/>
    <cellStyle name="Followed Hyperlink" xfId="5317" builtinId="9" hidden="1"/>
    <cellStyle name="Followed Hyperlink" xfId="5318" builtinId="9" hidden="1"/>
    <cellStyle name="Followed Hyperlink" xfId="5320" builtinId="9" hidden="1"/>
    <cellStyle name="Followed Hyperlink" xfId="5321" builtinId="9" hidden="1"/>
    <cellStyle name="Followed Hyperlink" xfId="5322" builtinId="9" hidden="1"/>
    <cellStyle name="Followed Hyperlink" xfId="5324" builtinId="9" hidden="1"/>
    <cellStyle name="Followed Hyperlink" xfId="5325" builtinId="9" hidden="1"/>
    <cellStyle name="Followed Hyperlink" xfId="5326" builtinId="9" hidden="1"/>
    <cellStyle name="Followed Hyperlink" xfId="5328" builtinId="9" hidden="1"/>
    <cellStyle name="Followed Hyperlink" xfId="5329" builtinId="9" hidden="1"/>
    <cellStyle name="Followed Hyperlink" xfId="5330" builtinId="9" hidden="1"/>
    <cellStyle name="Followed Hyperlink" xfId="5332" builtinId="9" hidden="1"/>
    <cellStyle name="Followed Hyperlink" xfId="5333" builtinId="9" hidden="1"/>
    <cellStyle name="Followed Hyperlink" xfId="5334" builtinId="9" hidden="1"/>
    <cellStyle name="Followed Hyperlink" xfId="5336" builtinId="9" hidden="1"/>
    <cellStyle name="Followed Hyperlink" xfId="5337" builtinId="9" hidden="1"/>
    <cellStyle name="Followed Hyperlink" xfId="5338" builtinId="9" hidden="1"/>
    <cellStyle name="Followed Hyperlink" xfId="5340" builtinId="9" hidden="1"/>
    <cellStyle name="Followed Hyperlink" xfId="5341" builtinId="9" hidden="1"/>
    <cellStyle name="Followed Hyperlink" xfId="5342" builtinId="9" hidden="1"/>
    <cellStyle name="Followed Hyperlink" xfId="5344" builtinId="9" hidden="1"/>
    <cellStyle name="Followed Hyperlink" xfId="5345" builtinId="9" hidden="1"/>
    <cellStyle name="Followed Hyperlink" xfId="5346" builtinId="9" hidden="1"/>
    <cellStyle name="Followed Hyperlink" xfId="5348" builtinId="9" hidden="1"/>
    <cellStyle name="Followed Hyperlink" xfId="5349" builtinId="9" hidden="1"/>
    <cellStyle name="Followed Hyperlink" xfId="5350" builtinId="9" hidden="1"/>
    <cellStyle name="Followed Hyperlink" xfId="5352" builtinId="9" hidden="1"/>
    <cellStyle name="Followed Hyperlink" xfId="5353" builtinId="9" hidden="1"/>
    <cellStyle name="Followed Hyperlink" xfId="5354" builtinId="9" hidden="1"/>
    <cellStyle name="Followed Hyperlink" xfId="5356" builtinId="9" hidden="1"/>
    <cellStyle name="Followed Hyperlink" xfId="5357" builtinId="9" hidden="1"/>
    <cellStyle name="Followed Hyperlink" xfId="5358" builtinId="9" hidden="1"/>
    <cellStyle name="Followed Hyperlink" xfId="5360" builtinId="9" hidden="1"/>
    <cellStyle name="Followed Hyperlink" xfId="5361" builtinId="9" hidden="1"/>
    <cellStyle name="Followed Hyperlink" xfId="5362" builtinId="9" hidden="1"/>
    <cellStyle name="Followed Hyperlink" xfId="5364" builtinId="9" hidden="1"/>
    <cellStyle name="Followed Hyperlink" xfId="5365" builtinId="9" hidden="1"/>
    <cellStyle name="Followed Hyperlink" xfId="5366" builtinId="9" hidden="1"/>
    <cellStyle name="Followed Hyperlink" xfId="5368" builtinId="9" hidden="1"/>
    <cellStyle name="Followed Hyperlink" xfId="5369" builtinId="9" hidden="1"/>
    <cellStyle name="Followed Hyperlink" xfId="5370" builtinId="9" hidden="1"/>
    <cellStyle name="Followed Hyperlink" xfId="5372" builtinId="9" hidden="1"/>
    <cellStyle name="Followed Hyperlink" xfId="5373" builtinId="9" hidden="1"/>
    <cellStyle name="Followed Hyperlink" xfId="5374" builtinId="9" hidden="1"/>
    <cellStyle name="Followed Hyperlink" xfId="5376" builtinId="9" hidden="1"/>
    <cellStyle name="Followed Hyperlink" xfId="5377" builtinId="9" hidden="1"/>
    <cellStyle name="Followed Hyperlink" xfId="5378" builtinId="9" hidden="1"/>
    <cellStyle name="Followed Hyperlink" xfId="5380" builtinId="9" hidden="1"/>
    <cellStyle name="Followed Hyperlink" xfId="5381" builtinId="9" hidden="1"/>
    <cellStyle name="Followed Hyperlink" xfId="5382" builtinId="9" hidden="1"/>
    <cellStyle name="Followed Hyperlink" xfId="5384" builtinId="9" hidden="1"/>
    <cellStyle name="Followed Hyperlink" xfId="5385" builtinId="9" hidden="1"/>
    <cellStyle name="Followed Hyperlink" xfId="5386" builtinId="9" hidden="1"/>
    <cellStyle name="Followed Hyperlink" xfId="5388" builtinId="9" hidden="1"/>
    <cellStyle name="Followed Hyperlink" xfId="5389" builtinId="9" hidden="1"/>
    <cellStyle name="Followed Hyperlink" xfId="5390" builtinId="9" hidden="1"/>
    <cellStyle name="Followed Hyperlink" xfId="5392" builtinId="9" hidden="1"/>
    <cellStyle name="Followed Hyperlink" xfId="5393" builtinId="9" hidden="1"/>
    <cellStyle name="Followed Hyperlink" xfId="5394" builtinId="9" hidden="1"/>
    <cellStyle name="Followed Hyperlink" xfId="5396" builtinId="9" hidden="1"/>
    <cellStyle name="Followed Hyperlink" xfId="5397" builtinId="9" hidden="1"/>
    <cellStyle name="Followed Hyperlink" xfId="5398" builtinId="9" hidden="1"/>
    <cellStyle name="Followed Hyperlink" xfId="5400" builtinId="9" hidden="1"/>
    <cellStyle name="Followed Hyperlink" xfId="5401" builtinId="9" hidden="1"/>
    <cellStyle name="Followed Hyperlink" xfId="5402" builtinId="9" hidden="1"/>
    <cellStyle name="Followed Hyperlink" xfId="5404" builtinId="9" hidden="1"/>
    <cellStyle name="Followed Hyperlink" xfId="5405" builtinId="9" hidden="1"/>
    <cellStyle name="Followed Hyperlink" xfId="5406" builtinId="9" hidden="1"/>
    <cellStyle name="Followed Hyperlink" xfId="5408" builtinId="9" hidden="1"/>
    <cellStyle name="Followed Hyperlink" xfId="5409" builtinId="9" hidden="1"/>
    <cellStyle name="Followed Hyperlink" xfId="5410" builtinId="9" hidden="1"/>
    <cellStyle name="Followed Hyperlink" xfId="5412" builtinId="9" hidden="1"/>
    <cellStyle name="Followed Hyperlink" xfId="5413" builtinId="9" hidden="1"/>
    <cellStyle name="Followed Hyperlink" xfId="5414" builtinId="9" hidden="1"/>
    <cellStyle name="Followed Hyperlink" xfId="5416" builtinId="9" hidden="1"/>
    <cellStyle name="Followed Hyperlink" xfId="5417" builtinId="9" hidden="1"/>
    <cellStyle name="Followed Hyperlink" xfId="5418" builtinId="9" hidden="1"/>
    <cellStyle name="Followed Hyperlink" xfId="5420" builtinId="9" hidden="1"/>
    <cellStyle name="Followed Hyperlink" xfId="5421" builtinId="9" hidden="1"/>
    <cellStyle name="Followed Hyperlink" xfId="5422" builtinId="9" hidden="1"/>
    <cellStyle name="Followed Hyperlink" xfId="5424" builtinId="9" hidden="1"/>
    <cellStyle name="Followed Hyperlink" xfId="5425" builtinId="9" hidden="1"/>
    <cellStyle name="Followed Hyperlink" xfId="5426" builtinId="9" hidden="1"/>
    <cellStyle name="Followed Hyperlink" xfId="5428" builtinId="9" hidden="1"/>
    <cellStyle name="Followed Hyperlink" xfId="5429" builtinId="9" hidden="1"/>
    <cellStyle name="Followed Hyperlink" xfId="5430" builtinId="9" hidden="1"/>
    <cellStyle name="Followed Hyperlink" xfId="5432" builtinId="9" hidden="1"/>
    <cellStyle name="Followed Hyperlink" xfId="5433" builtinId="9" hidden="1"/>
    <cellStyle name="Followed Hyperlink" xfId="5434" builtinId="9" hidden="1"/>
    <cellStyle name="Followed Hyperlink" xfId="5436" builtinId="9" hidden="1"/>
    <cellStyle name="Followed Hyperlink" xfId="5437" builtinId="9" hidden="1"/>
    <cellStyle name="Followed Hyperlink" xfId="5438" builtinId="9" hidden="1"/>
    <cellStyle name="Followed Hyperlink" xfId="5440" builtinId="9" hidden="1"/>
    <cellStyle name="Followed Hyperlink" xfId="5441" builtinId="9" hidden="1"/>
    <cellStyle name="Followed Hyperlink" xfId="5442" builtinId="9" hidden="1"/>
    <cellStyle name="Followed Hyperlink" xfId="5444" builtinId="9" hidden="1"/>
    <cellStyle name="Followed Hyperlink" xfId="5445" builtinId="9" hidden="1"/>
    <cellStyle name="Followed Hyperlink" xfId="5446" builtinId="9" hidden="1"/>
    <cellStyle name="Followed Hyperlink" xfId="5448" builtinId="9" hidden="1"/>
    <cellStyle name="Followed Hyperlink" xfId="5449" builtinId="9" hidden="1"/>
    <cellStyle name="Followed Hyperlink" xfId="5450" builtinId="9" hidden="1"/>
    <cellStyle name="Followed Hyperlink" xfId="5452" builtinId="9" hidden="1"/>
    <cellStyle name="Followed Hyperlink" xfId="5453" builtinId="9" hidden="1"/>
    <cellStyle name="Followed Hyperlink" xfId="5454" builtinId="9" hidden="1"/>
    <cellStyle name="Followed Hyperlink" xfId="5456" builtinId="9" hidden="1"/>
    <cellStyle name="Followed Hyperlink" xfId="5457" builtinId="9" hidden="1"/>
    <cellStyle name="Followed Hyperlink" xfId="5458" builtinId="9" hidden="1"/>
    <cellStyle name="Followed Hyperlink" xfId="5460" builtinId="9" hidden="1"/>
    <cellStyle name="Followed Hyperlink" xfId="5461" builtinId="9" hidden="1"/>
    <cellStyle name="Followed Hyperlink" xfId="5462" builtinId="9" hidden="1"/>
    <cellStyle name="Followed Hyperlink" xfId="5464" builtinId="9" hidden="1"/>
    <cellStyle name="Followed Hyperlink" xfId="5465" builtinId="9" hidden="1"/>
    <cellStyle name="Followed Hyperlink" xfId="5466" builtinId="9" hidden="1"/>
    <cellStyle name="Followed Hyperlink" xfId="5468" builtinId="9" hidden="1"/>
    <cellStyle name="Followed Hyperlink" xfId="5469" builtinId="9" hidden="1"/>
    <cellStyle name="Followed Hyperlink" xfId="5470" builtinId="9" hidden="1"/>
    <cellStyle name="Followed Hyperlink" xfId="5472" builtinId="9" hidden="1"/>
    <cellStyle name="Followed Hyperlink" xfId="5473" builtinId="9" hidden="1"/>
    <cellStyle name="Followed Hyperlink" xfId="5474" builtinId="9" hidden="1"/>
    <cellStyle name="Followed Hyperlink" xfId="5476" builtinId="9" hidden="1"/>
    <cellStyle name="Followed Hyperlink" xfId="5477" builtinId="9" hidden="1"/>
    <cellStyle name="Followed Hyperlink" xfId="5478" builtinId="9" hidden="1"/>
    <cellStyle name="Followed Hyperlink" xfId="5480" builtinId="9" hidden="1"/>
    <cellStyle name="Followed Hyperlink" xfId="5481" builtinId="9" hidden="1"/>
    <cellStyle name="Followed Hyperlink" xfId="5482" builtinId="9" hidden="1"/>
    <cellStyle name="Followed Hyperlink" xfId="5484" builtinId="9" hidden="1"/>
    <cellStyle name="Followed Hyperlink" xfId="5485" builtinId="9" hidden="1"/>
    <cellStyle name="Followed Hyperlink" xfId="5486" builtinId="9" hidden="1"/>
    <cellStyle name="Followed Hyperlink" xfId="5488" builtinId="9" hidden="1"/>
    <cellStyle name="Followed Hyperlink" xfId="5489" builtinId="9" hidden="1"/>
    <cellStyle name="Followed Hyperlink" xfId="5490" builtinId="9" hidden="1"/>
    <cellStyle name="Followed Hyperlink" xfId="5492" builtinId="9" hidden="1"/>
    <cellStyle name="Followed Hyperlink" xfId="5493" builtinId="9" hidden="1"/>
    <cellStyle name="Followed Hyperlink" xfId="5494" builtinId="9" hidden="1"/>
    <cellStyle name="Followed Hyperlink" xfId="5496" builtinId="9" hidden="1"/>
    <cellStyle name="Followed Hyperlink" xfId="5497" builtinId="9" hidden="1"/>
    <cellStyle name="Followed Hyperlink" xfId="5498" builtinId="9" hidden="1"/>
    <cellStyle name="Followed Hyperlink" xfId="5500" builtinId="9" hidden="1"/>
    <cellStyle name="Followed Hyperlink" xfId="5501" builtinId="9" hidden="1"/>
    <cellStyle name="Followed Hyperlink" xfId="5502" builtinId="9" hidden="1"/>
    <cellStyle name="Followed Hyperlink" xfId="5504" builtinId="9" hidden="1"/>
    <cellStyle name="Followed Hyperlink" xfId="5505" builtinId="9" hidden="1"/>
    <cellStyle name="Followed Hyperlink" xfId="5506" builtinId="9" hidden="1"/>
    <cellStyle name="Followed Hyperlink" xfId="5508" builtinId="9" hidden="1"/>
    <cellStyle name="Followed Hyperlink" xfId="5509" builtinId="9" hidden="1"/>
    <cellStyle name="Followed Hyperlink" xfId="5510" builtinId="9" hidden="1"/>
    <cellStyle name="Followed Hyperlink" xfId="5512" builtinId="9" hidden="1"/>
    <cellStyle name="Followed Hyperlink" xfId="5513" builtinId="9" hidden="1"/>
    <cellStyle name="Followed Hyperlink" xfId="5514" builtinId="9" hidden="1"/>
    <cellStyle name="Followed Hyperlink" xfId="5516" builtinId="9" hidden="1"/>
    <cellStyle name="Followed Hyperlink" xfId="5517" builtinId="9" hidden="1"/>
    <cellStyle name="Followed Hyperlink" xfId="5518" builtinId="9" hidden="1"/>
    <cellStyle name="Followed Hyperlink" xfId="5520" builtinId="9" hidden="1"/>
    <cellStyle name="Followed Hyperlink" xfId="5521" builtinId="9" hidden="1"/>
    <cellStyle name="Followed Hyperlink" xfId="5522" builtinId="9" hidden="1"/>
    <cellStyle name="Followed Hyperlink" xfId="5524" builtinId="9" hidden="1"/>
    <cellStyle name="Followed Hyperlink" xfId="5525" builtinId="9" hidden="1"/>
    <cellStyle name="Followed Hyperlink" xfId="5526" builtinId="9" hidden="1"/>
    <cellStyle name="Followed Hyperlink" xfId="5528" builtinId="9" hidden="1"/>
    <cellStyle name="Followed Hyperlink" xfId="5529" builtinId="9" hidden="1"/>
    <cellStyle name="Followed Hyperlink" xfId="5530" builtinId="9" hidden="1"/>
    <cellStyle name="Followed Hyperlink" xfId="5532" builtinId="9" hidden="1"/>
    <cellStyle name="Followed Hyperlink" xfId="5533" builtinId="9" hidden="1"/>
    <cellStyle name="Followed Hyperlink" xfId="5534" builtinId="9" hidden="1"/>
    <cellStyle name="Followed Hyperlink" xfId="5536" builtinId="9" hidden="1"/>
    <cellStyle name="Followed Hyperlink" xfId="5537" builtinId="9" hidden="1"/>
    <cellStyle name="Followed Hyperlink" xfId="5538" builtinId="9" hidden="1"/>
    <cellStyle name="Followed Hyperlink" xfId="5540" builtinId="9" hidden="1"/>
    <cellStyle name="Followed Hyperlink" xfId="5541" builtinId="9" hidden="1"/>
    <cellStyle name="Followed Hyperlink" xfId="5542" builtinId="9" hidden="1"/>
    <cellStyle name="Followed Hyperlink" xfId="5544" builtinId="9" hidden="1"/>
    <cellStyle name="Followed Hyperlink" xfId="5545" builtinId="9" hidden="1"/>
    <cellStyle name="Followed Hyperlink" xfId="5546" builtinId="9" hidden="1"/>
    <cellStyle name="Followed Hyperlink" xfId="5548" builtinId="9" hidden="1"/>
    <cellStyle name="Followed Hyperlink" xfId="5549" builtinId="9" hidden="1"/>
    <cellStyle name="Followed Hyperlink" xfId="5550" builtinId="9" hidden="1"/>
    <cellStyle name="Followed Hyperlink" xfId="5552" builtinId="9" hidden="1"/>
    <cellStyle name="Followed Hyperlink" xfId="5553" builtinId="9" hidden="1"/>
    <cellStyle name="Followed Hyperlink" xfId="5554" builtinId="9" hidden="1"/>
    <cellStyle name="Followed Hyperlink" xfId="5556" builtinId="9" hidden="1"/>
    <cellStyle name="Followed Hyperlink" xfId="5557" builtinId="9" hidden="1"/>
    <cellStyle name="Followed Hyperlink" xfId="5558" builtinId="9" hidden="1"/>
    <cellStyle name="Followed Hyperlink" xfId="5560" builtinId="9" hidden="1"/>
    <cellStyle name="Followed Hyperlink" xfId="5561" builtinId="9" hidden="1"/>
    <cellStyle name="Followed Hyperlink" xfId="5562" builtinId="9" hidden="1"/>
    <cellStyle name="Followed Hyperlink" xfId="5564" builtinId="9" hidden="1"/>
    <cellStyle name="Followed Hyperlink" xfId="5565" builtinId="9" hidden="1"/>
    <cellStyle name="Followed Hyperlink" xfId="5566" builtinId="9" hidden="1"/>
    <cellStyle name="Followed Hyperlink" xfId="5568" builtinId="9" hidden="1"/>
    <cellStyle name="Followed Hyperlink" xfId="5569" builtinId="9" hidden="1"/>
    <cellStyle name="Followed Hyperlink" xfId="5570" builtinId="9" hidden="1"/>
    <cellStyle name="Followed Hyperlink" xfId="5572" builtinId="9" hidden="1"/>
    <cellStyle name="Followed Hyperlink" xfId="5573" builtinId="9" hidden="1"/>
    <cellStyle name="Followed Hyperlink" xfId="5574" builtinId="9" hidden="1"/>
    <cellStyle name="Followed Hyperlink" xfId="5576" builtinId="9" hidden="1"/>
    <cellStyle name="Followed Hyperlink" xfId="5577" builtinId="9" hidden="1"/>
    <cellStyle name="Followed Hyperlink" xfId="5578" builtinId="9" hidden="1"/>
    <cellStyle name="Followed Hyperlink" xfId="5580" builtinId="9" hidden="1"/>
    <cellStyle name="Followed Hyperlink" xfId="5581" builtinId="9" hidden="1"/>
    <cellStyle name="Followed Hyperlink" xfId="5582" builtinId="9" hidden="1"/>
    <cellStyle name="Followed Hyperlink" xfId="5584" builtinId="9" hidden="1"/>
    <cellStyle name="Followed Hyperlink" xfId="5585" builtinId="9" hidden="1"/>
    <cellStyle name="Followed Hyperlink" xfId="5586" builtinId="9" hidden="1"/>
    <cellStyle name="Followed Hyperlink" xfId="5588" builtinId="9" hidden="1"/>
    <cellStyle name="Followed Hyperlink" xfId="5589" builtinId="9" hidden="1"/>
    <cellStyle name="Followed Hyperlink" xfId="5590" builtinId="9" hidden="1"/>
    <cellStyle name="Followed Hyperlink" xfId="5592" builtinId="9" hidden="1"/>
    <cellStyle name="Followed Hyperlink" xfId="5593" builtinId="9" hidden="1"/>
    <cellStyle name="Followed Hyperlink" xfId="5594" builtinId="9" hidden="1"/>
    <cellStyle name="Followed Hyperlink" xfId="5596" builtinId="9" hidden="1"/>
    <cellStyle name="Followed Hyperlink" xfId="5597" builtinId="9" hidden="1"/>
    <cellStyle name="Followed Hyperlink" xfId="5598" builtinId="9" hidden="1"/>
    <cellStyle name="Followed Hyperlink" xfId="5600" builtinId="9" hidden="1"/>
    <cellStyle name="Followed Hyperlink" xfId="5601" builtinId="9" hidden="1"/>
    <cellStyle name="Followed Hyperlink" xfId="5602" builtinId="9" hidden="1"/>
    <cellStyle name="Followed Hyperlink" xfId="5604" builtinId="9" hidden="1"/>
    <cellStyle name="Followed Hyperlink" xfId="5605" builtinId="9" hidden="1"/>
    <cellStyle name="Followed Hyperlink" xfId="5606" builtinId="9" hidden="1"/>
    <cellStyle name="Followed Hyperlink" xfId="5608" builtinId="9" hidden="1"/>
    <cellStyle name="Followed Hyperlink" xfId="5609" builtinId="9" hidden="1"/>
    <cellStyle name="Followed Hyperlink" xfId="5610" builtinId="9" hidden="1"/>
    <cellStyle name="Followed Hyperlink" xfId="5612" builtinId="9" hidden="1"/>
    <cellStyle name="Followed Hyperlink" xfId="5613" builtinId="9" hidden="1"/>
    <cellStyle name="Followed Hyperlink" xfId="5614" builtinId="9" hidden="1"/>
    <cellStyle name="Followed Hyperlink" xfId="5616" builtinId="9" hidden="1"/>
    <cellStyle name="Followed Hyperlink" xfId="5617" builtinId="9" hidden="1"/>
    <cellStyle name="Followed Hyperlink" xfId="5618" builtinId="9" hidden="1"/>
    <cellStyle name="Followed Hyperlink" xfId="5620" builtinId="9" hidden="1"/>
    <cellStyle name="Followed Hyperlink" xfId="5621" builtinId="9" hidden="1"/>
    <cellStyle name="Followed Hyperlink" xfId="5622" builtinId="9" hidden="1"/>
    <cellStyle name="Followed Hyperlink" xfId="5624" builtinId="9" hidden="1"/>
    <cellStyle name="Followed Hyperlink" xfId="5625" builtinId="9" hidden="1"/>
    <cellStyle name="Followed Hyperlink" xfId="5626" builtinId="9" hidden="1"/>
    <cellStyle name="Followed Hyperlink" xfId="5628" builtinId="9" hidden="1"/>
    <cellStyle name="Followed Hyperlink" xfId="5629" builtinId="9" hidden="1"/>
    <cellStyle name="Followed Hyperlink" xfId="5630" builtinId="9" hidden="1"/>
    <cellStyle name="Followed Hyperlink" xfId="5632" builtinId="9" hidden="1"/>
    <cellStyle name="Followed Hyperlink" xfId="5633" builtinId="9" hidden="1"/>
    <cellStyle name="Followed Hyperlink" xfId="5634" builtinId="9" hidden="1"/>
    <cellStyle name="Followed Hyperlink" xfId="5636" builtinId="9" hidden="1"/>
    <cellStyle name="Followed Hyperlink" xfId="5637" builtinId="9" hidden="1"/>
    <cellStyle name="Followed Hyperlink" xfId="5638" builtinId="9" hidden="1"/>
    <cellStyle name="Followed Hyperlink" xfId="5640" builtinId="9" hidden="1"/>
    <cellStyle name="Followed Hyperlink" xfId="5641" builtinId="9" hidden="1"/>
    <cellStyle name="Followed Hyperlink" xfId="5642" builtinId="9" hidden="1"/>
    <cellStyle name="Followed Hyperlink" xfId="5644" builtinId="9" hidden="1"/>
    <cellStyle name="Followed Hyperlink" xfId="5645" builtinId="9" hidden="1"/>
    <cellStyle name="Followed Hyperlink" xfId="5646" builtinId="9" hidden="1"/>
    <cellStyle name="Followed Hyperlink" xfId="5648" builtinId="9" hidden="1"/>
    <cellStyle name="Followed Hyperlink" xfId="5649" builtinId="9" hidden="1"/>
    <cellStyle name="Followed Hyperlink" xfId="5650" builtinId="9" hidden="1"/>
    <cellStyle name="Followed Hyperlink" xfId="5652" builtinId="9" hidden="1"/>
    <cellStyle name="Followed Hyperlink" xfId="5653" builtinId="9" hidden="1"/>
    <cellStyle name="Followed Hyperlink" xfId="5654" builtinId="9" hidden="1"/>
    <cellStyle name="Followed Hyperlink" xfId="5656" builtinId="9" hidden="1"/>
    <cellStyle name="Followed Hyperlink" xfId="5657" builtinId="9" hidden="1"/>
    <cellStyle name="Followed Hyperlink" xfId="5658" builtinId="9" hidden="1"/>
    <cellStyle name="Followed Hyperlink" xfId="5660" builtinId="9" hidden="1"/>
    <cellStyle name="Followed Hyperlink" xfId="5661" builtinId="9" hidden="1"/>
    <cellStyle name="Followed Hyperlink" xfId="5662" builtinId="9" hidden="1"/>
    <cellStyle name="Followed Hyperlink" xfId="5664" builtinId="9" hidden="1"/>
    <cellStyle name="Followed Hyperlink" xfId="5665" builtinId="9" hidden="1"/>
    <cellStyle name="Followed Hyperlink" xfId="5666" builtinId="9" hidden="1"/>
    <cellStyle name="Followed Hyperlink" xfId="5668" builtinId="9" hidden="1"/>
    <cellStyle name="Followed Hyperlink" xfId="5669" builtinId="9" hidden="1"/>
    <cellStyle name="Followed Hyperlink" xfId="5670" builtinId="9" hidden="1"/>
    <cellStyle name="Followed Hyperlink" xfId="5672" builtinId="9" hidden="1"/>
    <cellStyle name="Followed Hyperlink" xfId="5673" builtinId="9" hidden="1"/>
    <cellStyle name="Followed Hyperlink" xfId="5674" builtinId="9" hidden="1"/>
    <cellStyle name="Followed Hyperlink" xfId="5676" builtinId="9" hidden="1"/>
    <cellStyle name="Followed Hyperlink" xfId="5677" builtinId="9" hidden="1"/>
    <cellStyle name="Followed Hyperlink" xfId="5678" builtinId="9" hidden="1"/>
    <cellStyle name="Followed Hyperlink" xfId="5680" builtinId="9" hidden="1"/>
    <cellStyle name="Followed Hyperlink" xfId="5681" builtinId="9" hidden="1"/>
    <cellStyle name="Followed Hyperlink" xfId="5682" builtinId="9" hidden="1"/>
    <cellStyle name="Followed Hyperlink" xfId="5684" builtinId="9" hidden="1"/>
    <cellStyle name="Followed Hyperlink" xfId="6215" builtinId="9" hidden="1"/>
    <cellStyle name="Followed Hyperlink" xfId="6216" builtinId="9" hidden="1"/>
    <cellStyle name="Followed Hyperlink" xfId="6218" builtinId="9" hidden="1"/>
    <cellStyle name="Followed Hyperlink" xfId="6219" builtinId="9" hidden="1"/>
    <cellStyle name="Followed Hyperlink" xfId="6220" builtinId="9" hidden="1"/>
    <cellStyle name="Followed Hyperlink" xfId="6222" builtinId="9" hidden="1"/>
    <cellStyle name="Followed Hyperlink" xfId="6223" builtinId="9" hidden="1"/>
    <cellStyle name="Followed Hyperlink" xfId="6224" builtinId="9" hidden="1"/>
    <cellStyle name="Followed Hyperlink" xfId="6226" builtinId="9" hidden="1"/>
    <cellStyle name="Followed Hyperlink" xfId="6227" builtinId="9" hidden="1"/>
    <cellStyle name="Followed Hyperlink" xfId="6228" builtinId="9" hidden="1"/>
    <cellStyle name="Followed Hyperlink" xfId="6230" builtinId="9" hidden="1"/>
    <cellStyle name="Followed Hyperlink" xfId="6231" builtinId="9" hidden="1"/>
    <cellStyle name="Followed Hyperlink" xfId="6232" builtinId="9" hidden="1"/>
    <cellStyle name="Followed Hyperlink" xfId="6234" builtinId="9" hidden="1"/>
    <cellStyle name="Followed Hyperlink" xfId="6235" builtinId="9" hidden="1"/>
    <cellStyle name="Followed Hyperlink" xfId="6236" builtinId="9" hidden="1"/>
    <cellStyle name="Followed Hyperlink" xfId="6238" builtinId="9" hidden="1"/>
    <cellStyle name="Followed Hyperlink" xfId="6239" builtinId="9" hidden="1"/>
    <cellStyle name="Followed Hyperlink" xfId="6240" builtinId="9" hidden="1"/>
    <cellStyle name="Followed Hyperlink" xfId="6242" builtinId="9" hidden="1"/>
    <cellStyle name="Followed Hyperlink" xfId="6243" builtinId="9" hidden="1"/>
    <cellStyle name="Followed Hyperlink" xfId="6244" builtinId="9" hidden="1"/>
    <cellStyle name="Followed Hyperlink" xfId="6246" builtinId="9" hidden="1"/>
    <cellStyle name="Followed Hyperlink" xfId="6247" builtinId="9" hidden="1"/>
    <cellStyle name="Followed Hyperlink" xfId="6248" builtinId="9" hidden="1"/>
    <cellStyle name="Followed Hyperlink" xfId="6250" builtinId="9" hidden="1"/>
    <cellStyle name="Followed Hyperlink" xfId="6251" builtinId="9" hidden="1"/>
    <cellStyle name="Followed Hyperlink" xfId="6252" builtinId="9" hidden="1"/>
    <cellStyle name="Followed Hyperlink" xfId="6254" builtinId="9" hidden="1"/>
    <cellStyle name="Followed Hyperlink" xfId="6255" builtinId="9" hidden="1"/>
    <cellStyle name="Followed Hyperlink" xfId="6256" builtinId="9" hidden="1"/>
    <cellStyle name="Followed Hyperlink" xfId="6258" builtinId="9" hidden="1"/>
    <cellStyle name="Followed Hyperlink" xfId="6259" builtinId="9" hidden="1"/>
    <cellStyle name="Followed Hyperlink" xfId="6260" builtinId="9" hidden="1"/>
    <cellStyle name="Followed Hyperlink" xfId="6208" builtinId="9" hidden="1"/>
    <cellStyle name="Followed Hyperlink" xfId="6207" builtinId="9" hidden="1"/>
    <cellStyle name="Followed Hyperlink" xfId="6206" builtinId="9" hidden="1"/>
    <cellStyle name="Followed Hyperlink" xfId="6204" builtinId="9" hidden="1"/>
    <cellStyle name="Followed Hyperlink" xfId="6203" builtinId="9" hidden="1"/>
    <cellStyle name="Followed Hyperlink" xfId="6202" builtinId="9" hidden="1"/>
    <cellStyle name="Followed Hyperlink" xfId="6200" builtinId="9" hidden="1"/>
    <cellStyle name="Followed Hyperlink" xfId="6199" builtinId="9" hidden="1"/>
    <cellStyle name="Followed Hyperlink" xfId="6198" builtinId="9" hidden="1"/>
    <cellStyle name="Followed Hyperlink" xfId="6196" builtinId="9" hidden="1"/>
    <cellStyle name="Followed Hyperlink" xfId="6195" builtinId="9" hidden="1"/>
    <cellStyle name="Followed Hyperlink" xfId="6194" builtinId="9" hidden="1"/>
    <cellStyle name="Followed Hyperlink" xfId="6192" builtinId="9" hidden="1"/>
    <cellStyle name="Followed Hyperlink" xfId="6191" builtinId="9" hidden="1"/>
    <cellStyle name="Followed Hyperlink" xfId="6190" builtinId="9" hidden="1"/>
    <cellStyle name="Followed Hyperlink" xfId="6188" builtinId="9" hidden="1"/>
    <cellStyle name="Followed Hyperlink" xfId="6187" builtinId="9" hidden="1"/>
    <cellStyle name="Followed Hyperlink" xfId="6186" builtinId="9" hidden="1"/>
    <cellStyle name="Followed Hyperlink" xfId="6184" builtinId="9" hidden="1"/>
    <cellStyle name="Followed Hyperlink" xfId="6183" builtinId="9" hidden="1"/>
    <cellStyle name="Followed Hyperlink" xfId="6182" builtinId="9" hidden="1"/>
    <cellStyle name="Followed Hyperlink" xfId="6180" builtinId="9" hidden="1"/>
    <cellStyle name="Followed Hyperlink" xfId="6179" builtinId="9" hidden="1"/>
    <cellStyle name="Followed Hyperlink" xfId="6178" builtinId="9" hidden="1"/>
    <cellStyle name="Followed Hyperlink" xfId="6176" builtinId="9" hidden="1"/>
    <cellStyle name="Followed Hyperlink" xfId="6175" builtinId="9" hidden="1"/>
    <cellStyle name="Followed Hyperlink" xfId="6174" builtinId="9" hidden="1"/>
    <cellStyle name="Followed Hyperlink" xfId="6172" builtinId="9" hidden="1"/>
    <cellStyle name="Followed Hyperlink" xfId="6171" builtinId="9" hidden="1"/>
    <cellStyle name="Followed Hyperlink" xfId="6170" builtinId="9" hidden="1"/>
    <cellStyle name="Followed Hyperlink" xfId="6168" builtinId="9" hidden="1"/>
    <cellStyle name="Followed Hyperlink" xfId="6167" builtinId="9" hidden="1"/>
    <cellStyle name="Followed Hyperlink" xfId="6166" builtinId="9" hidden="1"/>
    <cellStyle name="Followed Hyperlink" xfId="6164" builtinId="9" hidden="1"/>
    <cellStyle name="Followed Hyperlink" xfId="6163" builtinId="9" hidden="1"/>
    <cellStyle name="Followed Hyperlink" xfId="6162" builtinId="9" hidden="1"/>
    <cellStyle name="Followed Hyperlink" xfId="6160" builtinId="9" hidden="1"/>
    <cellStyle name="Followed Hyperlink" xfId="6159" builtinId="9" hidden="1"/>
    <cellStyle name="Followed Hyperlink" xfId="6158" builtinId="9" hidden="1"/>
    <cellStyle name="Followed Hyperlink" xfId="6156" builtinId="9" hidden="1"/>
    <cellStyle name="Followed Hyperlink" xfId="6155" builtinId="9" hidden="1"/>
    <cellStyle name="Followed Hyperlink" xfId="6154" builtinId="9" hidden="1"/>
    <cellStyle name="Followed Hyperlink" xfId="6152" builtinId="9" hidden="1"/>
    <cellStyle name="Followed Hyperlink" xfId="6151" builtinId="9" hidden="1"/>
    <cellStyle name="Followed Hyperlink" xfId="6150" builtinId="9" hidden="1"/>
    <cellStyle name="Followed Hyperlink" xfId="6148" builtinId="9" hidden="1"/>
    <cellStyle name="Followed Hyperlink" xfId="6147" builtinId="9" hidden="1"/>
    <cellStyle name="Followed Hyperlink" xfId="6146" builtinId="9" hidden="1"/>
    <cellStyle name="Followed Hyperlink" xfId="6144" builtinId="9" hidden="1"/>
    <cellStyle name="Followed Hyperlink" xfId="6143" builtinId="9" hidden="1"/>
    <cellStyle name="Followed Hyperlink" xfId="6142" builtinId="9" hidden="1"/>
    <cellStyle name="Followed Hyperlink" xfId="6140" builtinId="9" hidden="1"/>
    <cellStyle name="Followed Hyperlink" xfId="6139" builtinId="9" hidden="1"/>
    <cellStyle name="Followed Hyperlink" xfId="6138" builtinId="9" hidden="1"/>
    <cellStyle name="Followed Hyperlink" xfId="6136" builtinId="9" hidden="1"/>
    <cellStyle name="Followed Hyperlink" xfId="6135" builtinId="9" hidden="1"/>
    <cellStyle name="Followed Hyperlink" xfId="6134" builtinId="9" hidden="1"/>
    <cellStyle name="Followed Hyperlink" xfId="6132" builtinId="9" hidden="1"/>
    <cellStyle name="Followed Hyperlink" xfId="6131" builtinId="9" hidden="1"/>
    <cellStyle name="Followed Hyperlink" xfId="6130" builtinId="9" hidden="1"/>
    <cellStyle name="Followed Hyperlink" xfId="6128" builtinId="9" hidden="1"/>
    <cellStyle name="Followed Hyperlink" xfId="131" builtinId="9" hidden="1"/>
    <cellStyle name="Followed Hyperlink" xfId="127" builtinId="9" hidden="1"/>
    <cellStyle name="Followed Hyperlink" xfId="112" builtinId="9" hidden="1"/>
    <cellStyle name="Followed Hyperlink" xfId="6127" builtinId="9" hidden="1"/>
    <cellStyle name="Followed Hyperlink" xfId="6126" builtinId="9" hidden="1"/>
    <cellStyle name="Followed Hyperlink" xfId="6124" builtinId="9" hidden="1"/>
    <cellStyle name="Followed Hyperlink" xfId="6123" builtinId="9" hidden="1"/>
    <cellStyle name="Followed Hyperlink" xfId="6122" builtinId="9" hidden="1"/>
    <cellStyle name="Followed Hyperlink" xfId="6120" builtinId="9" hidden="1"/>
    <cellStyle name="Followed Hyperlink" xfId="6119" builtinId="9" hidden="1"/>
    <cellStyle name="Followed Hyperlink" xfId="6118" builtinId="9" hidden="1"/>
    <cellStyle name="Followed Hyperlink" xfId="6116" builtinId="9" hidden="1"/>
    <cellStyle name="Followed Hyperlink" xfId="6115" builtinId="9" hidden="1"/>
    <cellStyle name="Followed Hyperlink" xfId="6114" builtinId="9" hidden="1"/>
    <cellStyle name="Followed Hyperlink" xfId="6112" builtinId="9" hidden="1"/>
    <cellStyle name="Followed Hyperlink" xfId="6111" builtinId="9" hidden="1"/>
    <cellStyle name="Followed Hyperlink" xfId="6110" builtinId="9" hidden="1"/>
    <cellStyle name="Followed Hyperlink" xfId="6108" builtinId="9" hidden="1"/>
    <cellStyle name="Followed Hyperlink" xfId="6107" builtinId="9" hidden="1"/>
    <cellStyle name="Followed Hyperlink" xfId="6106" builtinId="9" hidden="1"/>
    <cellStyle name="Followed Hyperlink" xfId="6104" builtinId="9" hidden="1"/>
    <cellStyle name="Followed Hyperlink" xfId="6103" builtinId="9" hidden="1"/>
    <cellStyle name="Followed Hyperlink" xfId="6102" builtinId="9" hidden="1"/>
    <cellStyle name="Followed Hyperlink" xfId="6100" builtinId="9" hidden="1"/>
    <cellStyle name="Followed Hyperlink" xfId="6099" builtinId="9" hidden="1"/>
    <cellStyle name="Followed Hyperlink" xfId="6098" builtinId="9" hidden="1"/>
    <cellStyle name="Followed Hyperlink" xfId="6096" builtinId="9" hidden="1"/>
    <cellStyle name="Followed Hyperlink" xfId="6095" builtinId="9" hidden="1"/>
    <cellStyle name="Followed Hyperlink" xfId="6094" builtinId="9" hidden="1"/>
    <cellStyle name="Followed Hyperlink" xfId="6092" builtinId="9" hidden="1"/>
    <cellStyle name="Followed Hyperlink" xfId="6091" builtinId="9" hidden="1"/>
    <cellStyle name="Followed Hyperlink" xfId="6090" builtinId="9" hidden="1"/>
    <cellStyle name="Followed Hyperlink" xfId="6088" builtinId="9" hidden="1"/>
    <cellStyle name="Followed Hyperlink" xfId="6087" builtinId="9" hidden="1"/>
    <cellStyle name="Followed Hyperlink" xfId="6086" builtinId="9" hidden="1"/>
    <cellStyle name="Followed Hyperlink" xfId="6084" builtinId="9" hidden="1"/>
    <cellStyle name="Followed Hyperlink" xfId="6083" builtinId="9" hidden="1"/>
    <cellStyle name="Followed Hyperlink" xfId="6082" builtinId="9" hidden="1"/>
    <cellStyle name="Followed Hyperlink" xfId="6080" builtinId="9" hidden="1"/>
    <cellStyle name="Followed Hyperlink" xfId="6079" builtinId="9" hidden="1"/>
    <cellStyle name="Followed Hyperlink" xfId="6078" builtinId="9" hidden="1"/>
    <cellStyle name="Followed Hyperlink" xfId="6076" builtinId="9" hidden="1"/>
    <cellStyle name="Followed Hyperlink" xfId="6075" builtinId="9" hidden="1"/>
    <cellStyle name="Followed Hyperlink" xfId="6074" builtinId="9" hidden="1"/>
    <cellStyle name="Followed Hyperlink" xfId="6072" builtinId="9" hidden="1"/>
    <cellStyle name="Followed Hyperlink" xfId="6071" builtinId="9" hidden="1"/>
    <cellStyle name="Followed Hyperlink" xfId="6070" builtinId="9" hidden="1"/>
    <cellStyle name="Followed Hyperlink" xfId="6068" builtinId="9" hidden="1"/>
    <cellStyle name="Followed Hyperlink" xfId="6067" builtinId="9" hidden="1"/>
    <cellStyle name="Followed Hyperlink" xfId="6066" builtinId="9" hidden="1"/>
    <cellStyle name="Followed Hyperlink" xfId="6064" builtinId="9" hidden="1"/>
    <cellStyle name="Followed Hyperlink" xfId="6063" builtinId="9" hidden="1"/>
    <cellStyle name="Followed Hyperlink" xfId="6062" builtinId="9" hidden="1"/>
    <cellStyle name="Followed Hyperlink" xfId="6060" builtinId="9" hidden="1"/>
    <cellStyle name="Followed Hyperlink" xfId="6059" builtinId="9" hidden="1"/>
    <cellStyle name="Followed Hyperlink" xfId="6058" builtinId="9" hidden="1"/>
    <cellStyle name="Followed Hyperlink" xfId="6056" builtinId="9" hidden="1"/>
    <cellStyle name="Followed Hyperlink" xfId="6055" builtinId="9" hidden="1"/>
    <cellStyle name="Followed Hyperlink" xfId="6054" builtinId="9" hidden="1"/>
    <cellStyle name="Followed Hyperlink" xfId="6052" builtinId="9" hidden="1"/>
    <cellStyle name="Followed Hyperlink" xfId="6051" builtinId="9" hidden="1"/>
    <cellStyle name="Followed Hyperlink" xfId="6050" builtinId="9" hidden="1"/>
    <cellStyle name="Followed Hyperlink" xfId="6048" builtinId="9" hidden="1"/>
    <cellStyle name="Followed Hyperlink" xfId="6047" builtinId="9" hidden="1"/>
    <cellStyle name="Followed Hyperlink" xfId="6046" builtinId="9" hidden="1"/>
    <cellStyle name="Followed Hyperlink" xfId="6044" builtinId="9" hidden="1"/>
    <cellStyle name="Followed Hyperlink" xfId="6043" builtinId="9" hidden="1"/>
    <cellStyle name="Followed Hyperlink" xfId="6042" builtinId="9" hidden="1"/>
    <cellStyle name="Followed Hyperlink" xfId="6040" builtinId="9" hidden="1"/>
    <cellStyle name="Followed Hyperlink" xfId="6039" builtinId="9" hidden="1"/>
    <cellStyle name="Followed Hyperlink" xfId="6038" builtinId="9" hidden="1"/>
    <cellStyle name="Followed Hyperlink" xfId="6036" builtinId="9" hidden="1"/>
    <cellStyle name="Followed Hyperlink" xfId="6035" builtinId="9" hidden="1"/>
    <cellStyle name="Followed Hyperlink" xfId="6034" builtinId="9" hidden="1"/>
    <cellStyle name="Followed Hyperlink" xfId="6032" builtinId="9" hidden="1"/>
    <cellStyle name="Followed Hyperlink" xfId="6031" builtinId="9" hidden="1"/>
    <cellStyle name="Followed Hyperlink" xfId="6030" builtinId="9" hidden="1"/>
    <cellStyle name="Followed Hyperlink" xfId="6028" builtinId="9" hidden="1"/>
    <cellStyle name="Followed Hyperlink" xfId="6027" builtinId="9" hidden="1"/>
    <cellStyle name="Followed Hyperlink" xfId="6026" builtinId="9" hidden="1"/>
    <cellStyle name="Followed Hyperlink" xfId="6024" builtinId="9" hidden="1"/>
    <cellStyle name="Followed Hyperlink" xfId="6023" builtinId="9" hidden="1"/>
    <cellStyle name="Followed Hyperlink" xfId="6022" builtinId="9" hidden="1"/>
    <cellStyle name="Followed Hyperlink" xfId="6020" builtinId="9" hidden="1"/>
    <cellStyle name="Followed Hyperlink" xfId="6019" builtinId="9" hidden="1"/>
    <cellStyle name="Followed Hyperlink" xfId="6018" builtinId="9" hidden="1"/>
    <cellStyle name="Followed Hyperlink" xfId="6016" builtinId="9" hidden="1"/>
    <cellStyle name="Followed Hyperlink" xfId="6015" builtinId="9" hidden="1"/>
    <cellStyle name="Followed Hyperlink" xfId="6014" builtinId="9" hidden="1"/>
    <cellStyle name="Followed Hyperlink" xfId="6012" builtinId="9" hidden="1"/>
    <cellStyle name="Followed Hyperlink" xfId="6011" builtinId="9" hidden="1"/>
    <cellStyle name="Followed Hyperlink" xfId="6010" builtinId="9" hidden="1"/>
    <cellStyle name="Followed Hyperlink" xfId="6008" builtinId="9" hidden="1"/>
    <cellStyle name="Followed Hyperlink" xfId="6007" builtinId="9" hidden="1"/>
    <cellStyle name="Followed Hyperlink" xfId="6006" builtinId="9" hidden="1"/>
    <cellStyle name="Followed Hyperlink" xfId="6004" builtinId="9" hidden="1"/>
    <cellStyle name="Followed Hyperlink" xfId="6003" builtinId="9" hidden="1"/>
    <cellStyle name="Followed Hyperlink" xfId="6002" builtinId="9" hidden="1"/>
    <cellStyle name="Followed Hyperlink" xfId="6000" builtinId="9" hidden="1"/>
    <cellStyle name="Followed Hyperlink" xfId="5999" builtinId="9" hidden="1"/>
    <cellStyle name="Followed Hyperlink" xfId="5998" builtinId="9" hidden="1"/>
    <cellStyle name="Followed Hyperlink" xfId="5996" builtinId="9" hidden="1"/>
    <cellStyle name="Followed Hyperlink" xfId="5995" builtinId="9" hidden="1"/>
    <cellStyle name="Followed Hyperlink" xfId="5994" builtinId="9" hidden="1"/>
    <cellStyle name="Followed Hyperlink" xfId="5992" builtinId="9" hidden="1"/>
    <cellStyle name="Followed Hyperlink" xfId="5991" builtinId="9" hidden="1"/>
    <cellStyle name="Followed Hyperlink" xfId="5990" builtinId="9" hidden="1"/>
    <cellStyle name="Followed Hyperlink" xfId="5988" builtinId="9" hidden="1"/>
    <cellStyle name="Followed Hyperlink" xfId="5987" builtinId="9" hidden="1"/>
    <cellStyle name="Followed Hyperlink" xfId="5986" builtinId="9" hidden="1"/>
    <cellStyle name="Followed Hyperlink" xfId="5984" builtinId="9" hidden="1"/>
    <cellStyle name="Followed Hyperlink" xfId="5983" builtinId="9" hidden="1"/>
    <cellStyle name="Followed Hyperlink" xfId="5982" builtinId="9" hidden="1"/>
    <cellStyle name="Followed Hyperlink" xfId="5980" builtinId="9" hidden="1"/>
    <cellStyle name="Followed Hyperlink" xfId="5979" builtinId="9" hidden="1"/>
    <cellStyle name="Followed Hyperlink" xfId="5978" builtinId="9" hidden="1"/>
    <cellStyle name="Followed Hyperlink" xfId="5976" builtinId="9" hidden="1"/>
    <cellStyle name="Followed Hyperlink" xfId="5975" builtinId="9" hidden="1"/>
    <cellStyle name="Followed Hyperlink" xfId="5974" builtinId="9" hidden="1"/>
    <cellStyle name="Followed Hyperlink" xfId="5972" builtinId="9" hidden="1"/>
    <cellStyle name="Followed Hyperlink" xfId="5971" builtinId="9" hidden="1"/>
    <cellStyle name="Followed Hyperlink" xfId="5970" builtinId="9" hidden="1"/>
    <cellStyle name="Followed Hyperlink" xfId="5968" builtinId="9" hidden="1"/>
    <cellStyle name="Followed Hyperlink" xfId="5967" builtinId="9" hidden="1"/>
    <cellStyle name="Followed Hyperlink" xfId="5966" builtinId="9" hidden="1"/>
    <cellStyle name="Followed Hyperlink" xfId="5964" builtinId="9" hidden="1"/>
    <cellStyle name="Followed Hyperlink" xfId="5963" builtinId="9" hidden="1"/>
    <cellStyle name="Followed Hyperlink" xfId="5962" builtinId="9" hidden="1"/>
    <cellStyle name="Followed Hyperlink" xfId="5960" builtinId="9" hidden="1"/>
    <cellStyle name="Followed Hyperlink" xfId="5959" builtinId="9" hidden="1"/>
    <cellStyle name="Followed Hyperlink" xfId="5958" builtinId="9" hidden="1"/>
    <cellStyle name="Followed Hyperlink" xfId="5956" builtinId="9" hidden="1"/>
    <cellStyle name="Followed Hyperlink" xfId="5955" builtinId="9" hidden="1"/>
    <cellStyle name="Followed Hyperlink" xfId="5954" builtinId="9" hidden="1"/>
    <cellStyle name="Followed Hyperlink" xfId="5952" builtinId="9" hidden="1"/>
    <cellStyle name="Followed Hyperlink" xfId="5951" builtinId="9" hidden="1"/>
    <cellStyle name="Followed Hyperlink" xfId="5950" builtinId="9" hidden="1"/>
    <cellStyle name="Followed Hyperlink" xfId="5948" builtinId="9" hidden="1"/>
    <cellStyle name="Followed Hyperlink" xfId="5947" builtinId="9" hidden="1"/>
    <cellStyle name="Followed Hyperlink" xfId="5946" builtinId="9" hidden="1"/>
    <cellStyle name="Followed Hyperlink" xfId="5944" builtinId="9" hidden="1"/>
    <cellStyle name="Followed Hyperlink" xfId="5943" builtinId="9" hidden="1"/>
    <cellStyle name="Followed Hyperlink" xfId="5942" builtinId="9" hidden="1"/>
    <cellStyle name="Followed Hyperlink" xfId="5940" builtinId="9" hidden="1"/>
    <cellStyle name="Followed Hyperlink" xfId="5939" builtinId="9" hidden="1"/>
    <cellStyle name="Followed Hyperlink" xfId="5938" builtinId="9" hidden="1"/>
    <cellStyle name="Followed Hyperlink" xfId="5936" builtinId="9" hidden="1"/>
    <cellStyle name="Followed Hyperlink" xfId="5935" builtinId="9" hidden="1"/>
    <cellStyle name="Followed Hyperlink" xfId="5934" builtinId="9" hidden="1"/>
    <cellStyle name="Followed Hyperlink" xfId="5932" builtinId="9" hidden="1"/>
    <cellStyle name="Followed Hyperlink" xfId="5931" builtinId="9" hidden="1"/>
    <cellStyle name="Followed Hyperlink" xfId="5930" builtinId="9" hidden="1"/>
    <cellStyle name="Followed Hyperlink" xfId="5928" builtinId="9" hidden="1"/>
    <cellStyle name="Followed Hyperlink" xfId="5927" builtinId="9" hidden="1"/>
    <cellStyle name="Followed Hyperlink" xfId="5926" builtinId="9" hidden="1"/>
    <cellStyle name="Followed Hyperlink" xfId="5924" builtinId="9" hidden="1"/>
    <cellStyle name="Followed Hyperlink" xfId="5923" builtinId="9" hidden="1"/>
    <cellStyle name="Followed Hyperlink" xfId="5922" builtinId="9" hidden="1"/>
    <cellStyle name="Followed Hyperlink" xfId="134" builtinId="9" hidden="1"/>
    <cellStyle name="Followed Hyperlink" xfId="123" builtinId="9" hidden="1"/>
    <cellStyle name="Followed Hyperlink" xfId="5920" builtinId="9" hidden="1"/>
    <cellStyle name="Followed Hyperlink" xfId="5918" builtinId="9" hidden="1"/>
    <cellStyle name="Followed Hyperlink" xfId="5917" builtinId="9" hidden="1"/>
    <cellStyle name="Followed Hyperlink" xfId="5916" builtinId="9" hidden="1"/>
    <cellStyle name="Followed Hyperlink" xfId="5914" builtinId="9" hidden="1"/>
    <cellStyle name="Followed Hyperlink" xfId="5913" builtinId="9" hidden="1"/>
    <cellStyle name="Followed Hyperlink" xfId="5912" builtinId="9" hidden="1"/>
    <cellStyle name="Followed Hyperlink" xfId="5910" builtinId="9" hidden="1"/>
    <cellStyle name="Followed Hyperlink" xfId="5909" builtinId="9" hidden="1"/>
    <cellStyle name="Followed Hyperlink" xfId="5908" builtinId="9" hidden="1"/>
    <cellStyle name="Followed Hyperlink" xfId="5906" builtinId="9" hidden="1"/>
    <cellStyle name="Followed Hyperlink" xfId="5905" builtinId="9" hidden="1"/>
    <cellStyle name="Followed Hyperlink" xfId="5904" builtinId="9" hidden="1"/>
    <cellStyle name="Followed Hyperlink" xfId="5902" builtinId="9" hidden="1"/>
    <cellStyle name="Followed Hyperlink" xfId="5901" builtinId="9" hidden="1"/>
    <cellStyle name="Followed Hyperlink" xfId="5900" builtinId="9" hidden="1"/>
    <cellStyle name="Followed Hyperlink" xfId="5898" builtinId="9" hidden="1"/>
    <cellStyle name="Followed Hyperlink" xfId="5897" builtinId="9" hidden="1"/>
    <cellStyle name="Followed Hyperlink" xfId="5896" builtinId="9" hidden="1"/>
    <cellStyle name="Followed Hyperlink" xfId="5894" builtinId="9" hidden="1"/>
    <cellStyle name="Followed Hyperlink" xfId="5893" builtinId="9" hidden="1"/>
    <cellStyle name="Followed Hyperlink" xfId="5892" builtinId="9" hidden="1"/>
    <cellStyle name="Followed Hyperlink" xfId="5890" builtinId="9" hidden="1"/>
    <cellStyle name="Followed Hyperlink" xfId="5889" builtinId="9" hidden="1"/>
    <cellStyle name="Followed Hyperlink" xfId="5888" builtinId="9" hidden="1"/>
    <cellStyle name="Followed Hyperlink" xfId="5886" builtinId="9" hidden="1"/>
    <cellStyle name="Followed Hyperlink" xfId="5885" builtinId="9" hidden="1"/>
    <cellStyle name="Followed Hyperlink" xfId="5884" builtinId="9" hidden="1"/>
    <cellStyle name="Followed Hyperlink" xfId="5882" builtinId="9" hidden="1"/>
    <cellStyle name="Followed Hyperlink" xfId="5881" builtinId="9" hidden="1"/>
    <cellStyle name="Followed Hyperlink" xfId="5880" builtinId="9" hidden="1"/>
    <cellStyle name="Followed Hyperlink" xfId="5878" builtinId="9" hidden="1"/>
    <cellStyle name="Followed Hyperlink" xfId="5877" builtinId="9" hidden="1"/>
    <cellStyle name="Followed Hyperlink" xfId="5876" builtinId="9" hidden="1"/>
    <cellStyle name="Followed Hyperlink" xfId="5874" builtinId="9" hidden="1"/>
    <cellStyle name="Followed Hyperlink" xfId="5873" builtinId="9" hidden="1"/>
    <cellStyle name="Followed Hyperlink" xfId="5872" builtinId="9" hidden="1"/>
    <cellStyle name="Followed Hyperlink" xfId="5870" builtinId="9" hidden="1"/>
    <cellStyle name="Followed Hyperlink" xfId="5869" builtinId="9" hidden="1"/>
    <cellStyle name="Followed Hyperlink" xfId="5868" builtinId="9" hidden="1"/>
    <cellStyle name="Followed Hyperlink" xfId="5866" builtinId="9" hidden="1"/>
    <cellStyle name="Followed Hyperlink" xfId="5865" builtinId="9" hidden="1"/>
    <cellStyle name="Followed Hyperlink" xfId="5864" builtinId="9" hidden="1"/>
    <cellStyle name="Followed Hyperlink" xfId="5862" builtinId="9" hidden="1"/>
    <cellStyle name="Followed Hyperlink" xfId="5861" builtinId="9" hidden="1"/>
    <cellStyle name="Followed Hyperlink" xfId="5860" builtinId="9" hidden="1"/>
    <cellStyle name="Followed Hyperlink" xfId="5858" builtinId="9" hidden="1"/>
    <cellStyle name="Followed Hyperlink" xfId="5857" builtinId="9" hidden="1"/>
    <cellStyle name="Followed Hyperlink" xfId="5856" builtinId="9" hidden="1"/>
    <cellStyle name="Followed Hyperlink" xfId="5854" builtinId="9" hidden="1"/>
    <cellStyle name="Followed Hyperlink" xfId="5853" builtinId="9" hidden="1"/>
    <cellStyle name="Followed Hyperlink" xfId="133" builtinId="9" hidden="1"/>
    <cellStyle name="Followed Hyperlink" xfId="5851" builtinId="9" hidden="1"/>
    <cellStyle name="Followed Hyperlink" xfId="5850" builtinId="9" hidden="1"/>
    <cellStyle name="Followed Hyperlink" xfId="5849" builtinId="9" hidden="1"/>
    <cellStyle name="Followed Hyperlink" xfId="5847" builtinId="9" hidden="1"/>
    <cellStyle name="Followed Hyperlink" xfId="5846" builtinId="9" hidden="1"/>
    <cellStyle name="Followed Hyperlink" xfId="5845" builtinId="9" hidden="1"/>
    <cellStyle name="Followed Hyperlink" xfId="5843" builtinId="9" hidden="1"/>
    <cellStyle name="Followed Hyperlink" xfId="5842" builtinId="9" hidden="1"/>
    <cellStyle name="Followed Hyperlink" xfId="5841" builtinId="9" hidden="1"/>
    <cellStyle name="Followed Hyperlink" xfId="5840" builtinId="9" hidden="1"/>
    <cellStyle name="Followed Hyperlink" xfId="5839" builtinId="9" hidden="1"/>
    <cellStyle name="Followed Hyperlink" xfId="5838" builtinId="9" hidden="1"/>
    <cellStyle name="Followed Hyperlink" xfId="5836" builtinId="9" hidden="1"/>
    <cellStyle name="Followed Hyperlink" xfId="5835" builtinId="9" hidden="1"/>
    <cellStyle name="Followed Hyperlink" xfId="5834" builtinId="9" hidden="1"/>
    <cellStyle name="Followed Hyperlink" xfId="5832" builtinId="9" hidden="1"/>
    <cellStyle name="Followed Hyperlink" xfId="5831" builtinId="9" hidden="1"/>
    <cellStyle name="Followed Hyperlink" xfId="5830" builtinId="9" hidden="1"/>
    <cellStyle name="Followed Hyperlink" xfId="5828" builtinId="9" hidden="1"/>
    <cellStyle name="Followed Hyperlink" xfId="5827" builtinId="9" hidden="1"/>
    <cellStyle name="Followed Hyperlink" xfId="5826" builtinId="9" hidden="1"/>
    <cellStyle name="Followed Hyperlink" xfId="5824" builtinId="9" hidden="1"/>
    <cellStyle name="Followed Hyperlink" xfId="122" builtinId="9" hidden="1"/>
    <cellStyle name="Followed Hyperlink" xfId="5823" builtinId="9" hidden="1"/>
    <cellStyle name="Followed Hyperlink" xfId="5821" builtinId="9" hidden="1"/>
    <cellStyle name="Followed Hyperlink" xfId="5820" builtinId="9" hidden="1"/>
    <cellStyle name="Followed Hyperlink" xfId="5819" builtinId="9" hidden="1"/>
    <cellStyle name="Followed Hyperlink" xfId="5817" builtinId="9" hidden="1"/>
    <cellStyle name="Followed Hyperlink" xfId="5816" builtinId="9" hidden="1"/>
    <cellStyle name="Followed Hyperlink" xfId="5815" builtinId="9" hidden="1"/>
    <cellStyle name="Followed Hyperlink" xfId="5813" builtinId="9" hidden="1"/>
    <cellStyle name="Followed Hyperlink" xfId="128" builtinId="9" hidden="1"/>
    <cellStyle name="Followed Hyperlink" xfId="5812" builtinId="9" hidden="1"/>
    <cellStyle name="Followed Hyperlink" xfId="5810" builtinId="9" hidden="1"/>
    <cellStyle name="Followed Hyperlink" xfId="5809" builtinId="9" hidden="1"/>
    <cellStyle name="Followed Hyperlink" xfId="5808" builtinId="9" hidden="1"/>
    <cellStyle name="Followed Hyperlink" xfId="5806" builtinId="9" hidden="1"/>
    <cellStyle name="Followed Hyperlink" xfId="5805" builtinId="9" hidden="1"/>
    <cellStyle name="Followed Hyperlink" xfId="5804" builtinId="9" hidden="1"/>
    <cellStyle name="Followed Hyperlink" xfId="5802" builtinId="9" hidden="1"/>
    <cellStyle name="Followed Hyperlink" xfId="5801" builtinId="9" hidden="1"/>
    <cellStyle name="Followed Hyperlink" xfId="136" builtinId="9" hidden="1"/>
    <cellStyle name="Followed Hyperlink" xfId="126" builtinId="9" hidden="1"/>
    <cellStyle name="Followed Hyperlink" xfId="135" builtinId="9" hidden="1"/>
    <cellStyle name="Followed Hyperlink" xfId="5800" builtinId="9" hidden="1"/>
    <cellStyle name="Followed Hyperlink" xfId="5798" builtinId="9" hidden="1"/>
    <cellStyle name="Followed Hyperlink" xfId="5797" builtinId="9" hidden="1"/>
    <cellStyle name="Followed Hyperlink" xfId="5796" builtinId="9" hidden="1"/>
    <cellStyle name="Followed Hyperlink" xfId="5794" builtinId="9" hidden="1"/>
    <cellStyle name="Followed Hyperlink" xfId="5793" builtinId="9" hidden="1"/>
    <cellStyle name="Followed Hyperlink" xfId="5792" builtinId="9" hidden="1"/>
    <cellStyle name="Followed Hyperlink" xfId="5790" builtinId="9" hidden="1"/>
    <cellStyle name="Followed Hyperlink" xfId="5789" builtinId="9" hidden="1"/>
    <cellStyle name="Followed Hyperlink" xfId="5788" builtinId="9" hidden="1"/>
    <cellStyle name="Followed Hyperlink" xfId="5786" builtinId="9" hidden="1"/>
    <cellStyle name="Followed Hyperlink" xfId="5785" builtinId="9" hidden="1"/>
    <cellStyle name="Followed Hyperlink" xfId="5784" builtinId="9" hidden="1"/>
    <cellStyle name="Followed Hyperlink" xfId="5782" builtinId="9" hidden="1"/>
    <cellStyle name="Followed Hyperlink" xfId="5781" builtinId="9" hidden="1"/>
    <cellStyle name="Followed Hyperlink" xfId="5780" builtinId="9" hidden="1"/>
    <cellStyle name="Followed Hyperlink" xfId="5778" builtinId="9" hidden="1"/>
    <cellStyle name="Followed Hyperlink" xfId="5777" builtinId="9" hidden="1"/>
    <cellStyle name="Followed Hyperlink" xfId="5776" builtinId="9" hidden="1"/>
    <cellStyle name="Followed Hyperlink" xfId="5774" builtinId="9" hidden="1"/>
    <cellStyle name="Followed Hyperlink" xfId="5773" builtinId="9" hidden="1"/>
    <cellStyle name="Followed Hyperlink" xfId="5772" builtinId="9" hidden="1"/>
    <cellStyle name="Followed Hyperlink" xfId="5770" builtinId="9" hidden="1"/>
    <cellStyle name="Followed Hyperlink" xfId="5769" builtinId="9" hidden="1"/>
    <cellStyle name="Followed Hyperlink" xfId="5768" builtinId="9" hidden="1"/>
    <cellStyle name="Followed Hyperlink" xfId="5766" builtinId="9" hidden="1"/>
    <cellStyle name="Followed Hyperlink" xfId="5765" builtinId="9" hidden="1"/>
    <cellStyle name="Followed Hyperlink" xfId="5764" builtinId="9" hidden="1"/>
    <cellStyle name="Followed Hyperlink" xfId="5762" builtinId="9" hidden="1"/>
    <cellStyle name="Followed Hyperlink" xfId="5761" builtinId="9" hidden="1"/>
    <cellStyle name="Followed Hyperlink" xfId="5760" builtinId="9" hidden="1"/>
    <cellStyle name="Followed Hyperlink" xfId="5758" builtinId="9" hidden="1"/>
    <cellStyle name="Followed Hyperlink" xfId="129" builtinId="9" hidden="1"/>
    <cellStyle name="Followed Hyperlink" xfId="117" builtinId="9" hidden="1"/>
    <cellStyle name="Followed Hyperlink" xfId="124" builtinId="9" hidden="1"/>
    <cellStyle name="Followed Hyperlink" xfId="5757" builtinId="9" hidden="1"/>
    <cellStyle name="Followed Hyperlink" xfId="5756" builtinId="9" hidden="1"/>
    <cellStyle name="Followed Hyperlink" xfId="5754" builtinId="9" hidden="1"/>
    <cellStyle name="Followed Hyperlink" xfId="5753" builtinId="9" hidden="1"/>
    <cellStyle name="Followed Hyperlink" xfId="5752" builtinId="9" hidden="1"/>
    <cellStyle name="Followed Hyperlink" xfId="5750" builtinId="9" hidden="1"/>
    <cellStyle name="Followed Hyperlink" xfId="5749" builtinId="9" hidden="1"/>
    <cellStyle name="Followed Hyperlink" xfId="5748" builtinId="9" hidden="1"/>
    <cellStyle name="Followed Hyperlink" xfId="116" builtinId="9" hidden="1"/>
    <cellStyle name="Followed Hyperlink" xfId="5747" builtinId="9" hidden="1"/>
    <cellStyle name="Followed Hyperlink" xfId="5746" builtinId="9" hidden="1"/>
    <cellStyle name="Followed Hyperlink" xfId="5744" builtinId="9" hidden="1"/>
    <cellStyle name="Followed Hyperlink" xfId="5743" builtinId="9" hidden="1"/>
    <cellStyle name="Followed Hyperlink" xfId="5742" builtinId="9" hidden="1"/>
    <cellStyle name="Followed Hyperlink" xfId="5740" builtinId="9" hidden="1"/>
    <cellStyle name="Followed Hyperlink" xfId="5739" builtinId="9" hidden="1"/>
    <cellStyle name="Followed Hyperlink" xfId="5738" builtinId="9" hidden="1"/>
    <cellStyle name="Followed Hyperlink" xfId="5736" builtinId="9" hidden="1"/>
    <cellStyle name="Followed Hyperlink" xfId="5735" builtinId="9" hidden="1"/>
    <cellStyle name="Followed Hyperlink" xfId="5734" builtinId="9" hidden="1"/>
    <cellStyle name="Followed Hyperlink" xfId="5732" builtinId="9" hidden="1"/>
    <cellStyle name="Followed Hyperlink" xfId="5731" builtinId="9" hidden="1"/>
    <cellStyle name="Followed Hyperlink" xfId="5730" builtinId="9" hidden="1"/>
    <cellStyle name="Followed Hyperlink" xfId="5728" builtinId="9" hidden="1"/>
    <cellStyle name="Followed Hyperlink" xfId="5727" builtinId="9" hidden="1"/>
    <cellStyle name="Followed Hyperlink" xfId="5726" builtinId="9" hidden="1"/>
    <cellStyle name="Followed Hyperlink" xfId="5729" builtinId="9" hidden="1"/>
    <cellStyle name="Followed Hyperlink" xfId="5733" builtinId="9" hidden="1"/>
    <cellStyle name="Followed Hyperlink" xfId="5737" builtinId="9" hidden="1"/>
    <cellStyle name="Followed Hyperlink" xfId="5741" builtinId="9" hidden="1"/>
    <cellStyle name="Followed Hyperlink" xfId="5745" builtinId="9" hidden="1"/>
    <cellStyle name="Followed Hyperlink" xfId="118" builtinId="9" hidden="1"/>
    <cellStyle name="Followed Hyperlink" xfId="5751" builtinId="9" hidden="1"/>
    <cellStyle name="Followed Hyperlink" xfId="5755" builtinId="9" hidden="1"/>
    <cellStyle name="Followed Hyperlink" xfId="125" builtinId="9" hidden="1"/>
    <cellStyle name="Followed Hyperlink" xfId="5759" builtinId="9" hidden="1"/>
    <cellStyle name="Followed Hyperlink" xfId="5763" builtinId="9" hidden="1"/>
    <cellStyle name="Followed Hyperlink" xfId="5767" builtinId="9" hidden="1"/>
    <cellStyle name="Followed Hyperlink" xfId="5771" builtinId="9" hidden="1"/>
    <cellStyle name="Followed Hyperlink" xfId="5775" builtinId="9" hidden="1"/>
    <cellStyle name="Followed Hyperlink" xfId="5779" builtinId="9" hidden="1"/>
    <cellStyle name="Followed Hyperlink" xfId="5783" builtinId="9" hidden="1"/>
    <cellStyle name="Followed Hyperlink" xfId="5787" builtinId="9" hidden="1"/>
    <cellStyle name="Followed Hyperlink" xfId="5791" builtinId="9" hidden="1"/>
    <cellStyle name="Followed Hyperlink" xfId="5795" builtinId="9" hidden="1"/>
    <cellStyle name="Followed Hyperlink" xfId="5799" builtinId="9" hidden="1"/>
    <cellStyle name="Followed Hyperlink" xfId="130" builtinId="9" hidden="1"/>
    <cellStyle name="Followed Hyperlink" xfId="5803" builtinId="9" hidden="1"/>
    <cellStyle name="Followed Hyperlink" xfId="5807" builtinId="9" hidden="1"/>
    <cellStyle name="Followed Hyperlink" xfId="5811" builtinId="9" hidden="1"/>
    <cellStyle name="Followed Hyperlink" xfId="5814" builtinId="9" hidden="1"/>
    <cellStyle name="Followed Hyperlink" xfId="5818" builtinId="9" hidden="1"/>
    <cellStyle name="Followed Hyperlink" xfId="5822" builtinId="9" hidden="1"/>
    <cellStyle name="Followed Hyperlink" xfId="5825" builtinId="9" hidden="1"/>
    <cellStyle name="Followed Hyperlink" xfId="5829" builtinId="9" hidden="1"/>
    <cellStyle name="Followed Hyperlink" xfId="5833" builtinId="9" hidden="1"/>
    <cellStyle name="Followed Hyperlink" xfId="5837" builtinId="9" hidden="1"/>
    <cellStyle name="Followed Hyperlink" xfId="110" builtinId="9" hidden="1"/>
    <cellStyle name="Followed Hyperlink" xfId="5844" builtinId="9" hidden="1"/>
    <cellStyle name="Followed Hyperlink" xfId="5848" builtinId="9" hidden="1"/>
    <cellStyle name="Followed Hyperlink" xfId="5852" builtinId="9" hidden="1"/>
    <cellStyle name="Followed Hyperlink" xfId="5855" builtinId="9" hidden="1"/>
    <cellStyle name="Followed Hyperlink" xfId="5859" builtinId="9" hidden="1"/>
    <cellStyle name="Followed Hyperlink" xfId="5863" builtinId="9" hidden="1"/>
    <cellStyle name="Followed Hyperlink" xfId="5867" builtinId="9" hidden="1"/>
    <cellStyle name="Followed Hyperlink" xfId="5871" builtinId="9" hidden="1"/>
    <cellStyle name="Followed Hyperlink" xfId="5875" builtinId="9" hidden="1"/>
    <cellStyle name="Followed Hyperlink" xfId="5879" builtinId="9" hidden="1"/>
    <cellStyle name="Followed Hyperlink" xfId="5883" builtinId="9" hidden="1"/>
    <cellStyle name="Followed Hyperlink" xfId="5887" builtinId="9" hidden="1"/>
    <cellStyle name="Followed Hyperlink" xfId="5891" builtinId="9" hidden="1"/>
    <cellStyle name="Followed Hyperlink" xfId="5895" builtinId="9" hidden="1"/>
    <cellStyle name="Followed Hyperlink" xfId="5899" builtinId="9" hidden="1"/>
    <cellStyle name="Followed Hyperlink" xfId="5903" builtinId="9" hidden="1"/>
    <cellStyle name="Followed Hyperlink" xfId="5907" builtinId="9" hidden="1"/>
    <cellStyle name="Followed Hyperlink" xfId="5911" builtinId="9" hidden="1"/>
    <cellStyle name="Followed Hyperlink" xfId="5915" builtinId="9" hidden="1"/>
    <cellStyle name="Followed Hyperlink" xfId="5919" builtinId="9" hidden="1"/>
    <cellStyle name="Followed Hyperlink" xfId="5921" builtinId="9" hidden="1"/>
    <cellStyle name="Followed Hyperlink" xfId="5925" builtinId="9" hidden="1"/>
    <cellStyle name="Followed Hyperlink" xfId="5929" builtinId="9" hidden="1"/>
    <cellStyle name="Followed Hyperlink" xfId="5933" builtinId="9" hidden="1"/>
    <cellStyle name="Followed Hyperlink" xfId="5937" builtinId="9" hidden="1"/>
    <cellStyle name="Followed Hyperlink" xfId="5941" builtinId="9" hidden="1"/>
    <cellStyle name="Followed Hyperlink" xfId="5945" builtinId="9" hidden="1"/>
    <cellStyle name="Followed Hyperlink" xfId="5949" builtinId="9" hidden="1"/>
    <cellStyle name="Followed Hyperlink" xfId="5953" builtinId="9" hidden="1"/>
    <cellStyle name="Followed Hyperlink" xfId="5957" builtinId="9" hidden="1"/>
    <cellStyle name="Followed Hyperlink" xfId="5961" builtinId="9" hidden="1"/>
    <cellStyle name="Followed Hyperlink" xfId="5965" builtinId="9" hidden="1"/>
    <cellStyle name="Followed Hyperlink" xfId="5969" builtinId="9" hidden="1"/>
    <cellStyle name="Followed Hyperlink" xfId="5973" builtinId="9" hidden="1"/>
    <cellStyle name="Followed Hyperlink" xfId="5977" builtinId="9" hidden="1"/>
    <cellStyle name="Followed Hyperlink" xfId="5981" builtinId="9" hidden="1"/>
    <cellStyle name="Followed Hyperlink" xfId="5985" builtinId="9" hidden="1"/>
    <cellStyle name="Followed Hyperlink" xfId="5989" builtinId="9" hidden="1"/>
    <cellStyle name="Followed Hyperlink" xfId="5993" builtinId="9" hidden="1"/>
    <cellStyle name="Followed Hyperlink" xfId="5997" builtinId="9" hidden="1"/>
    <cellStyle name="Followed Hyperlink" xfId="6001" builtinId="9" hidden="1"/>
    <cellStyle name="Followed Hyperlink" xfId="6005" builtinId="9" hidden="1"/>
    <cellStyle name="Followed Hyperlink" xfId="6009" builtinId="9" hidden="1"/>
    <cellStyle name="Followed Hyperlink" xfId="6013" builtinId="9" hidden="1"/>
    <cellStyle name="Followed Hyperlink" xfId="6017" builtinId="9" hidden="1"/>
    <cellStyle name="Followed Hyperlink" xfId="6021" builtinId="9" hidden="1"/>
    <cellStyle name="Followed Hyperlink" xfId="6025" builtinId="9" hidden="1"/>
    <cellStyle name="Followed Hyperlink" xfId="6029" builtinId="9" hidden="1"/>
    <cellStyle name="Followed Hyperlink" xfId="6033" builtinId="9" hidden="1"/>
    <cellStyle name="Followed Hyperlink" xfId="6037" builtinId="9" hidden="1"/>
    <cellStyle name="Followed Hyperlink" xfId="6041" builtinId="9" hidden="1"/>
    <cellStyle name="Followed Hyperlink" xfId="6045" builtinId="9" hidden="1"/>
    <cellStyle name="Followed Hyperlink" xfId="6049" builtinId="9" hidden="1"/>
    <cellStyle name="Followed Hyperlink" xfId="6053" builtinId="9" hidden="1"/>
    <cellStyle name="Followed Hyperlink" xfId="6057" builtinId="9" hidden="1"/>
    <cellStyle name="Followed Hyperlink" xfId="6061" builtinId="9" hidden="1"/>
    <cellStyle name="Followed Hyperlink" xfId="6065" builtinId="9" hidden="1"/>
    <cellStyle name="Followed Hyperlink" xfId="6069" builtinId="9" hidden="1"/>
    <cellStyle name="Followed Hyperlink" xfId="6073" builtinId="9" hidden="1"/>
    <cellStyle name="Followed Hyperlink" xfId="6077" builtinId="9" hidden="1"/>
    <cellStyle name="Followed Hyperlink" xfId="6081" builtinId="9" hidden="1"/>
    <cellStyle name="Followed Hyperlink" xfId="6085" builtinId="9" hidden="1"/>
    <cellStyle name="Followed Hyperlink" xfId="6089" builtinId="9" hidden="1"/>
    <cellStyle name="Followed Hyperlink" xfId="6093" builtinId="9" hidden="1"/>
    <cellStyle name="Followed Hyperlink" xfId="6097" builtinId="9" hidden="1"/>
    <cellStyle name="Followed Hyperlink" xfId="6101" builtinId="9" hidden="1"/>
    <cellStyle name="Followed Hyperlink" xfId="6105" builtinId="9" hidden="1"/>
    <cellStyle name="Followed Hyperlink" xfId="6109" builtinId="9" hidden="1"/>
    <cellStyle name="Followed Hyperlink" xfId="6113" builtinId="9" hidden="1"/>
    <cellStyle name="Followed Hyperlink" xfId="6117" builtinId="9" hidden="1"/>
    <cellStyle name="Followed Hyperlink" xfId="6121" builtinId="9" hidden="1"/>
    <cellStyle name="Followed Hyperlink" xfId="6125" builtinId="9" hidden="1"/>
    <cellStyle name="Followed Hyperlink" xfId="119" builtinId="9" hidden="1"/>
    <cellStyle name="Followed Hyperlink" xfId="6129" builtinId="9" hidden="1"/>
    <cellStyle name="Followed Hyperlink" xfId="6133" builtinId="9" hidden="1"/>
    <cellStyle name="Followed Hyperlink" xfId="6137" builtinId="9" hidden="1"/>
    <cellStyle name="Followed Hyperlink" xfId="6141" builtinId="9" hidden="1"/>
    <cellStyle name="Followed Hyperlink" xfId="6145" builtinId="9" hidden="1"/>
    <cellStyle name="Followed Hyperlink" xfId="6149" builtinId="9" hidden="1"/>
    <cellStyle name="Followed Hyperlink" xfId="6153" builtinId="9" hidden="1"/>
    <cellStyle name="Followed Hyperlink" xfId="6157" builtinId="9" hidden="1"/>
    <cellStyle name="Followed Hyperlink" xfId="6161" builtinId="9" hidden="1"/>
    <cellStyle name="Followed Hyperlink" xfId="6165" builtinId="9" hidden="1"/>
    <cellStyle name="Followed Hyperlink" xfId="6169" builtinId="9" hidden="1"/>
    <cellStyle name="Followed Hyperlink" xfId="6173" builtinId="9" hidden="1"/>
    <cellStyle name="Followed Hyperlink" xfId="6177" builtinId="9" hidden="1"/>
    <cellStyle name="Followed Hyperlink" xfId="6181" builtinId="9" hidden="1"/>
    <cellStyle name="Followed Hyperlink" xfId="6185" builtinId="9" hidden="1"/>
    <cellStyle name="Followed Hyperlink" xfId="6189" builtinId="9" hidden="1"/>
    <cellStyle name="Followed Hyperlink" xfId="6193" builtinId="9" hidden="1"/>
    <cellStyle name="Followed Hyperlink" xfId="6197" builtinId="9" hidden="1"/>
    <cellStyle name="Followed Hyperlink" xfId="6201" builtinId="9" hidden="1"/>
    <cellStyle name="Followed Hyperlink" xfId="6205" builtinId="9" hidden="1"/>
    <cellStyle name="Followed Hyperlink" xfId="6261" builtinId="9" hidden="1"/>
    <cellStyle name="Followed Hyperlink" xfId="6257" builtinId="9" hidden="1"/>
    <cellStyle name="Followed Hyperlink" xfId="6253" builtinId="9" hidden="1"/>
    <cellStyle name="Followed Hyperlink" xfId="6249" builtinId="9" hidden="1"/>
    <cellStyle name="Followed Hyperlink" xfId="6245" builtinId="9" hidden="1"/>
    <cellStyle name="Followed Hyperlink" xfId="6241" builtinId="9" hidden="1"/>
    <cellStyle name="Followed Hyperlink" xfId="6237" builtinId="9" hidden="1"/>
    <cellStyle name="Followed Hyperlink" xfId="6233" builtinId="9" hidden="1"/>
    <cellStyle name="Followed Hyperlink" xfId="6229" builtinId="9" hidden="1"/>
    <cellStyle name="Followed Hyperlink" xfId="6225" builtinId="9" hidden="1"/>
    <cellStyle name="Followed Hyperlink" xfId="6221" builtinId="9" hidden="1"/>
    <cellStyle name="Followed Hyperlink" xfId="6217" builtinId="9" hidden="1"/>
    <cellStyle name="Followed Hyperlink" xfId="5683" builtinId="9" hidden="1"/>
    <cellStyle name="Followed Hyperlink" xfId="5679" builtinId="9" hidden="1"/>
    <cellStyle name="Followed Hyperlink" xfId="5675" builtinId="9" hidden="1"/>
    <cellStyle name="Followed Hyperlink" xfId="5671" builtinId="9" hidden="1"/>
    <cellStyle name="Followed Hyperlink" xfId="5667" builtinId="9" hidden="1"/>
    <cellStyle name="Followed Hyperlink" xfId="5663" builtinId="9" hidden="1"/>
    <cellStyle name="Followed Hyperlink" xfId="5659" builtinId="9" hidden="1"/>
    <cellStyle name="Followed Hyperlink" xfId="5655" builtinId="9" hidden="1"/>
    <cellStyle name="Followed Hyperlink" xfId="5651" builtinId="9" hidden="1"/>
    <cellStyle name="Followed Hyperlink" xfId="5647" builtinId="9" hidden="1"/>
    <cellStyle name="Followed Hyperlink" xfId="5643" builtinId="9" hidden="1"/>
    <cellStyle name="Followed Hyperlink" xfId="5639" builtinId="9" hidden="1"/>
    <cellStyle name="Followed Hyperlink" xfId="5635" builtinId="9" hidden="1"/>
    <cellStyle name="Followed Hyperlink" xfId="5631" builtinId="9" hidden="1"/>
    <cellStyle name="Followed Hyperlink" xfId="5627" builtinId="9" hidden="1"/>
    <cellStyle name="Followed Hyperlink" xfId="5623" builtinId="9" hidden="1"/>
    <cellStyle name="Followed Hyperlink" xfId="5619" builtinId="9" hidden="1"/>
    <cellStyle name="Followed Hyperlink" xfId="5615" builtinId="9" hidden="1"/>
    <cellStyle name="Followed Hyperlink" xfId="5611" builtinId="9" hidden="1"/>
    <cellStyle name="Followed Hyperlink" xfId="5607" builtinId="9" hidden="1"/>
    <cellStyle name="Followed Hyperlink" xfId="5603" builtinId="9" hidden="1"/>
    <cellStyle name="Followed Hyperlink" xfId="5599" builtinId="9" hidden="1"/>
    <cellStyle name="Followed Hyperlink" xfId="5595" builtinId="9" hidden="1"/>
    <cellStyle name="Followed Hyperlink" xfId="5591" builtinId="9" hidden="1"/>
    <cellStyle name="Followed Hyperlink" xfId="5587" builtinId="9" hidden="1"/>
    <cellStyle name="Followed Hyperlink" xfId="5583" builtinId="9" hidden="1"/>
    <cellStyle name="Followed Hyperlink" xfId="5579" builtinId="9" hidden="1"/>
    <cellStyle name="Followed Hyperlink" xfId="5575" builtinId="9" hidden="1"/>
    <cellStyle name="Followed Hyperlink" xfId="5571" builtinId="9" hidden="1"/>
    <cellStyle name="Followed Hyperlink" xfId="5567" builtinId="9" hidden="1"/>
    <cellStyle name="Followed Hyperlink" xfId="5563" builtinId="9" hidden="1"/>
    <cellStyle name="Followed Hyperlink" xfId="5559" builtinId="9" hidden="1"/>
    <cellStyle name="Followed Hyperlink" xfId="5555" builtinId="9" hidden="1"/>
    <cellStyle name="Followed Hyperlink" xfId="5551" builtinId="9" hidden="1"/>
    <cellStyle name="Followed Hyperlink" xfId="5547" builtinId="9" hidden="1"/>
    <cellStyle name="Followed Hyperlink" xfId="5543" builtinId="9" hidden="1"/>
    <cellStyle name="Followed Hyperlink" xfId="5539" builtinId="9" hidden="1"/>
    <cellStyle name="Followed Hyperlink" xfId="5535" builtinId="9" hidden="1"/>
    <cellStyle name="Followed Hyperlink" xfId="5531" builtinId="9" hidden="1"/>
    <cellStyle name="Followed Hyperlink" xfId="5527" builtinId="9" hidden="1"/>
    <cellStyle name="Followed Hyperlink" xfId="5523" builtinId="9" hidden="1"/>
    <cellStyle name="Followed Hyperlink" xfId="5519" builtinId="9" hidden="1"/>
    <cellStyle name="Followed Hyperlink" xfId="5515" builtinId="9" hidden="1"/>
    <cellStyle name="Followed Hyperlink" xfId="5511" builtinId="9" hidden="1"/>
    <cellStyle name="Followed Hyperlink" xfId="5507" builtinId="9" hidden="1"/>
    <cellStyle name="Followed Hyperlink" xfId="5503" builtinId="9" hidden="1"/>
    <cellStyle name="Followed Hyperlink" xfId="5499" builtinId="9" hidden="1"/>
    <cellStyle name="Followed Hyperlink" xfId="5495" builtinId="9" hidden="1"/>
    <cellStyle name="Followed Hyperlink" xfId="5491" builtinId="9" hidden="1"/>
    <cellStyle name="Followed Hyperlink" xfId="5487" builtinId="9" hidden="1"/>
    <cellStyle name="Followed Hyperlink" xfId="5483" builtinId="9" hidden="1"/>
    <cellStyle name="Followed Hyperlink" xfId="5479" builtinId="9" hidden="1"/>
    <cellStyle name="Followed Hyperlink" xfId="5475" builtinId="9" hidden="1"/>
    <cellStyle name="Followed Hyperlink" xfId="5471" builtinId="9" hidden="1"/>
    <cellStyle name="Followed Hyperlink" xfId="5467" builtinId="9" hidden="1"/>
    <cellStyle name="Followed Hyperlink" xfId="5463" builtinId="9" hidden="1"/>
    <cellStyle name="Followed Hyperlink" xfId="5459" builtinId="9" hidden="1"/>
    <cellStyle name="Followed Hyperlink" xfId="5455" builtinId="9" hidden="1"/>
    <cellStyle name="Followed Hyperlink" xfId="5451" builtinId="9" hidden="1"/>
    <cellStyle name="Followed Hyperlink" xfId="5447" builtinId="9" hidden="1"/>
    <cellStyle name="Followed Hyperlink" xfId="5443" builtinId="9" hidden="1"/>
    <cellStyle name="Followed Hyperlink" xfId="5439" builtinId="9" hidden="1"/>
    <cellStyle name="Followed Hyperlink" xfId="5435" builtinId="9" hidden="1"/>
    <cellStyle name="Followed Hyperlink" xfId="5431" builtinId="9" hidden="1"/>
    <cellStyle name="Followed Hyperlink" xfId="5427" builtinId="9" hidden="1"/>
    <cellStyle name="Followed Hyperlink" xfId="5423" builtinId="9" hidden="1"/>
    <cellStyle name="Followed Hyperlink" xfId="5419" builtinId="9" hidden="1"/>
    <cellStyle name="Followed Hyperlink" xfId="5415" builtinId="9" hidden="1"/>
    <cellStyle name="Followed Hyperlink" xfId="5411" builtinId="9" hidden="1"/>
    <cellStyle name="Followed Hyperlink" xfId="5407" builtinId="9" hidden="1"/>
    <cellStyle name="Followed Hyperlink" xfId="5403" builtinId="9" hidden="1"/>
    <cellStyle name="Followed Hyperlink" xfId="5399" builtinId="9" hidden="1"/>
    <cellStyle name="Followed Hyperlink" xfId="5395" builtinId="9" hidden="1"/>
    <cellStyle name="Followed Hyperlink" xfId="5391" builtinId="9" hidden="1"/>
    <cellStyle name="Followed Hyperlink" xfId="5387" builtinId="9" hidden="1"/>
    <cellStyle name="Followed Hyperlink" xfId="5383" builtinId="9" hidden="1"/>
    <cellStyle name="Followed Hyperlink" xfId="5379" builtinId="9" hidden="1"/>
    <cellStyle name="Followed Hyperlink" xfId="5375" builtinId="9" hidden="1"/>
    <cellStyle name="Followed Hyperlink" xfId="5371" builtinId="9" hidden="1"/>
    <cellStyle name="Followed Hyperlink" xfId="5367" builtinId="9" hidden="1"/>
    <cellStyle name="Followed Hyperlink" xfId="5363" builtinId="9" hidden="1"/>
    <cellStyle name="Followed Hyperlink" xfId="5359" builtinId="9" hidden="1"/>
    <cellStyle name="Followed Hyperlink" xfId="5355" builtinId="9" hidden="1"/>
    <cellStyle name="Followed Hyperlink" xfId="5351" builtinId="9" hidden="1"/>
    <cellStyle name="Followed Hyperlink" xfId="5347" builtinId="9" hidden="1"/>
    <cellStyle name="Followed Hyperlink" xfId="5343" builtinId="9" hidden="1"/>
    <cellStyle name="Followed Hyperlink" xfId="5339" builtinId="9" hidden="1"/>
    <cellStyle name="Followed Hyperlink" xfId="5335" builtinId="9" hidden="1"/>
    <cellStyle name="Followed Hyperlink" xfId="5331" builtinId="9" hidden="1"/>
    <cellStyle name="Followed Hyperlink" xfId="5327" builtinId="9" hidden="1"/>
    <cellStyle name="Followed Hyperlink" xfId="5323" builtinId="9" hidden="1"/>
    <cellStyle name="Followed Hyperlink" xfId="5319" builtinId="9" hidden="1"/>
    <cellStyle name="Followed Hyperlink" xfId="5315" builtinId="9" hidden="1"/>
    <cellStyle name="Followed Hyperlink" xfId="5311" builtinId="9" hidden="1"/>
    <cellStyle name="Followed Hyperlink" xfId="5307" builtinId="9" hidden="1"/>
    <cellStyle name="Followed Hyperlink" xfId="5303" builtinId="9" hidden="1"/>
    <cellStyle name="Followed Hyperlink" xfId="5299" builtinId="9" hidden="1"/>
    <cellStyle name="Followed Hyperlink" xfId="5295" builtinId="9" hidden="1"/>
    <cellStyle name="Followed Hyperlink" xfId="5291" builtinId="9" hidden="1"/>
    <cellStyle name="Followed Hyperlink" xfId="5287" builtinId="9" hidden="1"/>
    <cellStyle name="Followed Hyperlink" xfId="5283" builtinId="9" hidden="1"/>
    <cellStyle name="Followed Hyperlink" xfId="5279" builtinId="9" hidden="1"/>
    <cellStyle name="Followed Hyperlink" xfId="5275" builtinId="9" hidden="1"/>
    <cellStyle name="Followed Hyperlink" xfId="5271" builtinId="9" hidden="1"/>
    <cellStyle name="Followed Hyperlink" xfId="5267" builtinId="9" hidden="1"/>
    <cellStyle name="Followed Hyperlink" xfId="5263" builtinId="9" hidden="1"/>
    <cellStyle name="Followed Hyperlink" xfId="5259" builtinId="9" hidden="1"/>
    <cellStyle name="Followed Hyperlink" xfId="5255" builtinId="9" hidden="1"/>
    <cellStyle name="Followed Hyperlink" xfId="5251" builtinId="9" hidden="1"/>
    <cellStyle name="Followed Hyperlink" xfId="5247" builtinId="9" hidden="1"/>
    <cellStyle name="Followed Hyperlink" xfId="5243" builtinId="9" hidden="1"/>
    <cellStyle name="Followed Hyperlink" xfId="5239" builtinId="9" hidden="1"/>
    <cellStyle name="Followed Hyperlink" xfId="5235" builtinId="9" hidden="1"/>
    <cellStyle name="Followed Hyperlink" xfId="5231" builtinId="9" hidden="1"/>
    <cellStyle name="Followed Hyperlink" xfId="5227" builtinId="9" hidden="1"/>
    <cellStyle name="Followed Hyperlink" xfId="5223" builtinId="9" hidden="1"/>
    <cellStyle name="Followed Hyperlink" xfId="5219" builtinId="9" hidden="1"/>
    <cellStyle name="Followed Hyperlink" xfId="5215" builtinId="9" hidden="1"/>
    <cellStyle name="Followed Hyperlink" xfId="5211" builtinId="9" hidden="1"/>
    <cellStyle name="Followed Hyperlink" xfId="5207" builtinId="9" hidden="1"/>
    <cellStyle name="Followed Hyperlink" xfId="5203" builtinId="9" hidden="1"/>
    <cellStyle name="Followed Hyperlink" xfId="5199" builtinId="9" hidden="1"/>
    <cellStyle name="Followed Hyperlink" xfId="5195" builtinId="9" hidden="1"/>
    <cellStyle name="Followed Hyperlink" xfId="5191" builtinId="9" hidden="1"/>
    <cellStyle name="Followed Hyperlink" xfId="5187" builtinId="9" hidden="1"/>
    <cellStyle name="Followed Hyperlink" xfId="5183" builtinId="9" hidden="1"/>
    <cellStyle name="Followed Hyperlink" xfId="5179" builtinId="9" hidden="1"/>
    <cellStyle name="Followed Hyperlink" xfId="5175" builtinId="9" hidden="1"/>
    <cellStyle name="Followed Hyperlink" xfId="5171" builtinId="9" hidden="1"/>
    <cellStyle name="Followed Hyperlink" xfId="5167" builtinId="9" hidden="1"/>
    <cellStyle name="Followed Hyperlink" xfId="5163" builtinId="9" hidden="1"/>
    <cellStyle name="Followed Hyperlink" xfId="5159" builtinId="9" hidden="1"/>
    <cellStyle name="Followed Hyperlink" xfId="5155" builtinId="9" hidden="1"/>
    <cellStyle name="Followed Hyperlink" xfId="5150" builtinId="9" hidden="1"/>
    <cellStyle name="Followed Hyperlink" xfId="5146" builtinId="9" hidden="1"/>
    <cellStyle name="Followed Hyperlink" xfId="5142" builtinId="9" hidden="1"/>
    <cellStyle name="Followed Hyperlink" xfId="5138" builtinId="9" hidden="1"/>
    <cellStyle name="Followed Hyperlink" xfId="5134" builtinId="9" hidden="1"/>
    <cellStyle name="Followed Hyperlink" xfId="373" builtinId="9" hidden="1"/>
    <cellStyle name="Followed Hyperlink" xfId="374" builtinId="9" hidden="1"/>
    <cellStyle name="Followed Hyperlink" xfId="375" builtinId="9" hidden="1"/>
    <cellStyle name="Followed Hyperlink" xfId="376" builtinId="9" hidden="1"/>
    <cellStyle name="Followed Hyperlink" xfId="377" builtinId="9" hidden="1"/>
    <cellStyle name="Followed Hyperlink" xfId="379" builtinId="9" hidden="1"/>
    <cellStyle name="Followed Hyperlink" xfId="380" builtinId="9" hidden="1"/>
    <cellStyle name="Followed Hyperlink" xfId="381" builtinId="9" hidden="1"/>
    <cellStyle name="Followed Hyperlink" xfId="382" builtinId="9" hidden="1"/>
    <cellStyle name="Followed Hyperlink" xfId="383" builtinId="9" hidden="1"/>
    <cellStyle name="Followed Hyperlink" xfId="384" builtinId="9" hidden="1"/>
    <cellStyle name="Followed Hyperlink" xfId="385" builtinId="9" hidden="1"/>
    <cellStyle name="Followed Hyperlink" xfId="387" builtinId="9" hidden="1"/>
    <cellStyle name="Followed Hyperlink" xfId="388" builtinId="9" hidden="1"/>
    <cellStyle name="Followed Hyperlink" xfId="389" builtinId="9" hidden="1"/>
    <cellStyle name="Followed Hyperlink" xfId="390" builtinId="9" hidden="1"/>
    <cellStyle name="Followed Hyperlink" xfId="391" builtinId="9" hidden="1"/>
    <cellStyle name="Followed Hyperlink" xfId="392" builtinId="9" hidden="1"/>
    <cellStyle name="Followed Hyperlink" xfId="393" builtinId="9" hidden="1"/>
    <cellStyle name="Followed Hyperlink" xfId="395" builtinId="9" hidden="1"/>
    <cellStyle name="Followed Hyperlink" xfId="396" builtinId="9" hidden="1"/>
    <cellStyle name="Followed Hyperlink" xfId="397" builtinId="9" hidden="1"/>
    <cellStyle name="Followed Hyperlink" xfId="398" builtinId="9" hidden="1"/>
    <cellStyle name="Followed Hyperlink" xfId="399" builtinId="9" hidden="1"/>
    <cellStyle name="Followed Hyperlink" xfId="400" builtinId="9" hidden="1"/>
    <cellStyle name="Followed Hyperlink" xfId="401" builtinId="9" hidden="1"/>
    <cellStyle name="Followed Hyperlink" xfId="403" builtinId="9" hidden="1"/>
    <cellStyle name="Followed Hyperlink" xfId="404" builtinId="9" hidden="1"/>
    <cellStyle name="Followed Hyperlink" xfId="405" builtinId="9" hidden="1"/>
    <cellStyle name="Followed Hyperlink" xfId="406" builtinId="9" hidden="1"/>
    <cellStyle name="Followed Hyperlink" xfId="407" builtinId="9" hidden="1"/>
    <cellStyle name="Followed Hyperlink" xfId="408" builtinId="9" hidden="1"/>
    <cellStyle name="Followed Hyperlink" xfId="409" builtinId="9" hidden="1"/>
    <cellStyle name="Followed Hyperlink" xfId="411" builtinId="9" hidden="1"/>
    <cellStyle name="Followed Hyperlink" xfId="412" builtinId="9" hidden="1"/>
    <cellStyle name="Followed Hyperlink" xfId="413" builtinId="9" hidden="1"/>
    <cellStyle name="Followed Hyperlink" xfId="414" builtinId="9" hidden="1"/>
    <cellStyle name="Followed Hyperlink" xfId="415" builtinId="9" hidden="1"/>
    <cellStyle name="Followed Hyperlink" xfId="416" builtinId="9" hidden="1"/>
    <cellStyle name="Followed Hyperlink" xfId="417" builtinId="9" hidden="1"/>
    <cellStyle name="Followed Hyperlink" xfId="419" builtinId="9" hidden="1"/>
    <cellStyle name="Followed Hyperlink" xfId="420" builtinId="9" hidden="1"/>
    <cellStyle name="Followed Hyperlink" xfId="421" builtinId="9" hidden="1"/>
    <cellStyle name="Followed Hyperlink" xfId="422" builtinId="9" hidden="1"/>
    <cellStyle name="Followed Hyperlink" xfId="423" builtinId="9" hidden="1"/>
    <cellStyle name="Followed Hyperlink" xfId="424" builtinId="9" hidden="1"/>
    <cellStyle name="Followed Hyperlink" xfId="425" builtinId="9" hidden="1"/>
    <cellStyle name="Followed Hyperlink" xfId="427" builtinId="9" hidden="1"/>
    <cellStyle name="Followed Hyperlink" xfId="428" builtinId="9" hidden="1"/>
    <cellStyle name="Followed Hyperlink" xfId="429" builtinId="9" hidden="1"/>
    <cellStyle name="Followed Hyperlink" xfId="430" builtinId="9" hidden="1"/>
    <cellStyle name="Followed Hyperlink" xfId="431" builtinId="9" hidden="1"/>
    <cellStyle name="Followed Hyperlink" xfId="432" builtinId="9" hidden="1"/>
    <cellStyle name="Followed Hyperlink" xfId="433" builtinId="9" hidden="1"/>
    <cellStyle name="Followed Hyperlink" xfId="435" builtinId="9" hidden="1"/>
    <cellStyle name="Followed Hyperlink" xfId="436" builtinId="9" hidden="1"/>
    <cellStyle name="Followed Hyperlink" xfId="437" builtinId="9" hidden="1"/>
    <cellStyle name="Followed Hyperlink" xfId="438" builtinId="9" hidden="1"/>
    <cellStyle name="Followed Hyperlink" xfId="439" builtinId="9" hidden="1"/>
    <cellStyle name="Followed Hyperlink" xfId="440" builtinId="9" hidden="1"/>
    <cellStyle name="Followed Hyperlink" xfId="441" builtinId="9" hidden="1"/>
    <cellStyle name="Followed Hyperlink" xfId="443" builtinId="9" hidden="1"/>
    <cellStyle name="Followed Hyperlink" xfId="444" builtinId="9" hidden="1"/>
    <cellStyle name="Followed Hyperlink" xfId="445" builtinId="9" hidden="1"/>
    <cellStyle name="Followed Hyperlink" xfId="446" builtinId="9" hidden="1"/>
    <cellStyle name="Followed Hyperlink" xfId="447" builtinId="9" hidden="1"/>
    <cellStyle name="Followed Hyperlink" xfId="448" builtinId="9" hidden="1"/>
    <cellStyle name="Followed Hyperlink" xfId="449" builtinId="9" hidden="1"/>
    <cellStyle name="Followed Hyperlink" xfId="451" builtinId="9" hidden="1"/>
    <cellStyle name="Followed Hyperlink" xfId="452" builtinId="9" hidden="1"/>
    <cellStyle name="Followed Hyperlink" xfId="453" builtinId="9" hidden="1"/>
    <cellStyle name="Followed Hyperlink" xfId="454" builtinId="9" hidden="1"/>
    <cellStyle name="Followed Hyperlink" xfId="455" builtinId="9" hidden="1"/>
    <cellStyle name="Followed Hyperlink" xfId="456" builtinId="9" hidden="1"/>
    <cellStyle name="Followed Hyperlink" xfId="457" builtinId="9" hidden="1"/>
    <cellStyle name="Followed Hyperlink" xfId="459" builtinId="9" hidden="1"/>
    <cellStyle name="Followed Hyperlink" xfId="460" builtinId="9" hidden="1"/>
    <cellStyle name="Followed Hyperlink" xfId="461" builtinId="9" hidden="1"/>
    <cellStyle name="Followed Hyperlink" xfId="462" builtinId="9" hidden="1"/>
    <cellStyle name="Followed Hyperlink" xfId="463" builtinId="9" hidden="1"/>
    <cellStyle name="Followed Hyperlink" xfId="464" builtinId="9" hidden="1"/>
    <cellStyle name="Followed Hyperlink" xfId="465" builtinId="9" hidden="1"/>
    <cellStyle name="Followed Hyperlink" xfId="467" builtinId="9" hidden="1"/>
    <cellStyle name="Followed Hyperlink" xfId="468" builtinId="9" hidden="1"/>
    <cellStyle name="Followed Hyperlink" xfId="469" builtinId="9" hidden="1"/>
    <cellStyle name="Followed Hyperlink" xfId="470" builtinId="9" hidden="1"/>
    <cellStyle name="Followed Hyperlink" xfId="471" builtinId="9" hidden="1"/>
    <cellStyle name="Followed Hyperlink" xfId="472" builtinId="9" hidden="1"/>
    <cellStyle name="Followed Hyperlink" xfId="473" builtinId="9" hidden="1"/>
    <cellStyle name="Followed Hyperlink" xfId="475" builtinId="9" hidden="1"/>
    <cellStyle name="Followed Hyperlink" xfId="476" builtinId="9" hidden="1"/>
    <cellStyle name="Followed Hyperlink" xfId="477" builtinId="9" hidden="1"/>
    <cellStyle name="Followed Hyperlink" xfId="478" builtinId="9" hidden="1"/>
    <cellStyle name="Followed Hyperlink" xfId="479" builtinId="9" hidden="1"/>
    <cellStyle name="Followed Hyperlink" xfId="480" builtinId="9" hidden="1"/>
    <cellStyle name="Followed Hyperlink" xfId="481" builtinId="9" hidden="1"/>
    <cellStyle name="Followed Hyperlink" xfId="483" builtinId="9" hidden="1"/>
    <cellStyle name="Followed Hyperlink" xfId="484" builtinId="9" hidden="1"/>
    <cellStyle name="Followed Hyperlink" xfId="485" builtinId="9" hidden="1"/>
    <cellStyle name="Followed Hyperlink" xfId="486" builtinId="9" hidden="1"/>
    <cellStyle name="Followed Hyperlink" xfId="487" builtinId="9" hidden="1"/>
    <cellStyle name="Followed Hyperlink" xfId="488" builtinId="9" hidden="1"/>
    <cellStyle name="Followed Hyperlink" xfId="489" builtinId="9" hidden="1"/>
    <cellStyle name="Followed Hyperlink" xfId="491" builtinId="9" hidden="1"/>
    <cellStyle name="Followed Hyperlink" xfId="492" builtinId="9" hidden="1"/>
    <cellStyle name="Followed Hyperlink" xfId="493" builtinId="9" hidden="1"/>
    <cellStyle name="Followed Hyperlink" xfId="494" builtinId="9" hidden="1"/>
    <cellStyle name="Followed Hyperlink" xfId="495" builtinId="9" hidden="1"/>
    <cellStyle name="Followed Hyperlink" xfId="496" builtinId="9" hidden="1"/>
    <cellStyle name="Followed Hyperlink" xfId="497" builtinId="9" hidden="1"/>
    <cellStyle name="Followed Hyperlink" xfId="499" builtinId="9" hidden="1"/>
    <cellStyle name="Followed Hyperlink" xfId="500" builtinId="9" hidden="1"/>
    <cellStyle name="Followed Hyperlink" xfId="501" builtinId="9" hidden="1"/>
    <cellStyle name="Followed Hyperlink" xfId="502" builtinId="9" hidden="1"/>
    <cellStyle name="Followed Hyperlink" xfId="503" builtinId="9" hidden="1"/>
    <cellStyle name="Followed Hyperlink" xfId="504" builtinId="9" hidden="1"/>
    <cellStyle name="Followed Hyperlink" xfId="505" builtinId="9" hidden="1"/>
    <cellStyle name="Followed Hyperlink" xfId="507" builtinId="9" hidden="1"/>
    <cellStyle name="Followed Hyperlink" xfId="508" builtinId="9" hidden="1"/>
    <cellStyle name="Followed Hyperlink" xfId="509" builtinId="9" hidden="1"/>
    <cellStyle name="Followed Hyperlink" xfId="510" builtinId="9" hidden="1"/>
    <cellStyle name="Followed Hyperlink" xfId="511" builtinId="9" hidden="1"/>
    <cellStyle name="Followed Hyperlink" xfId="512" builtinId="9" hidden="1"/>
    <cellStyle name="Followed Hyperlink" xfId="513" builtinId="9" hidden="1"/>
    <cellStyle name="Followed Hyperlink" xfId="515" builtinId="9" hidden="1"/>
    <cellStyle name="Followed Hyperlink" xfId="516" builtinId="9" hidden="1"/>
    <cellStyle name="Followed Hyperlink" xfId="517" builtinId="9" hidden="1"/>
    <cellStyle name="Followed Hyperlink" xfId="518" builtinId="9" hidden="1"/>
    <cellStyle name="Followed Hyperlink" xfId="519" builtinId="9" hidden="1"/>
    <cellStyle name="Followed Hyperlink" xfId="520" builtinId="9" hidden="1"/>
    <cellStyle name="Followed Hyperlink" xfId="521" builtinId="9" hidden="1"/>
    <cellStyle name="Followed Hyperlink" xfId="523" builtinId="9" hidden="1"/>
    <cellStyle name="Followed Hyperlink" xfId="524" builtinId="9" hidden="1"/>
    <cellStyle name="Followed Hyperlink" xfId="525" builtinId="9" hidden="1"/>
    <cellStyle name="Followed Hyperlink" xfId="526" builtinId="9" hidden="1"/>
    <cellStyle name="Followed Hyperlink" xfId="527" builtinId="9" hidden="1"/>
    <cellStyle name="Followed Hyperlink" xfId="528" builtinId="9" hidden="1"/>
    <cellStyle name="Followed Hyperlink" xfId="529" builtinId="9" hidden="1"/>
    <cellStyle name="Followed Hyperlink" xfId="531" builtinId="9" hidden="1"/>
    <cellStyle name="Followed Hyperlink" xfId="532" builtinId="9" hidden="1"/>
    <cellStyle name="Followed Hyperlink" xfId="533" builtinId="9" hidden="1"/>
    <cellStyle name="Followed Hyperlink" xfId="534" builtinId="9" hidden="1"/>
    <cellStyle name="Followed Hyperlink" xfId="535" builtinId="9" hidden="1"/>
    <cellStyle name="Followed Hyperlink" xfId="536" builtinId="9" hidden="1"/>
    <cellStyle name="Followed Hyperlink" xfId="537" builtinId="9" hidden="1"/>
    <cellStyle name="Followed Hyperlink" xfId="539" builtinId="9" hidden="1"/>
    <cellStyle name="Followed Hyperlink" xfId="540" builtinId="9" hidden="1"/>
    <cellStyle name="Followed Hyperlink" xfId="541" builtinId="9" hidden="1"/>
    <cellStyle name="Followed Hyperlink" xfId="542" builtinId="9" hidden="1"/>
    <cellStyle name="Followed Hyperlink" xfId="543" builtinId="9" hidden="1"/>
    <cellStyle name="Followed Hyperlink" xfId="544" builtinId="9" hidden="1"/>
    <cellStyle name="Followed Hyperlink" xfId="545" builtinId="9" hidden="1"/>
    <cellStyle name="Followed Hyperlink" xfId="547" builtinId="9" hidden="1"/>
    <cellStyle name="Followed Hyperlink" xfId="548" builtinId="9" hidden="1"/>
    <cellStyle name="Followed Hyperlink" xfId="549" builtinId="9" hidden="1"/>
    <cellStyle name="Followed Hyperlink" xfId="550" builtinId="9" hidden="1"/>
    <cellStyle name="Followed Hyperlink" xfId="551" builtinId="9" hidden="1"/>
    <cellStyle name="Followed Hyperlink" xfId="552" builtinId="9" hidden="1"/>
    <cellStyle name="Followed Hyperlink" xfId="553" builtinId="9" hidden="1"/>
    <cellStyle name="Followed Hyperlink" xfId="555" builtinId="9" hidden="1"/>
    <cellStyle name="Followed Hyperlink" xfId="556" builtinId="9" hidden="1"/>
    <cellStyle name="Followed Hyperlink" xfId="557" builtinId="9" hidden="1"/>
    <cellStyle name="Followed Hyperlink" xfId="558" builtinId="9" hidden="1"/>
    <cellStyle name="Followed Hyperlink" xfId="559" builtinId="9" hidden="1"/>
    <cellStyle name="Followed Hyperlink" xfId="560" builtinId="9" hidden="1"/>
    <cellStyle name="Followed Hyperlink" xfId="561" builtinId="9" hidden="1"/>
    <cellStyle name="Followed Hyperlink" xfId="563" builtinId="9" hidden="1"/>
    <cellStyle name="Followed Hyperlink" xfId="564" builtinId="9" hidden="1"/>
    <cellStyle name="Followed Hyperlink" xfId="565" builtinId="9" hidden="1"/>
    <cellStyle name="Followed Hyperlink" xfId="566" builtinId="9" hidden="1"/>
    <cellStyle name="Followed Hyperlink" xfId="567" builtinId="9" hidden="1"/>
    <cellStyle name="Followed Hyperlink" xfId="568" builtinId="9" hidden="1"/>
    <cellStyle name="Followed Hyperlink" xfId="569" builtinId="9" hidden="1"/>
    <cellStyle name="Followed Hyperlink" xfId="571" builtinId="9" hidden="1"/>
    <cellStyle name="Followed Hyperlink" xfId="572" builtinId="9" hidden="1"/>
    <cellStyle name="Followed Hyperlink" xfId="573" builtinId="9" hidden="1"/>
    <cellStyle name="Followed Hyperlink" xfId="574" builtinId="9" hidden="1"/>
    <cellStyle name="Followed Hyperlink" xfId="575" builtinId="9" hidden="1"/>
    <cellStyle name="Followed Hyperlink" xfId="576" builtinId="9" hidden="1"/>
    <cellStyle name="Followed Hyperlink" xfId="577" builtinId="9" hidden="1"/>
    <cellStyle name="Followed Hyperlink" xfId="579" builtinId="9" hidden="1"/>
    <cellStyle name="Followed Hyperlink" xfId="580" builtinId="9" hidden="1"/>
    <cellStyle name="Followed Hyperlink" xfId="581" builtinId="9" hidden="1"/>
    <cellStyle name="Followed Hyperlink" xfId="582" builtinId="9" hidden="1"/>
    <cellStyle name="Followed Hyperlink" xfId="583" builtinId="9" hidden="1"/>
    <cellStyle name="Followed Hyperlink" xfId="584" builtinId="9" hidden="1"/>
    <cellStyle name="Followed Hyperlink" xfId="585" builtinId="9" hidden="1"/>
    <cellStyle name="Followed Hyperlink" xfId="587" builtinId="9" hidden="1"/>
    <cellStyle name="Followed Hyperlink" xfId="588" builtinId="9" hidden="1"/>
    <cellStyle name="Followed Hyperlink" xfId="589" builtinId="9" hidden="1"/>
    <cellStyle name="Followed Hyperlink" xfId="590" builtinId="9" hidden="1"/>
    <cellStyle name="Followed Hyperlink" xfId="591" builtinId="9" hidden="1"/>
    <cellStyle name="Followed Hyperlink" xfId="592" builtinId="9" hidden="1"/>
    <cellStyle name="Followed Hyperlink" xfId="593" builtinId="9" hidden="1"/>
    <cellStyle name="Followed Hyperlink" xfId="595" builtinId="9" hidden="1"/>
    <cellStyle name="Followed Hyperlink" xfId="596" builtinId="9" hidden="1"/>
    <cellStyle name="Followed Hyperlink" xfId="597" builtinId="9" hidden="1"/>
    <cellStyle name="Followed Hyperlink" xfId="598" builtinId="9" hidden="1"/>
    <cellStyle name="Followed Hyperlink" xfId="599" builtinId="9" hidden="1"/>
    <cellStyle name="Followed Hyperlink" xfId="600" builtinId="9" hidden="1"/>
    <cellStyle name="Followed Hyperlink" xfId="601" builtinId="9" hidden="1"/>
    <cellStyle name="Followed Hyperlink" xfId="603" builtinId="9" hidden="1"/>
    <cellStyle name="Followed Hyperlink" xfId="604" builtinId="9" hidden="1"/>
    <cellStyle name="Followed Hyperlink" xfId="605" builtinId="9" hidden="1"/>
    <cellStyle name="Followed Hyperlink" xfId="606" builtinId="9" hidden="1"/>
    <cellStyle name="Followed Hyperlink" xfId="607" builtinId="9" hidden="1"/>
    <cellStyle name="Followed Hyperlink" xfId="608" builtinId="9" hidden="1"/>
    <cellStyle name="Followed Hyperlink" xfId="609" builtinId="9" hidden="1"/>
    <cellStyle name="Followed Hyperlink" xfId="611" builtinId="9" hidden="1"/>
    <cellStyle name="Followed Hyperlink" xfId="612" builtinId="9" hidden="1"/>
    <cellStyle name="Followed Hyperlink" xfId="615" builtinId="9" hidden="1"/>
    <cellStyle name="Followed Hyperlink" xfId="616" builtinId="9" hidden="1"/>
    <cellStyle name="Followed Hyperlink" xfId="617" builtinId="9" hidden="1"/>
    <cellStyle name="Followed Hyperlink" xfId="618" builtinId="9" hidden="1"/>
    <cellStyle name="Followed Hyperlink" xfId="619" builtinId="9" hidden="1"/>
    <cellStyle name="Followed Hyperlink" xfId="621" builtinId="9" hidden="1"/>
    <cellStyle name="Followed Hyperlink" xfId="624" builtinId="9" hidden="1"/>
    <cellStyle name="Followed Hyperlink" xfId="625" builtinId="9" hidden="1"/>
    <cellStyle name="Followed Hyperlink" xfId="626" builtinId="9" hidden="1"/>
    <cellStyle name="Followed Hyperlink" xfId="627" builtinId="9" hidden="1"/>
    <cellStyle name="Followed Hyperlink" xfId="628" builtinId="9" hidden="1"/>
    <cellStyle name="Followed Hyperlink" xfId="629" builtinId="9" hidden="1"/>
    <cellStyle name="Followed Hyperlink" xfId="631" builtinId="9" hidden="1"/>
    <cellStyle name="Followed Hyperlink" xfId="632" builtinId="9" hidden="1"/>
    <cellStyle name="Followed Hyperlink" xfId="633" builtinId="9" hidden="1"/>
    <cellStyle name="Followed Hyperlink" xfId="634" builtinId="9" hidden="1"/>
    <cellStyle name="Followed Hyperlink" xfId="635" builtinId="9" hidden="1"/>
    <cellStyle name="Followed Hyperlink" xfId="636" builtinId="9" hidden="1"/>
    <cellStyle name="Followed Hyperlink" xfId="637" builtinId="9" hidden="1"/>
    <cellStyle name="Followed Hyperlink" xfId="639" builtinId="9" hidden="1"/>
    <cellStyle name="Followed Hyperlink" xfId="640" builtinId="9" hidden="1"/>
    <cellStyle name="Followed Hyperlink" xfId="641" builtinId="9" hidden="1"/>
    <cellStyle name="Followed Hyperlink" xfId="642" builtinId="9" hidden="1"/>
    <cellStyle name="Followed Hyperlink" xfId="643" builtinId="9" hidden="1"/>
    <cellStyle name="Followed Hyperlink" xfId="644" builtinId="9" hidden="1"/>
    <cellStyle name="Followed Hyperlink" xfId="645" builtinId="9" hidden="1"/>
    <cellStyle name="Followed Hyperlink" xfId="647" builtinId="9" hidden="1"/>
    <cellStyle name="Followed Hyperlink" xfId="648" builtinId="9" hidden="1"/>
    <cellStyle name="Followed Hyperlink" xfId="649" builtinId="9" hidden="1"/>
    <cellStyle name="Followed Hyperlink" xfId="650" builtinId="9" hidden="1"/>
    <cellStyle name="Followed Hyperlink" xfId="651" builtinId="9" hidden="1"/>
    <cellStyle name="Followed Hyperlink" xfId="652" builtinId="9" hidden="1"/>
    <cellStyle name="Followed Hyperlink" xfId="653" builtinId="9" hidden="1"/>
    <cellStyle name="Followed Hyperlink" xfId="655" builtinId="9" hidden="1"/>
    <cellStyle name="Followed Hyperlink" xfId="656" builtinId="9" hidden="1"/>
    <cellStyle name="Followed Hyperlink" xfId="657" builtinId="9" hidden="1"/>
    <cellStyle name="Followed Hyperlink" xfId="658" builtinId="9" hidden="1"/>
    <cellStyle name="Followed Hyperlink" xfId="659" builtinId="9" hidden="1"/>
    <cellStyle name="Followed Hyperlink" xfId="660" builtinId="9" hidden="1"/>
    <cellStyle name="Followed Hyperlink" xfId="661" builtinId="9" hidden="1"/>
    <cellStyle name="Followed Hyperlink" xfId="663" builtinId="9" hidden="1"/>
    <cellStyle name="Followed Hyperlink" xfId="664" builtinId="9" hidden="1"/>
    <cellStyle name="Followed Hyperlink" xfId="665" builtinId="9" hidden="1"/>
    <cellStyle name="Followed Hyperlink" xfId="666" builtinId="9" hidden="1"/>
    <cellStyle name="Followed Hyperlink" xfId="667" builtinId="9" hidden="1"/>
    <cellStyle name="Followed Hyperlink" xfId="668" builtinId="9" hidden="1"/>
    <cellStyle name="Followed Hyperlink" xfId="5109" builtinId="9" hidden="1"/>
    <cellStyle name="Followed Hyperlink" xfId="5111" builtinId="9" hidden="1"/>
    <cellStyle name="Followed Hyperlink" xfId="5112" builtinId="9" hidden="1"/>
    <cellStyle name="Followed Hyperlink" xfId="5113" builtinId="9" hidden="1"/>
    <cellStyle name="Followed Hyperlink" xfId="5114" builtinId="9" hidden="1"/>
    <cellStyle name="Followed Hyperlink" xfId="5115" builtinId="9" hidden="1"/>
    <cellStyle name="Followed Hyperlink" xfId="5116" builtinId="9" hidden="1"/>
    <cellStyle name="Followed Hyperlink" xfId="5117" builtinId="9" hidden="1"/>
    <cellStyle name="Followed Hyperlink" xfId="5119" builtinId="9" hidden="1"/>
    <cellStyle name="Followed Hyperlink" xfId="5120" builtinId="9" hidden="1"/>
    <cellStyle name="Followed Hyperlink" xfId="5121" builtinId="9" hidden="1"/>
    <cellStyle name="Followed Hyperlink" xfId="5122" builtinId="9" hidden="1"/>
    <cellStyle name="Followed Hyperlink" xfId="5123" builtinId="9" hidden="1"/>
    <cellStyle name="Followed Hyperlink" xfId="5124" builtinId="9" hidden="1"/>
    <cellStyle name="Followed Hyperlink" xfId="5125" builtinId="9" hidden="1"/>
    <cellStyle name="Followed Hyperlink" xfId="5127" builtinId="9" hidden="1"/>
    <cellStyle name="Followed Hyperlink" xfId="5128" builtinId="9" hidden="1"/>
    <cellStyle name="Followed Hyperlink" xfId="5129" builtinId="9" hidden="1"/>
    <cellStyle name="Followed Hyperlink" xfId="5130" builtinId="9" hidden="1"/>
    <cellStyle name="Followed Hyperlink" xfId="5131" builtinId="9" hidden="1"/>
    <cellStyle name="Followed Hyperlink" xfId="5126" builtinId="9" hidden="1"/>
    <cellStyle name="Followed Hyperlink" xfId="5118" builtinId="9" hidden="1"/>
    <cellStyle name="Followed Hyperlink" xfId="5110" builtinId="9" hidden="1"/>
    <cellStyle name="Followed Hyperlink" xfId="662" builtinId="9" hidden="1"/>
    <cellStyle name="Followed Hyperlink" xfId="654" builtinId="9" hidden="1"/>
    <cellStyle name="Followed Hyperlink" xfId="646" builtinId="9" hidden="1"/>
    <cellStyle name="Followed Hyperlink" xfId="638" builtinId="9" hidden="1"/>
    <cellStyle name="Followed Hyperlink" xfId="630" builtinId="9" hidden="1"/>
    <cellStyle name="Followed Hyperlink" xfId="620" builtinId="9" hidden="1"/>
    <cellStyle name="Followed Hyperlink" xfId="610" builtinId="9" hidden="1"/>
    <cellStyle name="Followed Hyperlink" xfId="602" builtinId="9" hidden="1"/>
    <cellStyle name="Followed Hyperlink" xfId="594" builtinId="9" hidden="1"/>
    <cellStyle name="Followed Hyperlink" xfId="586" builtinId="9" hidden="1"/>
    <cellStyle name="Followed Hyperlink" xfId="578" builtinId="9" hidden="1"/>
    <cellStyle name="Followed Hyperlink" xfId="570" builtinId="9" hidden="1"/>
    <cellStyle name="Followed Hyperlink" xfId="562" builtinId="9" hidden="1"/>
    <cellStyle name="Followed Hyperlink" xfId="554" builtinId="9" hidden="1"/>
    <cellStyle name="Followed Hyperlink" xfId="546" builtinId="9" hidden="1"/>
    <cellStyle name="Followed Hyperlink" xfId="538" builtinId="9" hidden="1"/>
    <cellStyle name="Followed Hyperlink" xfId="530" builtinId="9" hidden="1"/>
    <cellStyle name="Followed Hyperlink" xfId="522" builtinId="9" hidden="1"/>
    <cellStyle name="Followed Hyperlink" xfId="514" builtinId="9" hidden="1"/>
    <cellStyle name="Followed Hyperlink" xfId="506" builtinId="9" hidden="1"/>
    <cellStyle name="Followed Hyperlink" xfId="498" builtinId="9" hidden="1"/>
    <cellStyle name="Followed Hyperlink" xfId="490" builtinId="9" hidden="1"/>
    <cellStyle name="Followed Hyperlink" xfId="482" builtinId="9" hidden="1"/>
    <cellStyle name="Followed Hyperlink" xfId="474" builtinId="9" hidden="1"/>
    <cellStyle name="Followed Hyperlink" xfId="466" builtinId="9" hidden="1"/>
    <cellStyle name="Followed Hyperlink" xfId="458" builtinId="9" hidden="1"/>
    <cellStyle name="Followed Hyperlink" xfId="450" builtinId="9" hidden="1"/>
    <cellStyle name="Followed Hyperlink" xfId="442" builtinId="9" hidden="1"/>
    <cellStyle name="Followed Hyperlink" xfId="434" builtinId="9" hidden="1"/>
    <cellStyle name="Followed Hyperlink" xfId="426" builtinId="9" hidden="1"/>
    <cellStyle name="Followed Hyperlink" xfId="418" builtinId="9" hidden="1"/>
    <cellStyle name="Followed Hyperlink" xfId="410" builtinId="9" hidden="1"/>
    <cellStyle name="Followed Hyperlink" xfId="402" builtinId="9" hidden="1"/>
    <cellStyle name="Followed Hyperlink" xfId="394" builtinId="9" hidden="1"/>
    <cellStyle name="Followed Hyperlink" xfId="386" builtinId="9" hidden="1"/>
    <cellStyle name="Followed Hyperlink" xfId="378" builtinId="9" hidden="1"/>
    <cellStyle name="Followed Hyperlink" xfId="247" builtinId="9" hidden="1"/>
    <cellStyle name="Followed Hyperlink" xfId="248" builtinId="9" hidden="1"/>
    <cellStyle name="Followed Hyperlink" xfId="249" builtinId="9" hidden="1"/>
    <cellStyle name="Followed Hyperlink" xfId="250" builtinId="9" hidden="1"/>
    <cellStyle name="Followed Hyperlink" xfId="251" builtinId="9" hidden="1"/>
    <cellStyle name="Followed Hyperlink" xfId="252" builtinId="9" hidden="1"/>
    <cellStyle name="Followed Hyperlink" xfId="253" builtinId="9" hidden="1"/>
    <cellStyle name="Followed Hyperlink" xfId="254" builtinId="9" hidden="1"/>
    <cellStyle name="Followed Hyperlink" xfId="255" builtinId="9" hidden="1"/>
    <cellStyle name="Followed Hyperlink" xfId="256" builtinId="9" hidden="1"/>
    <cellStyle name="Followed Hyperlink" xfId="257" builtinId="9" hidden="1"/>
    <cellStyle name="Followed Hyperlink" xfId="259" builtinId="9" hidden="1"/>
    <cellStyle name="Followed Hyperlink" xfId="260" builtinId="9" hidden="1"/>
    <cellStyle name="Followed Hyperlink" xfId="261" builtinId="9" hidden="1"/>
    <cellStyle name="Followed Hyperlink" xfId="262" builtinId="9" hidden="1"/>
    <cellStyle name="Followed Hyperlink" xfId="263" builtinId="9" hidden="1"/>
    <cellStyle name="Followed Hyperlink" xfId="264" builtinId="9" hidden="1"/>
    <cellStyle name="Followed Hyperlink" xfId="265" builtinId="9" hidden="1"/>
    <cellStyle name="Followed Hyperlink" xfId="266" builtinId="9" hidden="1"/>
    <cellStyle name="Followed Hyperlink" xfId="267" builtinId="9" hidden="1"/>
    <cellStyle name="Followed Hyperlink" xfId="268" builtinId="9" hidden="1"/>
    <cellStyle name="Followed Hyperlink" xfId="269" builtinId="9" hidden="1"/>
    <cellStyle name="Followed Hyperlink" xfId="270" builtinId="9" hidden="1"/>
    <cellStyle name="Followed Hyperlink" xfId="271" builtinId="9" hidden="1"/>
    <cellStyle name="Followed Hyperlink" xfId="272" builtinId="9" hidden="1"/>
    <cellStyle name="Followed Hyperlink" xfId="273" builtinId="9" hidden="1"/>
    <cellStyle name="Followed Hyperlink" xfId="275" builtinId="9" hidden="1"/>
    <cellStyle name="Followed Hyperlink" xfId="276" builtinId="9" hidden="1"/>
    <cellStyle name="Followed Hyperlink" xfId="277" builtinId="9" hidden="1"/>
    <cellStyle name="Followed Hyperlink" xfId="278" builtinId="9" hidden="1"/>
    <cellStyle name="Followed Hyperlink" xfId="279" builtinId="9" hidden="1"/>
    <cellStyle name="Followed Hyperlink" xfId="280" builtinId="9" hidden="1"/>
    <cellStyle name="Followed Hyperlink" xfId="281" builtinId="9" hidden="1"/>
    <cellStyle name="Followed Hyperlink" xfId="282" builtinId="9" hidden="1"/>
    <cellStyle name="Followed Hyperlink" xfId="283" builtinId="9" hidden="1"/>
    <cellStyle name="Followed Hyperlink" xfId="284" builtinId="9" hidden="1"/>
    <cellStyle name="Followed Hyperlink" xfId="285" builtinId="9" hidden="1"/>
    <cellStyle name="Followed Hyperlink" xfId="286" builtinId="9" hidden="1"/>
    <cellStyle name="Followed Hyperlink" xfId="287" builtinId="9" hidden="1"/>
    <cellStyle name="Followed Hyperlink" xfId="288" builtinId="9" hidden="1"/>
    <cellStyle name="Followed Hyperlink" xfId="289" builtinId="9" hidden="1"/>
    <cellStyle name="Followed Hyperlink" xfId="291" builtinId="9" hidden="1"/>
    <cellStyle name="Followed Hyperlink" xfId="292" builtinId="9" hidden="1"/>
    <cellStyle name="Followed Hyperlink" xfId="293" builtinId="9" hidden="1"/>
    <cellStyle name="Followed Hyperlink" xfId="294" builtinId="9" hidden="1"/>
    <cellStyle name="Followed Hyperlink" xfId="295" builtinId="9" hidden="1"/>
    <cellStyle name="Followed Hyperlink" xfId="296" builtinId="9" hidden="1"/>
    <cellStyle name="Followed Hyperlink" xfId="297" builtinId="9" hidden="1"/>
    <cellStyle name="Followed Hyperlink" xfId="298" builtinId="9" hidden="1"/>
    <cellStyle name="Followed Hyperlink" xfId="299" builtinId="9" hidden="1"/>
    <cellStyle name="Followed Hyperlink" xfId="300" builtinId="9" hidden="1"/>
    <cellStyle name="Followed Hyperlink" xfId="301" builtinId="9" hidden="1"/>
    <cellStyle name="Followed Hyperlink" xfId="302" builtinId="9" hidden="1"/>
    <cellStyle name="Followed Hyperlink" xfId="303" builtinId="9" hidden="1"/>
    <cellStyle name="Followed Hyperlink" xfId="304" builtinId="9" hidden="1"/>
    <cellStyle name="Followed Hyperlink" xfId="305" builtinId="9" hidden="1"/>
    <cellStyle name="Followed Hyperlink" xfId="307" builtinId="9" hidden="1"/>
    <cellStyle name="Followed Hyperlink" xfId="308" builtinId="9" hidden="1"/>
    <cellStyle name="Followed Hyperlink" xfId="309" builtinId="9" hidden="1"/>
    <cellStyle name="Followed Hyperlink" xfId="310" builtinId="9" hidden="1"/>
    <cellStyle name="Followed Hyperlink" xfId="311" builtinId="9" hidden="1"/>
    <cellStyle name="Followed Hyperlink" xfId="312" builtinId="9" hidden="1"/>
    <cellStyle name="Followed Hyperlink" xfId="313" builtinId="9" hidden="1"/>
    <cellStyle name="Followed Hyperlink" xfId="314" builtinId="9" hidden="1"/>
    <cellStyle name="Followed Hyperlink" xfId="315" builtinId="9" hidden="1"/>
    <cellStyle name="Followed Hyperlink" xfId="316" builtinId="9" hidden="1"/>
    <cellStyle name="Followed Hyperlink" xfId="317" builtinId="9" hidden="1"/>
    <cellStyle name="Followed Hyperlink" xfId="318" builtinId="9" hidden="1"/>
    <cellStyle name="Followed Hyperlink" xfId="319" builtinId="9" hidden="1"/>
    <cellStyle name="Followed Hyperlink" xfId="320" builtinId="9" hidden="1"/>
    <cellStyle name="Followed Hyperlink" xfId="321" builtinId="9" hidden="1"/>
    <cellStyle name="Followed Hyperlink" xfId="323" builtinId="9" hidden="1"/>
    <cellStyle name="Followed Hyperlink" xfId="324" builtinId="9" hidden="1"/>
    <cellStyle name="Followed Hyperlink" xfId="325" builtinId="9" hidden="1"/>
    <cellStyle name="Followed Hyperlink" xfId="326" builtinId="9" hidden="1"/>
    <cellStyle name="Followed Hyperlink" xfId="327" builtinId="9" hidden="1"/>
    <cellStyle name="Followed Hyperlink" xfId="328" builtinId="9" hidden="1"/>
    <cellStyle name="Followed Hyperlink" xfId="329" builtinId="9" hidden="1"/>
    <cellStyle name="Followed Hyperlink" xfId="330" builtinId="9" hidden="1"/>
    <cellStyle name="Followed Hyperlink" xfId="331" builtinId="9" hidden="1"/>
    <cellStyle name="Followed Hyperlink" xfId="332" builtinId="9" hidden="1"/>
    <cellStyle name="Followed Hyperlink" xfId="333" builtinId="9" hidden="1"/>
    <cellStyle name="Followed Hyperlink" xfId="334" builtinId="9" hidden="1"/>
    <cellStyle name="Followed Hyperlink" xfId="335" builtinId="9" hidden="1"/>
    <cellStyle name="Followed Hyperlink" xfId="336" builtinId="9" hidden="1"/>
    <cellStyle name="Followed Hyperlink" xfId="337" builtinId="9" hidden="1"/>
    <cellStyle name="Followed Hyperlink" xfId="339" builtinId="9" hidden="1"/>
    <cellStyle name="Followed Hyperlink" xfId="340" builtinId="9" hidden="1"/>
    <cellStyle name="Followed Hyperlink" xfId="341" builtinId="9" hidden="1"/>
    <cellStyle name="Followed Hyperlink" xfId="342" builtinId="9" hidden="1"/>
    <cellStyle name="Followed Hyperlink" xfId="343" builtinId="9" hidden="1"/>
    <cellStyle name="Followed Hyperlink" xfId="344" builtinId="9" hidden="1"/>
    <cellStyle name="Followed Hyperlink" xfId="345" builtinId="9" hidden="1"/>
    <cellStyle name="Followed Hyperlink" xfId="346" builtinId="9" hidden="1"/>
    <cellStyle name="Followed Hyperlink" xfId="347" builtinId="9" hidden="1"/>
    <cellStyle name="Followed Hyperlink" xfId="348" builtinId="9" hidden="1"/>
    <cellStyle name="Followed Hyperlink" xfId="349" builtinId="9" hidden="1"/>
    <cellStyle name="Followed Hyperlink" xfId="350" builtinId="9" hidden="1"/>
    <cellStyle name="Followed Hyperlink" xfId="351" builtinId="9" hidden="1"/>
    <cellStyle name="Followed Hyperlink" xfId="352" builtinId="9" hidden="1"/>
    <cellStyle name="Followed Hyperlink" xfId="353" builtinId="9" hidden="1"/>
    <cellStyle name="Followed Hyperlink" xfId="355" builtinId="9" hidden="1"/>
    <cellStyle name="Followed Hyperlink" xfId="356" builtinId="9" hidden="1"/>
    <cellStyle name="Followed Hyperlink" xfId="357" builtinId="9" hidden="1"/>
    <cellStyle name="Followed Hyperlink" xfId="358" builtinId="9" hidden="1"/>
    <cellStyle name="Followed Hyperlink" xfId="359" builtinId="9" hidden="1"/>
    <cellStyle name="Followed Hyperlink" xfId="360" builtinId="9" hidden="1"/>
    <cellStyle name="Followed Hyperlink" xfId="361" builtinId="9" hidden="1"/>
    <cellStyle name="Followed Hyperlink" xfId="362" builtinId="9" hidden="1"/>
    <cellStyle name="Followed Hyperlink" xfId="363" builtinId="9" hidden="1"/>
    <cellStyle name="Followed Hyperlink" xfId="364" builtinId="9" hidden="1"/>
    <cellStyle name="Followed Hyperlink" xfId="365" builtinId="9" hidden="1"/>
    <cellStyle name="Followed Hyperlink" xfId="366" builtinId="9" hidden="1"/>
    <cellStyle name="Followed Hyperlink" xfId="367" builtinId="9" hidden="1"/>
    <cellStyle name="Followed Hyperlink" xfId="368" builtinId="9" hidden="1"/>
    <cellStyle name="Followed Hyperlink" xfId="369" builtinId="9" hidden="1"/>
    <cellStyle name="Followed Hyperlink" xfId="371" builtinId="9" hidden="1"/>
    <cellStyle name="Followed Hyperlink" xfId="372" builtinId="9" hidden="1"/>
    <cellStyle name="Followed Hyperlink" xfId="370" builtinId="9" hidden="1"/>
    <cellStyle name="Followed Hyperlink" xfId="354" builtinId="9" hidden="1"/>
    <cellStyle name="Followed Hyperlink" xfId="338" builtinId="9" hidden="1"/>
    <cellStyle name="Followed Hyperlink" xfId="322" builtinId="9" hidden="1"/>
    <cellStyle name="Followed Hyperlink" xfId="306" builtinId="9" hidden="1"/>
    <cellStyle name="Followed Hyperlink" xfId="290" builtinId="9" hidden="1"/>
    <cellStyle name="Followed Hyperlink" xfId="274" builtinId="9" hidden="1"/>
    <cellStyle name="Followed Hyperlink" xfId="258" builtinId="9" hidden="1"/>
    <cellStyle name="Followed Hyperlink" xfId="190" builtinId="9" hidden="1"/>
    <cellStyle name="Followed Hyperlink" xfId="191" builtinId="9" hidden="1"/>
    <cellStyle name="Followed Hyperlink" xfId="192" builtinId="9" hidden="1"/>
    <cellStyle name="Followed Hyperlink" xfId="193" builtinId="9" hidden="1"/>
    <cellStyle name="Followed Hyperlink" xfId="194" builtinId="9" hidden="1"/>
    <cellStyle name="Followed Hyperlink" xfId="195" builtinId="9" hidden="1"/>
    <cellStyle name="Followed Hyperlink" xfId="196" builtinId="9" hidden="1"/>
    <cellStyle name="Followed Hyperlink" xfId="197" builtinId="9" hidden="1"/>
    <cellStyle name="Followed Hyperlink" xfId="198" builtinId="9" hidden="1"/>
    <cellStyle name="Followed Hyperlink" xfId="199" builtinId="9" hidden="1"/>
    <cellStyle name="Followed Hyperlink" xfId="200" builtinId="9" hidden="1"/>
    <cellStyle name="Followed Hyperlink" xfId="201" builtinId="9" hidden="1"/>
    <cellStyle name="Followed Hyperlink" xfId="202" builtinId="9" hidden="1"/>
    <cellStyle name="Followed Hyperlink" xfId="203" builtinId="9" hidden="1"/>
    <cellStyle name="Followed Hyperlink" xfId="204" builtinId="9" hidden="1"/>
    <cellStyle name="Followed Hyperlink" xfId="205" builtinId="9" hidden="1"/>
    <cellStyle name="Followed Hyperlink" xfId="206" builtinId="9" hidden="1"/>
    <cellStyle name="Followed Hyperlink" xfId="207" builtinId="9" hidden="1"/>
    <cellStyle name="Followed Hyperlink" xfId="208" builtinId="9" hidden="1"/>
    <cellStyle name="Followed Hyperlink" xfId="209" builtinId="9" hidden="1"/>
    <cellStyle name="Followed Hyperlink" xfId="211" builtinId="9" hidden="1"/>
    <cellStyle name="Followed Hyperlink" xfId="212" builtinId="9" hidden="1"/>
    <cellStyle name="Followed Hyperlink" xfId="213" builtinId="9" hidden="1"/>
    <cellStyle name="Followed Hyperlink" xfId="214" builtinId="9" hidden="1"/>
    <cellStyle name="Followed Hyperlink" xfId="215" builtinId="9" hidden="1"/>
    <cellStyle name="Followed Hyperlink" xfId="216" builtinId="9" hidden="1"/>
    <cellStyle name="Followed Hyperlink" xfId="217" builtinId="9" hidden="1"/>
    <cellStyle name="Followed Hyperlink" xfId="218" builtinId="9" hidden="1"/>
    <cellStyle name="Followed Hyperlink" xfId="219" builtinId="9" hidden="1"/>
    <cellStyle name="Followed Hyperlink" xfId="220" builtinId="9" hidden="1"/>
    <cellStyle name="Followed Hyperlink" xfId="221" builtinId="9" hidden="1"/>
    <cellStyle name="Followed Hyperlink" xfId="222" builtinId="9" hidden="1"/>
    <cellStyle name="Followed Hyperlink" xfId="223" builtinId="9" hidden="1"/>
    <cellStyle name="Followed Hyperlink" xfId="224" builtinId="9" hidden="1"/>
    <cellStyle name="Followed Hyperlink" xfId="225" builtinId="9" hidden="1"/>
    <cellStyle name="Followed Hyperlink" xfId="226" builtinId="9" hidden="1"/>
    <cellStyle name="Followed Hyperlink" xfId="227" builtinId="9" hidden="1"/>
    <cellStyle name="Followed Hyperlink" xfId="228" builtinId="9" hidden="1"/>
    <cellStyle name="Followed Hyperlink" xfId="229" builtinId="9" hidden="1"/>
    <cellStyle name="Followed Hyperlink" xfId="230" builtinId="9" hidden="1"/>
    <cellStyle name="Followed Hyperlink" xfId="231" builtinId="9" hidden="1"/>
    <cellStyle name="Followed Hyperlink" xfId="232" builtinId="9" hidden="1"/>
    <cellStyle name="Followed Hyperlink" xfId="233" builtinId="9" hidden="1"/>
    <cellStyle name="Followed Hyperlink" xfId="234" builtinId="9" hidden="1"/>
    <cellStyle name="Followed Hyperlink" xfId="235" builtinId="9" hidden="1"/>
    <cellStyle name="Followed Hyperlink" xfId="236" builtinId="9" hidden="1"/>
    <cellStyle name="Followed Hyperlink" xfId="237" builtinId="9" hidden="1"/>
    <cellStyle name="Followed Hyperlink" xfId="238" builtinId="9" hidden="1"/>
    <cellStyle name="Followed Hyperlink" xfId="239" builtinId="9" hidden="1"/>
    <cellStyle name="Followed Hyperlink" xfId="240" builtinId="9" hidden="1"/>
    <cellStyle name="Followed Hyperlink" xfId="241" builtinId="9" hidden="1"/>
    <cellStyle name="Followed Hyperlink" xfId="243" builtinId="9" hidden="1"/>
    <cellStyle name="Followed Hyperlink" xfId="244" builtinId="9" hidden="1"/>
    <cellStyle name="Followed Hyperlink" xfId="245" builtinId="9" hidden="1"/>
    <cellStyle name="Followed Hyperlink" xfId="246" builtinId="9" hidden="1"/>
    <cellStyle name="Followed Hyperlink" xfId="242" builtinId="9" hidden="1"/>
    <cellStyle name="Followed Hyperlink" xfId="210" builtinId="9" hidden="1"/>
    <cellStyle name="Followed Hyperlink" xfId="163" builtinId="9" hidden="1"/>
    <cellStyle name="Followed Hyperlink" xfId="164" builtinId="9" hidden="1"/>
    <cellStyle name="Followed Hyperlink" xfId="165" builtinId="9" hidden="1"/>
    <cellStyle name="Followed Hyperlink" xfId="166" builtinId="9" hidden="1"/>
    <cellStyle name="Followed Hyperlink" xfId="167" builtinId="9" hidden="1"/>
    <cellStyle name="Followed Hyperlink" xfId="168" builtinId="9" hidden="1"/>
    <cellStyle name="Followed Hyperlink" xfId="169" builtinId="9" hidden="1"/>
    <cellStyle name="Followed Hyperlink" xfId="170" builtinId="9" hidden="1"/>
    <cellStyle name="Followed Hyperlink" xfId="171" builtinId="9" hidden="1"/>
    <cellStyle name="Followed Hyperlink" xfId="172" builtinId="9" hidden="1"/>
    <cellStyle name="Followed Hyperlink" xfId="173" builtinId="9" hidden="1"/>
    <cellStyle name="Followed Hyperlink" xfId="174" builtinId="9" hidden="1"/>
    <cellStyle name="Followed Hyperlink" xfId="175" builtinId="9" hidden="1"/>
    <cellStyle name="Followed Hyperlink" xfId="176" builtinId="9" hidden="1"/>
    <cellStyle name="Followed Hyperlink" xfId="177" builtinId="9" hidden="1"/>
    <cellStyle name="Followed Hyperlink" xfId="178" builtinId="9" hidden="1"/>
    <cellStyle name="Followed Hyperlink" xfId="179" builtinId="9" hidden="1"/>
    <cellStyle name="Followed Hyperlink" xfId="180" builtinId="9" hidden="1"/>
    <cellStyle name="Followed Hyperlink" xfId="181" builtinId="9" hidden="1"/>
    <cellStyle name="Followed Hyperlink" xfId="182" builtinId="9" hidden="1"/>
    <cellStyle name="Followed Hyperlink" xfId="183" builtinId="9" hidden="1"/>
    <cellStyle name="Followed Hyperlink" xfId="184" builtinId="9" hidden="1"/>
    <cellStyle name="Followed Hyperlink" xfId="185" builtinId="9" hidden="1"/>
    <cellStyle name="Followed Hyperlink" xfId="186" builtinId="9" hidden="1"/>
    <cellStyle name="Followed Hyperlink" xfId="187" builtinId="9" hidden="1"/>
    <cellStyle name="Followed Hyperlink" xfId="188" builtinId="9" hidden="1"/>
    <cellStyle name="Followed Hyperlink" xfId="189" builtinId="9" hidden="1"/>
    <cellStyle name="Followed Hyperlink" xfId="150" builtinId="9" hidden="1"/>
    <cellStyle name="Followed Hyperlink" xfId="151" builtinId="9" hidden="1"/>
    <cellStyle name="Followed Hyperlink" xfId="152" builtinId="9" hidden="1"/>
    <cellStyle name="Followed Hyperlink" xfId="153" builtinId="9" hidden="1"/>
    <cellStyle name="Followed Hyperlink" xfId="154" builtinId="9" hidden="1"/>
    <cellStyle name="Followed Hyperlink" xfId="155" builtinId="9" hidden="1"/>
    <cellStyle name="Followed Hyperlink" xfId="156" builtinId="9" hidden="1"/>
    <cellStyle name="Followed Hyperlink" xfId="157" builtinId="9" hidden="1"/>
    <cellStyle name="Followed Hyperlink" xfId="158" builtinId="9" hidden="1"/>
    <cellStyle name="Followed Hyperlink" xfId="159" builtinId="9" hidden="1"/>
    <cellStyle name="Followed Hyperlink" xfId="160" builtinId="9" hidden="1"/>
    <cellStyle name="Followed Hyperlink" xfId="161" builtinId="9" hidden="1"/>
    <cellStyle name="Followed Hyperlink" xfId="162" builtinId="9" hidden="1"/>
    <cellStyle name="Followed Hyperlink" xfId="143" builtinId="9" hidden="1"/>
    <cellStyle name="Followed Hyperlink" xfId="144" builtinId="9" hidden="1"/>
    <cellStyle name="Followed Hyperlink" xfId="145" builtinId="9" hidden="1"/>
    <cellStyle name="Followed Hyperlink" xfId="146" builtinId="9" hidden="1"/>
    <cellStyle name="Followed Hyperlink" xfId="147" builtinId="9" hidden="1"/>
    <cellStyle name="Followed Hyperlink" xfId="148" builtinId="9" hidden="1"/>
    <cellStyle name="Followed Hyperlink" xfId="149" builtinId="9" hidden="1"/>
    <cellStyle name="Followed Hyperlink" xfId="140" builtinId="9" hidden="1"/>
    <cellStyle name="Followed Hyperlink" xfId="141" builtinId="9" hidden="1"/>
    <cellStyle name="Followed Hyperlink" xfId="142" builtinId="9" hidden="1"/>
    <cellStyle name="Followed Hyperlink" xfId="138" builtinId="9" hidden="1"/>
    <cellStyle name="Followed Hyperlink" xfId="139" builtinId="9" hidden="1"/>
    <cellStyle name="Followed Hyperlink" xfId="137" builtinId="9" hidden="1"/>
    <cellStyle name="Followed Hyperlink 2" xfId="2225" xr:uid="{00000000-0005-0000-0000-00008E1A0000}"/>
    <cellStyle name="Footnote" xfId="2226" xr:uid="{00000000-0005-0000-0000-00008F1A0000}"/>
    <cellStyle name="Good 2" xfId="42" xr:uid="{00000000-0005-0000-0000-0000901A0000}"/>
    <cellStyle name="Good 2 2" xfId="2227" xr:uid="{00000000-0005-0000-0000-0000911A0000}"/>
    <cellStyle name="Good 2 3" xfId="2228" xr:uid="{00000000-0005-0000-0000-0000921A0000}"/>
    <cellStyle name="Good 2 4" xfId="2229" xr:uid="{00000000-0005-0000-0000-0000931A0000}"/>
    <cellStyle name="Good 2 5" xfId="2230" xr:uid="{00000000-0005-0000-0000-0000941A0000}"/>
    <cellStyle name="Good 2 6" xfId="2231" xr:uid="{00000000-0005-0000-0000-0000951A0000}"/>
    <cellStyle name="Good 2 7" xfId="2232" xr:uid="{00000000-0005-0000-0000-0000961A0000}"/>
    <cellStyle name="Good 2 8" xfId="2233" xr:uid="{00000000-0005-0000-0000-0000971A0000}"/>
    <cellStyle name="Good 2 9" xfId="2234" xr:uid="{00000000-0005-0000-0000-0000981A0000}"/>
    <cellStyle name="Good 3" xfId="2235" xr:uid="{00000000-0005-0000-0000-0000991A0000}"/>
    <cellStyle name="Grey" xfId="2236" xr:uid="{00000000-0005-0000-0000-00009A1A0000}"/>
    <cellStyle name="GWN Table Body" xfId="2237" xr:uid="{00000000-0005-0000-0000-00009B1A0000}"/>
    <cellStyle name="GWN Table Header" xfId="2238" xr:uid="{00000000-0005-0000-0000-00009C1A0000}"/>
    <cellStyle name="GWN Table Left Header" xfId="2239" xr:uid="{00000000-0005-0000-0000-00009D1A0000}"/>
    <cellStyle name="GWN Table Note" xfId="2240" xr:uid="{00000000-0005-0000-0000-00009E1A0000}"/>
    <cellStyle name="GWN Table Title" xfId="2241" xr:uid="{00000000-0005-0000-0000-00009F1A0000}"/>
    <cellStyle name="hard no" xfId="2242" xr:uid="{00000000-0005-0000-0000-0000A01A0000}"/>
    <cellStyle name="Hard Percent" xfId="2243" xr:uid="{00000000-0005-0000-0000-0000A11A0000}"/>
    <cellStyle name="hardno" xfId="2244" xr:uid="{00000000-0005-0000-0000-0000A21A0000}"/>
    <cellStyle name="Header" xfId="2245" xr:uid="{00000000-0005-0000-0000-0000A31A0000}"/>
    <cellStyle name="Header1" xfId="2246" xr:uid="{00000000-0005-0000-0000-0000A41A0000}"/>
    <cellStyle name="Header2" xfId="2247" xr:uid="{00000000-0005-0000-0000-0000A51A0000}"/>
    <cellStyle name="Heading" xfId="2248" xr:uid="{00000000-0005-0000-0000-0000A61A0000}"/>
    <cellStyle name="Heading 1 2" xfId="43" xr:uid="{00000000-0005-0000-0000-0000A71A0000}"/>
    <cellStyle name="Heading 1 2 2" xfId="2249" xr:uid="{00000000-0005-0000-0000-0000A81A0000}"/>
    <cellStyle name="Heading 1 2 3" xfId="2250" xr:uid="{00000000-0005-0000-0000-0000A91A0000}"/>
    <cellStyle name="Heading 1 2 4" xfId="2251" xr:uid="{00000000-0005-0000-0000-0000AA1A0000}"/>
    <cellStyle name="Heading 1 2 5" xfId="2252" xr:uid="{00000000-0005-0000-0000-0000AB1A0000}"/>
    <cellStyle name="Heading 1 2 6" xfId="2253" xr:uid="{00000000-0005-0000-0000-0000AC1A0000}"/>
    <cellStyle name="Heading 1 3" xfId="2254" xr:uid="{00000000-0005-0000-0000-0000AD1A0000}"/>
    <cellStyle name="Heading 2 2" xfId="44" xr:uid="{00000000-0005-0000-0000-0000AE1A0000}"/>
    <cellStyle name="Heading 2 2 2" xfId="2255" xr:uid="{00000000-0005-0000-0000-0000AF1A0000}"/>
    <cellStyle name="Heading 2 2 3" xfId="2256" xr:uid="{00000000-0005-0000-0000-0000B01A0000}"/>
    <cellStyle name="Heading 2 2 4" xfId="2257" xr:uid="{00000000-0005-0000-0000-0000B11A0000}"/>
    <cellStyle name="Heading 2 2 5" xfId="2258" xr:uid="{00000000-0005-0000-0000-0000B21A0000}"/>
    <cellStyle name="Heading 2 2 6" xfId="2259" xr:uid="{00000000-0005-0000-0000-0000B31A0000}"/>
    <cellStyle name="Heading 2 3" xfId="2260" xr:uid="{00000000-0005-0000-0000-0000B41A0000}"/>
    <cellStyle name="Heading 3 2" xfId="45" xr:uid="{00000000-0005-0000-0000-0000B51A0000}"/>
    <cellStyle name="Heading 3 2 2" xfId="2261" xr:uid="{00000000-0005-0000-0000-0000B61A0000}"/>
    <cellStyle name="Heading 3 2 3" xfId="2262" xr:uid="{00000000-0005-0000-0000-0000B71A0000}"/>
    <cellStyle name="Heading 3 2 4" xfId="2263" xr:uid="{00000000-0005-0000-0000-0000B81A0000}"/>
    <cellStyle name="Heading 3 2 5" xfId="2264" xr:uid="{00000000-0005-0000-0000-0000B91A0000}"/>
    <cellStyle name="Heading 3 2 6" xfId="2265" xr:uid="{00000000-0005-0000-0000-0000BA1A0000}"/>
    <cellStyle name="Heading 3 2 7" xfId="2266" xr:uid="{00000000-0005-0000-0000-0000BB1A0000}"/>
    <cellStyle name="Heading 3 2 8" xfId="9746" xr:uid="{00000000-0005-0000-0000-0000BC1A0000}"/>
    <cellStyle name="Heading 3 3" xfId="2267" xr:uid="{00000000-0005-0000-0000-0000BD1A0000}"/>
    <cellStyle name="Heading 4 2" xfId="46" xr:uid="{00000000-0005-0000-0000-0000BE1A0000}"/>
    <cellStyle name="Heading 4 2 2" xfId="2268" xr:uid="{00000000-0005-0000-0000-0000BF1A0000}"/>
    <cellStyle name="Heading 4 3" xfId="2269" xr:uid="{00000000-0005-0000-0000-0000C01A0000}"/>
    <cellStyle name="Heading2" xfId="2270" xr:uid="{00000000-0005-0000-0000-0000C11A0000}"/>
    <cellStyle name="Heading3" xfId="2271" xr:uid="{00000000-0005-0000-0000-0000C21A0000}"/>
    <cellStyle name="HeadingColumn" xfId="2272" xr:uid="{00000000-0005-0000-0000-0000C31A0000}"/>
    <cellStyle name="HeadingS" xfId="2273" xr:uid="{00000000-0005-0000-0000-0000C41A0000}"/>
    <cellStyle name="HeadingYear" xfId="2274" xr:uid="{00000000-0005-0000-0000-0000C51A0000}"/>
    <cellStyle name="HeadlineStyle" xfId="2275" xr:uid="{00000000-0005-0000-0000-0000C61A0000}"/>
    <cellStyle name="HeadlineStyleJustified" xfId="2276" xr:uid="{00000000-0005-0000-0000-0000C71A0000}"/>
    <cellStyle name="Hed Side_Sheet1" xfId="2277" xr:uid="{00000000-0005-0000-0000-0000C81A0000}"/>
    <cellStyle name="Hed Top" xfId="2278" xr:uid="{00000000-0005-0000-0000-0000C91A0000}"/>
    <cellStyle name="Hyperlink" xfId="73" builtinId="8"/>
    <cellStyle name="Hyperlink 2" xfId="2279" xr:uid="{00000000-0005-0000-0000-0000CB1A0000}"/>
    <cellStyle name="Hyperlink 2 10" xfId="2280" xr:uid="{00000000-0005-0000-0000-0000CC1A0000}"/>
    <cellStyle name="Hyperlink 2 11" xfId="2281" xr:uid="{00000000-0005-0000-0000-0000CD1A0000}"/>
    <cellStyle name="Hyperlink 2 12" xfId="2282" xr:uid="{00000000-0005-0000-0000-0000CE1A0000}"/>
    <cellStyle name="Hyperlink 2 13" xfId="2283" xr:uid="{00000000-0005-0000-0000-0000CF1A0000}"/>
    <cellStyle name="Hyperlink 2 2" xfId="2284" xr:uid="{00000000-0005-0000-0000-0000D01A0000}"/>
    <cellStyle name="Hyperlink 2 2 2" xfId="2285" xr:uid="{00000000-0005-0000-0000-0000D11A0000}"/>
    <cellStyle name="Hyperlink 2 3" xfId="2286" xr:uid="{00000000-0005-0000-0000-0000D21A0000}"/>
    <cellStyle name="Hyperlink 2 3 2" xfId="2287" xr:uid="{00000000-0005-0000-0000-0000D31A0000}"/>
    <cellStyle name="Hyperlink 2 4" xfId="2288" xr:uid="{00000000-0005-0000-0000-0000D41A0000}"/>
    <cellStyle name="Hyperlink 2 5" xfId="2289" xr:uid="{00000000-0005-0000-0000-0000D51A0000}"/>
    <cellStyle name="Hyperlink 2 6" xfId="2290" xr:uid="{00000000-0005-0000-0000-0000D61A0000}"/>
    <cellStyle name="Hyperlink 2 7" xfId="2291" xr:uid="{00000000-0005-0000-0000-0000D71A0000}"/>
    <cellStyle name="Hyperlink 2 8" xfId="2292" xr:uid="{00000000-0005-0000-0000-0000D81A0000}"/>
    <cellStyle name="Hyperlink 2 9" xfId="2293" xr:uid="{00000000-0005-0000-0000-0000D91A0000}"/>
    <cellStyle name="Hyperlink 3" xfId="2294" xr:uid="{00000000-0005-0000-0000-0000DA1A0000}"/>
    <cellStyle name="Hyperlink 3 10" xfId="2295" xr:uid="{00000000-0005-0000-0000-0000DB1A0000}"/>
    <cellStyle name="Hyperlink 3 11" xfId="2296" xr:uid="{00000000-0005-0000-0000-0000DC1A0000}"/>
    <cellStyle name="Hyperlink 3 12" xfId="2297" xr:uid="{00000000-0005-0000-0000-0000DD1A0000}"/>
    <cellStyle name="Hyperlink 3 2" xfId="2298" xr:uid="{00000000-0005-0000-0000-0000DE1A0000}"/>
    <cellStyle name="Hyperlink 3 3" xfId="2299" xr:uid="{00000000-0005-0000-0000-0000DF1A0000}"/>
    <cellStyle name="Hyperlink 3 4" xfId="2300" xr:uid="{00000000-0005-0000-0000-0000E01A0000}"/>
    <cellStyle name="Hyperlink 3 5" xfId="2301" xr:uid="{00000000-0005-0000-0000-0000E11A0000}"/>
    <cellStyle name="Hyperlink 3 6" xfId="2302" xr:uid="{00000000-0005-0000-0000-0000E21A0000}"/>
    <cellStyle name="Hyperlink 3 7" xfId="2303" xr:uid="{00000000-0005-0000-0000-0000E31A0000}"/>
    <cellStyle name="Hyperlink 3 8" xfId="2304" xr:uid="{00000000-0005-0000-0000-0000E41A0000}"/>
    <cellStyle name="Hyperlink 3 9" xfId="2305" xr:uid="{00000000-0005-0000-0000-0000E51A0000}"/>
    <cellStyle name="Hyperlink 4" xfId="2306" xr:uid="{00000000-0005-0000-0000-0000E61A0000}"/>
    <cellStyle name="Hyperlink 5" xfId="2307" xr:uid="{00000000-0005-0000-0000-0000E71A0000}"/>
    <cellStyle name="InLink_Acquis_CapitalCost " xfId="2308" xr:uid="{00000000-0005-0000-0000-0000E81A0000}"/>
    <cellStyle name="Input (1dp#)_ Pies " xfId="2309" xr:uid="{00000000-0005-0000-0000-0000E91A0000}"/>
    <cellStyle name="Input [yellow]" xfId="2310" xr:uid="{00000000-0005-0000-0000-0000EA1A0000}"/>
    <cellStyle name="Input 2" xfId="47" xr:uid="{00000000-0005-0000-0000-0000EB1A0000}"/>
    <cellStyle name="Input 2 10" xfId="9747" xr:uid="{00000000-0005-0000-0000-0000EC1A0000}"/>
    <cellStyle name="Input 2 2" xfId="65" xr:uid="{00000000-0005-0000-0000-0000ED1A0000}"/>
    <cellStyle name="Input 2 2 2" xfId="85" xr:uid="{00000000-0005-0000-0000-0000EE1A0000}"/>
    <cellStyle name="Input 2 2 2 2" xfId="9767" xr:uid="{00000000-0005-0000-0000-0000EF1A0000}"/>
    <cellStyle name="Input 2 2 3" xfId="9753" xr:uid="{00000000-0005-0000-0000-0000F01A0000}"/>
    <cellStyle name="Input 2 3" xfId="79" xr:uid="{00000000-0005-0000-0000-0000F11A0000}"/>
    <cellStyle name="Input 2 3 2" xfId="9761" xr:uid="{00000000-0005-0000-0000-0000F21A0000}"/>
    <cellStyle name="Input 2 4" xfId="2311" xr:uid="{00000000-0005-0000-0000-0000F31A0000}"/>
    <cellStyle name="Input 2 5" xfId="2312" xr:uid="{00000000-0005-0000-0000-0000F41A0000}"/>
    <cellStyle name="Input 2 6" xfId="2313" xr:uid="{00000000-0005-0000-0000-0000F51A0000}"/>
    <cellStyle name="Input 2 7" xfId="2314" xr:uid="{00000000-0005-0000-0000-0000F61A0000}"/>
    <cellStyle name="Input 2 8" xfId="2315" xr:uid="{00000000-0005-0000-0000-0000F71A0000}"/>
    <cellStyle name="Input 2 9" xfId="2316" xr:uid="{00000000-0005-0000-0000-0000F81A0000}"/>
    <cellStyle name="Input 3" xfId="2317" xr:uid="{00000000-0005-0000-0000-0000F91A0000}"/>
    <cellStyle name="InputBlueFont" xfId="2318" xr:uid="{00000000-0005-0000-0000-0000FA1A0000}"/>
    <cellStyle name="InputGen" xfId="2319" xr:uid="{00000000-0005-0000-0000-0000FB1A0000}"/>
    <cellStyle name="InputKeepColour" xfId="2320" xr:uid="{00000000-0005-0000-0000-0000FC1A0000}"/>
    <cellStyle name="InputKeepPale" xfId="2321" xr:uid="{00000000-0005-0000-0000-0000FD1A0000}"/>
    <cellStyle name="InputVariColour" xfId="2322" xr:uid="{00000000-0005-0000-0000-0000FE1A0000}"/>
    <cellStyle name="Integer" xfId="2323" xr:uid="{00000000-0005-0000-0000-0000FF1A0000}"/>
    <cellStyle name="Invisible" xfId="2324" xr:uid="{00000000-0005-0000-0000-0000001B0000}"/>
    <cellStyle name="Item" xfId="2325" xr:uid="{00000000-0005-0000-0000-0000011B0000}"/>
    <cellStyle name="Items_Obligatory" xfId="2326" xr:uid="{00000000-0005-0000-0000-0000021B0000}"/>
    <cellStyle name="ItemTypeClass" xfId="2327" xr:uid="{00000000-0005-0000-0000-0000031B0000}"/>
    <cellStyle name="ItemTypeClass 2" xfId="6861" xr:uid="{00000000-0005-0000-0000-0000041B0000}"/>
    <cellStyle name="KP_Normal" xfId="2328" xr:uid="{00000000-0005-0000-0000-0000051B0000}"/>
    <cellStyle name="Lien hypertexte visité_index" xfId="2329" xr:uid="{00000000-0005-0000-0000-0000061B0000}"/>
    <cellStyle name="Lien hypertexte_index" xfId="2330" xr:uid="{00000000-0005-0000-0000-0000071B0000}"/>
    <cellStyle name="ligne_detail" xfId="2331" xr:uid="{00000000-0005-0000-0000-0000081B0000}"/>
    <cellStyle name="Line" xfId="2332" xr:uid="{00000000-0005-0000-0000-0000091B0000}"/>
    <cellStyle name="Line 2" xfId="5699" xr:uid="{00000000-0005-0000-0000-00000A1B0000}"/>
    <cellStyle name="Link Currency (0)" xfId="2333" xr:uid="{00000000-0005-0000-0000-00000B1B0000}"/>
    <cellStyle name="Link Currency (2)" xfId="2334" xr:uid="{00000000-0005-0000-0000-00000C1B0000}"/>
    <cellStyle name="Link Units (0)" xfId="2335" xr:uid="{00000000-0005-0000-0000-00000D1B0000}"/>
    <cellStyle name="Link Units (1)" xfId="2336" xr:uid="{00000000-0005-0000-0000-00000E1B0000}"/>
    <cellStyle name="Link Units (2)" xfId="2337" xr:uid="{00000000-0005-0000-0000-00000F1B0000}"/>
    <cellStyle name="Linked Cell 2" xfId="48" xr:uid="{00000000-0005-0000-0000-0000101B0000}"/>
    <cellStyle name="Linked Cell 2 2" xfId="2338" xr:uid="{00000000-0005-0000-0000-0000111B0000}"/>
    <cellStyle name="Linked Cell 2 3" xfId="2339" xr:uid="{00000000-0005-0000-0000-0000121B0000}"/>
    <cellStyle name="Linked Cell 2 4" xfId="2340" xr:uid="{00000000-0005-0000-0000-0000131B0000}"/>
    <cellStyle name="Linked Cell 2 5" xfId="2341" xr:uid="{00000000-0005-0000-0000-0000141B0000}"/>
    <cellStyle name="Linked Cell 2 6" xfId="2342" xr:uid="{00000000-0005-0000-0000-0000151B0000}"/>
    <cellStyle name="Linked Cell 2 7" xfId="2343" xr:uid="{00000000-0005-0000-0000-0000161B0000}"/>
    <cellStyle name="Linked Cell 2 8" xfId="2344" xr:uid="{00000000-0005-0000-0000-0000171B0000}"/>
    <cellStyle name="Linked Cell 2 9" xfId="2345" xr:uid="{00000000-0005-0000-0000-0000181B0000}"/>
    <cellStyle name="Linked Cell 3" xfId="2346" xr:uid="{00000000-0005-0000-0000-0000191B0000}"/>
    <cellStyle name="m/d/yy" xfId="2347" xr:uid="{00000000-0005-0000-0000-00001A1B0000}"/>
    <cellStyle name="m/d/yy 2" xfId="5700" xr:uid="{00000000-0005-0000-0000-00001B1B0000}"/>
    <cellStyle name="m1" xfId="2348" xr:uid="{00000000-0005-0000-0000-00001C1B0000}"/>
    <cellStyle name="Major item" xfId="2349" xr:uid="{00000000-0005-0000-0000-00001D1B0000}"/>
    <cellStyle name="Margin" xfId="2350" xr:uid="{00000000-0005-0000-0000-00001E1B0000}"/>
    <cellStyle name="Migliaia (0)_Sheet1" xfId="2351" xr:uid="{00000000-0005-0000-0000-00001F1B0000}"/>
    <cellStyle name="Migliaia_piv_polio" xfId="2352" xr:uid="{00000000-0005-0000-0000-0000201B0000}"/>
    <cellStyle name="Millares [0]_Asset Mgmt " xfId="2353" xr:uid="{00000000-0005-0000-0000-0000211B0000}"/>
    <cellStyle name="Millares_2AV_M_M " xfId="2354" xr:uid="{00000000-0005-0000-0000-0000221B0000}"/>
    <cellStyle name="Milliers [0]_CANADA1" xfId="2355" xr:uid="{00000000-0005-0000-0000-0000231B0000}"/>
    <cellStyle name="Milliers 2" xfId="2356" xr:uid="{00000000-0005-0000-0000-0000241B0000}"/>
    <cellStyle name="Milliers_CANADA1" xfId="2357" xr:uid="{00000000-0005-0000-0000-0000251B0000}"/>
    <cellStyle name="mm/dd/yy" xfId="2358" xr:uid="{00000000-0005-0000-0000-0000261B0000}"/>
    <cellStyle name="mod1" xfId="2359" xr:uid="{00000000-0005-0000-0000-0000271B0000}"/>
    <cellStyle name="modelo1" xfId="2360" xr:uid="{00000000-0005-0000-0000-0000281B0000}"/>
    <cellStyle name="Moneda [0]_2AV_M_M " xfId="2361" xr:uid="{00000000-0005-0000-0000-0000291B0000}"/>
    <cellStyle name="Moneda_2AV_M_M " xfId="2362" xr:uid="{00000000-0005-0000-0000-00002A1B0000}"/>
    <cellStyle name="Monétaire [0]_CANADA1" xfId="2363" xr:uid="{00000000-0005-0000-0000-00002B1B0000}"/>
    <cellStyle name="Monétaire 2" xfId="2364" xr:uid="{00000000-0005-0000-0000-00002C1B0000}"/>
    <cellStyle name="Monétaire_CANADA1" xfId="2365" xr:uid="{00000000-0005-0000-0000-00002D1B0000}"/>
    <cellStyle name="Monetario" xfId="2366" xr:uid="{00000000-0005-0000-0000-00002E1B0000}"/>
    <cellStyle name="MonthYears" xfId="2367" xr:uid="{00000000-0005-0000-0000-00002F1B0000}"/>
    <cellStyle name="Multiple" xfId="2368" xr:uid="{00000000-0005-0000-0000-0000301B0000}"/>
    <cellStyle name="Multiple (no x)" xfId="2369" xr:uid="{00000000-0005-0000-0000-0000311B0000}"/>
    <cellStyle name="Multiple (x)" xfId="2370" xr:uid="{00000000-0005-0000-0000-0000321B0000}"/>
    <cellStyle name="Multiple [0]" xfId="2371" xr:uid="{00000000-0005-0000-0000-0000331B0000}"/>
    <cellStyle name="Multiple [1]" xfId="2372" xr:uid="{00000000-0005-0000-0000-0000341B0000}"/>
    <cellStyle name="Multiple [2]" xfId="2373" xr:uid="{00000000-0005-0000-0000-0000351B0000}"/>
    <cellStyle name="Multiple [3]" xfId="2374" xr:uid="{00000000-0005-0000-0000-0000361B0000}"/>
    <cellStyle name="Multiple_1030171N" xfId="2375" xr:uid="{00000000-0005-0000-0000-0000371B0000}"/>
    <cellStyle name="neg0.0_CapitalCost " xfId="2376" xr:uid="{00000000-0005-0000-0000-0000381B0000}"/>
    <cellStyle name="Neutral 2" xfId="49" xr:uid="{00000000-0005-0000-0000-0000391B0000}"/>
    <cellStyle name="Neutral 2 2" xfId="2377" xr:uid="{00000000-0005-0000-0000-00003A1B0000}"/>
    <cellStyle name="Neutral 2 3" xfId="2378" xr:uid="{00000000-0005-0000-0000-00003B1B0000}"/>
    <cellStyle name="Neutral 2 4" xfId="2379" xr:uid="{00000000-0005-0000-0000-00003C1B0000}"/>
    <cellStyle name="Neutral 2 5" xfId="2380" xr:uid="{00000000-0005-0000-0000-00003D1B0000}"/>
    <cellStyle name="Neutral 2 6" xfId="2381" xr:uid="{00000000-0005-0000-0000-00003E1B0000}"/>
    <cellStyle name="Neutral 2 7" xfId="2382" xr:uid="{00000000-0005-0000-0000-00003F1B0000}"/>
    <cellStyle name="Neutral 2 8" xfId="2383" xr:uid="{00000000-0005-0000-0000-0000401B0000}"/>
    <cellStyle name="Neutral 2 9" xfId="2384" xr:uid="{00000000-0005-0000-0000-0000411B0000}"/>
    <cellStyle name="Neutral 3" xfId="2385" xr:uid="{00000000-0005-0000-0000-0000421B0000}"/>
    <cellStyle name="New" xfId="2386" xr:uid="{00000000-0005-0000-0000-0000431B0000}"/>
    <cellStyle name="Nil" xfId="2387" xr:uid="{00000000-0005-0000-0000-0000441B0000}"/>
    <cellStyle name="no dec" xfId="2388" xr:uid="{00000000-0005-0000-0000-0000451B0000}"/>
    <cellStyle name="No-definido" xfId="2389" xr:uid="{00000000-0005-0000-0000-0000461B0000}"/>
    <cellStyle name="Non_Input_Cell_Figures" xfId="2390" xr:uid="{00000000-0005-0000-0000-0000471B0000}"/>
    <cellStyle name="NonPrintingArea" xfId="2391" xr:uid="{00000000-0005-0000-0000-0000481B0000}"/>
    <cellStyle name="NORAYAS" xfId="2392" xr:uid="{00000000-0005-0000-0000-0000491B0000}"/>
    <cellStyle name="Normal" xfId="0" builtinId="0"/>
    <cellStyle name="Normal--" xfId="4541" xr:uid="{00000000-0005-0000-0000-00004B1B0000}"/>
    <cellStyle name="Normal - Style1" xfId="2393" xr:uid="{00000000-0005-0000-0000-00004C1B0000}"/>
    <cellStyle name="Normal [0]" xfId="2394" xr:uid="{00000000-0005-0000-0000-00004D1B0000}"/>
    <cellStyle name="Normal [1]" xfId="2395" xr:uid="{00000000-0005-0000-0000-00004E1B0000}"/>
    <cellStyle name="Normal [3]" xfId="2396" xr:uid="{00000000-0005-0000-0000-00004F1B0000}"/>
    <cellStyle name="Normal [3] 2" xfId="2397" xr:uid="{00000000-0005-0000-0000-0000501B0000}"/>
    <cellStyle name="Normal [3] 3" xfId="2398" xr:uid="{00000000-0005-0000-0000-0000511B0000}"/>
    <cellStyle name="Normal 10" xfId="2399" xr:uid="{00000000-0005-0000-0000-0000521B0000}"/>
    <cellStyle name="Normal 10 2" xfId="2400" xr:uid="{00000000-0005-0000-0000-0000531B0000}"/>
    <cellStyle name="Normal 10 3" xfId="2401" xr:uid="{00000000-0005-0000-0000-0000541B0000}"/>
    <cellStyle name="Normal 10 4" xfId="2402" xr:uid="{00000000-0005-0000-0000-0000551B0000}"/>
    <cellStyle name="Normal 10 5" xfId="2403" xr:uid="{00000000-0005-0000-0000-0000561B0000}"/>
    <cellStyle name="Normal 10 6" xfId="2404" xr:uid="{00000000-0005-0000-0000-0000571B0000}"/>
    <cellStyle name="Normal 10 7" xfId="669" xr:uid="{00000000-0005-0000-0000-0000581B0000}"/>
    <cellStyle name="Normal 11" xfId="2405" xr:uid="{00000000-0005-0000-0000-0000591B0000}"/>
    <cellStyle name="Normal 11 2" xfId="2406" xr:uid="{00000000-0005-0000-0000-00005A1B0000}"/>
    <cellStyle name="Normal 11 2 2" xfId="2407" xr:uid="{00000000-0005-0000-0000-00005B1B0000}"/>
    <cellStyle name="Normal 11 3" xfId="2408" xr:uid="{00000000-0005-0000-0000-00005C1B0000}"/>
    <cellStyle name="Normal 11 4" xfId="2409" xr:uid="{00000000-0005-0000-0000-00005D1B0000}"/>
    <cellStyle name="Normal 11 5" xfId="2410" xr:uid="{00000000-0005-0000-0000-00005E1B0000}"/>
    <cellStyle name="Normal 11 6" xfId="2411" xr:uid="{00000000-0005-0000-0000-00005F1B0000}"/>
    <cellStyle name="Normal 11 7" xfId="2412" xr:uid="{00000000-0005-0000-0000-0000601B0000}"/>
    <cellStyle name="Normal 12" xfId="2413" xr:uid="{00000000-0005-0000-0000-0000611B0000}"/>
    <cellStyle name="Normal 12 2" xfId="2414" xr:uid="{00000000-0005-0000-0000-0000621B0000}"/>
    <cellStyle name="Normal 12 3" xfId="2415" xr:uid="{00000000-0005-0000-0000-0000631B0000}"/>
    <cellStyle name="Normal 12 4" xfId="2416" xr:uid="{00000000-0005-0000-0000-0000641B0000}"/>
    <cellStyle name="Normal 12 5" xfId="2417" xr:uid="{00000000-0005-0000-0000-0000651B0000}"/>
    <cellStyle name="Normal 13" xfId="2418" xr:uid="{00000000-0005-0000-0000-0000661B0000}"/>
    <cellStyle name="Normal 13 2" xfId="2419" xr:uid="{00000000-0005-0000-0000-0000671B0000}"/>
    <cellStyle name="Normal 13 3" xfId="2420" xr:uid="{00000000-0005-0000-0000-0000681B0000}"/>
    <cellStyle name="Normal 14" xfId="2421" xr:uid="{00000000-0005-0000-0000-0000691B0000}"/>
    <cellStyle name="Normal 14 2" xfId="2422" xr:uid="{00000000-0005-0000-0000-00006A1B0000}"/>
    <cellStyle name="Normal 14 3" xfId="2423" xr:uid="{00000000-0005-0000-0000-00006B1B0000}"/>
    <cellStyle name="Normal 15" xfId="2424" xr:uid="{00000000-0005-0000-0000-00006C1B0000}"/>
    <cellStyle name="Normal 15 2" xfId="2425" xr:uid="{00000000-0005-0000-0000-00006D1B0000}"/>
    <cellStyle name="Normal 15 2 2" xfId="2426" xr:uid="{00000000-0005-0000-0000-00006E1B0000}"/>
    <cellStyle name="Normal 15 3" xfId="2427" xr:uid="{00000000-0005-0000-0000-00006F1B0000}"/>
    <cellStyle name="Normal 15 4" xfId="2428" xr:uid="{00000000-0005-0000-0000-0000701B0000}"/>
    <cellStyle name="Normal 16" xfId="2429" xr:uid="{00000000-0005-0000-0000-0000711B0000}"/>
    <cellStyle name="Normal 16 2" xfId="2430" xr:uid="{00000000-0005-0000-0000-0000721B0000}"/>
    <cellStyle name="Normal 16 3" xfId="2431" xr:uid="{00000000-0005-0000-0000-0000731B0000}"/>
    <cellStyle name="Normal 17" xfId="2432" xr:uid="{00000000-0005-0000-0000-0000741B0000}"/>
    <cellStyle name="Normal 18" xfId="2433" xr:uid="{00000000-0005-0000-0000-0000751B0000}"/>
    <cellStyle name="Normal 18 2" xfId="2434" xr:uid="{00000000-0005-0000-0000-0000761B0000}"/>
    <cellStyle name="Normal 19" xfId="2435" xr:uid="{00000000-0005-0000-0000-0000771B0000}"/>
    <cellStyle name="Normal 2" xfId="5" xr:uid="{00000000-0005-0000-0000-0000781B0000}"/>
    <cellStyle name="Normal-- 2" xfId="4542" xr:uid="{00000000-0005-0000-0000-0000791B0000}"/>
    <cellStyle name="Normal 2 10" xfId="2436" xr:uid="{00000000-0005-0000-0000-00007A1B0000}"/>
    <cellStyle name="Normal 2 10 2" xfId="2437" xr:uid="{00000000-0005-0000-0000-00007B1B0000}"/>
    <cellStyle name="Normal 2 11" xfId="2438" xr:uid="{00000000-0005-0000-0000-00007C1B0000}"/>
    <cellStyle name="Normal 2 11 2" xfId="2439" xr:uid="{00000000-0005-0000-0000-00007D1B0000}"/>
    <cellStyle name="Normal 2 12" xfId="2440" xr:uid="{00000000-0005-0000-0000-00007E1B0000}"/>
    <cellStyle name="Normal 2 12 2" xfId="2441" xr:uid="{00000000-0005-0000-0000-00007F1B0000}"/>
    <cellStyle name="Normal 2 13" xfId="2442" xr:uid="{00000000-0005-0000-0000-0000801B0000}"/>
    <cellStyle name="Normal 2 13 2" xfId="2443" xr:uid="{00000000-0005-0000-0000-0000811B0000}"/>
    <cellStyle name="Normal 2 14" xfId="2444" xr:uid="{00000000-0005-0000-0000-0000821B0000}"/>
    <cellStyle name="Normal 2 14 2" xfId="2445" xr:uid="{00000000-0005-0000-0000-0000831B0000}"/>
    <cellStyle name="Normal 2 15" xfId="2446" xr:uid="{00000000-0005-0000-0000-0000841B0000}"/>
    <cellStyle name="Normal 2 15 2" xfId="2447" xr:uid="{00000000-0005-0000-0000-0000851B0000}"/>
    <cellStyle name="Normal 2 16" xfId="2448" xr:uid="{00000000-0005-0000-0000-0000861B0000}"/>
    <cellStyle name="Normal 2 16 2" xfId="2449" xr:uid="{00000000-0005-0000-0000-0000871B0000}"/>
    <cellStyle name="Normal 2 17" xfId="2450" xr:uid="{00000000-0005-0000-0000-0000881B0000}"/>
    <cellStyle name="Normal 2 17 2" xfId="2451" xr:uid="{00000000-0005-0000-0000-0000891B0000}"/>
    <cellStyle name="Normal 2 18" xfId="2452" xr:uid="{00000000-0005-0000-0000-00008A1B0000}"/>
    <cellStyle name="Normal 2 18 2" xfId="2453" xr:uid="{00000000-0005-0000-0000-00008B1B0000}"/>
    <cellStyle name="Normal 2 19" xfId="2454" xr:uid="{00000000-0005-0000-0000-00008C1B0000}"/>
    <cellStyle name="Normal 2 19 2" xfId="2455" xr:uid="{00000000-0005-0000-0000-00008D1B0000}"/>
    <cellStyle name="Normal 2 2" xfId="6" xr:uid="{00000000-0005-0000-0000-00008E1B0000}"/>
    <cellStyle name="Normal 2 2 2" xfId="51" xr:uid="{00000000-0005-0000-0000-00008F1B0000}"/>
    <cellStyle name="Normal 2 2 2 2" xfId="2456" xr:uid="{00000000-0005-0000-0000-0000901B0000}"/>
    <cellStyle name="Normal 2 2 2 2 2" xfId="2457" xr:uid="{00000000-0005-0000-0000-0000911B0000}"/>
    <cellStyle name="Normal 2 2 2 3" xfId="2458" xr:uid="{00000000-0005-0000-0000-0000921B0000}"/>
    <cellStyle name="Normal 2 2 2 4" xfId="2459" xr:uid="{00000000-0005-0000-0000-0000931B0000}"/>
    <cellStyle name="Normal 2 2 2 5" xfId="2460" xr:uid="{00000000-0005-0000-0000-0000941B0000}"/>
    <cellStyle name="Normal 2 2 2 6" xfId="2461" xr:uid="{00000000-0005-0000-0000-0000951B0000}"/>
    <cellStyle name="Normal 2 2 3" xfId="2462" xr:uid="{00000000-0005-0000-0000-0000961B0000}"/>
    <cellStyle name="Normal 2 2 4" xfId="2463" xr:uid="{00000000-0005-0000-0000-0000971B0000}"/>
    <cellStyle name="Normal 2 2 4 2" xfId="2464" xr:uid="{00000000-0005-0000-0000-0000981B0000}"/>
    <cellStyle name="Normal 2 2 4 3" xfId="2465" xr:uid="{00000000-0005-0000-0000-0000991B0000}"/>
    <cellStyle name="Normal 2 2 5" xfId="2466" xr:uid="{00000000-0005-0000-0000-00009A1B0000}"/>
    <cellStyle name="Normal 2 2 6" xfId="2467" xr:uid="{00000000-0005-0000-0000-00009B1B0000}"/>
    <cellStyle name="Normal 2 20" xfId="2468" xr:uid="{00000000-0005-0000-0000-00009C1B0000}"/>
    <cellStyle name="Normal 2 20 2" xfId="2469" xr:uid="{00000000-0005-0000-0000-00009D1B0000}"/>
    <cellStyle name="Normal 2 21" xfId="2470" xr:uid="{00000000-0005-0000-0000-00009E1B0000}"/>
    <cellStyle name="Normal 2 21 2" xfId="2471" xr:uid="{00000000-0005-0000-0000-00009F1B0000}"/>
    <cellStyle name="Normal 2 22" xfId="2472" xr:uid="{00000000-0005-0000-0000-0000A01B0000}"/>
    <cellStyle name="Normal 2 22 2" xfId="2473" xr:uid="{00000000-0005-0000-0000-0000A11B0000}"/>
    <cellStyle name="Normal 2 23" xfId="2474" xr:uid="{00000000-0005-0000-0000-0000A21B0000}"/>
    <cellStyle name="Normal 2 23 2" xfId="2475" xr:uid="{00000000-0005-0000-0000-0000A31B0000}"/>
    <cellStyle name="Normal 2 24" xfId="2476" xr:uid="{00000000-0005-0000-0000-0000A41B0000}"/>
    <cellStyle name="Normal 2 24 2" xfId="2477" xr:uid="{00000000-0005-0000-0000-0000A51B0000}"/>
    <cellStyle name="Normal 2 24 2 2" xfId="2478" xr:uid="{00000000-0005-0000-0000-0000A61B0000}"/>
    <cellStyle name="Normal 2 24 3" xfId="2479" xr:uid="{00000000-0005-0000-0000-0000A71B0000}"/>
    <cellStyle name="Normal 2 24 4" xfId="2480" xr:uid="{00000000-0005-0000-0000-0000A81B0000}"/>
    <cellStyle name="Normal 2 25" xfId="2481" xr:uid="{00000000-0005-0000-0000-0000A91B0000}"/>
    <cellStyle name="Normal 2 25 2" xfId="2482" xr:uid="{00000000-0005-0000-0000-0000AA1B0000}"/>
    <cellStyle name="Normal 2 26" xfId="2483" xr:uid="{00000000-0005-0000-0000-0000AB1B0000}"/>
    <cellStyle name="Normal 2 26 2" xfId="2484" xr:uid="{00000000-0005-0000-0000-0000AC1B0000}"/>
    <cellStyle name="Normal 2 27" xfId="2485" xr:uid="{00000000-0005-0000-0000-0000AD1B0000}"/>
    <cellStyle name="Normal 2 27 2" xfId="2486" xr:uid="{00000000-0005-0000-0000-0000AE1B0000}"/>
    <cellStyle name="Normal 2 28" xfId="2487" xr:uid="{00000000-0005-0000-0000-0000AF1B0000}"/>
    <cellStyle name="Normal 2 28 2" xfId="2488" xr:uid="{00000000-0005-0000-0000-0000B01B0000}"/>
    <cellStyle name="Normal 2 29" xfId="2489" xr:uid="{00000000-0005-0000-0000-0000B11B0000}"/>
    <cellStyle name="Normal 2 29 2" xfId="2490" xr:uid="{00000000-0005-0000-0000-0000B21B0000}"/>
    <cellStyle name="Normal 2 3" xfId="50" xr:uid="{00000000-0005-0000-0000-0000B31B0000}"/>
    <cellStyle name="Normal 2 3 2" xfId="2491" xr:uid="{00000000-0005-0000-0000-0000B41B0000}"/>
    <cellStyle name="Normal 2 3 3" xfId="2492" xr:uid="{00000000-0005-0000-0000-0000B51B0000}"/>
    <cellStyle name="Normal 2 30" xfId="2493" xr:uid="{00000000-0005-0000-0000-0000B61B0000}"/>
    <cellStyle name="Normal 2 30 2" xfId="2494" xr:uid="{00000000-0005-0000-0000-0000B71B0000}"/>
    <cellStyle name="Normal 2 31" xfId="2495" xr:uid="{00000000-0005-0000-0000-0000B81B0000}"/>
    <cellStyle name="Normal 2 31 2" xfId="2496" xr:uid="{00000000-0005-0000-0000-0000B91B0000}"/>
    <cellStyle name="Normal 2 32" xfId="2497" xr:uid="{00000000-0005-0000-0000-0000BA1B0000}"/>
    <cellStyle name="Normal 2 33" xfId="2498" xr:uid="{00000000-0005-0000-0000-0000BB1B0000}"/>
    <cellStyle name="Normal 2 34" xfId="2499" xr:uid="{00000000-0005-0000-0000-0000BC1B0000}"/>
    <cellStyle name="Normal 2 35" xfId="2500" xr:uid="{00000000-0005-0000-0000-0000BD1B0000}"/>
    <cellStyle name="Normal 2 36" xfId="2501" xr:uid="{00000000-0005-0000-0000-0000BE1B0000}"/>
    <cellStyle name="Normal 2 37" xfId="2502" xr:uid="{00000000-0005-0000-0000-0000BF1B0000}"/>
    <cellStyle name="Normal 2 38" xfId="2503" xr:uid="{00000000-0005-0000-0000-0000C01B0000}"/>
    <cellStyle name="Normal 2 38 2" xfId="2504" xr:uid="{00000000-0005-0000-0000-0000C11B0000}"/>
    <cellStyle name="Normal 2 39" xfId="2505" xr:uid="{00000000-0005-0000-0000-0000C21B0000}"/>
    <cellStyle name="Normal 2 4" xfId="614" xr:uid="{00000000-0005-0000-0000-0000C31B0000}"/>
    <cellStyle name="Normal 2 4 2" xfId="2506" xr:uid="{00000000-0005-0000-0000-0000C41B0000}"/>
    <cellStyle name="Normal 2 4 3" xfId="2507" xr:uid="{00000000-0005-0000-0000-0000C51B0000}"/>
    <cellStyle name="Normal 2 4 4" xfId="2508" xr:uid="{00000000-0005-0000-0000-0000C61B0000}"/>
    <cellStyle name="Normal 2 40" xfId="2509" xr:uid="{00000000-0005-0000-0000-0000C71B0000}"/>
    <cellStyle name="Normal 2 41" xfId="2510" xr:uid="{00000000-0005-0000-0000-0000C81B0000}"/>
    <cellStyle name="Normal 2 42" xfId="2511" xr:uid="{00000000-0005-0000-0000-0000C91B0000}"/>
    <cellStyle name="Normal 2 43" xfId="2512" xr:uid="{00000000-0005-0000-0000-0000CA1B0000}"/>
    <cellStyle name="Normal 2 44" xfId="2513" xr:uid="{00000000-0005-0000-0000-0000CB1B0000}"/>
    <cellStyle name="Normal 2 45" xfId="2514" xr:uid="{00000000-0005-0000-0000-0000CC1B0000}"/>
    <cellStyle name="Normal 2 46" xfId="2515" xr:uid="{00000000-0005-0000-0000-0000CD1B0000}"/>
    <cellStyle name="Normal 2 47" xfId="2516" xr:uid="{00000000-0005-0000-0000-0000CE1B0000}"/>
    <cellStyle name="Normal 2 48" xfId="5151" xr:uid="{00000000-0005-0000-0000-0000CF1B0000}"/>
    <cellStyle name="Normal 2 5" xfId="623" xr:uid="{00000000-0005-0000-0000-0000D01B0000}"/>
    <cellStyle name="Normal 2 5 2" xfId="2517" xr:uid="{00000000-0005-0000-0000-0000D11B0000}"/>
    <cellStyle name="Normal 2 5 3" xfId="2518" xr:uid="{00000000-0005-0000-0000-0000D21B0000}"/>
    <cellStyle name="Normal 2 6" xfId="2519" xr:uid="{00000000-0005-0000-0000-0000D31B0000}"/>
    <cellStyle name="Normal 2 6 2" xfId="2520" xr:uid="{00000000-0005-0000-0000-0000D41B0000}"/>
    <cellStyle name="Normal 2 7" xfId="2521" xr:uid="{00000000-0005-0000-0000-0000D51B0000}"/>
    <cellStyle name="Normal 2 7 2" xfId="2522" xr:uid="{00000000-0005-0000-0000-0000D61B0000}"/>
    <cellStyle name="Normal 2 8" xfId="2523" xr:uid="{00000000-0005-0000-0000-0000D71B0000}"/>
    <cellStyle name="Normal 2 8 2" xfId="2524" xr:uid="{00000000-0005-0000-0000-0000D81B0000}"/>
    <cellStyle name="Normal 2 9" xfId="2525" xr:uid="{00000000-0005-0000-0000-0000D91B0000}"/>
    <cellStyle name="Normal 2 9 2" xfId="2526" xr:uid="{00000000-0005-0000-0000-0000DA1B0000}"/>
    <cellStyle name="Normal 20" xfId="2527" xr:uid="{00000000-0005-0000-0000-0000DB1B0000}"/>
    <cellStyle name="Normal 21" xfId="2528" xr:uid="{00000000-0005-0000-0000-0000DC1B0000}"/>
    <cellStyle name="Normal 22" xfId="2529" xr:uid="{00000000-0005-0000-0000-0000DD1B0000}"/>
    <cellStyle name="Normal 23" xfId="2530" xr:uid="{00000000-0005-0000-0000-0000DE1B0000}"/>
    <cellStyle name="Normal 24" xfId="2531" xr:uid="{00000000-0005-0000-0000-0000DF1B0000}"/>
    <cellStyle name="Normal 25" xfId="2532" xr:uid="{00000000-0005-0000-0000-0000E01B0000}"/>
    <cellStyle name="Normal 25 10" xfId="2533" xr:uid="{00000000-0005-0000-0000-0000E11B0000}"/>
    <cellStyle name="Normal 25 100" xfId="2534" xr:uid="{00000000-0005-0000-0000-0000E21B0000}"/>
    <cellStyle name="Normal 25 101" xfId="2535" xr:uid="{00000000-0005-0000-0000-0000E31B0000}"/>
    <cellStyle name="Normal 25 102" xfId="2536" xr:uid="{00000000-0005-0000-0000-0000E41B0000}"/>
    <cellStyle name="Normal 25 103" xfId="2537" xr:uid="{00000000-0005-0000-0000-0000E51B0000}"/>
    <cellStyle name="Normal 25 104" xfId="2538" xr:uid="{00000000-0005-0000-0000-0000E61B0000}"/>
    <cellStyle name="Normal 25 105" xfId="2539" xr:uid="{00000000-0005-0000-0000-0000E71B0000}"/>
    <cellStyle name="Normal 25 106" xfId="2540" xr:uid="{00000000-0005-0000-0000-0000E81B0000}"/>
    <cellStyle name="Normal 25 107" xfId="2541" xr:uid="{00000000-0005-0000-0000-0000E91B0000}"/>
    <cellStyle name="Normal 25 108" xfId="2542" xr:uid="{00000000-0005-0000-0000-0000EA1B0000}"/>
    <cellStyle name="Normal 25 109" xfId="2543" xr:uid="{00000000-0005-0000-0000-0000EB1B0000}"/>
    <cellStyle name="Normal 25 11" xfId="2544" xr:uid="{00000000-0005-0000-0000-0000EC1B0000}"/>
    <cellStyle name="Normal 25 12" xfId="2545" xr:uid="{00000000-0005-0000-0000-0000ED1B0000}"/>
    <cellStyle name="Normal 25 13" xfId="2546" xr:uid="{00000000-0005-0000-0000-0000EE1B0000}"/>
    <cellStyle name="Normal 25 14" xfId="2547" xr:uid="{00000000-0005-0000-0000-0000EF1B0000}"/>
    <cellStyle name="Normal 25 15" xfId="2548" xr:uid="{00000000-0005-0000-0000-0000F01B0000}"/>
    <cellStyle name="Normal 25 16" xfId="2549" xr:uid="{00000000-0005-0000-0000-0000F11B0000}"/>
    <cellStyle name="Normal 25 17" xfId="2550" xr:uid="{00000000-0005-0000-0000-0000F21B0000}"/>
    <cellStyle name="Normal 25 18" xfId="2551" xr:uid="{00000000-0005-0000-0000-0000F31B0000}"/>
    <cellStyle name="Normal 25 19" xfId="2552" xr:uid="{00000000-0005-0000-0000-0000F41B0000}"/>
    <cellStyle name="Normal 25 2" xfId="2553" xr:uid="{00000000-0005-0000-0000-0000F51B0000}"/>
    <cellStyle name="Normal 25 20" xfId="2554" xr:uid="{00000000-0005-0000-0000-0000F61B0000}"/>
    <cellStyle name="Normal 25 21" xfId="2555" xr:uid="{00000000-0005-0000-0000-0000F71B0000}"/>
    <cellStyle name="Normal 25 22" xfId="2556" xr:uid="{00000000-0005-0000-0000-0000F81B0000}"/>
    <cellStyle name="Normal 25 23" xfId="2557" xr:uid="{00000000-0005-0000-0000-0000F91B0000}"/>
    <cellStyle name="Normal 25 24" xfId="2558" xr:uid="{00000000-0005-0000-0000-0000FA1B0000}"/>
    <cellStyle name="Normal 25 25" xfId="2559" xr:uid="{00000000-0005-0000-0000-0000FB1B0000}"/>
    <cellStyle name="Normal 25 26" xfId="2560" xr:uid="{00000000-0005-0000-0000-0000FC1B0000}"/>
    <cellStyle name="Normal 25 27" xfId="2561" xr:uid="{00000000-0005-0000-0000-0000FD1B0000}"/>
    <cellStyle name="Normal 25 28" xfId="2562" xr:uid="{00000000-0005-0000-0000-0000FE1B0000}"/>
    <cellStyle name="Normal 25 29" xfId="2563" xr:uid="{00000000-0005-0000-0000-0000FF1B0000}"/>
    <cellStyle name="Normal 25 3" xfId="2564" xr:uid="{00000000-0005-0000-0000-0000001C0000}"/>
    <cellStyle name="Normal 25 30" xfId="2565" xr:uid="{00000000-0005-0000-0000-0000011C0000}"/>
    <cellStyle name="Normal 25 31" xfId="2566" xr:uid="{00000000-0005-0000-0000-0000021C0000}"/>
    <cellStyle name="Normal 25 32" xfId="2567" xr:uid="{00000000-0005-0000-0000-0000031C0000}"/>
    <cellStyle name="Normal 25 33" xfId="2568" xr:uid="{00000000-0005-0000-0000-0000041C0000}"/>
    <cellStyle name="Normal 25 34" xfId="2569" xr:uid="{00000000-0005-0000-0000-0000051C0000}"/>
    <cellStyle name="Normal 25 35" xfId="2570" xr:uid="{00000000-0005-0000-0000-0000061C0000}"/>
    <cellStyle name="Normal 25 36" xfId="2571" xr:uid="{00000000-0005-0000-0000-0000071C0000}"/>
    <cellStyle name="Normal 25 37" xfId="2572" xr:uid="{00000000-0005-0000-0000-0000081C0000}"/>
    <cellStyle name="Normal 25 38" xfId="2573" xr:uid="{00000000-0005-0000-0000-0000091C0000}"/>
    <cellStyle name="Normal 25 39" xfId="2574" xr:uid="{00000000-0005-0000-0000-00000A1C0000}"/>
    <cellStyle name="Normal 25 4" xfId="2575" xr:uid="{00000000-0005-0000-0000-00000B1C0000}"/>
    <cellStyle name="Normal 25 40" xfId="2576" xr:uid="{00000000-0005-0000-0000-00000C1C0000}"/>
    <cellStyle name="Normal 25 41" xfId="2577" xr:uid="{00000000-0005-0000-0000-00000D1C0000}"/>
    <cellStyle name="Normal 25 42" xfId="2578" xr:uid="{00000000-0005-0000-0000-00000E1C0000}"/>
    <cellStyle name="Normal 25 43" xfId="2579" xr:uid="{00000000-0005-0000-0000-00000F1C0000}"/>
    <cellStyle name="Normal 25 44" xfId="2580" xr:uid="{00000000-0005-0000-0000-0000101C0000}"/>
    <cellStyle name="Normal 25 45" xfId="2581" xr:uid="{00000000-0005-0000-0000-0000111C0000}"/>
    <cellStyle name="Normal 25 46" xfId="2582" xr:uid="{00000000-0005-0000-0000-0000121C0000}"/>
    <cellStyle name="Normal 25 47" xfId="2583" xr:uid="{00000000-0005-0000-0000-0000131C0000}"/>
    <cellStyle name="Normal 25 48" xfId="2584" xr:uid="{00000000-0005-0000-0000-0000141C0000}"/>
    <cellStyle name="Normal 25 49" xfId="2585" xr:uid="{00000000-0005-0000-0000-0000151C0000}"/>
    <cellStyle name="Normal 25 5" xfId="2586" xr:uid="{00000000-0005-0000-0000-0000161C0000}"/>
    <cellStyle name="Normal 25 50" xfId="2587" xr:uid="{00000000-0005-0000-0000-0000171C0000}"/>
    <cellStyle name="Normal 25 51" xfId="2588" xr:uid="{00000000-0005-0000-0000-0000181C0000}"/>
    <cellStyle name="Normal 25 52" xfId="2589" xr:uid="{00000000-0005-0000-0000-0000191C0000}"/>
    <cellStyle name="Normal 25 53" xfId="2590" xr:uid="{00000000-0005-0000-0000-00001A1C0000}"/>
    <cellStyle name="Normal 25 54" xfId="2591" xr:uid="{00000000-0005-0000-0000-00001B1C0000}"/>
    <cellStyle name="Normal 25 55" xfId="2592" xr:uid="{00000000-0005-0000-0000-00001C1C0000}"/>
    <cellStyle name="Normal 25 56" xfId="2593" xr:uid="{00000000-0005-0000-0000-00001D1C0000}"/>
    <cellStyle name="Normal 25 57" xfId="2594" xr:uid="{00000000-0005-0000-0000-00001E1C0000}"/>
    <cellStyle name="Normal 25 58" xfId="2595" xr:uid="{00000000-0005-0000-0000-00001F1C0000}"/>
    <cellStyle name="Normal 25 59" xfId="2596" xr:uid="{00000000-0005-0000-0000-0000201C0000}"/>
    <cellStyle name="Normal 25 6" xfId="2597" xr:uid="{00000000-0005-0000-0000-0000211C0000}"/>
    <cellStyle name="Normal 25 60" xfId="2598" xr:uid="{00000000-0005-0000-0000-0000221C0000}"/>
    <cellStyle name="Normal 25 61" xfId="2599" xr:uid="{00000000-0005-0000-0000-0000231C0000}"/>
    <cellStyle name="Normal 25 62" xfId="2600" xr:uid="{00000000-0005-0000-0000-0000241C0000}"/>
    <cellStyle name="Normal 25 63" xfId="2601" xr:uid="{00000000-0005-0000-0000-0000251C0000}"/>
    <cellStyle name="Normal 25 64" xfId="2602" xr:uid="{00000000-0005-0000-0000-0000261C0000}"/>
    <cellStyle name="Normal 25 65" xfId="2603" xr:uid="{00000000-0005-0000-0000-0000271C0000}"/>
    <cellStyle name="Normal 25 66" xfId="2604" xr:uid="{00000000-0005-0000-0000-0000281C0000}"/>
    <cellStyle name="Normal 25 67" xfId="2605" xr:uid="{00000000-0005-0000-0000-0000291C0000}"/>
    <cellStyle name="Normal 25 68" xfId="2606" xr:uid="{00000000-0005-0000-0000-00002A1C0000}"/>
    <cellStyle name="Normal 25 69" xfId="2607" xr:uid="{00000000-0005-0000-0000-00002B1C0000}"/>
    <cellStyle name="Normal 25 7" xfId="2608" xr:uid="{00000000-0005-0000-0000-00002C1C0000}"/>
    <cellStyle name="Normal 25 70" xfId="2609" xr:uid="{00000000-0005-0000-0000-00002D1C0000}"/>
    <cellStyle name="Normal 25 71" xfId="2610" xr:uid="{00000000-0005-0000-0000-00002E1C0000}"/>
    <cellStyle name="Normal 25 72" xfId="2611" xr:uid="{00000000-0005-0000-0000-00002F1C0000}"/>
    <cellStyle name="Normal 25 73" xfId="2612" xr:uid="{00000000-0005-0000-0000-0000301C0000}"/>
    <cellStyle name="Normal 25 74" xfId="2613" xr:uid="{00000000-0005-0000-0000-0000311C0000}"/>
    <cellStyle name="Normal 25 75" xfId="2614" xr:uid="{00000000-0005-0000-0000-0000321C0000}"/>
    <cellStyle name="Normal 25 76" xfId="2615" xr:uid="{00000000-0005-0000-0000-0000331C0000}"/>
    <cellStyle name="Normal 25 77" xfId="2616" xr:uid="{00000000-0005-0000-0000-0000341C0000}"/>
    <cellStyle name="Normal 25 78" xfId="2617" xr:uid="{00000000-0005-0000-0000-0000351C0000}"/>
    <cellStyle name="Normal 25 79" xfId="2618" xr:uid="{00000000-0005-0000-0000-0000361C0000}"/>
    <cellStyle name="Normal 25 8" xfId="2619" xr:uid="{00000000-0005-0000-0000-0000371C0000}"/>
    <cellStyle name="Normal 25 80" xfId="2620" xr:uid="{00000000-0005-0000-0000-0000381C0000}"/>
    <cellStyle name="Normal 25 81" xfId="2621" xr:uid="{00000000-0005-0000-0000-0000391C0000}"/>
    <cellStyle name="Normal 25 82" xfId="2622" xr:uid="{00000000-0005-0000-0000-00003A1C0000}"/>
    <cellStyle name="Normal 25 83" xfId="2623" xr:uid="{00000000-0005-0000-0000-00003B1C0000}"/>
    <cellStyle name="Normal 25 84" xfId="2624" xr:uid="{00000000-0005-0000-0000-00003C1C0000}"/>
    <cellStyle name="Normal 25 85" xfId="2625" xr:uid="{00000000-0005-0000-0000-00003D1C0000}"/>
    <cellStyle name="Normal 25 86" xfId="2626" xr:uid="{00000000-0005-0000-0000-00003E1C0000}"/>
    <cellStyle name="Normal 25 87" xfId="2627" xr:uid="{00000000-0005-0000-0000-00003F1C0000}"/>
    <cellStyle name="Normal 25 88" xfId="2628" xr:uid="{00000000-0005-0000-0000-0000401C0000}"/>
    <cellStyle name="Normal 25 89" xfId="2629" xr:uid="{00000000-0005-0000-0000-0000411C0000}"/>
    <cellStyle name="Normal 25 9" xfId="2630" xr:uid="{00000000-0005-0000-0000-0000421C0000}"/>
    <cellStyle name="Normal 25 90" xfId="2631" xr:uid="{00000000-0005-0000-0000-0000431C0000}"/>
    <cellStyle name="Normal 25 91" xfId="2632" xr:uid="{00000000-0005-0000-0000-0000441C0000}"/>
    <cellStyle name="Normal 25 92" xfId="2633" xr:uid="{00000000-0005-0000-0000-0000451C0000}"/>
    <cellStyle name="Normal 25 93" xfId="2634" xr:uid="{00000000-0005-0000-0000-0000461C0000}"/>
    <cellStyle name="Normal 25 94" xfId="2635" xr:uid="{00000000-0005-0000-0000-0000471C0000}"/>
    <cellStyle name="Normal 25 95" xfId="2636" xr:uid="{00000000-0005-0000-0000-0000481C0000}"/>
    <cellStyle name="Normal 25 96" xfId="2637" xr:uid="{00000000-0005-0000-0000-0000491C0000}"/>
    <cellStyle name="Normal 25 97" xfId="2638" xr:uid="{00000000-0005-0000-0000-00004A1C0000}"/>
    <cellStyle name="Normal 25 98" xfId="2639" xr:uid="{00000000-0005-0000-0000-00004B1C0000}"/>
    <cellStyle name="Normal 25 99" xfId="2640" xr:uid="{00000000-0005-0000-0000-00004C1C0000}"/>
    <cellStyle name="Normal 26" xfId="2641" xr:uid="{00000000-0005-0000-0000-00004D1C0000}"/>
    <cellStyle name="Normal 26 10" xfId="2642" xr:uid="{00000000-0005-0000-0000-00004E1C0000}"/>
    <cellStyle name="Normal 26 100" xfId="2643" xr:uid="{00000000-0005-0000-0000-00004F1C0000}"/>
    <cellStyle name="Normal 26 101" xfId="2644" xr:uid="{00000000-0005-0000-0000-0000501C0000}"/>
    <cellStyle name="Normal 26 102" xfId="2645" xr:uid="{00000000-0005-0000-0000-0000511C0000}"/>
    <cellStyle name="Normal 26 103" xfId="2646" xr:uid="{00000000-0005-0000-0000-0000521C0000}"/>
    <cellStyle name="Normal 26 104" xfId="2647" xr:uid="{00000000-0005-0000-0000-0000531C0000}"/>
    <cellStyle name="Normal 26 105" xfId="2648" xr:uid="{00000000-0005-0000-0000-0000541C0000}"/>
    <cellStyle name="Normal 26 106" xfId="2649" xr:uid="{00000000-0005-0000-0000-0000551C0000}"/>
    <cellStyle name="Normal 26 107" xfId="2650" xr:uid="{00000000-0005-0000-0000-0000561C0000}"/>
    <cellStyle name="Normal 26 108" xfId="2651" xr:uid="{00000000-0005-0000-0000-0000571C0000}"/>
    <cellStyle name="Normal 26 109" xfId="2652" xr:uid="{00000000-0005-0000-0000-0000581C0000}"/>
    <cellStyle name="Normal 26 11" xfId="2653" xr:uid="{00000000-0005-0000-0000-0000591C0000}"/>
    <cellStyle name="Normal 26 12" xfId="2654" xr:uid="{00000000-0005-0000-0000-00005A1C0000}"/>
    <cellStyle name="Normal 26 13" xfId="2655" xr:uid="{00000000-0005-0000-0000-00005B1C0000}"/>
    <cellStyle name="Normal 26 14" xfId="2656" xr:uid="{00000000-0005-0000-0000-00005C1C0000}"/>
    <cellStyle name="Normal 26 15" xfId="2657" xr:uid="{00000000-0005-0000-0000-00005D1C0000}"/>
    <cellStyle name="Normal 26 16" xfId="2658" xr:uid="{00000000-0005-0000-0000-00005E1C0000}"/>
    <cellStyle name="Normal 26 17" xfId="2659" xr:uid="{00000000-0005-0000-0000-00005F1C0000}"/>
    <cellStyle name="Normal 26 18" xfId="2660" xr:uid="{00000000-0005-0000-0000-0000601C0000}"/>
    <cellStyle name="Normal 26 19" xfId="2661" xr:uid="{00000000-0005-0000-0000-0000611C0000}"/>
    <cellStyle name="Normal 26 2" xfId="2662" xr:uid="{00000000-0005-0000-0000-0000621C0000}"/>
    <cellStyle name="Normal 26 20" xfId="2663" xr:uid="{00000000-0005-0000-0000-0000631C0000}"/>
    <cellStyle name="Normal 26 21" xfId="2664" xr:uid="{00000000-0005-0000-0000-0000641C0000}"/>
    <cellStyle name="Normal 26 22" xfId="2665" xr:uid="{00000000-0005-0000-0000-0000651C0000}"/>
    <cellStyle name="Normal 26 23" xfId="2666" xr:uid="{00000000-0005-0000-0000-0000661C0000}"/>
    <cellStyle name="Normal 26 24" xfId="2667" xr:uid="{00000000-0005-0000-0000-0000671C0000}"/>
    <cellStyle name="Normal 26 25" xfId="2668" xr:uid="{00000000-0005-0000-0000-0000681C0000}"/>
    <cellStyle name="Normal 26 26" xfId="2669" xr:uid="{00000000-0005-0000-0000-0000691C0000}"/>
    <cellStyle name="Normal 26 27" xfId="2670" xr:uid="{00000000-0005-0000-0000-00006A1C0000}"/>
    <cellStyle name="Normal 26 28" xfId="2671" xr:uid="{00000000-0005-0000-0000-00006B1C0000}"/>
    <cellStyle name="Normal 26 29" xfId="2672" xr:uid="{00000000-0005-0000-0000-00006C1C0000}"/>
    <cellStyle name="Normal 26 3" xfId="2673" xr:uid="{00000000-0005-0000-0000-00006D1C0000}"/>
    <cellStyle name="Normal 26 30" xfId="2674" xr:uid="{00000000-0005-0000-0000-00006E1C0000}"/>
    <cellStyle name="Normal 26 31" xfId="2675" xr:uid="{00000000-0005-0000-0000-00006F1C0000}"/>
    <cellStyle name="Normal 26 32" xfId="2676" xr:uid="{00000000-0005-0000-0000-0000701C0000}"/>
    <cellStyle name="Normal 26 33" xfId="2677" xr:uid="{00000000-0005-0000-0000-0000711C0000}"/>
    <cellStyle name="Normal 26 34" xfId="2678" xr:uid="{00000000-0005-0000-0000-0000721C0000}"/>
    <cellStyle name="Normal 26 35" xfId="2679" xr:uid="{00000000-0005-0000-0000-0000731C0000}"/>
    <cellStyle name="Normal 26 36" xfId="2680" xr:uid="{00000000-0005-0000-0000-0000741C0000}"/>
    <cellStyle name="Normal 26 37" xfId="2681" xr:uid="{00000000-0005-0000-0000-0000751C0000}"/>
    <cellStyle name="Normal 26 38" xfId="2682" xr:uid="{00000000-0005-0000-0000-0000761C0000}"/>
    <cellStyle name="Normal 26 39" xfId="2683" xr:uid="{00000000-0005-0000-0000-0000771C0000}"/>
    <cellStyle name="Normal 26 4" xfId="2684" xr:uid="{00000000-0005-0000-0000-0000781C0000}"/>
    <cellStyle name="Normal 26 40" xfId="2685" xr:uid="{00000000-0005-0000-0000-0000791C0000}"/>
    <cellStyle name="Normal 26 41" xfId="2686" xr:uid="{00000000-0005-0000-0000-00007A1C0000}"/>
    <cellStyle name="Normal 26 42" xfId="2687" xr:uid="{00000000-0005-0000-0000-00007B1C0000}"/>
    <cellStyle name="Normal 26 43" xfId="2688" xr:uid="{00000000-0005-0000-0000-00007C1C0000}"/>
    <cellStyle name="Normal 26 44" xfId="2689" xr:uid="{00000000-0005-0000-0000-00007D1C0000}"/>
    <cellStyle name="Normal 26 45" xfId="2690" xr:uid="{00000000-0005-0000-0000-00007E1C0000}"/>
    <cellStyle name="Normal 26 46" xfId="2691" xr:uid="{00000000-0005-0000-0000-00007F1C0000}"/>
    <cellStyle name="Normal 26 47" xfId="2692" xr:uid="{00000000-0005-0000-0000-0000801C0000}"/>
    <cellStyle name="Normal 26 48" xfId="2693" xr:uid="{00000000-0005-0000-0000-0000811C0000}"/>
    <cellStyle name="Normal 26 49" xfId="2694" xr:uid="{00000000-0005-0000-0000-0000821C0000}"/>
    <cellStyle name="Normal 26 5" xfId="2695" xr:uid="{00000000-0005-0000-0000-0000831C0000}"/>
    <cellStyle name="Normal 26 50" xfId="2696" xr:uid="{00000000-0005-0000-0000-0000841C0000}"/>
    <cellStyle name="Normal 26 51" xfId="2697" xr:uid="{00000000-0005-0000-0000-0000851C0000}"/>
    <cellStyle name="Normal 26 52" xfId="2698" xr:uid="{00000000-0005-0000-0000-0000861C0000}"/>
    <cellStyle name="Normal 26 53" xfId="2699" xr:uid="{00000000-0005-0000-0000-0000871C0000}"/>
    <cellStyle name="Normal 26 54" xfId="2700" xr:uid="{00000000-0005-0000-0000-0000881C0000}"/>
    <cellStyle name="Normal 26 55" xfId="2701" xr:uid="{00000000-0005-0000-0000-0000891C0000}"/>
    <cellStyle name="Normal 26 56" xfId="2702" xr:uid="{00000000-0005-0000-0000-00008A1C0000}"/>
    <cellStyle name="Normal 26 57" xfId="2703" xr:uid="{00000000-0005-0000-0000-00008B1C0000}"/>
    <cellStyle name="Normal 26 58" xfId="2704" xr:uid="{00000000-0005-0000-0000-00008C1C0000}"/>
    <cellStyle name="Normal 26 59" xfId="2705" xr:uid="{00000000-0005-0000-0000-00008D1C0000}"/>
    <cellStyle name="Normal 26 6" xfId="2706" xr:uid="{00000000-0005-0000-0000-00008E1C0000}"/>
    <cellStyle name="Normal 26 60" xfId="2707" xr:uid="{00000000-0005-0000-0000-00008F1C0000}"/>
    <cellStyle name="Normal 26 61" xfId="2708" xr:uid="{00000000-0005-0000-0000-0000901C0000}"/>
    <cellStyle name="Normal 26 62" xfId="2709" xr:uid="{00000000-0005-0000-0000-0000911C0000}"/>
    <cellStyle name="Normal 26 63" xfId="2710" xr:uid="{00000000-0005-0000-0000-0000921C0000}"/>
    <cellStyle name="Normal 26 64" xfId="2711" xr:uid="{00000000-0005-0000-0000-0000931C0000}"/>
    <cellStyle name="Normal 26 65" xfId="2712" xr:uid="{00000000-0005-0000-0000-0000941C0000}"/>
    <cellStyle name="Normal 26 66" xfId="2713" xr:uid="{00000000-0005-0000-0000-0000951C0000}"/>
    <cellStyle name="Normal 26 67" xfId="2714" xr:uid="{00000000-0005-0000-0000-0000961C0000}"/>
    <cellStyle name="Normal 26 68" xfId="2715" xr:uid="{00000000-0005-0000-0000-0000971C0000}"/>
    <cellStyle name="Normal 26 69" xfId="2716" xr:uid="{00000000-0005-0000-0000-0000981C0000}"/>
    <cellStyle name="Normal 26 7" xfId="2717" xr:uid="{00000000-0005-0000-0000-0000991C0000}"/>
    <cellStyle name="Normal 26 70" xfId="2718" xr:uid="{00000000-0005-0000-0000-00009A1C0000}"/>
    <cellStyle name="Normal 26 71" xfId="2719" xr:uid="{00000000-0005-0000-0000-00009B1C0000}"/>
    <cellStyle name="Normal 26 72" xfId="2720" xr:uid="{00000000-0005-0000-0000-00009C1C0000}"/>
    <cellStyle name="Normal 26 73" xfId="2721" xr:uid="{00000000-0005-0000-0000-00009D1C0000}"/>
    <cellStyle name="Normal 26 74" xfId="2722" xr:uid="{00000000-0005-0000-0000-00009E1C0000}"/>
    <cellStyle name="Normal 26 75" xfId="2723" xr:uid="{00000000-0005-0000-0000-00009F1C0000}"/>
    <cellStyle name="Normal 26 76" xfId="2724" xr:uid="{00000000-0005-0000-0000-0000A01C0000}"/>
    <cellStyle name="Normal 26 77" xfId="2725" xr:uid="{00000000-0005-0000-0000-0000A11C0000}"/>
    <cellStyle name="Normal 26 78" xfId="2726" xr:uid="{00000000-0005-0000-0000-0000A21C0000}"/>
    <cellStyle name="Normal 26 79" xfId="2727" xr:uid="{00000000-0005-0000-0000-0000A31C0000}"/>
    <cellStyle name="Normal 26 8" xfId="2728" xr:uid="{00000000-0005-0000-0000-0000A41C0000}"/>
    <cellStyle name="Normal 26 80" xfId="2729" xr:uid="{00000000-0005-0000-0000-0000A51C0000}"/>
    <cellStyle name="Normal 26 81" xfId="2730" xr:uid="{00000000-0005-0000-0000-0000A61C0000}"/>
    <cellStyle name="Normal 26 82" xfId="2731" xr:uid="{00000000-0005-0000-0000-0000A71C0000}"/>
    <cellStyle name="Normal 26 83" xfId="2732" xr:uid="{00000000-0005-0000-0000-0000A81C0000}"/>
    <cellStyle name="Normal 26 84" xfId="2733" xr:uid="{00000000-0005-0000-0000-0000A91C0000}"/>
    <cellStyle name="Normal 26 85" xfId="2734" xr:uid="{00000000-0005-0000-0000-0000AA1C0000}"/>
    <cellStyle name="Normal 26 86" xfId="2735" xr:uid="{00000000-0005-0000-0000-0000AB1C0000}"/>
    <cellStyle name="Normal 26 87" xfId="2736" xr:uid="{00000000-0005-0000-0000-0000AC1C0000}"/>
    <cellStyle name="Normal 26 88" xfId="2737" xr:uid="{00000000-0005-0000-0000-0000AD1C0000}"/>
    <cellStyle name="Normal 26 89" xfId="2738" xr:uid="{00000000-0005-0000-0000-0000AE1C0000}"/>
    <cellStyle name="Normal 26 9" xfId="2739" xr:uid="{00000000-0005-0000-0000-0000AF1C0000}"/>
    <cellStyle name="Normal 26 90" xfId="2740" xr:uid="{00000000-0005-0000-0000-0000B01C0000}"/>
    <cellStyle name="Normal 26 91" xfId="2741" xr:uid="{00000000-0005-0000-0000-0000B11C0000}"/>
    <cellStyle name="Normal 26 92" xfId="2742" xr:uid="{00000000-0005-0000-0000-0000B21C0000}"/>
    <cellStyle name="Normal 26 93" xfId="2743" xr:uid="{00000000-0005-0000-0000-0000B31C0000}"/>
    <cellStyle name="Normal 26 94" xfId="2744" xr:uid="{00000000-0005-0000-0000-0000B41C0000}"/>
    <cellStyle name="Normal 26 95" xfId="2745" xr:uid="{00000000-0005-0000-0000-0000B51C0000}"/>
    <cellStyle name="Normal 26 96" xfId="2746" xr:uid="{00000000-0005-0000-0000-0000B61C0000}"/>
    <cellStyle name="Normal 26 97" xfId="2747" xr:uid="{00000000-0005-0000-0000-0000B71C0000}"/>
    <cellStyle name="Normal 26 98" xfId="2748" xr:uid="{00000000-0005-0000-0000-0000B81C0000}"/>
    <cellStyle name="Normal 26 99" xfId="2749" xr:uid="{00000000-0005-0000-0000-0000B91C0000}"/>
    <cellStyle name="Normal 27" xfId="2750" xr:uid="{00000000-0005-0000-0000-0000BA1C0000}"/>
    <cellStyle name="Normal 27 10" xfId="2751" xr:uid="{00000000-0005-0000-0000-0000BB1C0000}"/>
    <cellStyle name="Normal 27 100" xfId="2752" xr:uid="{00000000-0005-0000-0000-0000BC1C0000}"/>
    <cellStyle name="Normal 27 101" xfId="2753" xr:uid="{00000000-0005-0000-0000-0000BD1C0000}"/>
    <cellStyle name="Normal 27 102" xfId="2754" xr:uid="{00000000-0005-0000-0000-0000BE1C0000}"/>
    <cellStyle name="Normal 27 103" xfId="2755" xr:uid="{00000000-0005-0000-0000-0000BF1C0000}"/>
    <cellStyle name="Normal 27 104" xfId="2756" xr:uid="{00000000-0005-0000-0000-0000C01C0000}"/>
    <cellStyle name="Normal 27 105" xfId="2757" xr:uid="{00000000-0005-0000-0000-0000C11C0000}"/>
    <cellStyle name="Normal 27 106" xfId="2758" xr:uid="{00000000-0005-0000-0000-0000C21C0000}"/>
    <cellStyle name="Normal 27 107" xfId="2759" xr:uid="{00000000-0005-0000-0000-0000C31C0000}"/>
    <cellStyle name="Normal 27 108" xfId="2760" xr:uid="{00000000-0005-0000-0000-0000C41C0000}"/>
    <cellStyle name="Normal 27 109" xfId="2761" xr:uid="{00000000-0005-0000-0000-0000C51C0000}"/>
    <cellStyle name="Normal 27 11" xfId="2762" xr:uid="{00000000-0005-0000-0000-0000C61C0000}"/>
    <cellStyle name="Normal 27 12" xfId="2763" xr:uid="{00000000-0005-0000-0000-0000C71C0000}"/>
    <cellStyle name="Normal 27 13" xfId="2764" xr:uid="{00000000-0005-0000-0000-0000C81C0000}"/>
    <cellStyle name="Normal 27 14" xfId="2765" xr:uid="{00000000-0005-0000-0000-0000C91C0000}"/>
    <cellStyle name="Normal 27 15" xfId="2766" xr:uid="{00000000-0005-0000-0000-0000CA1C0000}"/>
    <cellStyle name="Normal 27 16" xfId="2767" xr:uid="{00000000-0005-0000-0000-0000CB1C0000}"/>
    <cellStyle name="Normal 27 17" xfId="2768" xr:uid="{00000000-0005-0000-0000-0000CC1C0000}"/>
    <cellStyle name="Normal 27 18" xfId="2769" xr:uid="{00000000-0005-0000-0000-0000CD1C0000}"/>
    <cellStyle name="Normal 27 19" xfId="2770" xr:uid="{00000000-0005-0000-0000-0000CE1C0000}"/>
    <cellStyle name="Normal 27 2" xfId="2771" xr:uid="{00000000-0005-0000-0000-0000CF1C0000}"/>
    <cellStyle name="Normal 27 20" xfId="2772" xr:uid="{00000000-0005-0000-0000-0000D01C0000}"/>
    <cellStyle name="Normal 27 21" xfId="2773" xr:uid="{00000000-0005-0000-0000-0000D11C0000}"/>
    <cellStyle name="Normal 27 22" xfId="2774" xr:uid="{00000000-0005-0000-0000-0000D21C0000}"/>
    <cellStyle name="Normal 27 23" xfId="2775" xr:uid="{00000000-0005-0000-0000-0000D31C0000}"/>
    <cellStyle name="Normal 27 24" xfId="2776" xr:uid="{00000000-0005-0000-0000-0000D41C0000}"/>
    <cellStyle name="Normal 27 25" xfId="2777" xr:uid="{00000000-0005-0000-0000-0000D51C0000}"/>
    <cellStyle name="Normal 27 26" xfId="2778" xr:uid="{00000000-0005-0000-0000-0000D61C0000}"/>
    <cellStyle name="Normal 27 27" xfId="2779" xr:uid="{00000000-0005-0000-0000-0000D71C0000}"/>
    <cellStyle name="Normal 27 28" xfId="2780" xr:uid="{00000000-0005-0000-0000-0000D81C0000}"/>
    <cellStyle name="Normal 27 29" xfId="2781" xr:uid="{00000000-0005-0000-0000-0000D91C0000}"/>
    <cellStyle name="Normal 27 3" xfId="2782" xr:uid="{00000000-0005-0000-0000-0000DA1C0000}"/>
    <cellStyle name="Normal 27 30" xfId="2783" xr:uid="{00000000-0005-0000-0000-0000DB1C0000}"/>
    <cellStyle name="Normal 27 31" xfId="2784" xr:uid="{00000000-0005-0000-0000-0000DC1C0000}"/>
    <cellStyle name="Normal 27 32" xfId="2785" xr:uid="{00000000-0005-0000-0000-0000DD1C0000}"/>
    <cellStyle name="Normal 27 33" xfId="2786" xr:uid="{00000000-0005-0000-0000-0000DE1C0000}"/>
    <cellStyle name="Normal 27 34" xfId="2787" xr:uid="{00000000-0005-0000-0000-0000DF1C0000}"/>
    <cellStyle name="Normal 27 35" xfId="2788" xr:uid="{00000000-0005-0000-0000-0000E01C0000}"/>
    <cellStyle name="Normal 27 36" xfId="2789" xr:uid="{00000000-0005-0000-0000-0000E11C0000}"/>
    <cellStyle name="Normal 27 37" xfId="2790" xr:uid="{00000000-0005-0000-0000-0000E21C0000}"/>
    <cellStyle name="Normal 27 38" xfId="2791" xr:uid="{00000000-0005-0000-0000-0000E31C0000}"/>
    <cellStyle name="Normal 27 39" xfId="2792" xr:uid="{00000000-0005-0000-0000-0000E41C0000}"/>
    <cellStyle name="Normal 27 4" xfId="2793" xr:uid="{00000000-0005-0000-0000-0000E51C0000}"/>
    <cellStyle name="Normal 27 40" xfId="2794" xr:uid="{00000000-0005-0000-0000-0000E61C0000}"/>
    <cellStyle name="Normal 27 41" xfId="2795" xr:uid="{00000000-0005-0000-0000-0000E71C0000}"/>
    <cellStyle name="Normal 27 42" xfId="2796" xr:uid="{00000000-0005-0000-0000-0000E81C0000}"/>
    <cellStyle name="Normal 27 43" xfId="2797" xr:uid="{00000000-0005-0000-0000-0000E91C0000}"/>
    <cellStyle name="Normal 27 44" xfId="2798" xr:uid="{00000000-0005-0000-0000-0000EA1C0000}"/>
    <cellStyle name="Normal 27 45" xfId="2799" xr:uid="{00000000-0005-0000-0000-0000EB1C0000}"/>
    <cellStyle name="Normal 27 46" xfId="2800" xr:uid="{00000000-0005-0000-0000-0000EC1C0000}"/>
    <cellStyle name="Normal 27 47" xfId="2801" xr:uid="{00000000-0005-0000-0000-0000ED1C0000}"/>
    <cellStyle name="Normal 27 48" xfId="2802" xr:uid="{00000000-0005-0000-0000-0000EE1C0000}"/>
    <cellStyle name="Normal 27 49" xfId="2803" xr:uid="{00000000-0005-0000-0000-0000EF1C0000}"/>
    <cellStyle name="Normal 27 5" xfId="2804" xr:uid="{00000000-0005-0000-0000-0000F01C0000}"/>
    <cellStyle name="Normal 27 50" xfId="2805" xr:uid="{00000000-0005-0000-0000-0000F11C0000}"/>
    <cellStyle name="Normal 27 51" xfId="2806" xr:uid="{00000000-0005-0000-0000-0000F21C0000}"/>
    <cellStyle name="Normal 27 52" xfId="2807" xr:uid="{00000000-0005-0000-0000-0000F31C0000}"/>
    <cellStyle name="Normal 27 53" xfId="2808" xr:uid="{00000000-0005-0000-0000-0000F41C0000}"/>
    <cellStyle name="Normal 27 54" xfId="2809" xr:uid="{00000000-0005-0000-0000-0000F51C0000}"/>
    <cellStyle name="Normal 27 55" xfId="2810" xr:uid="{00000000-0005-0000-0000-0000F61C0000}"/>
    <cellStyle name="Normal 27 56" xfId="2811" xr:uid="{00000000-0005-0000-0000-0000F71C0000}"/>
    <cellStyle name="Normal 27 57" xfId="2812" xr:uid="{00000000-0005-0000-0000-0000F81C0000}"/>
    <cellStyle name="Normal 27 58" xfId="2813" xr:uid="{00000000-0005-0000-0000-0000F91C0000}"/>
    <cellStyle name="Normal 27 59" xfId="2814" xr:uid="{00000000-0005-0000-0000-0000FA1C0000}"/>
    <cellStyle name="Normal 27 6" xfId="2815" xr:uid="{00000000-0005-0000-0000-0000FB1C0000}"/>
    <cellStyle name="Normal 27 60" xfId="2816" xr:uid="{00000000-0005-0000-0000-0000FC1C0000}"/>
    <cellStyle name="Normal 27 61" xfId="2817" xr:uid="{00000000-0005-0000-0000-0000FD1C0000}"/>
    <cellStyle name="Normal 27 62" xfId="2818" xr:uid="{00000000-0005-0000-0000-0000FE1C0000}"/>
    <cellStyle name="Normal 27 63" xfId="2819" xr:uid="{00000000-0005-0000-0000-0000FF1C0000}"/>
    <cellStyle name="Normal 27 64" xfId="2820" xr:uid="{00000000-0005-0000-0000-0000001D0000}"/>
    <cellStyle name="Normal 27 65" xfId="2821" xr:uid="{00000000-0005-0000-0000-0000011D0000}"/>
    <cellStyle name="Normal 27 66" xfId="2822" xr:uid="{00000000-0005-0000-0000-0000021D0000}"/>
    <cellStyle name="Normal 27 67" xfId="2823" xr:uid="{00000000-0005-0000-0000-0000031D0000}"/>
    <cellStyle name="Normal 27 68" xfId="2824" xr:uid="{00000000-0005-0000-0000-0000041D0000}"/>
    <cellStyle name="Normal 27 69" xfId="2825" xr:uid="{00000000-0005-0000-0000-0000051D0000}"/>
    <cellStyle name="Normal 27 7" xfId="2826" xr:uid="{00000000-0005-0000-0000-0000061D0000}"/>
    <cellStyle name="Normal 27 70" xfId="2827" xr:uid="{00000000-0005-0000-0000-0000071D0000}"/>
    <cellStyle name="Normal 27 71" xfId="2828" xr:uid="{00000000-0005-0000-0000-0000081D0000}"/>
    <cellStyle name="Normal 27 72" xfId="2829" xr:uid="{00000000-0005-0000-0000-0000091D0000}"/>
    <cellStyle name="Normal 27 73" xfId="2830" xr:uid="{00000000-0005-0000-0000-00000A1D0000}"/>
    <cellStyle name="Normal 27 74" xfId="2831" xr:uid="{00000000-0005-0000-0000-00000B1D0000}"/>
    <cellStyle name="Normal 27 75" xfId="2832" xr:uid="{00000000-0005-0000-0000-00000C1D0000}"/>
    <cellStyle name="Normal 27 76" xfId="2833" xr:uid="{00000000-0005-0000-0000-00000D1D0000}"/>
    <cellStyle name="Normal 27 77" xfId="2834" xr:uid="{00000000-0005-0000-0000-00000E1D0000}"/>
    <cellStyle name="Normal 27 78" xfId="2835" xr:uid="{00000000-0005-0000-0000-00000F1D0000}"/>
    <cellStyle name="Normal 27 79" xfId="2836" xr:uid="{00000000-0005-0000-0000-0000101D0000}"/>
    <cellStyle name="Normal 27 8" xfId="2837" xr:uid="{00000000-0005-0000-0000-0000111D0000}"/>
    <cellStyle name="Normal 27 80" xfId="2838" xr:uid="{00000000-0005-0000-0000-0000121D0000}"/>
    <cellStyle name="Normal 27 81" xfId="2839" xr:uid="{00000000-0005-0000-0000-0000131D0000}"/>
    <cellStyle name="Normal 27 82" xfId="2840" xr:uid="{00000000-0005-0000-0000-0000141D0000}"/>
    <cellStyle name="Normal 27 83" xfId="2841" xr:uid="{00000000-0005-0000-0000-0000151D0000}"/>
    <cellStyle name="Normal 27 84" xfId="2842" xr:uid="{00000000-0005-0000-0000-0000161D0000}"/>
    <cellStyle name="Normal 27 85" xfId="2843" xr:uid="{00000000-0005-0000-0000-0000171D0000}"/>
    <cellStyle name="Normal 27 86" xfId="2844" xr:uid="{00000000-0005-0000-0000-0000181D0000}"/>
    <cellStyle name="Normal 27 87" xfId="2845" xr:uid="{00000000-0005-0000-0000-0000191D0000}"/>
    <cellStyle name="Normal 27 88" xfId="2846" xr:uid="{00000000-0005-0000-0000-00001A1D0000}"/>
    <cellStyle name="Normal 27 89" xfId="2847" xr:uid="{00000000-0005-0000-0000-00001B1D0000}"/>
    <cellStyle name="Normal 27 9" xfId="2848" xr:uid="{00000000-0005-0000-0000-00001C1D0000}"/>
    <cellStyle name="Normal 27 90" xfId="2849" xr:uid="{00000000-0005-0000-0000-00001D1D0000}"/>
    <cellStyle name="Normal 27 91" xfId="2850" xr:uid="{00000000-0005-0000-0000-00001E1D0000}"/>
    <cellStyle name="Normal 27 92" xfId="2851" xr:uid="{00000000-0005-0000-0000-00001F1D0000}"/>
    <cellStyle name="Normal 27 93" xfId="2852" xr:uid="{00000000-0005-0000-0000-0000201D0000}"/>
    <cellStyle name="Normal 27 94" xfId="2853" xr:uid="{00000000-0005-0000-0000-0000211D0000}"/>
    <cellStyle name="Normal 27 95" xfId="2854" xr:uid="{00000000-0005-0000-0000-0000221D0000}"/>
    <cellStyle name="Normal 27 96" xfId="2855" xr:uid="{00000000-0005-0000-0000-0000231D0000}"/>
    <cellStyle name="Normal 27 97" xfId="2856" xr:uid="{00000000-0005-0000-0000-0000241D0000}"/>
    <cellStyle name="Normal 27 98" xfId="2857" xr:uid="{00000000-0005-0000-0000-0000251D0000}"/>
    <cellStyle name="Normal 27 99" xfId="2858" xr:uid="{00000000-0005-0000-0000-0000261D0000}"/>
    <cellStyle name="Normal 28" xfId="2859" xr:uid="{00000000-0005-0000-0000-0000271D0000}"/>
    <cellStyle name="Normal 28 10" xfId="2860" xr:uid="{00000000-0005-0000-0000-0000281D0000}"/>
    <cellStyle name="Normal 28 100" xfId="2861" xr:uid="{00000000-0005-0000-0000-0000291D0000}"/>
    <cellStyle name="Normal 28 101" xfId="2862" xr:uid="{00000000-0005-0000-0000-00002A1D0000}"/>
    <cellStyle name="Normal 28 102" xfId="2863" xr:uid="{00000000-0005-0000-0000-00002B1D0000}"/>
    <cellStyle name="Normal 28 103" xfId="2864" xr:uid="{00000000-0005-0000-0000-00002C1D0000}"/>
    <cellStyle name="Normal 28 104" xfId="2865" xr:uid="{00000000-0005-0000-0000-00002D1D0000}"/>
    <cellStyle name="Normal 28 105" xfId="2866" xr:uid="{00000000-0005-0000-0000-00002E1D0000}"/>
    <cellStyle name="Normal 28 106" xfId="2867" xr:uid="{00000000-0005-0000-0000-00002F1D0000}"/>
    <cellStyle name="Normal 28 107" xfId="2868" xr:uid="{00000000-0005-0000-0000-0000301D0000}"/>
    <cellStyle name="Normal 28 108" xfId="2869" xr:uid="{00000000-0005-0000-0000-0000311D0000}"/>
    <cellStyle name="Normal 28 109" xfId="2870" xr:uid="{00000000-0005-0000-0000-0000321D0000}"/>
    <cellStyle name="Normal 28 11" xfId="2871" xr:uid="{00000000-0005-0000-0000-0000331D0000}"/>
    <cellStyle name="Normal 28 12" xfId="2872" xr:uid="{00000000-0005-0000-0000-0000341D0000}"/>
    <cellStyle name="Normal 28 13" xfId="2873" xr:uid="{00000000-0005-0000-0000-0000351D0000}"/>
    <cellStyle name="Normal 28 14" xfId="2874" xr:uid="{00000000-0005-0000-0000-0000361D0000}"/>
    <cellStyle name="Normal 28 15" xfId="2875" xr:uid="{00000000-0005-0000-0000-0000371D0000}"/>
    <cellStyle name="Normal 28 16" xfId="2876" xr:uid="{00000000-0005-0000-0000-0000381D0000}"/>
    <cellStyle name="Normal 28 17" xfId="2877" xr:uid="{00000000-0005-0000-0000-0000391D0000}"/>
    <cellStyle name="Normal 28 18" xfId="2878" xr:uid="{00000000-0005-0000-0000-00003A1D0000}"/>
    <cellStyle name="Normal 28 19" xfId="2879" xr:uid="{00000000-0005-0000-0000-00003B1D0000}"/>
    <cellStyle name="Normal 28 2" xfId="2880" xr:uid="{00000000-0005-0000-0000-00003C1D0000}"/>
    <cellStyle name="Normal 28 20" xfId="2881" xr:uid="{00000000-0005-0000-0000-00003D1D0000}"/>
    <cellStyle name="Normal 28 21" xfId="2882" xr:uid="{00000000-0005-0000-0000-00003E1D0000}"/>
    <cellStyle name="Normal 28 22" xfId="2883" xr:uid="{00000000-0005-0000-0000-00003F1D0000}"/>
    <cellStyle name="Normal 28 23" xfId="2884" xr:uid="{00000000-0005-0000-0000-0000401D0000}"/>
    <cellStyle name="Normal 28 24" xfId="2885" xr:uid="{00000000-0005-0000-0000-0000411D0000}"/>
    <cellStyle name="Normal 28 25" xfId="2886" xr:uid="{00000000-0005-0000-0000-0000421D0000}"/>
    <cellStyle name="Normal 28 26" xfId="2887" xr:uid="{00000000-0005-0000-0000-0000431D0000}"/>
    <cellStyle name="Normal 28 27" xfId="2888" xr:uid="{00000000-0005-0000-0000-0000441D0000}"/>
    <cellStyle name="Normal 28 28" xfId="2889" xr:uid="{00000000-0005-0000-0000-0000451D0000}"/>
    <cellStyle name="Normal 28 29" xfId="2890" xr:uid="{00000000-0005-0000-0000-0000461D0000}"/>
    <cellStyle name="Normal 28 3" xfId="2891" xr:uid="{00000000-0005-0000-0000-0000471D0000}"/>
    <cellStyle name="Normal 28 30" xfId="2892" xr:uid="{00000000-0005-0000-0000-0000481D0000}"/>
    <cellStyle name="Normal 28 31" xfId="2893" xr:uid="{00000000-0005-0000-0000-0000491D0000}"/>
    <cellStyle name="Normal 28 32" xfId="2894" xr:uid="{00000000-0005-0000-0000-00004A1D0000}"/>
    <cellStyle name="Normal 28 33" xfId="2895" xr:uid="{00000000-0005-0000-0000-00004B1D0000}"/>
    <cellStyle name="Normal 28 34" xfId="2896" xr:uid="{00000000-0005-0000-0000-00004C1D0000}"/>
    <cellStyle name="Normal 28 35" xfId="2897" xr:uid="{00000000-0005-0000-0000-00004D1D0000}"/>
    <cellStyle name="Normal 28 36" xfId="2898" xr:uid="{00000000-0005-0000-0000-00004E1D0000}"/>
    <cellStyle name="Normal 28 37" xfId="2899" xr:uid="{00000000-0005-0000-0000-00004F1D0000}"/>
    <cellStyle name="Normal 28 38" xfId="2900" xr:uid="{00000000-0005-0000-0000-0000501D0000}"/>
    <cellStyle name="Normal 28 39" xfId="2901" xr:uid="{00000000-0005-0000-0000-0000511D0000}"/>
    <cellStyle name="Normal 28 4" xfId="2902" xr:uid="{00000000-0005-0000-0000-0000521D0000}"/>
    <cellStyle name="Normal 28 40" xfId="2903" xr:uid="{00000000-0005-0000-0000-0000531D0000}"/>
    <cellStyle name="Normal 28 41" xfId="2904" xr:uid="{00000000-0005-0000-0000-0000541D0000}"/>
    <cellStyle name="Normal 28 42" xfId="2905" xr:uid="{00000000-0005-0000-0000-0000551D0000}"/>
    <cellStyle name="Normal 28 43" xfId="2906" xr:uid="{00000000-0005-0000-0000-0000561D0000}"/>
    <cellStyle name="Normal 28 44" xfId="2907" xr:uid="{00000000-0005-0000-0000-0000571D0000}"/>
    <cellStyle name="Normal 28 45" xfId="2908" xr:uid="{00000000-0005-0000-0000-0000581D0000}"/>
    <cellStyle name="Normal 28 46" xfId="2909" xr:uid="{00000000-0005-0000-0000-0000591D0000}"/>
    <cellStyle name="Normal 28 47" xfId="2910" xr:uid="{00000000-0005-0000-0000-00005A1D0000}"/>
    <cellStyle name="Normal 28 48" xfId="2911" xr:uid="{00000000-0005-0000-0000-00005B1D0000}"/>
    <cellStyle name="Normal 28 49" xfId="2912" xr:uid="{00000000-0005-0000-0000-00005C1D0000}"/>
    <cellStyle name="Normal 28 5" xfId="2913" xr:uid="{00000000-0005-0000-0000-00005D1D0000}"/>
    <cellStyle name="Normal 28 50" xfId="2914" xr:uid="{00000000-0005-0000-0000-00005E1D0000}"/>
    <cellStyle name="Normal 28 51" xfId="2915" xr:uid="{00000000-0005-0000-0000-00005F1D0000}"/>
    <cellStyle name="Normal 28 52" xfId="2916" xr:uid="{00000000-0005-0000-0000-0000601D0000}"/>
    <cellStyle name="Normal 28 53" xfId="2917" xr:uid="{00000000-0005-0000-0000-0000611D0000}"/>
    <cellStyle name="Normal 28 54" xfId="2918" xr:uid="{00000000-0005-0000-0000-0000621D0000}"/>
    <cellStyle name="Normal 28 55" xfId="2919" xr:uid="{00000000-0005-0000-0000-0000631D0000}"/>
    <cellStyle name="Normal 28 56" xfId="2920" xr:uid="{00000000-0005-0000-0000-0000641D0000}"/>
    <cellStyle name="Normal 28 57" xfId="2921" xr:uid="{00000000-0005-0000-0000-0000651D0000}"/>
    <cellStyle name="Normal 28 58" xfId="2922" xr:uid="{00000000-0005-0000-0000-0000661D0000}"/>
    <cellStyle name="Normal 28 59" xfId="2923" xr:uid="{00000000-0005-0000-0000-0000671D0000}"/>
    <cellStyle name="Normal 28 6" xfId="2924" xr:uid="{00000000-0005-0000-0000-0000681D0000}"/>
    <cellStyle name="Normal 28 60" xfId="2925" xr:uid="{00000000-0005-0000-0000-0000691D0000}"/>
    <cellStyle name="Normal 28 61" xfId="2926" xr:uid="{00000000-0005-0000-0000-00006A1D0000}"/>
    <cellStyle name="Normal 28 62" xfId="2927" xr:uid="{00000000-0005-0000-0000-00006B1D0000}"/>
    <cellStyle name="Normal 28 63" xfId="2928" xr:uid="{00000000-0005-0000-0000-00006C1D0000}"/>
    <cellStyle name="Normal 28 64" xfId="2929" xr:uid="{00000000-0005-0000-0000-00006D1D0000}"/>
    <cellStyle name="Normal 28 65" xfId="2930" xr:uid="{00000000-0005-0000-0000-00006E1D0000}"/>
    <cellStyle name="Normal 28 66" xfId="2931" xr:uid="{00000000-0005-0000-0000-00006F1D0000}"/>
    <cellStyle name="Normal 28 67" xfId="2932" xr:uid="{00000000-0005-0000-0000-0000701D0000}"/>
    <cellStyle name="Normal 28 68" xfId="2933" xr:uid="{00000000-0005-0000-0000-0000711D0000}"/>
    <cellStyle name="Normal 28 69" xfId="2934" xr:uid="{00000000-0005-0000-0000-0000721D0000}"/>
    <cellStyle name="Normal 28 7" xfId="2935" xr:uid="{00000000-0005-0000-0000-0000731D0000}"/>
    <cellStyle name="Normal 28 70" xfId="2936" xr:uid="{00000000-0005-0000-0000-0000741D0000}"/>
    <cellStyle name="Normal 28 71" xfId="2937" xr:uid="{00000000-0005-0000-0000-0000751D0000}"/>
    <cellStyle name="Normal 28 72" xfId="2938" xr:uid="{00000000-0005-0000-0000-0000761D0000}"/>
    <cellStyle name="Normal 28 73" xfId="2939" xr:uid="{00000000-0005-0000-0000-0000771D0000}"/>
    <cellStyle name="Normal 28 74" xfId="2940" xr:uid="{00000000-0005-0000-0000-0000781D0000}"/>
    <cellStyle name="Normal 28 75" xfId="2941" xr:uid="{00000000-0005-0000-0000-0000791D0000}"/>
    <cellStyle name="Normal 28 76" xfId="2942" xr:uid="{00000000-0005-0000-0000-00007A1D0000}"/>
    <cellStyle name="Normal 28 77" xfId="2943" xr:uid="{00000000-0005-0000-0000-00007B1D0000}"/>
    <cellStyle name="Normal 28 78" xfId="2944" xr:uid="{00000000-0005-0000-0000-00007C1D0000}"/>
    <cellStyle name="Normal 28 79" xfId="2945" xr:uid="{00000000-0005-0000-0000-00007D1D0000}"/>
    <cellStyle name="Normal 28 8" xfId="2946" xr:uid="{00000000-0005-0000-0000-00007E1D0000}"/>
    <cellStyle name="Normal 28 80" xfId="2947" xr:uid="{00000000-0005-0000-0000-00007F1D0000}"/>
    <cellStyle name="Normal 28 81" xfId="2948" xr:uid="{00000000-0005-0000-0000-0000801D0000}"/>
    <cellStyle name="Normal 28 82" xfId="2949" xr:uid="{00000000-0005-0000-0000-0000811D0000}"/>
    <cellStyle name="Normal 28 83" xfId="2950" xr:uid="{00000000-0005-0000-0000-0000821D0000}"/>
    <cellStyle name="Normal 28 84" xfId="2951" xr:uid="{00000000-0005-0000-0000-0000831D0000}"/>
    <cellStyle name="Normal 28 85" xfId="2952" xr:uid="{00000000-0005-0000-0000-0000841D0000}"/>
    <cellStyle name="Normal 28 86" xfId="2953" xr:uid="{00000000-0005-0000-0000-0000851D0000}"/>
    <cellStyle name="Normal 28 87" xfId="2954" xr:uid="{00000000-0005-0000-0000-0000861D0000}"/>
    <cellStyle name="Normal 28 88" xfId="2955" xr:uid="{00000000-0005-0000-0000-0000871D0000}"/>
    <cellStyle name="Normal 28 89" xfId="2956" xr:uid="{00000000-0005-0000-0000-0000881D0000}"/>
    <cellStyle name="Normal 28 9" xfId="2957" xr:uid="{00000000-0005-0000-0000-0000891D0000}"/>
    <cellStyle name="Normal 28 90" xfId="2958" xr:uid="{00000000-0005-0000-0000-00008A1D0000}"/>
    <cellStyle name="Normal 28 91" xfId="2959" xr:uid="{00000000-0005-0000-0000-00008B1D0000}"/>
    <cellStyle name="Normal 28 92" xfId="2960" xr:uid="{00000000-0005-0000-0000-00008C1D0000}"/>
    <cellStyle name="Normal 28 93" xfId="2961" xr:uid="{00000000-0005-0000-0000-00008D1D0000}"/>
    <cellStyle name="Normal 28 94" xfId="2962" xr:uid="{00000000-0005-0000-0000-00008E1D0000}"/>
    <cellStyle name="Normal 28 95" xfId="2963" xr:uid="{00000000-0005-0000-0000-00008F1D0000}"/>
    <cellStyle name="Normal 28 96" xfId="2964" xr:uid="{00000000-0005-0000-0000-0000901D0000}"/>
    <cellStyle name="Normal 28 97" xfId="2965" xr:uid="{00000000-0005-0000-0000-0000911D0000}"/>
    <cellStyle name="Normal 28 98" xfId="2966" xr:uid="{00000000-0005-0000-0000-0000921D0000}"/>
    <cellStyle name="Normal 28 99" xfId="2967" xr:uid="{00000000-0005-0000-0000-0000931D0000}"/>
    <cellStyle name="Normal 29" xfId="2968" xr:uid="{00000000-0005-0000-0000-0000941D0000}"/>
    <cellStyle name="Normal 29 10" xfId="2969" xr:uid="{00000000-0005-0000-0000-0000951D0000}"/>
    <cellStyle name="Normal 29 100" xfId="2970" xr:uid="{00000000-0005-0000-0000-0000961D0000}"/>
    <cellStyle name="Normal 29 101" xfId="2971" xr:uid="{00000000-0005-0000-0000-0000971D0000}"/>
    <cellStyle name="Normal 29 102" xfId="2972" xr:uid="{00000000-0005-0000-0000-0000981D0000}"/>
    <cellStyle name="Normal 29 103" xfId="2973" xr:uid="{00000000-0005-0000-0000-0000991D0000}"/>
    <cellStyle name="Normal 29 104" xfId="2974" xr:uid="{00000000-0005-0000-0000-00009A1D0000}"/>
    <cellStyle name="Normal 29 105" xfId="2975" xr:uid="{00000000-0005-0000-0000-00009B1D0000}"/>
    <cellStyle name="Normal 29 106" xfId="2976" xr:uid="{00000000-0005-0000-0000-00009C1D0000}"/>
    <cellStyle name="Normal 29 107" xfId="2977" xr:uid="{00000000-0005-0000-0000-00009D1D0000}"/>
    <cellStyle name="Normal 29 108" xfId="2978" xr:uid="{00000000-0005-0000-0000-00009E1D0000}"/>
    <cellStyle name="Normal 29 109" xfId="2979" xr:uid="{00000000-0005-0000-0000-00009F1D0000}"/>
    <cellStyle name="Normal 29 11" xfId="2980" xr:uid="{00000000-0005-0000-0000-0000A01D0000}"/>
    <cellStyle name="Normal 29 12" xfId="2981" xr:uid="{00000000-0005-0000-0000-0000A11D0000}"/>
    <cellStyle name="Normal 29 13" xfId="2982" xr:uid="{00000000-0005-0000-0000-0000A21D0000}"/>
    <cellStyle name="Normal 29 14" xfId="2983" xr:uid="{00000000-0005-0000-0000-0000A31D0000}"/>
    <cellStyle name="Normal 29 15" xfId="2984" xr:uid="{00000000-0005-0000-0000-0000A41D0000}"/>
    <cellStyle name="Normal 29 16" xfId="2985" xr:uid="{00000000-0005-0000-0000-0000A51D0000}"/>
    <cellStyle name="Normal 29 17" xfId="2986" xr:uid="{00000000-0005-0000-0000-0000A61D0000}"/>
    <cellStyle name="Normal 29 18" xfId="2987" xr:uid="{00000000-0005-0000-0000-0000A71D0000}"/>
    <cellStyle name="Normal 29 19" xfId="2988" xr:uid="{00000000-0005-0000-0000-0000A81D0000}"/>
    <cellStyle name="Normal 29 2" xfId="2989" xr:uid="{00000000-0005-0000-0000-0000A91D0000}"/>
    <cellStyle name="Normal 29 20" xfId="2990" xr:uid="{00000000-0005-0000-0000-0000AA1D0000}"/>
    <cellStyle name="Normal 29 21" xfId="2991" xr:uid="{00000000-0005-0000-0000-0000AB1D0000}"/>
    <cellStyle name="Normal 29 22" xfId="2992" xr:uid="{00000000-0005-0000-0000-0000AC1D0000}"/>
    <cellStyle name="Normal 29 23" xfId="2993" xr:uid="{00000000-0005-0000-0000-0000AD1D0000}"/>
    <cellStyle name="Normal 29 24" xfId="2994" xr:uid="{00000000-0005-0000-0000-0000AE1D0000}"/>
    <cellStyle name="Normal 29 25" xfId="2995" xr:uid="{00000000-0005-0000-0000-0000AF1D0000}"/>
    <cellStyle name="Normal 29 26" xfId="2996" xr:uid="{00000000-0005-0000-0000-0000B01D0000}"/>
    <cellStyle name="Normal 29 27" xfId="2997" xr:uid="{00000000-0005-0000-0000-0000B11D0000}"/>
    <cellStyle name="Normal 29 28" xfId="2998" xr:uid="{00000000-0005-0000-0000-0000B21D0000}"/>
    <cellStyle name="Normal 29 29" xfId="2999" xr:uid="{00000000-0005-0000-0000-0000B31D0000}"/>
    <cellStyle name="Normal 29 3" xfId="3000" xr:uid="{00000000-0005-0000-0000-0000B41D0000}"/>
    <cellStyle name="Normal 29 30" xfId="3001" xr:uid="{00000000-0005-0000-0000-0000B51D0000}"/>
    <cellStyle name="Normal 29 31" xfId="3002" xr:uid="{00000000-0005-0000-0000-0000B61D0000}"/>
    <cellStyle name="Normal 29 32" xfId="3003" xr:uid="{00000000-0005-0000-0000-0000B71D0000}"/>
    <cellStyle name="Normal 29 33" xfId="3004" xr:uid="{00000000-0005-0000-0000-0000B81D0000}"/>
    <cellStyle name="Normal 29 34" xfId="3005" xr:uid="{00000000-0005-0000-0000-0000B91D0000}"/>
    <cellStyle name="Normal 29 35" xfId="3006" xr:uid="{00000000-0005-0000-0000-0000BA1D0000}"/>
    <cellStyle name="Normal 29 36" xfId="3007" xr:uid="{00000000-0005-0000-0000-0000BB1D0000}"/>
    <cellStyle name="Normal 29 37" xfId="3008" xr:uid="{00000000-0005-0000-0000-0000BC1D0000}"/>
    <cellStyle name="Normal 29 38" xfId="3009" xr:uid="{00000000-0005-0000-0000-0000BD1D0000}"/>
    <cellStyle name="Normal 29 39" xfId="3010" xr:uid="{00000000-0005-0000-0000-0000BE1D0000}"/>
    <cellStyle name="Normal 29 4" xfId="3011" xr:uid="{00000000-0005-0000-0000-0000BF1D0000}"/>
    <cellStyle name="Normal 29 40" xfId="3012" xr:uid="{00000000-0005-0000-0000-0000C01D0000}"/>
    <cellStyle name="Normal 29 41" xfId="3013" xr:uid="{00000000-0005-0000-0000-0000C11D0000}"/>
    <cellStyle name="Normal 29 42" xfId="3014" xr:uid="{00000000-0005-0000-0000-0000C21D0000}"/>
    <cellStyle name="Normal 29 43" xfId="3015" xr:uid="{00000000-0005-0000-0000-0000C31D0000}"/>
    <cellStyle name="Normal 29 44" xfId="3016" xr:uid="{00000000-0005-0000-0000-0000C41D0000}"/>
    <cellStyle name="Normal 29 45" xfId="3017" xr:uid="{00000000-0005-0000-0000-0000C51D0000}"/>
    <cellStyle name="Normal 29 46" xfId="3018" xr:uid="{00000000-0005-0000-0000-0000C61D0000}"/>
    <cellStyle name="Normal 29 47" xfId="3019" xr:uid="{00000000-0005-0000-0000-0000C71D0000}"/>
    <cellStyle name="Normal 29 48" xfId="3020" xr:uid="{00000000-0005-0000-0000-0000C81D0000}"/>
    <cellStyle name="Normal 29 49" xfId="3021" xr:uid="{00000000-0005-0000-0000-0000C91D0000}"/>
    <cellStyle name="Normal 29 5" xfId="3022" xr:uid="{00000000-0005-0000-0000-0000CA1D0000}"/>
    <cellStyle name="Normal 29 50" xfId="3023" xr:uid="{00000000-0005-0000-0000-0000CB1D0000}"/>
    <cellStyle name="Normal 29 51" xfId="3024" xr:uid="{00000000-0005-0000-0000-0000CC1D0000}"/>
    <cellStyle name="Normal 29 52" xfId="3025" xr:uid="{00000000-0005-0000-0000-0000CD1D0000}"/>
    <cellStyle name="Normal 29 53" xfId="3026" xr:uid="{00000000-0005-0000-0000-0000CE1D0000}"/>
    <cellStyle name="Normal 29 54" xfId="3027" xr:uid="{00000000-0005-0000-0000-0000CF1D0000}"/>
    <cellStyle name="Normal 29 55" xfId="3028" xr:uid="{00000000-0005-0000-0000-0000D01D0000}"/>
    <cellStyle name="Normal 29 56" xfId="3029" xr:uid="{00000000-0005-0000-0000-0000D11D0000}"/>
    <cellStyle name="Normal 29 57" xfId="3030" xr:uid="{00000000-0005-0000-0000-0000D21D0000}"/>
    <cellStyle name="Normal 29 58" xfId="3031" xr:uid="{00000000-0005-0000-0000-0000D31D0000}"/>
    <cellStyle name="Normal 29 59" xfId="3032" xr:uid="{00000000-0005-0000-0000-0000D41D0000}"/>
    <cellStyle name="Normal 29 6" xfId="3033" xr:uid="{00000000-0005-0000-0000-0000D51D0000}"/>
    <cellStyle name="Normal 29 60" xfId="3034" xr:uid="{00000000-0005-0000-0000-0000D61D0000}"/>
    <cellStyle name="Normal 29 61" xfId="3035" xr:uid="{00000000-0005-0000-0000-0000D71D0000}"/>
    <cellStyle name="Normal 29 62" xfId="3036" xr:uid="{00000000-0005-0000-0000-0000D81D0000}"/>
    <cellStyle name="Normal 29 63" xfId="3037" xr:uid="{00000000-0005-0000-0000-0000D91D0000}"/>
    <cellStyle name="Normal 29 64" xfId="3038" xr:uid="{00000000-0005-0000-0000-0000DA1D0000}"/>
    <cellStyle name="Normal 29 65" xfId="3039" xr:uid="{00000000-0005-0000-0000-0000DB1D0000}"/>
    <cellStyle name="Normal 29 66" xfId="3040" xr:uid="{00000000-0005-0000-0000-0000DC1D0000}"/>
    <cellStyle name="Normal 29 67" xfId="3041" xr:uid="{00000000-0005-0000-0000-0000DD1D0000}"/>
    <cellStyle name="Normal 29 68" xfId="3042" xr:uid="{00000000-0005-0000-0000-0000DE1D0000}"/>
    <cellStyle name="Normal 29 69" xfId="3043" xr:uid="{00000000-0005-0000-0000-0000DF1D0000}"/>
    <cellStyle name="Normal 29 7" xfId="3044" xr:uid="{00000000-0005-0000-0000-0000E01D0000}"/>
    <cellStyle name="Normal 29 70" xfId="3045" xr:uid="{00000000-0005-0000-0000-0000E11D0000}"/>
    <cellStyle name="Normal 29 71" xfId="3046" xr:uid="{00000000-0005-0000-0000-0000E21D0000}"/>
    <cellStyle name="Normal 29 72" xfId="3047" xr:uid="{00000000-0005-0000-0000-0000E31D0000}"/>
    <cellStyle name="Normal 29 73" xfId="3048" xr:uid="{00000000-0005-0000-0000-0000E41D0000}"/>
    <cellStyle name="Normal 29 74" xfId="3049" xr:uid="{00000000-0005-0000-0000-0000E51D0000}"/>
    <cellStyle name="Normal 29 75" xfId="3050" xr:uid="{00000000-0005-0000-0000-0000E61D0000}"/>
    <cellStyle name="Normal 29 76" xfId="3051" xr:uid="{00000000-0005-0000-0000-0000E71D0000}"/>
    <cellStyle name="Normal 29 77" xfId="3052" xr:uid="{00000000-0005-0000-0000-0000E81D0000}"/>
    <cellStyle name="Normal 29 78" xfId="3053" xr:uid="{00000000-0005-0000-0000-0000E91D0000}"/>
    <cellStyle name="Normal 29 79" xfId="3054" xr:uid="{00000000-0005-0000-0000-0000EA1D0000}"/>
    <cellStyle name="Normal 29 8" xfId="3055" xr:uid="{00000000-0005-0000-0000-0000EB1D0000}"/>
    <cellStyle name="Normal 29 80" xfId="3056" xr:uid="{00000000-0005-0000-0000-0000EC1D0000}"/>
    <cellStyle name="Normal 29 81" xfId="3057" xr:uid="{00000000-0005-0000-0000-0000ED1D0000}"/>
    <cellStyle name="Normal 29 82" xfId="3058" xr:uid="{00000000-0005-0000-0000-0000EE1D0000}"/>
    <cellStyle name="Normal 29 83" xfId="3059" xr:uid="{00000000-0005-0000-0000-0000EF1D0000}"/>
    <cellStyle name="Normal 29 84" xfId="3060" xr:uid="{00000000-0005-0000-0000-0000F01D0000}"/>
    <cellStyle name="Normal 29 85" xfId="3061" xr:uid="{00000000-0005-0000-0000-0000F11D0000}"/>
    <cellStyle name="Normal 29 86" xfId="3062" xr:uid="{00000000-0005-0000-0000-0000F21D0000}"/>
    <cellStyle name="Normal 29 87" xfId="3063" xr:uid="{00000000-0005-0000-0000-0000F31D0000}"/>
    <cellStyle name="Normal 29 88" xfId="3064" xr:uid="{00000000-0005-0000-0000-0000F41D0000}"/>
    <cellStyle name="Normal 29 89" xfId="3065" xr:uid="{00000000-0005-0000-0000-0000F51D0000}"/>
    <cellStyle name="Normal 29 9" xfId="3066" xr:uid="{00000000-0005-0000-0000-0000F61D0000}"/>
    <cellStyle name="Normal 29 90" xfId="3067" xr:uid="{00000000-0005-0000-0000-0000F71D0000}"/>
    <cellStyle name="Normal 29 91" xfId="3068" xr:uid="{00000000-0005-0000-0000-0000F81D0000}"/>
    <cellStyle name="Normal 29 92" xfId="3069" xr:uid="{00000000-0005-0000-0000-0000F91D0000}"/>
    <cellStyle name="Normal 29 93" xfId="3070" xr:uid="{00000000-0005-0000-0000-0000FA1D0000}"/>
    <cellStyle name="Normal 29 94" xfId="3071" xr:uid="{00000000-0005-0000-0000-0000FB1D0000}"/>
    <cellStyle name="Normal 29 95" xfId="3072" xr:uid="{00000000-0005-0000-0000-0000FC1D0000}"/>
    <cellStyle name="Normal 29 96" xfId="3073" xr:uid="{00000000-0005-0000-0000-0000FD1D0000}"/>
    <cellStyle name="Normal 29 97" xfId="3074" xr:uid="{00000000-0005-0000-0000-0000FE1D0000}"/>
    <cellStyle name="Normal 29 98" xfId="3075" xr:uid="{00000000-0005-0000-0000-0000FF1D0000}"/>
    <cellStyle name="Normal 29 99" xfId="3076" xr:uid="{00000000-0005-0000-0000-0000001E0000}"/>
    <cellStyle name="Normal 3" xfId="7" xr:uid="{00000000-0005-0000-0000-0000011E0000}"/>
    <cellStyle name="Normal-- 3" xfId="4543" xr:uid="{00000000-0005-0000-0000-0000021E0000}"/>
    <cellStyle name="Normal 3 10" xfId="3077" xr:uid="{00000000-0005-0000-0000-0000031E0000}"/>
    <cellStyle name="Normal 3 11" xfId="3078" xr:uid="{00000000-0005-0000-0000-0000041E0000}"/>
    <cellStyle name="Normal 3 12" xfId="3079" xr:uid="{00000000-0005-0000-0000-0000051E0000}"/>
    <cellStyle name="Normal 3 13" xfId="3080" xr:uid="{00000000-0005-0000-0000-0000061E0000}"/>
    <cellStyle name="Normal 3 14" xfId="3081" xr:uid="{00000000-0005-0000-0000-0000071E0000}"/>
    <cellStyle name="Normal 3 15" xfId="3082" xr:uid="{00000000-0005-0000-0000-0000081E0000}"/>
    <cellStyle name="Normal 3 16" xfId="3083" xr:uid="{00000000-0005-0000-0000-0000091E0000}"/>
    <cellStyle name="Normal 3 17" xfId="3084" xr:uid="{00000000-0005-0000-0000-00000A1E0000}"/>
    <cellStyle name="Normal 3 18" xfId="3085" xr:uid="{00000000-0005-0000-0000-00000B1E0000}"/>
    <cellStyle name="Normal 3 19" xfId="3086" xr:uid="{00000000-0005-0000-0000-00000C1E0000}"/>
    <cellStyle name="Normal 3 2" xfId="52" xr:uid="{00000000-0005-0000-0000-00000D1E0000}"/>
    <cellStyle name="Normal 3 2 2" xfId="3087" xr:uid="{00000000-0005-0000-0000-00000E1E0000}"/>
    <cellStyle name="Normal 3 2 2 2" xfId="3088" xr:uid="{00000000-0005-0000-0000-00000F1E0000}"/>
    <cellStyle name="Normal 3 2 3" xfId="3089" xr:uid="{00000000-0005-0000-0000-0000101E0000}"/>
    <cellStyle name="Normal 3 2 4" xfId="3090" xr:uid="{00000000-0005-0000-0000-0000111E0000}"/>
    <cellStyle name="Normal 3 20" xfId="3091" xr:uid="{00000000-0005-0000-0000-0000121E0000}"/>
    <cellStyle name="Normal 3 21" xfId="3092" xr:uid="{00000000-0005-0000-0000-0000131E0000}"/>
    <cellStyle name="Normal 3 22" xfId="3093" xr:uid="{00000000-0005-0000-0000-0000141E0000}"/>
    <cellStyle name="Normal 3 22 2" xfId="3094" xr:uid="{00000000-0005-0000-0000-0000151E0000}"/>
    <cellStyle name="Normal 3 22 2 2" xfId="3095" xr:uid="{00000000-0005-0000-0000-0000161E0000}"/>
    <cellStyle name="Normal 3 22 2 2 2" xfId="3096" xr:uid="{00000000-0005-0000-0000-0000171E0000}"/>
    <cellStyle name="Normal 3 22 2 3" xfId="3097" xr:uid="{00000000-0005-0000-0000-0000181E0000}"/>
    <cellStyle name="Normal 3 22 3" xfId="3098" xr:uid="{00000000-0005-0000-0000-0000191E0000}"/>
    <cellStyle name="Normal 3 22 3 2" xfId="3099" xr:uid="{00000000-0005-0000-0000-00001A1E0000}"/>
    <cellStyle name="Normal 3 22 4" xfId="3100" xr:uid="{00000000-0005-0000-0000-00001B1E0000}"/>
    <cellStyle name="Normal 3 23" xfId="3101" xr:uid="{00000000-0005-0000-0000-00001C1E0000}"/>
    <cellStyle name="Normal 3 24" xfId="3102" xr:uid="{00000000-0005-0000-0000-00001D1E0000}"/>
    <cellStyle name="Normal 3 24 2" xfId="3103" xr:uid="{00000000-0005-0000-0000-00001E1E0000}"/>
    <cellStyle name="Normal 3 24 2 2" xfId="3104" xr:uid="{00000000-0005-0000-0000-00001F1E0000}"/>
    <cellStyle name="Normal 3 24 3" xfId="3105" xr:uid="{00000000-0005-0000-0000-0000201E0000}"/>
    <cellStyle name="Normal 3 25" xfId="3106" xr:uid="{00000000-0005-0000-0000-0000211E0000}"/>
    <cellStyle name="Normal 3 26" xfId="3107" xr:uid="{00000000-0005-0000-0000-0000221E0000}"/>
    <cellStyle name="Normal 3 27" xfId="3108" xr:uid="{00000000-0005-0000-0000-0000231E0000}"/>
    <cellStyle name="Normal 3 28" xfId="3109" xr:uid="{00000000-0005-0000-0000-0000241E0000}"/>
    <cellStyle name="Normal 3 29" xfId="3110" xr:uid="{00000000-0005-0000-0000-0000251E0000}"/>
    <cellStyle name="Normal 3 3" xfId="3111" xr:uid="{00000000-0005-0000-0000-0000261E0000}"/>
    <cellStyle name="Normal 3 3 2" xfId="3112" xr:uid="{00000000-0005-0000-0000-0000271E0000}"/>
    <cellStyle name="Normal 3 3 3" xfId="3113" xr:uid="{00000000-0005-0000-0000-0000281E0000}"/>
    <cellStyle name="Normal 3 3 4" xfId="3114" xr:uid="{00000000-0005-0000-0000-0000291E0000}"/>
    <cellStyle name="Normal 3 30" xfId="3115" xr:uid="{00000000-0005-0000-0000-00002A1E0000}"/>
    <cellStyle name="Normal 3 31" xfId="3116" xr:uid="{00000000-0005-0000-0000-00002B1E0000}"/>
    <cellStyle name="Normal 3 32" xfId="3117" xr:uid="{00000000-0005-0000-0000-00002C1E0000}"/>
    <cellStyle name="Normal 3 33" xfId="3118" xr:uid="{00000000-0005-0000-0000-00002D1E0000}"/>
    <cellStyle name="Normal 3 34" xfId="3119" xr:uid="{00000000-0005-0000-0000-00002E1E0000}"/>
    <cellStyle name="Normal 3 35" xfId="3120" xr:uid="{00000000-0005-0000-0000-00002F1E0000}"/>
    <cellStyle name="Normal 3 36" xfId="3121" xr:uid="{00000000-0005-0000-0000-0000301E0000}"/>
    <cellStyle name="Normal 3 37" xfId="3122" xr:uid="{00000000-0005-0000-0000-0000311E0000}"/>
    <cellStyle name="Normal 3 38" xfId="3123" xr:uid="{00000000-0005-0000-0000-0000321E0000}"/>
    <cellStyle name="Normal 3 39" xfId="3124" xr:uid="{00000000-0005-0000-0000-0000331E0000}"/>
    <cellStyle name="Normal 3 39 2" xfId="3125" xr:uid="{00000000-0005-0000-0000-0000341E0000}"/>
    <cellStyle name="Normal 3 4" xfId="3126" xr:uid="{00000000-0005-0000-0000-0000351E0000}"/>
    <cellStyle name="Normal 3 4 2" xfId="3127" xr:uid="{00000000-0005-0000-0000-0000361E0000}"/>
    <cellStyle name="Normal 3 4 3" xfId="3128" xr:uid="{00000000-0005-0000-0000-0000371E0000}"/>
    <cellStyle name="Normal 3 40" xfId="3129" xr:uid="{00000000-0005-0000-0000-0000381E0000}"/>
    <cellStyle name="Normal 3 41" xfId="3130" xr:uid="{00000000-0005-0000-0000-0000391E0000}"/>
    <cellStyle name="Normal 3 42" xfId="3131" xr:uid="{00000000-0005-0000-0000-00003A1E0000}"/>
    <cellStyle name="Normal 3 43" xfId="3132" xr:uid="{00000000-0005-0000-0000-00003B1E0000}"/>
    <cellStyle name="Normal 3 44" xfId="3133" xr:uid="{00000000-0005-0000-0000-00003C1E0000}"/>
    <cellStyle name="Normal 3 45" xfId="3134" xr:uid="{00000000-0005-0000-0000-00003D1E0000}"/>
    <cellStyle name="Normal 3 46" xfId="3135" xr:uid="{00000000-0005-0000-0000-00003E1E0000}"/>
    <cellStyle name="Normal 3 47" xfId="3136" xr:uid="{00000000-0005-0000-0000-00003F1E0000}"/>
    <cellStyle name="Normal 3 48" xfId="3137" xr:uid="{00000000-0005-0000-0000-0000401E0000}"/>
    <cellStyle name="Normal 3 49" xfId="3138" xr:uid="{00000000-0005-0000-0000-0000411E0000}"/>
    <cellStyle name="Normal 3 5" xfId="3139" xr:uid="{00000000-0005-0000-0000-0000421E0000}"/>
    <cellStyle name="Normal 3 5 2" xfId="3140" xr:uid="{00000000-0005-0000-0000-0000431E0000}"/>
    <cellStyle name="Normal 3 50" xfId="3141" xr:uid="{00000000-0005-0000-0000-0000441E0000}"/>
    <cellStyle name="Normal 3 51" xfId="3142" xr:uid="{00000000-0005-0000-0000-0000451E0000}"/>
    <cellStyle name="Normal 3 52" xfId="3143" xr:uid="{00000000-0005-0000-0000-0000461E0000}"/>
    <cellStyle name="Normal 3 53" xfId="3144" xr:uid="{00000000-0005-0000-0000-0000471E0000}"/>
    <cellStyle name="Normal 3 6" xfId="3145" xr:uid="{00000000-0005-0000-0000-0000481E0000}"/>
    <cellStyle name="Normal 3 7" xfId="3146" xr:uid="{00000000-0005-0000-0000-0000491E0000}"/>
    <cellStyle name="Normal 3 8" xfId="3147" xr:uid="{00000000-0005-0000-0000-00004A1E0000}"/>
    <cellStyle name="Normal 3 9" xfId="3148" xr:uid="{00000000-0005-0000-0000-00004B1E0000}"/>
    <cellStyle name="Normal 30" xfId="3149" xr:uid="{00000000-0005-0000-0000-00004C1E0000}"/>
    <cellStyle name="Normal 30 10" xfId="3150" xr:uid="{00000000-0005-0000-0000-00004D1E0000}"/>
    <cellStyle name="Normal 30 100" xfId="3151" xr:uid="{00000000-0005-0000-0000-00004E1E0000}"/>
    <cellStyle name="Normal 30 101" xfId="3152" xr:uid="{00000000-0005-0000-0000-00004F1E0000}"/>
    <cellStyle name="Normal 30 102" xfId="3153" xr:uid="{00000000-0005-0000-0000-0000501E0000}"/>
    <cellStyle name="Normal 30 103" xfId="3154" xr:uid="{00000000-0005-0000-0000-0000511E0000}"/>
    <cellStyle name="Normal 30 104" xfId="3155" xr:uid="{00000000-0005-0000-0000-0000521E0000}"/>
    <cellStyle name="Normal 30 105" xfId="3156" xr:uid="{00000000-0005-0000-0000-0000531E0000}"/>
    <cellStyle name="Normal 30 106" xfId="3157" xr:uid="{00000000-0005-0000-0000-0000541E0000}"/>
    <cellStyle name="Normal 30 107" xfId="3158" xr:uid="{00000000-0005-0000-0000-0000551E0000}"/>
    <cellStyle name="Normal 30 108" xfId="3159" xr:uid="{00000000-0005-0000-0000-0000561E0000}"/>
    <cellStyle name="Normal 30 109" xfId="3160" xr:uid="{00000000-0005-0000-0000-0000571E0000}"/>
    <cellStyle name="Normal 30 11" xfId="3161" xr:uid="{00000000-0005-0000-0000-0000581E0000}"/>
    <cellStyle name="Normal 30 12" xfId="3162" xr:uid="{00000000-0005-0000-0000-0000591E0000}"/>
    <cellStyle name="Normal 30 13" xfId="3163" xr:uid="{00000000-0005-0000-0000-00005A1E0000}"/>
    <cellStyle name="Normal 30 14" xfId="3164" xr:uid="{00000000-0005-0000-0000-00005B1E0000}"/>
    <cellStyle name="Normal 30 15" xfId="3165" xr:uid="{00000000-0005-0000-0000-00005C1E0000}"/>
    <cellStyle name="Normal 30 16" xfId="3166" xr:uid="{00000000-0005-0000-0000-00005D1E0000}"/>
    <cellStyle name="Normal 30 17" xfId="3167" xr:uid="{00000000-0005-0000-0000-00005E1E0000}"/>
    <cellStyle name="Normal 30 18" xfId="3168" xr:uid="{00000000-0005-0000-0000-00005F1E0000}"/>
    <cellStyle name="Normal 30 19" xfId="3169" xr:uid="{00000000-0005-0000-0000-0000601E0000}"/>
    <cellStyle name="Normal 30 2" xfId="3170" xr:uid="{00000000-0005-0000-0000-0000611E0000}"/>
    <cellStyle name="Normal 30 20" xfId="3171" xr:uid="{00000000-0005-0000-0000-0000621E0000}"/>
    <cellStyle name="Normal 30 21" xfId="3172" xr:uid="{00000000-0005-0000-0000-0000631E0000}"/>
    <cellStyle name="Normal 30 22" xfId="3173" xr:uid="{00000000-0005-0000-0000-0000641E0000}"/>
    <cellStyle name="Normal 30 23" xfId="3174" xr:uid="{00000000-0005-0000-0000-0000651E0000}"/>
    <cellStyle name="Normal 30 24" xfId="3175" xr:uid="{00000000-0005-0000-0000-0000661E0000}"/>
    <cellStyle name="Normal 30 25" xfId="3176" xr:uid="{00000000-0005-0000-0000-0000671E0000}"/>
    <cellStyle name="Normal 30 26" xfId="3177" xr:uid="{00000000-0005-0000-0000-0000681E0000}"/>
    <cellStyle name="Normal 30 27" xfId="3178" xr:uid="{00000000-0005-0000-0000-0000691E0000}"/>
    <cellStyle name="Normal 30 28" xfId="3179" xr:uid="{00000000-0005-0000-0000-00006A1E0000}"/>
    <cellStyle name="Normal 30 29" xfId="3180" xr:uid="{00000000-0005-0000-0000-00006B1E0000}"/>
    <cellStyle name="Normal 30 3" xfId="3181" xr:uid="{00000000-0005-0000-0000-00006C1E0000}"/>
    <cellStyle name="Normal 30 30" xfId="3182" xr:uid="{00000000-0005-0000-0000-00006D1E0000}"/>
    <cellStyle name="Normal 30 31" xfId="3183" xr:uid="{00000000-0005-0000-0000-00006E1E0000}"/>
    <cellStyle name="Normal 30 32" xfId="3184" xr:uid="{00000000-0005-0000-0000-00006F1E0000}"/>
    <cellStyle name="Normal 30 33" xfId="3185" xr:uid="{00000000-0005-0000-0000-0000701E0000}"/>
    <cellStyle name="Normal 30 34" xfId="3186" xr:uid="{00000000-0005-0000-0000-0000711E0000}"/>
    <cellStyle name="Normal 30 35" xfId="3187" xr:uid="{00000000-0005-0000-0000-0000721E0000}"/>
    <cellStyle name="Normal 30 36" xfId="3188" xr:uid="{00000000-0005-0000-0000-0000731E0000}"/>
    <cellStyle name="Normal 30 37" xfId="3189" xr:uid="{00000000-0005-0000-0000-0000741E0000}"/>
    <cellStyle name="Normal 30 38" xfId="3190" xr:uid="{00000000-0005-0000-0000-0000751E0000}"/>
    <cellStyle name="Normal 30 39" xfId="3191" xr:uid="{00000000-0005-0000-0000-0000761E0000}"/>
    <cellStyle name="Normal 30 4" xfId="3192" xr:uid="{00000000-0005-0000-0000-0000771E0000}"/>
    <cellStyle name="Normal 30 40" xfId="3193" xr:uid="{00000000-0005-0000-0000-0000781E0000}"/>
    <cellStyle name="Normal 30 41" xfId="3194" xr:uid="{00000000-0005-0000-0000-0000791E0000}"/>
    <cellStyle name="Normal 30 42" xfId="3195" xr:uid="{00000000-0005-0000-0000-00007A1E0000}"/>
    <cellStyle name="Normal 30 43" xfId="3196" xr:uid="{00000000-0005-0000-0000-00007B1E0000}"/>
    <cellStyle name="Normal 30 44" xfId="3197" xr:uid="{00000000-0005-0000-0000-00007C1E0000}"/>
    <cellStyle name="Normal 30 45" xfId="3198" xr:uid="{00000000-0005-0000-0000-00007D1E0000}"/>
    <cellStyle name="Normal 30 46" xfId="3199" xr:uid="{00000000-0005-0000-0000-00007E1E0000}"/>
    <cellStyle name="Normal 30 47" xfId="3200" xr:uid="{00000000-0005-0000-0000-00007F1E0000}"/>
    <cellStyle name="Normal 30 48" xfId="3201" xr:uid="{00000000-0005-0000-0000-0000801E0000}"/>
    <cellStyle name="Normal 30 49" xfId="3202" xr:uid="{00000000-0005-0000-0000-0000811E0000}"/>
    <cellStyle name="Normal 30 5" xfId="3203" xr:uid="{00000000-0005-0000-0000-0000821E0000}"/>
    <cellStyle name="Normal 30 50" xfId="3204" xr:uid="{00000000-0005-0000-0000-0000831E0000}"/>
    <cellStyle name="Normal 30 51" xfId="3205" xr:uid="{00000000-0005-0000-0000-0000841E0000}"/>
    <cellStyle name="Normal 30 52" xfId="3206" xr:uid="{00000000-0005-0000-0000-0000851E0000}"/>
    <cellStyle name="Normal 30 53" xfId="3207" xr:uid="{00000000-0005-0000-0000-0000861E0000}"/>
    <cellStyle name="Normal 30 54" xfId="3208" xr:uid="{00000000-0005-0000-0000-0000871E0000}"/>
    <cellStyle name="Normal 30 55" xfId="3209" xr:uid="{00000000-0005-0000-0000-0000881E0000}"/>
    <cellStyle name="Normal 30 56" xfId="3210" xr:uid="{00000000-0005-0000-0000-0000891E0000}"/>
    <cellStyle name="Normal 30 57" xfId="3211" xr:uid="{00000000-0005-0000-0000-00008A1E0000}"/>
    <cellStyle name="Normal 30 58" xfId="3212" xr:uid="{00000000-0005-0000-0000-00008B1E0000}"/>
    <cellStyle name="Normal 30 59" xfId="3213" xr:uid="{00000000-0005-0000-0000-00008C1E0000}"/>
    <cellStyle name="Normal 30 6" xfId="3214" xr:uid="{00000000-0005-0000-0000-00008D1E0000}"/>
    <cellStyle name="Normal 30 60" xfId="3215" xr:uid="{00000000-0005-0000-0000-00008E1E0000}"/>
    <cellStyle name="Normal 30 61" xfId="3216" xr:uid="{00000000-0005-0000-0000-00008F1E0000}"/>
    <cellStyle name="Normal 30 62" xfId="3217" xr:uid="{00000000-0005-0000-0000-0000901E0000}"/>
    <cellStyle name="Normal 30 63" xfId="3218" xr:uid="{00000000-0005-0000-0000-0000911E0000}"/>
    <cellStyle name="Normal 30 64" xfId="3219" xr:uid="{00000000-0005-0000-0000-0000921E0000}"/>
    <cellStyle name="Normal 30 65" xfId="3220" xr:uid="{00000000-0005-0000-0000-0000931E0000}"/>
    <cellStyle name="Normal 30 66" xfId="3221" xr:uid="{00000000-0005-0000-0000-0000941E0000}"/>
    <cellStyle name="Normal 30 67" xfId="3222" xr:uid="{00000000-0005-0000-0000-0000951E0000}"/>
    <cellStyle name="Normal 30 68" xfId="3223" xr:uid="{00000000-0005-0000-0000-0000961E0000}"/>
    <cellStyle name="Normal 30 69" xfId="3224" xr:uid="{00000000-0005-0000-0000-0000971E0000}"/>
    <cellStyle name="Normal 30 7" xfId="3225" xr:uid="{00000000-0005-0000-0000-0000981E0000}"/>
    <cellStyle name="Normal 30 70" xfId="3226" xr:uid="{00000000-0005-0000-0000-0000991E0000}"/>
    <cellStyle name="Normal 30 71" xfId="3227" xr:uid="{00000000-0005-0000-0000-00009A1E0000}"/>
    <cellStyle name="Normal 30 72" xfId="3228" xr:uid="{00000000-0005-0000-0000-00009B1E0000}"/>
    <cellStyle name="Normal 30 73" xfId="3229" xr:uid="{00000000-0005-0000-0000-00009C1E0000}"/>
    <cellStyle name="Normal 30 74" xfId="3230" xr:uid="{00000000-0005-0000-0000-00009D1E0000}"/>
    <cellStyle name="Normal 30 75" xfId="3231" xr:uid="{00000000-0005-0000-0000-00009E1E0000}"/>
    <cellStyle name="Normal 30 76" xfId="3232" xr:uid="{00000000-0005-0000-0000-00009F1E0000}"/>
    <cellStyle name="Normal 30 77" xfId="3233" xr:uid="{00000000-0005-0000-0000-0000A01E0000}"/>
    <cellStyle name="Normal 30 78" xfId="3234" xr:uid="{00000000-0005-0000-0000-0000A11E0000}"/>
    <cellStyle name="Normal 30 79" xfId="3235" xr:uid="{00000000-0005-0000-0000-0000A21E0000}"/>
    <cellStyle name="Normal 30 8" xfId="3236" xr:uid="{00000000-0005-0000-0000-0000A31E0000}"/>
    <cellStyle name="Normal 30 80" xfId="3237" xr:uid="{00000000-0005-0000-0000-0000A41E0000}"/>
    <cellStyle name="Normal 30 81" xfId="3238" xr:uid="{00000000-0005-0000-0000-0000A51E0000}"/>
    <cellStyle name="Normal 30 82" xfId="3239" xr:uid="{00000000-0005-0000-0000-0000A61E0000}"/>
    <cellStyle name="Normal 30 83" xfId="3240" xr:uid="{00000000-0005-0000-0000-0000A71E0000}"/>
    <cellStyle name="Normal 30 84" xfId="3241" xr:uid="{00000000-0005-0000-0000-0000A81E0000}"/>
    <cellStyle name="Normal 30 85" xfId="3242" xr:uid="{00000000-0005-0000-0000-0000A91E0000}"/>
    <cellStyle name="Normal 30 86" xfId="3243" xr:uid="{00000000-0005-0000-0000-0000AA1E0000}"/>
    <cellStyle name="Normal 30 87" xfId="3244" xr:uid="{00000000-0005-0000-0000-0000AB1E0000}"/>
    <cellStyle name="Normal 30 88" xfId="3245" xr:uid="{00000000-0005-0000-0000-0000AC1E0000}"/>
    <cellStyle name="Normal 30 89" xfId="3246" xr:uid="{00000000-0005-0000-0000-0000AD1E0000}"/>
    <cellStyle name="Normal 30 9" xfId="3247" xr:uid="{00000000-0005-0000-0000-0000AE1E0000}"/>
    <cellStyle name="Normal 30 90" xfId="3248" xr:uid="{00000000-0005-0000-0000-0000AF1E0000}"/>
    <cellStyle name="Normal 30 91" xfId="3249" xr:uid="{00000000-0005-0000-0000-0000B01E0000}"/>
    <cellStyle name="Normal 30 92" xfId="3250" xr:uid="{00000000-0005-0000-0000-0000B11E0000}"/>
    <cellStyle name="Normal 30 93" xfId="3251" xr:uid="{00000000-0005-0000-0000-0000B21E0000}"/>
    <cellStyle name="Normal 30 94" xfId="3252" xr:uid="{00000000-0005-0000-0000-0000B31E0000}"/>
    <cellStyle name="Normal 30 95" xfId="3253" xr:uid="{00000000-0005-0000-0000-0000B41E0000}"/>
    <cellStyle name="Normal 30 96" xfId="3254" xr:uid="{00000000-0005-0000-0000-0000B51E0000}"/>
    <cellStyle name="Normal 30 97" xfId="3255" xr:uid="{00000000-0005-0000-0000-0000B61E0000}"/>
    <cellStyle name="Normal 30 98" xfId="3256" xr:uid="{00000000-0005-0000-0000-0000B71E0000}"/>
    <cellStyle name="Normal 30 99" xfId="3257" xr:uid="{00000000-0005-0000-0000-0000B81E0000}"/>
    <cellStyle name="Normal 31" xfId="3258" xr:uid="{00000000-0005-0000-0000-0000B91E0000}"/>
    <cellStyle name="Normal 31 10" xfId="3259" xr:uid="{00000000-0005-0000-0000-0000BA1E0000}"/>
    <cellStyle name="Normal 31 100" xfId="3260" xr:uid="{00000000-0005-0000-0000-0000BB1E0000}"/>
    <cellStyle name="Normal 31 101" xfId="3261" xr:uid="{00000000-0005-0000-0000-0000BC1E0000}"/>
    <cellStyle name="Normal 31 102" xfId="3262" xr:uid="{00000000-0005-0000-0000-0000BD1E0000}"/>
    <cellStyle name="Normal 31 103" xfId="3263" xr:uid="{00000000-0005-0000-0000-0000BE1E0000}"/>
    <cellStyle name="Normal 31 104" xfId="3264" xr:uid="{00000000-0005-0000-0000-0000BF1E0000}"/>
    <cellStyle name="Normal 31 105" xfId="3265" xr:uid="{00000000-0005-0000-0000-0000C01E0000}"/>
    <cellStyle name="Normal 31 106" xfId="3266" xr:uid="{00000000-0005-0000-0000-0000C11E0000}"/>
    <cellStyle name="Normal 31 107" xfId="3267" xr:uid="{00000000-0005-0000-0000-0000C21E0000}"/>
    <cellStyle name="Normal 31 108" xfId="3268" xr:uid="{00000000-0005-0000-0000-0000C31E0000}"/>
    <cellStyle name="Normal 31 109" xfId="3269" xr:uid="{00000000-0005-0000-0000-0000C41E0000}"/>
    <cellStyle name="Normal 31 11" xfId="3270" xr:uid="{00000000-0005-0000-0000-0000C51E0000}"/>
    <cellStyle name="Normal 31 12" xfId="3271" xr:uid="{00000000-0005-0000-0000-0000C61E0000}"/>
    <cellStyle name="Normal 31 13" xfId="3272" xr:uid="{00000000-0005-0000-0000-0000C71E0000}"/>
    <cellStyle name="Normal 31 14" xfId="3273" xr:uid="{00000000-0005-0000-0000-0000C81E0000}"/>
    <cellStyle name="Normal 31 15" xfId="3274" xr:uid="{00000000-0005-0000-0000-0000C91E0000}"/>
    <cellStyle name="Normal 31 16" xfId="3275" xr:uid="{00000000-0005-0000-0000-0000CA1E0000}"/>
    <cellStyle name="Normal 31 17" xfId="3276" xr:uid="{00000000-0005-0000-0000-0000CB1E0000}"/>
    <cellStyle name="Normal 31 18" xfId="3277" xr:uid="{00000000-0005-0000-0000-0000CC1E0000}"/>
    <cellStyle name="Normal 31 19" xfId="3278" xr:uid="{00000000-0005-0000-0000-0000CD1E0000}"/>
    <cellStyle name="Normal 31 2" xfId="3279" xr:uid="{00000000-0005-0000-0000-0000CE1E0000}"/>
    <cellStyle name="Normal 31 20" xfId="3280" xr:uid="{00000000-0005-0000-0000-0000CF1E0000}"/>
    <cellStyle name="Normal 31 21" xfId="3281" xr:uid="{00000000-0005-0000-0000-0000D01E0000}"/>
    <cellStyle name="Normal 31 22" xfId="3282" xr:uid="{00000000-0005-0000-0000-0000D11E0000}"/>
    <cellStyle name="Normal 31 23" xfId="3283" xr:uid="{00000000-0005-0000-0000-0000D21E0000}"/>
    <cellStyle name="Normal 31 24" xfId="3284" xr:uid="{00000000-0005-0000-0000-0000D31E0000}"/>
    <cellStyle name="Normal 31 25" xfId="3285" xr:uid="{00000000-0005-0000-0000-0000D41E0000}"/>
    <cellStyle name="Normal 31 26" xfId="3286" xr:uid="{00000000-0005-0000-0000-0000D51E0000}"/>
    <cellStyle name="Normal 31 27" xfId="3287" xr:uid="{00000000-0005-0000-0000-0000D61E0000}"/>
    <cellStyle name="Normal 31 28" xfId="3288" xr:uid="{00000000-0005-0000-0000-0000D71E0000}"/>
    <cellStyle name="Normal 31 29" xfId="3289" xr:uid="{00000000-0005-0000-0000-0000D81E0000}"/>
    <cellStyle name="Normal 31 3" xfId="3290" xr:uid="{00000000-0005-0000-0000-0000D91E0000}"/>
    <cellStyle name="Normal 31 30" xfId="3291" xr:uid="{00000000-0005-0000-0000-0000DA1E0000}"/>
    <cellStyle name="Normal 31 31" xfId="3292" xr:uid="{00000000-0005-0000-0000-0000DB1E0000}"/>
    <cellStyle name="Normal 31 32" xfId="3293" xr:uid="{00000000-0005-0000-0000-0000DC1E0000}"/>
    <cellStyle name="Normal 31 33" xfId="3294" xr:uid="{00000000-0005-0000-0000-0000DD1E0000}"/>
    <cellStyle name="Normal 31 34" xfId="3295" xr:uid="{00000000-0005-0000-0000-0000DE1E0000}"/>
    <cellStyle name="Normal 31 35" xfId="3296" xr:uid="{00000000-0005-0000-0000-0000DF1E0000}"/>
    <cellStyle name="Normal 31 36" xfId="3297" xr:uid="{00000000-0005-0000-0000-0000E01E0000}"/>
    <cellStyle name="Normal 31 37" xfId="3298" xr:uid="{00000000-0005-0000-0000-0000E11E0000}"/>
    <cellStyle name="Normal 31 38" xfId="3299" xr:uid="{00000000-0005-0000-0000-0000E21E0000}"/>
    <cellStyle name="Normal 31 39" xfId="3300" xr:uid="{00000000-0005-0000-0000-0000E31E0000}"/>
    <cellStyle name="Normal 31 4" xfId="3301" xr:uid="{00000000-0005-0000-0000-0000E41E0000}"/>
    <cellStyle name="Normal 31 40" xfId="3302" xr:uid="{00000000-0005-0000-0000-0000E51E0000}"/>
    <cellStyle name="Normal 31 41" xfId="3303" xr:uid="{00000000-0005-0000-0000-0000E61E0000}"/>
    <cellStyle name="Normal 31 42" xfId="3304" xr:uid="{00000000-0005-0000-0000-0000E71E0000}"/>
    <cellStyle name="Normal 31 43" xfId="3305" xr:uid="{00000000-0005-0000-0000-0000E81E0000}"/>
    <cellStyle name="Normal 31 44" xfId="3306" xr:uid="{00000000-0005-0000-0000-0000E91E0000}"/>
    <cellStyle name="Normal 31 45" xfId="3307" xr:uid="{00000000-0005-0000-0000-0000EA1E0000}"/>
    <cellStyle name="Normal 31 46" xfId="3308" xr:uid="{00000000-0005-0000-0000-0000EB1E0000}"/>
    <cellStyle name="Normal 31 47" xfId="3309" xr:uid="{00000000-0005-0000-0000-0000EC1E0000}"/>
    <cellStyle name="Normal 31 48" xfId="3310" xr:uid="{00000000-0005-0000-0000-0000ED1E0000}"/>
    <cellStyle name="Normal 31 49" xfId="3311" xr:uid="{00000000-0005-0000-0000-0000EE1E0000}"/>
    <cellStyle name="Normal 31 5" xfId="3312" xr:uid="{00000000-0005-0000-0000-0000EF1E0000}"/>
    <cellStyle name="Normal 31 50" xfId="3313" xr:uid="{00000000-0005-0000-0000-0000F01E0000}"/>
    <cellStyle name="Normal 31 51" xfId="3314" xr:uid="{00000000-0005-0000-0000-0000F11E0000}"/>
    <cellStyle name="Normal 31 52" xfId="3315" xr:uid="{00000000-0005-0000-0000-0000F21E0000}"/>
    <cellStyle name="Normal 31 53" xfId="3316" xr:uid="{00000000-0005-0000-0000-0000F31E0000}"/>
    <cellStyle name="Normal 31 54" xfId="3317" xr:uid="{00000000-0005-0000-0000-0000F41E0000}"/>
    <cellStyle name="Normal 31 55" xfId="3318" xr:uid="{00000000-0005-0000-0000-0000F51E0000}"/>
    <cellStyle name="Normal 31 56" xfId="3319" xr:uid="{00000000-0005-0000-0000-0000F61E0000}"/>
    <cellStyle name="Normal 31 57" xfId="3320" xr:uid="{00000000-0005-0000-0000-0000F71E0000}"/>
    <cellStyle name="Normal 31 58" xfId="3321" xr:uid="{00000000-0005-0000-0000-0000F81E0000}"/>
    <cellStyle name="Normal 31 59" xfId="3322" xr:uid="{00000000-0005-0000-0000-0000F91E0000}"/>
    <cellStyle name="Normal 31 6" xfId="3323" xr:uid="{00000000-0005-0000-0000-0000FA1E0000}"/>
    <cellStyle name="Normal 31 60" xfId="3324" xr:uid="{00000000-0005-0000-0000-0000FB1E0000}"/>
    <cellStyle name="Normal 31 61" xfId="3325" xr:uid="{00000000-0005-0000-0000-0000FC1E0000}"/>
    <cellStyle name="Normal 31 62" xfId="3326" xr:uid="{00000000-0005-0000-0000-0000FD1E0000}"/>
    <cellStyle name="Normal 31 63" xfId="3327" xr:uid="{00000000-0005-0000-0000-0000FE1E0000}"/>
    <cellStyle name="Normal 31 64" xfId="3328" xr:uid="{00000000-0005-0000-0000-0000FF1E0000}"/>
    <cellStyle name="Normal 31 65" xfId="3329" xr:uid="{00000000-0005-0000-0000-0000001F0000}"/>
    <cellStyle name="Normal 31 66" xfId="3330" xr:uid="{00000000-0005-0000-0000-0000011F0000}"/>
    <cellStyle name="Normal 31 67" xfId="3331" xr:uid="{00000000-0005-0000-0000-0000021F0000}"/>
    <cellStyle name="Normal 31 68" xfId="3332" xr:uid="{00000000-0005-0000-0000-0000031F0000}"/>
    <cellStyle name="Normal 31 69" xfId="3333" xr:uid="{00000000-0005-0000-0000-0000041F0000}"/>
    <cellStyle name="Normal 31 7" xfId="3334" xr:uid="{00000000-0005-0000-0000-0000051F0000}"/>
    <cellStyle name="Normal 31 70" xfId="3335" xr:uid="{00000000-0005-0000-0000-0000061F0000}"/>
    <cellStyle name="Normal 31 71" xfId="3336" xr:uid="{00000000-0005-0000-0000-0000071F0000}"/>
    <cellStyle name="Normal 31 72" xfId="3337" xr:uid="{00000000-0005-0000-0000-0000081F0000}"/>
    <cellStyle name="Normal 31 73" xfId="3338" xr:uid="{00000000-0005-0000-0000-0000091F0000}"/>
    <cellStyle name="Normal 31 74" xfId="3339" xr:uid="{00000000-0005-0000-0000-00000A1F0000}"/>
    <cellStyle name="Normal 31 75" xfId="3340" xr:uid="{00000000-0005-0000-0000-00000B1F0000}"/>
    <cellStyle name="Normal 31 76" xfId="3341" xr:uid="{00000000-0005-0000-0000-00000C1F0000}"/>
    <cellStyle name="Normal 31 77" xfId="3342" xr:uid="{00000000-0005-0000-0000-00000D1F0000}"/>
    <cellStyle name="Normal 31 78" xfId="3343" xr:uid="{00000000-0005-0000-0000-00000E1F0000}"/>
    <cellStyle name="Normal 31 79" xfId="3344" xr:uid="{00000000-0005-0000-0000-00000F1F0000}"/>
    <cellStyle name="Normal 31 8" xfId="3345" xr:uid="{00000000-0005-0000-0000-0000101F0000}"/>
    <cellStyle name="Normal 31 80" xfId="3346" xr:uid="{00000000-0005-0000-0000-0000111F0000}"/>
    <cellStyle name="Normal 31 81" xfId="3347" xr:uid="{00000000-0005-0000-0000-0000121F0000}"/>
    <cellStyle name="Normal 31 82" xfId="3348" xr:uid="{00000000-0005-0000-0000-0000131F0000}"/>
    <cellStyle name="Normal 31 83" xfId="3349" xr:uid="{00000000-0005-0000-0000-0000141F0000}"/>
    <cellStyle name="Normal 31 84" xfId="3350" xr:uid="{00000000-0005-0000-0000-0000151F0000}"/>
    <cellStyle name="Normal 31 85" xfId="3351" xr:uid="{00000000-0005-0000-0000-0000161F0000}"/>
    <cellStyle name="Normal 31 86" xfId="3352" xr:uid="{00000000-0005-0000-0000-0000171F0000}"/>
    <cellStyle name="Normal 31 87" xfId="3353" xr:uid="{00000000-0005-0000-0000-0000181F0000}"/>
    <cellStyle name="Normal 31 88" xfId="3354" xr:uid="{00000000-0005-0000-0000-0000191F0000}"/>
    <cellStyle name="Normal 31 89" xfId="3355" xr:uid="{00000000-0005-0000-0000-00001A1F0000}"/>
    <cellStyle name="Normal 31 9" xfId="3356" xr:uid="{00000000-0005-0000-0000-00001B1F0000}"/>
    <cellStyle name="Normal 31 90" xfId="3357" xr:uid="{00000000-0005-0000-0000-00001C1F0000}"/>
    <cellStyle name="Normal 31 91" xfId="3358" xr:uid="{00000000-0005-0000-0000-00001D1F0000}"/>
    <cellStyle name="Normal 31 92" xfId="3359" xr:uid="{00000000-0005-0000-0000-00001E1F0000}"/>
    <cellStyle name="Normal 31 93" xfId="3360" xr:uid="{00000000-0005-0000-0000-00001F1F0000}"/>
    <cellStyle name="Normal 31 94" xfId="3361" xr:uid="{00000000-0005-0000-0000-0000201F0000}"/>
    <cellStyle name="Normal 31 95" xfId="3362" xr:uid="{00000000-0005-0000-0000-0000211F0000}"/>
    <cellStyle name="Normal 31 96" xfId="3363" xr:uid="{00000000-0005-0000-0000-0000221F0000}"/>
    <cellStyle name="Normal 31 97" xfId="3364" xr:uid="{00000000-0005-0000-0000-0000231F0000}"/>
    <cellStyle name="Normal 31 98" xfId="3365" xr:uid="{00000000-0005-0000-0000-0000241F0000}"/>
    <cellStyle name="Normal 31 99" xfId="3366" xr:uid="{00000000-0005-0000-0000-0000251F0000}"/>
    <cellStyle name="Normal 32" xfId="3367" xr:uid="{00000000-0005-0000-0000-0000261F0000}"/>
    <cellStyle name="Normal 32 2" xfId="3368" xr:uid="{00000000-0005-0000-0000-0000271F0000}"/>
    <cellStyle name="Normal 33" xfId="3369" xr:uid="{00000000-0005-0000-0000-0000281F0000}"/>
    <cellStyle name="Normal 33 2" xfId="3370" xr:uid="{00000000-0005-0000-0000-0000291F0000}"/>
    <cellStyle name="Normal 34" xfId="3371" xr:uid="{00000000-0005-0000-0000-00002A1F0000}"/>
    <cellStyle name="Normal 35" xfId="3372" xr:uid="{00000000-0005-0000-0000-00002B1F0000}"/>
    <cellStyle name="Normal 35 10" xfId="3373" xr:uid="{00000000-0005-0000-0000-00002C1F0000}"/>
    <cellStyle name="Normal 35 100" xfId="3374" xr:uid="{00000000-0005-0000-0000-00002D1F0000}"/>
    <cellStyle name="Normal 35 101" xfId="3375" xr:uid="{00000000-0005-0000-0000-00002E1F0000}"/>
    <cellStyle name="Normal 35 102" xfId="3376" xr:uid="{00000000-0005-0000-0000-00002F1F0000}"/>
    <cellStyle name="Normal 35 103" xfId="3377" xr:uid="{00000000-0005-0000-0000-0000301F0000}"/>
    <cellStyle name="Normal 35 104" xfId="3378" xr:uid="{00000000-0005-0000-0000-0000311F0000}"/>
    <cellStyle name="Normal 35 105" xfId="3379" xr:uid="{00000000-0005-0000-0000-0000321F0000}"/>
    <cellStyle name="Normal 35 106" xfId="3380" xr:uid="{00000000-0005-0000-0000-0000331F0000}"/>
    <cellStyle name="Normal 35 107" xfId="3381" xr:uid="{00000000-0005-0000-0000-0000341F0000}"/>
    <cellStyle name="Normal 35 108" xfId="3382" xr:uid="{00000000-0005-0000-0000-0000351F0000}"/>
    <cellStyle name="Normal 35 109" xfId="3383" xr:uid="{00000000-0005-0000-0000-0000361F0000}"/>
    <cellStyle name="Normal 35 11" xfId="3384" xr:uid="{00000000-0005-0000-0000-0000371F0000}"/>
    <cellStyle name="Normal 35 12" xfId="3385" xr:uid="{00000000-0005-0000-0000-0000381F0000}"/>
    <cellStyle name="Normal 35 13" xfId="3386" xr:uid="{00000000-0005-0000-0000-0000391F0000}"/>
    <cellStyle name="Normal 35 14" xfId="3387" xr:uid="{00000000-0005-0000-0000-00003A1F0000}"/>
    <cellStyle name="Normal 35 15" xfId="3388" xr:uid="{00000000-0005-0000-0000-00003B1F0000}"/>
    <cellStyle name="Normal 35 16" xfId="3389" xr:uid="{00000000-0005-0000-0000-00003C1F0000}"/>
    <cellStyle name="Normal 35 17" xfId="3390" xr:uid="{00000000-0005-0000-0000-00003D1F0000}"/>
    <cellStyle name="Normal 35 18" xfId="3391" xr:uid="{00000000-0005-0000-0000-00003E1F0000}"/>
    <cellStyle name="Normal 35 19" xfId="3392" xr:uid="{00000000-0005-0000-0000-00003F1F0000}"/>
    <cellStyle name="Normal 35 2" xfId="3393" xr:uid="{00000000-0005-0000-0000-0000401F0000}"/>
    <cellStyle name="Normal 35 20" xfId="3394" xr:uid="{00000000-0005-0000-0000-0000411F0000}"/>
    <cellStyle name="Normal 35 21" xfId="3395" xr:uid="{00000000-0005-0000-0000-0000421F0000}"/>
    <cellStyle name="Normal 35 22" xfId="3396" xr:uid="{00000000-0005-0000-0000-0000431F0000}"/>
    <cellStyle name="Normal 35 23" xfId="3397" xr:uid="{00000000-0005-0000-0000-0000441F0000}"/>
    <cellStyle name="Normal 35 24" xfId="3398" xr:uid="{00000000-0005-0000-0000-0000451F0000}"/>
    <cellStyle name="Normal 35 25" xfId="3399" xr:uid="{00000000-0005-0000-0000-0000461F0000}"/>
    <cellStyle name="Normal 35 26" xfId="3400" xr:uid="{00000000-0005-0000-0000-0000471F0000}"/>
    <cellStyle name="Normal 35 27" xfId="3401" xr:uid="{00000000-0005-0000-0000-0000481F0000}"/>
    <cellStyle name="Normal 35 28" xfId="3402" xr:uid="{00000000-0005-0000-0000-0000491F0000}"/>
    <cellStyle name="Normal 35 29" xfId="3403" xr:uid="{00000000-0005-0000-0000-00004A1F0000}"/>
    <cellStyle name="Normal 35 3" xfId="3404" xr:uid="{00000000-0005-0000-0000-00004B1F0000}"/>
    <cellStyle name="Normal 35 30" xfId="3405" xr:uid="{00000000-0005-0000-0000-00004C1F0000}"/>
    <cellStyle name="Normal 35 31" xfId="3406" xr:uid="{00000000-0005-0000-0000-00004D1F0000}"/>
    <cellStyle name="Normal 35 32" xfId="3407" xr:uid="{00000000-0005-0000-0000-00004E1F0000}"/>
    <cellStyle name="Normal 35 33" xfId="3408" xr:uid="{00000000-0005-0000-0000-00004F1F0000}"/>
    <cellStyle name="Normal 35 34" xfId="3409" xr:uid="{00000000-0005-0000-0000-0000501F0000}"/>
    <cellStyle name="Normal 35 35" xfId="3410" xr:uid="{00000000-0005-0000-0000-0000511F0000}"/>
    <cellStyle name="Normal 35 36" xfId="3411" xr:uid="{00000000-0005-0000-0000-0000521F0000}"/>
    <cellStyle name="Normal 35 37" xfId="3412" xr:uid="{00000000-0005-0000-0000-0000531F0000}"/>
    <cellStyle name="Normal 35 38" xfId="3413" xr:uid="{00000000-0005-0000-0000-0000541F0000}"/>
    <cellStyle name="Normal 35 39" xfId="3414" xr:uid="{00000000-0005-0000-0000-0000551F0000}"/>
    <cellStyle name="Normal 35 4" xfId="3415" xr:uid="{00000000-0005-0000-0000-0000561F0000}"/>
    <cellStyle name="Normal 35 40" xfId="3416" xr:uid="{00000000-0005-0000-0000-0000571F0000}"/>
    <cellStyle name="Normal 35 41" xfId="3417" xr:uid="{00000000-0005-0000-0000-0000581F0000}"/>
    <cellStyle name="Normal 35 42" xfId="3418" xr:uid="{00000000-0005-0000-0000-0000591F0000}"/>
    <cellStyle name="Normal 35 43" xfId="3419" xr:uid="{00000000-0005-0000-0000-00005A1F0000}"/>
    <cellStyle name="Normal 35 44" xfId="3420" xr:uid="{00000000-0005-0000-0000-00005B1F0000}"/>
    <cellStyle name="Normal 35 45" xfId="3421" xr:uid="{00000000-0005-0000-0000-00005C1F0000}"/>
    <cellStyle name="Normal 35 46" xfId="3422" xr:uid="{00000000-0005-0000-0000-00005D1F0000}"/>
    <cellStyle name="Normal 35 47" xfId="3423" xr:uid="{00000000-0005-0000-0000-00005E1F0000}"/>
    <cellStyle name="Normal 35 48" xfId="3424" xr:uid="{00000000-0005-0000-0000-00005F1F0000}"/>
    <cellStyle name="Normal 35 49" xfId="3425" xr:uid="{00000000-0005-0000-0000-0000601F0000}"/>
    <cellStyle name="Normal 35 5" xfId="3426" xr:uid="{00000000-0005-0000-0000-0000611F0000}"/>
    <cellStyle name="Normal 35 50" xfId="3427" xr:uid="{00000000-0005-0000-0000-0000621F0000}"/>
    <cellStyle name="Normal 35 51" xfId="3428" xr:uid="{00000000-0005-0000-0000-0000631F0000}"/>
    <cellStyle name="Normal 35 52" xfId="3429" xr:uid="{00000000-0005-0000-0000-0000641F0000}"/>
    <cellStyle name="Normal 35 53" xfId="3430" xr:uid="{00000000-0005-0000-0000-0000651F0000}"/>
    <cellStyle name="Normal 35 54" xfId="3431" xr:uid="{00000000-0005-0000-0000-0000661F0000}"/>
    <cellStyle name="Normal 35 55" xfId="3432" xr:uid="{00000000-0005-0000-0000-0000671F0000}"/>
    <cellStyle name="Normal 35 56" xfId="3433" xr:uid="{00000000-0005-0000-0000-0000681F0000}"/>
    <cellStyle name="Normal 35 57" xfId="3434" xr:uid="{00000000-0005-0000-0000-0000691F0000}"/>
    <cellStyle name="Normal 35 58" xfId="3435" xr:uid="{00000000-0005-0000-0000-00006A1F0000}"/>
    <cellStyle name="Normal 35 59" xfId="3436" xr:uid="{00000000-0005-0000-0000-00006B1F0000}"/>
    <cellStyle name="Normal 35 6" xfId="3437" xr:uid="{00000000-0005-0000-0000-00006C1F0000}"/>
    <cellStyle name="Normal 35 60" xfId="3438" xr:uid="{00000000-0005-0000-0000-00006D1F0000}"/>
    <cellStyle name="Normal 35 61" xfId="3439" xr:uid="{00000000-0005-0000-0000-00006E1F0000}"/>
    <cellStyle name="Normal 35 62" xfId="3440" xr:uid="{00000000-0005-0000-0000-00006F1F0000}"/>
    <cellStyle name="Normal 35 63" xfId="3441" xr:uid="{00000000-0005-0000-0000-0000701F0000}"/>
    <cellStyle name="Normal 35 64" xfId="3442" xr:uid="{00000000-0005-0000-0000-0000711F0000}"/>
    <cellStyle name="Normal 35 65" xfId="3443" xr:uid="{00000000-0005-0000-0000-0000721F0000}"/>
    <cellStyle name="Normal 35 66" xfId="3444" xr:uid="{00000000-0005-0000-0000-0000731F0000}"/>
    <cellStyle name="Normal 35 67" xfId="3445" xr:uid="{00000000-0005-0000-0000-0000741F0000}"/>
    <cellStyle name="Normal 35 68" xfId="3446" xr:uid="{00000000-0005-0000-0000-0000751F0000}"/>
    <cellStyle name="Normal 35 69" xfId="3447" xr:uid="{00000000-0005-0000-0000-0000761F0000}"/>
    <cellStyle name="Normal 35 7" xfId="3448" xr:uid="{00000000-0005-0000-0000-0000771F0000}"/>
    <cellStyle name="Normal 35 70" xfId="3449" xr:uid="{00000000-0005-0000-0000-0000781F0000}"/>
    <cellStyle name="Normal 35 71" xfId="3450" xr:uid="{00000000-0005-0000-0000-0000791F0000}"/>
    <cellStyle name="Normal 35 72" xfId="3451" xr:uid="{00000000-0005-0000-0000-00007A1F0000}"/>
    <cellStyle name="Normal 35 73" xfId="3452" xr:uid="{00000000-0005-0000-0000-00007B1F0000}"/>
    <cellStyle name="Normal 35 74" xfId="3453" xr:uid="{00000000-0005-0000-0000-00007C1F0000}"/>
    <cellStyle name="Normal 35 75" xfId="3454" xr:uid="{00000000-0005-0000-0000-00007D1F0000}"/>
    <cellStyle name="Normal 35 76" xfId="3455" xr:uid="{00000000-0005-0000-0000-00007E1F0000}"/>
    <cellStyle name="Normal 35 77" xfId="3456" xr:uid="{00000000-0005-0000-0000-00007F1F0000}"/>
    <cellStyle name="Normal 35 78" xfId="3457" xr:uid="{00000000-0005-0000-0000-0000801F0000}"/>
    <cellStyle name="Normal 35 79" xfId="3458" xr:uid="{00000000-0005-0000-0000-0000811F0000}"/>
    <cellStyle name="Normal 35 8" xfId="3459" xr:uid="{00000000-0005-0000-0000-0000821F0000}"/>
    <cellStyle name="Normal 35 80" xfId="3460" xr:uid="{00000000-0005-0000-0000-0000831F0000}"/>
    <cellStyle name="Normal 35 81" xfId="3461" xr:uid="{00000000-0005-0000-0000-0000841F0000}"/>
    <cellStyle name="Normal 35 82" xfId="3462" xr:uid="{00000000-0005-0000-0000-0000851F0000}"/>
    <cellStyle name="Normal 35 83" xfId="3463" xr:uid="{00000000-0005-0000-0000-0000861F0000}"/>
    <cellStyle name="Normal 35 84" xfId="3464" xr:uid="{00000000-0005-0000-0000-0000871F0000}"/>
    <cellStyle name="Normal 35 85" xfId="3465" xr:uid="{00000000-0005-0000-0000-0000881F0000}"/>
    <cellStyle name="Normal 35 86" xfId="3466" xr:uid="{00000000-0005-0000-0000-0000891F0000}"/>
    <cellStyle name="Normal 35 87" xfId="3467" xr:uid="{00000000-0005-0000-0000-00008A1F0000}"/>
    <cellStyle name="Normal 35 88" xfId="3468" xr:uid="{00000000-0005-0000-0000-00008B1F0000}"/>
    <cellStyle name="Normal 35 89" xfId="3469" xr:uid="{00000000-0005-0000-0000-00008C1F0000}"/>
    <cellStyle name="Normal 35 9" xfId="3470" xr:uid="{00000000-0005-0000-0000-00008D1F0000}"/>
    <cellStyle name="Normal 35 90" xfId="3471" xr:uid="{00000000-0005-0000-0000-00008E1F0000}"/>
    <cellStyle name="Normal 35 91" xfId="3472" xr:uid="{00000000-0005-0000-0000-00008F1F0000}"/>
    <cellStyle name="Normal 35 92" xfId="3473" xr:uid="{00000000-0005-0000-0000-0000901F0000}"/>
    <cellStyle name="Normal 35 93" xfId="3474" xr:uid="{00000000-0005-0000-0000-0000911F0000}"/>
    <cellStyle name="Normal 35 94" xfId="3475" xr:uid="{00000000-0005-0000-0000-0000921F0000}"/>
    <cellStyle name="Normal 35 95" xfId="3476" xr:uid="{00000000-0005-0000-0000-0000931F0000}"/>
    <cellStyle name="Normal 35 96" xfId="3477" xr:uid="{00000000-0005-0000-0000-0000941F0000}"/>
    <cellStyle name="Normal 35 97" xfId="3478" xr:uid="{00000000-0005-0000-0000-0000951F0000}"/>
    <cellStyle name="Normal 35 98" xfId="3479" xr:uid="{00000000-0005-0000-0000-0000961F0000}"/>
    <cellStyle name="Normal 35 99" xfId="3480" xr:uid="{00000000-0005-0000-0000-0000971F0000}"/>
    <cellStyle name="Normal 36" xfId="3481" xr:uid="{00000000-0005-0000-0000-0000981F0000}"/>
    <cellStyle name="Normal 36 10" xfId="3482" xr:uid="{00000000-0005-0000-0000-0000991F0000}"/>
    <cellStyle name="Normal 36 100" xfId="3483" xr:uid="{00000000-0005-0000-0000-00009A1F0000}"/>
    <cellStyle name="Normal 36 101" xfId="3484" xr:uid="{00000000-0005-0000-0000-00009B1F0000}"/>
    <cellStyle name="Normal 36 102" xfId="3485" xr:uid="{00000000-0005-0000-0000-00009C1F0000}"/>
    <cellStyle name="Normal 36 103" xfId="3486" xr:uid="{00000000-0005-0000-0000-00009D1F0000}"/>
    <cellStyle name="Normal 36 104" xfId="3487" xr:uid="{00000000-0005-0000-0000-00009E1F0000}"/>
    <cellStyle name="Normal 36 105" xfId="3488" xr:uid="{00000000-0005-0000-0000-00009F1F0000}"/>
    <cellStyle name="Normal 36 106" xfId="3489" xr:uid="{00000000-0005-0000-0000-0000A01F0000}"/>
    <cellStyle name="Normal 36 107" xfId="3490" xr:uid="{00000000-0005-0000-0000-0000A11F0000}"/>
    <cellStyle name="Normal 36 108" xfId="3491" xr:uid="{00000000-0005-0000-0000-0000A21F0000}"/>
    <cellStyle name="Normal 36 109" xfId="3492" xr:uid="{00000000-0005-0000-0000-0000A31F0000}"/>
    <cellStyle name="Normal 36 11" xfId="3493" xr:uid="{00000000-0005-0000-0000-0000A41F0000}"/>
    <cellStyle name="Normal 36 12" xfId="3494" xr:uid="{00000000-0005-0000-0000-0000A51F0000}"/>
    <cellStyle name="Normal 36 13" xfId="3495" xr:uid="{00000000-0005-0000-0000-0000A61F0000}"/>
    <cellStyle name="Normal 36 14" xfId="3496" xr:uid="{00000000-0005-0000-0000-0000A71F0000}"/>
    <cellStyle name="Normal 36 15" xfId="3497" xr:uid="{00000000-0005-0000-0000-0000A81F0000}"/>
    <cellStyle name="Normal 36 16" xfId="3498" xr:uid="{00000000-0005-0000-0000-0000A91F0000}"/>
    <cellStyle name="Normal 36 17" xfId="3499" xr:uid="{00000000-0005-0000-0000-0000AA1F0000}"/>
    <cellStyle name="Normal 36 18" xfId="3500" xr:uid="{00000000-0005-0000-0000-0000AB1F0000}"/>
    <cellStyle name="Normal 36 19" xfId="3501" xr:uid="{00000000-0005-0000-0000-0000AC1F0000}"/>
    <cellStyle name="Normal 36 2" xfId="3502" xr:uid="{00000000-0005-0000-0000-0000AD1F0000}"/>
    <cellStyle name="Normal 36 20" xfId="3503" xr:uid="{00000000-0005-0000-0000-0000AE1F0000}"/>
    <cellStyle name="Normal 36 21" xfId="3504" xr:uid="{00000000-0005-0000-0000-0000AF1F0000}"/>
    <cellStyle name="Normal 36 22" xfId="3505" xr:uid="{00000000-0005-0000-0000-0000B01F0000}"/>
    <cellStyle name="Normal 36 23" xfId="3506" xr:uid="{00000000-0005-0000-0000-0000B11F0000}"/>
    <cellStyle name="Normal 36 24" xfId="3507" xr:uid="{00000000-0005-0000-0000-0000B21F0000}"/>
    <cellStyle name="Normal 36 25" xfId="3508" xr:uid="{00000000-0005-0000-0000-0000B31F0000}"/>
    <cellStyle name="Normal 36 26" xfId="3509" xr:uid="{00000000-0005-0000-0000-0000B41F0000}"/>
    <cellStyle name="Normal 36 27" xfId="3510" xr:uid="{00000000-0005-0000-0000-0000B51F0000}"/>
    <cellStyle name="Normal 36 28" xfId="3511" xr:uid="{00000000-0005-0000-0000-0000B61F0000}"/>
    <cellStyle name="Normal 36 29" xfId="3512" xr:uid="{00000000-0005-0000-0000-0000B71F0000}"/>
    <cellStyle name="Normal 36 3" xfId="3513" xr:uid="{00000000-0005-0000-0000-0000B81F0000}"/>
    <cellStyle name="Normal 36 30" xfId="3514" xr:uid="{00000000-0005-0000-0000-0000B91F0000}"/>
    <cellStyle name="Normal 36 31" xfId="3515" xr:uid="{00000000-0005-0000-0000-0000BA1F0000}"/>
    <cellStyle name="Normal 36 32" xfId="3516" xr:uid="{00000000-0005-0000-0000-0000BB1F0000}"/>
    <cellStyle name="Normal 36 33" xfId="3517" xr:uid="{00000000-0005-0000-0000-0000BC1F0000}"/>
    <cellStyle name="Normal 36 34" xfId="3518" xr:uid="{00000000-0005-0000-0000-0000BD1F0000}"/>
    <cellStyle name="Normal 36 35" xfId="3519" xr:uid="{00000000-0005-0000-0000-0000BE1F0000}"/>
    <cellStyle name="Normal 36 36" xfId="3520" xr:uid="{00000000-0005-0000-0000-0000BF1F0000}"/>
    <cellStyle name="Normal 36 37" xfId="3521" xr:uid="{00000000-0005-0000-0000-0000C01F0000}"/>
    <cellStyle name="Normal 36 38" xfId="3522" xr:uid="{00000000-0005-0000-0000-0000C11F0000}"/>
    <cellStyle name="Normal 36 39" xfId="3523" xr:uid="{00000000-0005-0000-0000-0000C21F0000}"/>
    <cellStyle name="Normal 36 4" xfId="3524" xr:uid="{00000000-0005-0000-0000-0000C31F0000}"/>
    <cellStyle name="Normal 36 40" xfId="3525" xr:uid="{00000000-0005-0000-0000-0000C41F0000}"/>
    <cellStyle name="Normal 36 41" xfId="3526" xr:uid="{00000000-0005-0000-0000-0000C51F0000}"/>
    <cellStyle name="Normal 36 42" xfId="3527" xr:uid="{00000000-0005-0000-0000-0000C61F0000}"/>
    <cellStyle name="Normal 36 43" xfId="3528" xr:uid="{00000000-0005-0000-0000-0000C71F0000}"/>
    <cellStyle name="Normal 36 44" xfId="3529" xr:uid="{00000000-0005-0000-0000-0000C81F0000}"/>
    <cellStyle name="Normal 36 45" xfId="3530" xr:uid="{00000000-0005-0000-0000-0000C91F0000}"/>
    <cellStyle name="Normal 36 46" xfId="3531" xr:uid="{00000000-0005-0000-0000-0000CA1F0000}"/>
    <cellStyle name="Normal 36 47" xfId="3532" xr:uid="{00000000-0005-0000-0000-0000CB1F0000}"/>
    <cellStyle name="Normal 36 48" xfId="3533" xr:uid="{00000000-0005-0000-0000-0000CC1F0000}"/>
    <cellStyle name="Normal 36 49" xfId="3534" xr:uid="{00000000-0005-0000-0000-0000CD1F0000}"/>
    <cellStyle name="Normal 36 5" xfId="3535" xr:uid="{00000000-0005-0000-0000-0000CE1F0000}"/>
    <cellStyle name="Normal 36 50" xfId="3536" xr:uid="{00000000-0005-0000-0000-0000CF1F0000}"/>
    <cellStyle name="Normal 36 51" xfId="3537" xr:uid="{00000000-0005-0000-0000-0000D01F0000}"/>
    <cellStyle name="Normal 36 52" xfId="3538" xr:uid="{00000000-0005-0000-0000-0000D11F0000}"/>
    <cellStyle name="Normal 36 53" xfId="3539" xr:uid="{00000000-0005-0000-0000-0000D21F0000}"/>
    <cellStyle name="Normal 36 54" xfId="3540" xr:uid="{00000000-0005-0000-0000-0000D31F0000}"/>
    <cellStyle name="Normal 36 55" xfId="3541" xr:uid="{00000000-0005-0000-0000-0000D41F0000}"/>
    <cellStyle name="Normal 36 56" xfId="3542" xr:uid="{00000000-0005-0000-0000-0000D51F0000}"/>
    <cellStyle name="Normal 36 57" xfId="3543" xr:uid="{00000000-0005-0000-0000-0000D61F0000}"/>
    <cellStyle name="Normal 36 58" xfId="3544" xr:uid="{00000000-0005-0000-0000-0000D71F0000}"/>
    <cellStyle name="Normal 36 59" xfId="3545" xr:uid="{00000000-0005-0000-0000-0000D81F0000}"/>
    <cellStyle name="Normal 36 6" xfId="3546" xr:uid="{00000000-0005-0000-0000-0000D91F0000}"/>
    <cellStyle name="Normal 36 60" xfId="3547" xr:uid="{00000000-0005-0000-0000-0000DA1F0000}"/>
    <cellStyle name="Normal 36 61" xfId="3548" xr:uid="{00000000-0005-0000-0000-0000DB1F0000}"/>
    <cellStyle name="Normal 36 62" xfId="3549" xr:uid="{00000000-0005-0000-0000-0000DC1F0000}"/>
    <cellStyle name="Normal 36 63" xfId="3550" xr:uid="{00000000-0005-0000-0000-0000DD1F0000}"/>
    <cellStyle name="Normal 36 64" xfId="3551" xr:uid="{00000000-0005-0000-0000-0000DE1F0000}"/>
    <cellStyle name="Normal 36 65" xfId="3552" xr:uid="{00000000-0005-0000-0000-0000DF1F0000}"/>
    <cellStyle name="Normal 36 66" xfId="3553" xr:uid="{00000000-0005-0000-0000-0000E01F0000}"/>
    <cellStyle name="Normal 36 67" xfId="3554" xr:uid="{00000000-0005-0000-0000-0000E11F0000}"/>
    <cellStyle name="Normal 36 68" xfId="3555" xr:uid="{00000000-0005-0000-0000-0000E21F0000}"/>
    <cellStyle name="Normal 36 69" xfId="3556" xr:uid="{00000000-0005-0000-0000-0000E31F0000}"/>
    <cellStyle name="Normal 36 7" xfId="3557" xr:uid="{00000000-0005-0000-0000-0000E41F0000}"/>
    <cellStyle name="Normal 36 70" xfId="3558" xr:uid="{00000000-0005-0000-0000-0000E51F0000}"/>
    <cellStyle name="Normal 36 71" xfId="3559" xr:uid="{00000000-0005-0000-0000-0000E61F0000}"/>
    <cellStyle name="Normal 36 72" xfId="3560" xr:uid="{00000000-0005-0000-0000-0000E71F0000}"/>
    <cellStyle name="Normal 36 73" xfId="3561" xr:uid="{00000000-0005-0000-0000-0000E81F0000}"/>
    <cellStyle name="Normal 36 74" xfId="3562" xr:uid="{00000000-0005-0000-0000-0000E91F0000}"/>
    <cellStyle name="Normal 36 75" xfId="3563" xr:uid="{00000000-0005-0000-0000-0000EA1F0000}"/>
    <cellStyle name="Normal 36 76" xfId="3564" xr:uid="{00000000-0005-0000-0000-0000EB1F0000}"/>
    <cellStyle name="Normal 36 77" xfId="3565" xr:uid="{00000000-0005-0000-0000-0000EC1F0000}"/>
    <cellStyle name="Normal 36 78" xfId="3566" xr:uid="{00000000-0005-0000-0000-0000ED1F0000}"/>
    <cellStyle name="Normal 36 79" xfId="3567" xr:uid="{00000000-0005-0000-0000-0000EE1F0000}"/>
    <cellStyle name="Normal 36 8" xfId="3568" xr:uid="{00000000-0005-0000-0000-0000EF1F0000}"/>
    <cellStyle name="Normal 36 80" xfId="3569" xr:uid="{00000000-0005-0000-0000-0000F01F0000}"/>
    <cellStyle name="Normal 36 81" xfId="3570" xr:uid="{00000000-0005-0000-0000-0000F11F0000}"/>
    <cellStyle name="Normal 36 82" xfId="3571" xr:uid="{00000000-0005-0000-0000-0000F21F0000}"/>
    <cellStyle name="Normal 36 83" xfId="3572" xr:uid="{00000000-0005-0000-0000-0000F31F0000}"/>
    <cellStyle name="Normal 36 84" xfId="3573" xr:uid="{00000000-0005-0000-0000-0000F41F0000}"/>
    <cellStyle name="Normal 36 85" xfId="3574" xr:uid="{00000000-0005-0000-0000-0000F51F0000}"/>
    <cellStyle name="Normal 36 86" xfId="3575" xr:uid="{00000000-0005-0000-0000-0000F61F0000}"/>
    <cellStyle name="Normal 36 87" xfId="3576" xr:uid="{00000000-0005-0000-0000-0000F71F0000}"/>
    <cellStyle name="Normal 36 88" xfId="3577" xr:uid="{00000000-0005-0000-0000-0000F81F0000}"/>
    <cellStyle name="Normal 36 89" xfId="3578" xr:uid="{00000000-0005-0000-0000-0000F91F0000}"/>
    <cellStyle name="Normal 36 9" xfId="3579" xr:uid="{00000000-0005-0000-0000-0000FA1F0000}"/>
    <cellStyle name="Normal 36 90" xfId="3580" xr:uid="{00000000-0005-0000-0000-0000FB1F0000}"/>
    <cellStyle name="Normal 36 91" xfId="3581" xr:uid="{00000000-0005-0000-0000-0000FC1F0000}"/>
    <cellStyle name="Normal 36 92" xfId="3582" xr:uid="{00000000-0005-0000-0000-0000FD1F0000}"/>
    <cellStyle name="Normal 36 93" xfId="3583" xr:uid="{00000000-0005-0000-0000-0000FE1F0000}"/>
    <cellStyle name="Normal 36 94" xfId="3584" xr:uid="{00000000-0005-0000-0000-0000FF1F0000}"/>
    <cellStyle name="Normal 36 95" xfId="3585" xr:uid="{00000000-0005-0000-0000-000000200000}"/>
    <cellStyle name="Normal 36 96" xfId="3586" xr:uid="{00000000-0005-0000-0000-000001200000}"/>
    <cellStyle name="Normal 36 97" xfId="3587" xr:uid="{00000000-0005-0000-0000-000002200000}"/>
    <cellStyle name="Normal 36 98" xfId="3588" xr:uid="{00000000-0005-0000-0000-000003200000}"/>
    <cellStyle name="Normal 36 99" xfId="3589" xr:uid="{00000000-0005-0000-0000-000004200000}"/>
    <cellStyle name="Normal 37" xfId="3590" xr:uid="{00000000-0005-0000-0000-000005200000}"/>
    <cellStyle name="Normal 38" xfId="3591" xr:uid="{00000000-0005-0000-0000-000006200000}"/>
    <cellStyle name="Normal 39" xfId="3592" xr:uid="{00000000-0005-0000-0000-000007200000}"/>
    <cellStyle name="Normal 4" xfId="53" xr:uid="{00000000-0005-0000-0000-000008200000}"/>
    <cellStyle name="Normal-- 4" xfId="4544" xr:uid="{00000000-0005-0000-0000-000009200000}"/>
    <cellStyle name="Normal 4 10" xfId="3593" xr:uid="{00000000-0005-0000-0000-00000A200000}"/>
    <cellStyle name="Normal 4 10 2" xfId="3594" xr:uid="{00000000-0005-0000-0000-00000B200000}"/>
    <cellStyle name="Normal 4 100" xfId="3595" xr:uid="{00000000-0005-0000-0000-00000C200000}"/>
    <cellStyle name="Normal 4 101" xfId="3596" xr:uid="{00000000-0005-0000-0000-00000D200000}"/>
    <cellStyle name="Normal 4 102" xfId="3597" xr:uid="{00000000-0005-0000-0000-00000E200000}"/>
    <cellStyle name="Normal 4 103" xfId="3598" xr:uid="{00000000-0005-0000-0000-00000F200000}"/>
    <cellStyle name="Normal 4 104" xfId="3599" xr:uid="{00000000-0005-0000-0000-000010200000}"/>
    <cellStyle name="Normal 4 105" xfId="3600" xr:uid="{00000000-0005-0000-0000-000011200000}"/>
    <cellStyle name="Normal 4 106" xfId="3601" xr:uid="{00000000-0005-0000-0000-000012200000}"/>
    <cellStyle name="Normal 4 107" xfId="3602" xr:uid="{00000000-0005-0000-0000-000013200000}"/>
    <cellStyle name="Normal 4 108" xfId="3603" xr:uid="{00000000-0005-0000-0000-000014200000}"/>
    <cellStyle name="Normal 4 109" xfId="3604" xr:uid="{00000000-0005-0000-0000-000015200000}"/>
    <cellStyle name="Normal 4 11" xfId="3605" xr:uid="{00000000-0005-0000-0000-000016200000}"/>
    <cellStyle name="Normal 4 11 2" xfId="3606" xr:uid="{00000000-0005-0000-0000-000017200000}"/>
    <cellStyle name="Normal 4 110" xfId="3607" xr:uid="{00000000-0005-0000-0000-000018200000}"/>
    <cellStyle name="Normal 4 111" xfId="3608" xr:uid="{00000000-0005-0000-0000-000019200000}"/>
    <cellStyle name="Normal 4 112" xfId="3609" xr:uid="{00000000-0005-0000-0000-00001A200000}"/>
    <cellStyle name="Normal 4 113" xfId="3610" xr:uid="{00000000-0005-0000-0000-00001B200000}"/>
    <cellStyle name="Normal 4 114" xfId="3611" xr:uid="{00000000-0005-0000-0000-00001C200000}"/>
    <cellStyle name="Normal 4 115" xfId="3612" xr:uid="{00000000-0005-0000-0000-00001D200000}"/>
    <cellStyle name="Normal 4 116" xfId="3613" xr:uid="{00000000-0005-0000-0000-00001E200000}"/>
    <cellStyle name="Normal 4 117" xfId="3614" xr:uid="{00000000-0005-0000-0000-00001F200000}"/>
    <cellStyle name="Normal 4 118" xfId="3615" xr:uid="{00000000-0005-0000-0000-000020200000}"/>
    <cellStyle name="Normal 4 119" xfId="3616" xr:uid="{00000000-0005-0000-0000-000021200000}"/>
    <cellStyle name="Normal 4 12" xfId="3617" xr:uid="{00000000-0005-0000-0000-000022200000}"/>
    <cellStyle name="Normal 4 12 2" xfId="3618" xr:uid="{00000000-0005-0000-0000-000023200000}"/>
    <cellStyle name="Normal 4 120" xfId="3619" xr:uid="{00000000-0005-0000-0000-000024200000}"/>
    <cellStyle name="Normal 4 13" xfId="3620" xr:uid="{00000000-0005-0000-0000-000025200000}"/>
    <cellStyle name="Normal 4 13 2" xfId="3621" xr:uid="{00000000-0005-0000-0000-000026200000}"/>
    <cellStyle name="Normal 4 14" xfId="3622" xr:uid="{00000000-0005-0000-0000-000027200000}"/>
    <cellStyle name="Normal 4 14 2" xfId="3623" xr:uid="{00000000-0005-0000-0000-000028200000}"/>
    <cellStyle name="Normal 4 15" xfId="3624" xr:uid="{00000000-0005-0000-0000-000029200000}"/>
    <cellStyle name="Normal 4 15 2" xfId="3625" xr:uid="{00000000-0005-0000-0000-00002A200000}"/>
    <cellStyle name="Normal 4 16" xfId="3626" xr:uid="{00000000-0005-0000-0000-00002B200000}"/>
    <cellStyle name="Normal 4 16 2" xfId="3627" xr:uid="{00000000-0005-0000-0000-00002C200000}"/>
    <cellStyle name="Normal 4 17" xfId="3628" xr:uid="{00000000-0005-0000-0000-00002D200000}"/>
    <cellStyle name="Normal 4 17 2" xfId="3629" xr:uid="{00000000-0005-0000-0000-00002E200000}"/>
    <cellStyle name="Normal 4 18" xfId="3630" xr:uid="{00000000-0005-0000-0000-00002F200000}"/>
    <cellStyle name="Normal 4 18 2" xfId="3631" xr:uid="{00000000-0005-0000-0000-000030200000}"/>
    <cellStyle name="Normal 4 19" xfId="3632" xr:uid="{00000000-0005-0000-0000-000031200000}"/>
    <cellStyle name="Normal 4 19 2" xfId="3633" xr:uid="{00000000-0005-0000-0000-000032200000}"/>
    <cellStyle name="Normal 4 2" xfId="3634" xr:uid="{00000000-0005-0000-0000-000033200000}"/>
    <cellStyle name="Normal 4 2 2" xfId="3635" xr:uid="{00000000-0005-0000-0000-000034200000}"/>
    <cellStyle name="Normal 4 2 3" xfId="3636" xr:uid="{00000000-0005-0000-0000-000035200000}"/>
    <cellStyle name="Normal 4 2 4" xfId="3637" xr:uid="{00000000-0005-0000-0000-000036200000}"/>
    <cellStyle name="Normal 4 2 5" xfId="3638" xr:uid="{00000000-0005-0000-0000-000037200000}"/>
    <cellStyle name="Normal 4 2 6" xfId="3639" xr:uid="{00000000-0005-0000-0000-000038200000}"/>
    <cellStyle name="Normal 4 2 7" xfId="3640" xr:uid="{00000000-0005-0000-0000-000039200000}"/>
    <cellStyle name="Normal 4 2 8" xfId="3641" xr:uid="{00000000-0005-0000-0000-00003A200000}"/>
    <cellStyle name="Normal 4 2 9" xfId="3642" xr:uid="{00000000-0005-0000-0000-00003B200000}"/>
    <cellStyle name="Normal 4 20" xfId="3643" xr:uid="{00000000-0005-0000-0000-00003C200000}"/>
    <cellStyle name="Normal 4 20 2" xfId="3644" xr:uid="{00000000-0005-0000-0000-00003D200000}"/>
    <cellStyle name="Normal 4 21" xfId="3645" xr:uid="{00000000-0005-0000-0000-00003E200000}"/>
    <cellStyle name="Normal 4 21 2" xfId="3646" xr:uid="{00000000-0005-0000-0000-00003F200000}"/>
    <cellStyle name="Normal 4 21 2 2" xfId="3647" xr:uid="{00000000-0005-0000-0000-000040200000}"/>
    <cellStyle name="Normal 4 21 2 2 2" xfId="3648" xr:uid="{00000000-0005-0000-0000-000041200000}"/>
    <cellStyle name="Normal 4 21 2 2 2 2" xfId="3649" xr:uid="{00000000-0005-0000-0000-000042200000}"/>
    <cellStyle name="Normal 4 21 2 2 3" xfId="3650" xr:uid="{00000000-0005-0000-0000-000043200000}"/>
    <cellStyle name="Normal 4 21 2 3" xfId="3651" xr:uid="{00000000-0005-0000-0000-000044200000}"/>
    <cellStyle name="Normal 4 21 2 3 2" xfId="3652" xr:uid="{00000000-0005-0000-0000-000045200000}"/>
    <cellStyle name="Normal 4 21 2 4" xfId="3653" xr:uid="{00000000-0005-0000-0000-000046200000}"/>
    <cellStyle name="Normal 4 21 3" xfId="3654" xr:uid="{00000000-0005-0000-0000-000047200000}"/>
    <cellStyle name="Normal 4 21 3 2" xfId="3655" xr:uid="{00000000-0005-0000-0000-000048200000}"/>
    <cellStyle name="Normal 4 21 3 2 2" xfId="3656" xr:uid="{00000000-0005-0000-0000-000049200000}"/>
    <cellStyle name="Normal 4 21 3 2 2 2" xfId="3657" xr:uid="{00000000-0005-0000-0000-00004A200000}"/>
    <cellStyle name="Normal 4 21 3 2 3" xfId="3658" xr:uid="{00000000-0005-0000-0000-00004B200000}"/>
    <cellStyle name="Normal 4 21 3 3" xfId="3659" xr:uid="{00000000-0005-0000-0000-00004C200000}"/>
    <cellStyle name="Normal 4 21 3 3 2" xfId="3660" xr:uid="{00000000-0005-0000-0000-00004D200000}"/>
    <cellStyle name="Normal 4 21 3 4" xfId="3661" xr:uid="{00000000-0005-0000-0000-00004E200000}"/>
    <cellStyle name="Normal 4 21 4" xfId="3662" xr:uid="{00000000-0005-0000-0000-00004F200000}"/>
    <cellStyle name="Normal 4 21 4 2" xfId="3663" xr:uid="{00000000-0005-0000-0000-000050200000}"/>
    <cellStyle name="Normal 4 21 4 2 2" xfId="3664" xr:uid="{00000000-0005-0000-0000-000051200000}"/>
    <cellStyle name="Normal 4 21 4 2 2 2" xfId="3665" xr:uid="{00000000-0005-0000-0000-000052200000}"/>
    <cellStyle name="Normal 4 21 4 2 3" xfId="3666" xr:uid="{00000000-0005-0000-0000-000053200000}"/>
    <cellStyle name="Normal 4 21 4 3" xfId="3667" xr:uid="{00000000-0005-0000-0000-000054200000}"/>
    <cellStyle name="Normal 4 21 4 3 2" xfId="3668" xr:uid="{00000000-0005-0000-0000-000055200000}"/>
    <cellStyle name="Normal 4 21 4 4" xfId="3669" xr:uid="{00000000-0005-0000-0000-000056200000}"/>
    <cellStyle name="Normal 4 21 5" xfId="3670" xr:uid="{00000000-0005-0000-0000-000057200000}"/>
    <cellStyle name="Normal 4 21 5 2" xfId="3671" xr:uid="{00000000-0005-0000-0000-000058200000}"/>
    <cellStyle name="Normal 4 21 5 2 2" xfId="3672" xr:uid="{00000000-0005-0000-0000-000059200000}"/>
    <cellStyle name="Normal 4 21 5 3" xfId="3673" xr:uid="{00000000-0005-0000-0000-00005A200000}"/>
    <cellStyle name="Normal 4 21 6" xfId="3674" xr:uid="{00000000-0005-0000-0000-00005B200000}"/>
    <cellStyle name="Normal 4 21 6 2" xfId="3675" xr:uid="{00000000-0005-0000-0000-00005C200000}"/>
    <cellStyle name="Normal 4 21 7" xfId="3676" xr:uid="{00000000-0005-0000-0000-00005D200000}"/>
    <cellStyle name="Normal 4 21 8" xfId="3677" xr:uid="{00000000-0005-0000-0000-00005E200000}"/>
    <cellStyle name="Normal 4 22" xfId="3678" xr:uid="{00000000-0005-0000-0000-00005F200000}"/>
    <cellStyle name="Normal 4 22 2" xfId="3679" xr:uid="{00000000-0005-0000-0000-000060200000}"/>
    <cellStyle name="Normal 4 22 2 2" xfId="3680" xr:uid="{00000000-0005-0000-0000-000061200000}"/>
    <cellStyle name="Normal 4 22 2 2 2" xfId="3681" xr:uid="{00000000-0005-0000-0000-000062200000}"/>
    <cellStyle name="Normal 4 22 2 3" xfId="3682" xr:uid="{00000000-0005-0000-0000-000063200000}"/>
    <cellStyle name="Normal 4 22 3" xfId="3683" xr:uid="{00000000-0005-0000-0000-000064200000}"/>
    <cellStyle name="Normal 4 22 3 2" xfId="3684" xr:uid="{00000000-0005-0000-0000-000065200000}"/>
    <cellStyle name="Normal 4 22 4" xfId="3685" xr:uid="{00000000-0005-0000-0000-000066200000}"/>
    <cellStyle name="Normal 4 22 5" xfId="3686" xr:uid="{00000000-0005-0000-0000-000067200000}"/>
    <cellStyle name="Normal 4 23" xfId="3687" xr:uid="{00000000-0005-0000-0000-000068200000}"/>
    <cellStyle name="Normal 4 23 2" xfId="3688" xr:uid="{00000000-0005-0000-0000-000069200000}"/>
    <cellStyle name="Normal 4 23 2 2" xfId="3689" xr:uid="{00000000-0005-0000-0000-00006A200000}"/>
    <cellStyle name="Normal 4 23 2 2 2" xfId="3690" xr:uid="{00000000-0005-0000-0000-00006B200000}"/>
    <cellStyle name="Normal 4 23 2 3" xfId="3691" xr:uid="{00000000-0005-0000-0000-00006C200000}"/>
    <cellStyle name="Normal 4 23 3" xfId="3692" xr:uid="{00000000-0005-0000-0000-00006D200000}"/>
    <cellStyle name="Normal 4 23 3 2" xfId="3693" xr:uid="{00000000-0005-0000-0000-00006E200000}"/>
    <cellStyle name="Normal 4 23 4" xfId="3694" xr:uid="{00000000-0005-0000-0000-00006F200000}"/>
    <cellStyle name="Normal 4 23 5" xfId="3695" xr:uid="{00000000-0005-0000-0000-000070200000}"/>
    <cellStyle name="Normal 4 24" xfId="3696" xr:uid="{00000000-0005-0000-0000-000071200000}"/>
    <cellStyle name="Normal 4 24 2" xfId="3697" xr:uid="{00000000-0005-0000-0000-000072200000}"/>
    <cellStyle name="Normal 4 24 2 2" xfId="3698" xr:uid="{00000000-0005-0000-0000-000073200000}"/>
    <cellStyle name="Normal 4 24 2 2 2" xfId="3699" xr:uid="{00000000-0005-0000-0000-000074200000}"/>
    <cellStyle name="Normal 4 24 2 3" xfId="3700" xr:uid="{00000000-0005-0000-0000-000075200000}"/>
    <cellStyle name="Normal 4 24 3" xfId="3701" xr:uid="{00000000-0005-0000-0000-000076200000}"/>
    <cellStyle name="Normal 4 24 3 2" xfId="3702" xr:uid="{00000000-0005-0000-0000-000077200000}"/>
    <cellStyle name="Normal 4 24 4" xfId="3703" xr:uid="{00000000-0005-0000-0000-000078200000}"/>
    <cellStyle name="Normal 4 24 5" xfId="3704" xr:uid="{00000000-0005-0000-0000-000079200000}"/>
    <cellStyle name="Normal 4 25" xfId="3705" xr:uid="{00000000-0005-0000-0000-00007A200000}"/>
    <cellStyle name="Normal 4 25 2" xfId="3706" xr:uid="{00000000-0005-0000-0000-00007B200000}"/>
    <cellStyle name="Normal 4 25 2 2" xfId="3707" xr:uid="{00000000-0005-0000-0000-00007C200000}"/>
    <cellStyle name="Normal 4 25 3" xfId="3708" xr:uid="{00000000-0005-0000-0000-00007D200000}"/>
    <cellStyle name="Normal 4 25 4" xfId="3709" xr:uid="{00000000-0005-0000-0000-00007E200000}"/>
    <cellStyle name="Normal 4 26" xfId="3710" xr:uid="{00000000-0005-0000-0000-00007F200000}"/>
    <cellStyle name="Normal 4 26 2" xfId="3711" xr:uid="{00000000-0005-0000-0000-000080200000}"/>
    <cellStyle name="Normal 4 27" xfId="3712" xr:uid="{00000000-0005-0000-0000-000081200000}"/>
    <cellStyle name="Normal 4 27 2" xfId="3713" xr:uid="{00000000-0005-0000-0000-000082200000}"/>
    <cellStyle name="Normal 4 27 2 2" xfId="3714" xr:uid="{00000000-0005-0000-0000-000083200000}"/>
    <cellStyle name="Normal 4 27 3" xfId="3715" xr:uid="{00000000-0005-0000-0000-000084200000}"/>
    <cellStyle name="Normal 4 27 4" xfId="3716" xr:uid="{00000000-0005-0000-0000-000085200000}"/>
    <cellStyle name="Normal 4 28" xfId="3717" xr:uid="{00000000-0005-0000-0000-000086200000}"/>
    <cellStyle name="Normal 4 28 2" xfId="3718" xr:uid="{00000000-0005-0000-0000-000087200000}"/>
    <cellStyle name="Normal 4 28 3" xfId="3719" xr:uid="{00000000-0005-0000-0000-000088200000}"/>
    <cellStyle name="Normal 4 29" xfId="3720" xr:uid="{00000000-0005-0000-0000-000089200000}"/>
    <cellStyle name="Normal 4 29 2" xfId="3721" xr:uid="{00000000-0005-0000-0000-00008A200000}"/>
    <cellStyle name="Normal 4 3" xfId="3722" xr:uid="{00000000-0005-0000-0000-00008B200000}"/>
    <cellStyle name="Normal 4 3 2" xfId="3723" xr:uid="{00000000-0005-0000-0000-00008C200000}"/>
    <cellStyle name="Normal 4 3 2 2" xfId="3724" xr:uid="{00000000-0005-0000-0000-00008D200000}"/>
    <cellStyle name="Normal 4 3 2 2 2" xfId="3725" xr:uid="{00000000-0005-0000-0000-00008E200000}"/>
    <cellStyle name="Normal 4 3 2 3" xfId="3726" xr:uid="{00000000-0005-0000-0000-00008F200000}"/>
    <cellStyle name="Normal 4 3 2 4" xfId="3727" xr:uid="{00000000-0005-0000-0000-000090200000}"/>
    <cellStyle name="Normal 4 3 3" xfId="3728" xr:uid="{00000000-0005-0000-0000-000091200000}"/>
    <cellStyle name="Normal 4 3 4" xfId="3729" xr:uid="{00000000-0005-0000-0000-000092200000}"/>
    <cellStyle name="Normal 4 30" xfId="3730" xr:uid="{00000000-0005-0000-0000-000093200000}"/>
    <cellStyle name="Normal 4 30 2" xfId="3731" xr:uid="{00000000-0005-0000-0000-000094200000}"/>
    <cellStyle name="Normal 4 31" xfId="3732" xr:uid="{00000000-0005-0000-0000-000095200000}"/>
    <cellStyle name="Normal 4 31 2" xfId="3733" xr:uid="{00000000-0005-0000-0000-000096200000}"/>
    <cellStyle name="Normal 4 32" xfId="3734" xr:uid="{00000000-0005-0000-0000-000097200000}"/>
    <cellStyle name="Normal 4 32 2" xfId="3735" xr:uid="{00000000-0005-0000-0000-000098200000}"/>
    <cellStyle name="Normal 4 33" xfId="3736" xr:uid="{00000000-0005-0000-0000-000099200000}"/>
    <cellStyle name="Normal 4 33 2" xfId="3737" xr:uid="{00000000-0005-0000-0000-00009A200000}"/>
    <cellStyle name="Normal 4 34" xfId="3738" xr:uid="{00000000-0005-0000-0000-00009B200000}"/>
    <cellStyle name="Normal 4 35" xfId="3739" xr:uid="{00000000-0005-0000-0000-00009C200000}"/>
    <cellStyle name="Normal 4 36" xfId="3740" xr:uid="{00000000-0005-0000-0000-00009D200000}"/>
    <cellStyle name="Normal 4 37" xfId="3741" xr:uid="{00000000-0005-0000-0000-00009E200000}"/>
    <cellStyle name="Normal 4 38" xfId="3742" xr:uid="{00000000-0005-0000-0000-00009F200000}"/>
    <cellStyle name="Normal 4 39" xfId="3743" xr:uid="{00000000-0005-0000-0000-0000A0200000}"/>
    <cellStyle name="Normal 4 4" xfId="3744" xr:uid="{00000000-0005-0000-0000-0000A1200000}"/>
    <cellStyle name="Normal 4 4 2" xfId="3745" xr:uid="{00000000-0005-0000-0000-0000A2200000}"/>
    <cellStyle name="Normal 4 4 3" xfId="3746" xr:uid="{00000000-0005-0000-0000-0000A3200000}"/>
    <cellStyle name="Normal 4 4 4" xfId="3747" xr:uid="{00000000-0005-0000-0000-0000A4200000}"/>
    <cellStyle name="Normal 4 40" xfId="3748" xr:uid="{00000000-0005-0000-0000-0000A5200000}"/>
    <cellStyle name="Normal 4 41" xfId="3749" xr:uid="{00000000-0005-0000-0000-0000A6200000}"/>
    <cellStyle name="Normal 4 42" xfId="3750" xr:uid="{00000000-0005-0000-0000-0000A7200000}"/>
    <cellStyle name="Normal 4 43" xfId="3751" xr:uid="{00000000-0005-0000-0000-0000A8200000}"/>
    <cellStyle name="Normal 4 44" xfId="3752" xr:uid="{00000000-0005-0000-0000-0000A9200000}"/>
    <cellStyle name="Normal 4 45" xfId="3753" xr:uid="{00000000-0005-0000-0000-0000AA200000}"/>
    <cellStyle name="Normal 4 46" xfId="3754" xr:uid="{00000000-0005-0000-0000-0000AB200000}"/>
    <cellStyle name="Normal 4 47" xfId="3755" xr:uid="{00000000-0005-0000-0000-0000AC200000}"/>
    <cellStyle name="Normal 4 48" xfId="3756" xr:uid="{00000000-0005-0000-0000-0000AD200000}"/>
    <cellStyle name="Normal 4 49" xfId="3757" xr:uid="{00000000-0005-0000-0000-0000AE200000}"/>
    <cellStyle name="Normal 4 5" xfId="3758" xr:uid="{00000000-0005-0000-0000-0000AF200000}"/>
    <cellStyle name="Normal 4 5 2" xfId="3759" xr:uid="{00000000-0005-0000-0000-0000B0200000}"/>
    <cellStyle name="Normal 4 50" xfId="3760" xr:uid="{00000000-0005-0000-0000-0000B1200000}"/>
    <cellStyle name="Normal 4 51" xfId="3761" xr:uid="{00000000-0005-0000-0000-0000B2200000}"/>
    <cellStyle name="Normal 4 52" xfId="3762" xr:uid="{00000000-0005-0000-0000-0000B3200000}"/>
    <cellStyle name="Normal 4 53" xfId="3763" xr:uid="{00000000-0005-0000-0000-0000B4200000}"/>
    <cellStyle name="Normal 4 54" xfId="3764" xr:uid="{00000000-0005-0000-0000-0000B5200000}"/>
    <cellStyle name="Normal 4 55" xfId="3765" xr:uid="{00000000-0005-0000-0000-0000B6200000}"/>
    <cellStyle name="Normal 4 56" xfId="3766" xr:uid="{00000000-0005-0000-0000-0000B7200000}"/>
    <cellStyle name="Normal 4 57" xfId="3767" xr:uid="{00000000-0005-0000-0000-0000B8200000}"/>
    <cellStyle name="Normal 4 58" xfId="3768" xr:uid="{00000000-0005-0000-0000-0000B9200000}"/>
    <cellStyle name="Normal 4 59" xfId="3769" xr:uid="{00000000-0005-0000-0000-0000BA200000}"/>
    <cellStyle name="Normal 4 6" xfId="3770" xr:uid="{00000000-0005-0000-0000-0000BB200000}"/>
    <cellStyle name="Normal 4 6 2" xfId="3771" xr:uid="{00000000-0005-0000-0000-0000BC200000}"/>
    <cellStyle name="Normal 4 60" xfId="3772" xr:uid="{00000000-0005-0000-0000-0000BD200000}"/>
    <cellStyle name="Normal 4 61" xfId="3773" xr:uid="{00000000-0005-0000-0000-0000BE200000}"/>
    <cellStyle name="Normal 4 62" xfId="3774" xr:uid="{00000000-0005-0000-0000-0000BF200000}"/>
    <cellStyle name="Normal 4 63" xfId="3775" xr:uid="{00000000-0005-0000-0000-0000C0200000}"/>
    <cellStyle name="Normal 4 64" xfId="3776" xr:uid="{00000000-0005-0000-0000-0000C1200000}"/>
    <cellStyle name="Normal 4 65" xfId="3777" xr:uid="{00000000-0005-0000-0000-0000C2200000}"/>
    <cellStyle name="Normal 4 66" xfId="3778" xr:uid="{00000000-0005-0000-0000-0000C3200000}"/>
    <cellStyle name="Normal 4 67" xfId="3779" xr:uid="{00000000-0005-0000-0000-0000C4200000}"/>
    <cellStyle name="Normal 4 68" xfId="3780" xr:uid="{00000000-0005-0000-0000-0000C5200000}"/>
    <cellStyle name="Normal 4 69" xfId="3781" xr:uid="{00000000-0005-0000-0000-0000C6200000}"/>
    <cellStyle name="Normal 4 7" xfId="3782" xr:uid="{00000000-0005-0000-0000-0000C7200000}"/>
    <cellStyle name="Normal 4 7 2" xfId="3783" xr:uid="{00000000-0005-0000-0000-0000C8200000}"/>
    <cellStyle name="Normal 4 70" xfId="3784" xr:uid="{00000000-0005-0000-0000-0000C9200000}"/>
    <cellStyle name="Normal 4 71" xfId="3785" xr:uid="{00000000-0005-0000-0000-0000CA200000}"/>
    <cellStyle name="Normal 4 72" xfId="3786" xr:uid="{00000000-0005-0000-0000-0000CB200000}"/>
    <cellStyle name="Normal 4 73" xfId="3787" xr:uid="{00000000-0005-0000-0000-0000CC200000}"/>
    <cellStyle name="Normal 4 74" xfId="3788" xr:uid="{00000000-0005-0000-0000-0000CD200000}"/>
    <cellStyle name="Normal 4 75" xfId="3789" xr:uid="{00000000-0005-0000-0000-0000CE200000}"/>
    <cellStyle name="Normal 4 76" xfId="3790" xr:uid="{00000000-0005-0000-0000-0000CF200000}"/>
    <cellStyle name="Normal 4 77" xfId="3791" xr:uid="{00000000-0005-0000-0000-0000D0200000}"/>
    <cellStyle name="Normal 4 78" xfId="3792" xr:uid="{00000000-0005-0000-0000-0000D1200000}"/>
    <cellStyle name="Normal 4 79" xfId="3793" xr:uid="{00000000-0005-0000-0000-0000D2200000}"/>
    <cellStyle name="Normal 4 8" xfId="3794" xr:uid="{00000000-0005-0000-0000-0000D3200000}"/>
    <cellStyle name="Normal 4 8 2" xfId="3795" xr:uid="{00000000-0005-0000-0000-0000D4200000}"/>
    <cellStyle name="Normal 4 80" xfId="3796" xr:uid="{00000000-0005-0000-0000-0000D5200000}"/>
    <cellStyle name="Normal 4 81" xfId="3797" xr:uid="{00000000-0005-0000-0000-0000D6200000}"/>
    <cellStyle name="Normal 4 82" xfId="3798" xr:uid="{00000000-0005-0000-0000-0000D7200000}"/>
    <cellStyle name="Normal 4 83" xfId="3799" xr:uid="{00000000-0005-0000-0000-0000D8200000}"/>
    <cellStyle name="Normal 4 84" xfId="3800" xr:uid="{00000000-0005-0000-0000-0000D9200000}"/>
    <cellStyle name="Normal 4 85" xfId="3801" xr:uid="{00000000-0005-0000-0000-0000DA200000}"/>
    <cellStyle name="Normal 4 86" xfId="3802" xr:uid="{00000000-0005-0000-0000-0000DB200000}"/>
    <cellStyle name="Normal 4 87" xfId="3803" xr:uid="{00000000-0005-0000-0000-0000DC200000}"/>
    <cellStyle name="Normal 4 88" xfId="3804" xr:uid="{00000000-0005-0000-0000-0000DD200000}"/>
    <cellStyle name="Normal 4 89" xfId="3805" xr:uid="{00000000-0005-0000-0000-0000DE200000}"/>
    <cellStyle name="Normal 4 9" xfId="3806" xr:uid="{00000000-0005-0000-0000-0000DF200000}"/>
    <cellStyle name="Normal 4 9 2" xfId="3807" xr:uid="{00000000-0005-0000-0000-0000E0200000}"/>
    <cellStyle name="Normal 4 90" xfId="3808" xr:uid="{00000000-0005-0000-0000-0000E1200000}"/>
    <cellStyle name="Normal 4 91" xfId="3809" xr:uid="{00000000-0005-0000-0000-0000E2200000}"/>
    <cellStyle name="Normal 4 92" xfId="3810" xr:uid="{00000000-0005-0000-0000-0000E3200000}"/>
    <cellStyle name="Normal 4 93" xfId="3811" xr:uid="{00000000-0005-0000-0000-0000E4200000}"/>
    <cellStyle name="Normal 4 94" xfId="3812" xr:uid="{00000000-0005-0000-0000-0000E5200000}"/>
    <cellStyle name="Normal 4 95" xfId="3813" xr:uid="{00000000-0005-0000-0000-0000E6200000}"/>
    <cellStyle name="Normal 4 96" xfId="3814" xr:uid="{00000000-0005-0000-0000-0000E7200000}"/>
    <cellStyle name="Normal 4 97" xfId="3815" xr:uid="{00000000-0005-0000-0000-0000E8200000}"/>
    <cellStyle name="Normal 4 98" xfId="3816" xr:uid="{00000000-0005-0000-0000-0000E9200000}"/>
    <cellStyle name="Normal 4 99" xfId="3817" xr:uid="{00000000-0005-0000-0000-0000EA200000}"/>
    <cellStyle name="Normal 40" xfId="3818" xr:uid="{00000000-0005-0000-0000-0000EB200000}"/>
    <cellStyle name="Normal 41" xfId="3819" xr:uid="{00000000-0005-0000-0000-0000EC200000}"/>
    <cellStyle name="Normal 42" xfId="3820" xr:uid="{00000000-0005-0000-0000-0000ED200000}"/>
    <cellStyle name="Normal 43" xfId="3821" xr:uid="{00000000-0005-0000-0000-0000EE200000}"/>
    <cellStyle name="Normal 44" xfId="3822" xr:uid="{00000000-0005-0000-0000-0000EF200000}"/>
    <cellStyle name="Normal 45" xfId="3823" xr:uid="{00000000-0005-0000-0000-0000F0200000}"/>
    <cellStyle name="Normal 46" xfId="3824" xr:uid="{00000000-0005-0000-0000-0000F1200000}"/>
    <cellStyle name="Normal 47" xfId="3825" xr:uid="{00000000-0005-0000-0000-0000F2200000}"/>
    <cellStyle name="Normal 47 10" xfId="3826" xr:uid="{00000000-0005-0000-0000-0000F3200000}"/>
    <cellStyle name="Normal 47 11" xfId="3827" xr:uid="{00000000-0005-0000-0000-0000F4200000}"/>
    <cellStyle name="Normal 47 11 2" xfId="3828" xr:uid="{00000000-0005-0000-0000-0000F5200000}"/>
    <cellStyle name="Normal 47 11 3" xfId="3829" xr:uid="{00000000-0005-0000-0000-0000F6200000}"/>
    <cellStyle name="Normal 47 11 4" xfId="3830" xr:uid="{00000000-0005-0000-0000-0000F7200000}"/>
    <cellStyle name="Normal 47 11 5" xfId="3831" xr:uid="{00000000-0005-0000-0000-0000F8200000}"/>
    <cellStyle name="Normal 47 11 6" xfId="3832" xr:uid="{00000000-0005-0000-0000-0000F9200000}"/>
    <cellStyle name="Normal 47 11 7" xfId="3833" xr:uid="{00000000-0005-0000-0000-0000FA200000}"/>
    <cellStyle name="Normal 47 11 8" xfId="3834" xr:uid="{00000000-0005-0000-0000-0000FB200000}"/>
    <cellStyle name="Normal 47 12" xfId="3835" xr:uid="{00000000-0005-0000-0000-0000FC200000}"/>
    <cellStyle name="Normal 47 13" xfId="3836" xr:uid="{00000000-0005-0000-0000-0000FD200000}"/>
    <cellStyle name="Normal 47 14" xfId="3837" xr:uid="{00000000-0005-0000-0000-0000FE200000}"/>
    <cellStyle name="Normal 47 15" xfId="3838" xr:uid="{00000000-0005-0000-0000-0000FF200000}"/>
    <cellStyle name="Normal 47 16" xfId="3839" xr:uid="{00000000-0005-0000-0000-000000210000}"/>
    <cellStyle name="Normal 47 17" xfId="3840" xr:uid="{00000000-0005-0000-0000-000001210000}"/>
    <cellStyle name="Normal 47 2" xfId="3841" xr:uid="{00000000-0005-0000-0000-000002210000}"/>
    <cellStyle name="Normal 47 3" xfId="3842" xr:uid="{00000000-0005-0000-0000-000003210000}"/>
    <cellStyle name="Normal 47 3 2" xfId="3843" xr:uid="{00000000-0005-0000-0000-000004210000}"/>
    <cellStyle name="Normal 47 3 3" xfId="3844" xr:uid="{00000000-0005-0000-0000-000005210000}"/>
    <cellStyle name="Normal 47 3 4" xfId="3845" xr:uid="{00000000-0005-0000-0000-000006210000}"/>
    <cellStyle name="Normal 47 3 5" xfId="3846" xr:uid="{00000000-0005-0000-0000-000007210000}"/>
    <cellStyle name="Normal 47 3 6" xfId="3847" xr:uid="{00000000-0005-0000-0000-000008210000}"/>
    <cellStyle name="Normal 47 3 7" xfId="3848" xr:uid="{00000000-0005-0000-0000-000009210000}"/>
    <cellStyle name="Normal 47 3 8" xfId="3849" xr:uid="{00000000-0005-0000-0000-00000A210000}"/>
    <cellStyle name="Normal 47 4" xfId="3850" xr:uid="{00000000-0005-0000-0000-00000B210000}"/>
    <cellStyle name="Normal 47 4 2" xfId="3851" xr:uid="{00000000-0005-0000-0000-00000C210000}"/>
    <cellStyle name="Normal 47 4 3" xfId="3852" xr:uid="{00000000-0005-0000-0000-00000D210000}"/>
    <cellStyle name="Normal 47 4 4" xfId="3853" xr:uid="{00000000-0005-0000-0000-00000E210000}"/>
    <cellStyle name="Normal 47 4 5" xfId="3854" xr:uid="{00000000-0005-0000-0000-00000F210000}"/>
    <cellStyle name="Normal 47 4 6" xfId="3855" xr:uid="{00000000-0005-0000-0000-000010210000}"/>
    <cellStyle name="Normal 47 4 7" xfId="3856" xr:uid="{00000000-0005-0000-0000-000011210000}"/>
    <cellStyle name="Normal 47 4 8" xfId="3857" xr:uid="{00000000-0005-0000-0000-000012210000}"/>
    <cellStyle name="Normal 47 5" xfId="3858" xr:uid="{00000000-0005-0000-0000-000013210000}"/>
    <cellStyle name="Normal 47 5 2" xfId="3859" xr:uid="{00000000-0005-0000-0000-000014210000}"/>
    <cellStyle name="Normal 47 5 3" xfId="3860" xr:uid="{00000000-0005-0000-0000-000015210000}"/>
    <cellStyle name="Normal 47 5 4" xfId="3861" xr:uid="{00000000-0005-0000-0000-000016210000}"/>
    <cellStyle name="Normal 47 5 5" xfId="3862" xr:uid="{00000000-0005-0000-0000-000017210000}"/>
    <cellStyle name="Normal 47 5 6" xfId="3863" xr:uid="{00000000-0005-0000-0000-000018210000}"/>
    <cellStyle name="Normal 47 5 7" xfId="3864" xr:uid="{00000000-0005-0000-0000-000019210000}"/>
    <cellStyle name="Normal 47 5 8" xfId="3865" xr:uid="{00000000-0005-0000-0000-00001A210000}"/>
    <cellStyle name="Normal 47 6" xfId="3866" xr:uid="{00000000-0005-0000-0000-00001B210000}"/>
    <cellStyle name="Normal 47 6 2" xfId="3867" xr:uid="{00000000-0005-0000-0000-00001C210000}"/>
    <cellStyle name="Normal 47 6 3" xfId="3868" xr:uid="{00000000-0005-0000-0000-00001D210000}"/>
    <cellStyle name="Normal 47 6 4" xfId="3869" xr:uid="{00000000-0005-0000-0000-00001E210000}"/>
    <cellStyle name="Normal 47 6 5" xfId="3870" xr:uid="{00000000-0005-0000-0000-00001F210000}"/>
    <cellStyle name="Normal 47 6 6" xfId="3871" xr:uid="{00000000-0005-0000-0000-000020210000}"/>
    <cellStyle name="Normal 47 6 7" xfId="3872" xr:uid="{00000000-0005-0000-0000-000021210000}"/>
    <cellStyle name="Normal 47 6 8" xfId="3873" xr:uid="{00000000-0005-0000-0000-000022210000}"/>
    <cellStyle name="Normal 47 7" xfId="3874" xr:uid="{00000000-0005-0000-0000-000023210000}"/>
    <cellStyle name="Normal 47 7 2" xfId="3875" xr:uid="{00000000-0005-0000-0000-000024210000}"/>
    <cellStyle name="Normal 47 7 3" xfId="3876" xr:uid="{00000000-0005-0000-0000-000025210000}"/>
    <cellStyle name="Normal 47 7 4" xfId="3877" xr:uid="{00000000-0005-0000-0000-000026210000}"/>
    <cellStyle name="Normal 47 7 5" xfId="3878" xr:uid="{00000000-0005-0000-0000-000027210000}"/>
    <cellStyle name="Normal 47 7 6" xfId="3879" xr:uid="{00000000-0005-0000-0000-000028210000}"/>
    <cellStyle name="Normal 47 7 7" xfId="3880" xr:uid="{00000000-0005-0000-0000-000029210000}"/>
    <cellStyle name="Normal 47 7 8" xfId="3881" xr:uid="{00000000-0005-0000-0000-00002A210000}"/>
    <cellStyle name="Normal 47 8" xfId="3882" xr:uid="{00000000-0005-0000-0000-00002B210000}"/>
    <cellStyle name="Normal 47 8 2" xfId="3883" xr:uid="{00000000-0005-0000-0000-00002C210000}"/>
    <cellStyle name="Normal 47 8 3" xfId="3884" xr:uid="{00000000-0005-0000-0000-00002D210000}"/>
    <cellStyle name="Normal 47 8 4" xfId="3885" xr:uid="{00000000-0005-0000-0000-00002E210000}"/>
    <cellStyle name="Normal 47 8 5" xfId="3886" xr:uid="{00000000-0005-0000-0000-00002F210000}"/>
    <cellStyle name="Normal 47 8 6" xfId="3887" xr:uid="{00000000-0005-0000-0000-000030210000}"/>
    <cellStyle name="Normal 47 8 7" xfId="3888" xr:uid="{00000000-0005-0000-0000-000031210000}"/>
    <cellStyle name="Normal 47 8 8" xfId="3889" xr:uid="{00000000-0005-0000-0000-000032210000}"/>
    <cellStyle name="Normal 47 9" xfId="3890" xr:uid="{00000000-0005-0000-0000-000033210000}"/>
    <cellStyle name="Normal 48" xfId="3891" xr:uid="{00000000-0005-0000-0000-000034210000}"/>
    <cellStyle name="Normal 49" xfId="3892" xr:uid="{00000000-0005-0000-0000-000035210000}"/>
    <cellStyle name="Normal 49 2" xfId="3893" xr:uid="{00000000-0005-0000-0000-000036210000}"/>
    <cellStyle name="Normal 49 2 2" xfId="3894" xr:uid="{00000000-0005-0000-0000-000037210000}"/>
    <cellStyle name="Normal 49 2 2 2" xfId="3895" xr:uid="{00000000-0005-0000-0000-000038210000}"/>
    <cellStyle name="Normal 49 2 2 2 2" xfId="3896" xr:uid="{00000000-0005-0000-0000-000039210000}"/>
    <cellStyle name="Normal 49 2 2 3" xfId="3897" xr:uid="{00000000-0005-0000-0000-00003A210000}"/>
    <cellStyle name="Normal 49 2 3" xfId="3898" xr:uid="{00000000-0005-0000-0000-00003B210000}"/>
    <cellStyle name="Normal 49 2 3 2" xfId="3899" xr:uid="{00000000-0005-0000-0000-00003C210000}"/>
    <cellStyle name="Normal 49 2 4" xfId="3900" xr:uid="{00000000-0005-0000-0000-00003D210000}"/>
    <cellStyle name="Normal 49 3" xfId="3901" xr:uid="{00000000-0005-0000-0000-00003E210000}"/>
    <cellStyle name="Normal 49 3 2" xfId="3902" xr:uid="{00000000-0005-0000-0000-00003F210000}"/>
    <cellStyle name="Normal 49 3 2 2" xfId="3903" xr:uid="{00000000-0005-0000-0000-000040210000}"/>
    <cellStyle name="Normal 49 3 2 2 2" xfId="3904" xr:uid="{00000000-0005-0000-0000-000041210000}"/>
    <cellStyle name="Normal 49 3 2 3" xfId="3905" xr:uid="{00000000-0005-0000-0000-000042210000}"/>
    <cellStyle name="Normal 49 3 3" xfId="3906" xr:uid="{00000000-0005-0000-0000-000043210000}"/>
    <cellStyle name="Normal 49 3 3 2" xfId="3907" xr:uid="{00000000-0005-0000-0000-000044210000}"/>
    <cellStyle name="Normal 49 3 4" xfId="3908" xr:uid="{00000000-0005-0000-0000-000045210000}"/>
    <cellStyle name="Normal 49 4" xfId="3909" xr:uid="{00000000-0005-0000-0000-000046210000}"/>
    <cellStyle name="Normal 49 4 2" xfId="3910" xr:uid="{00000000-0005-0000-0000-000047210000}"/>
    <cellStyle name="Normal 49 4 2 2" xfId="3911" xr:uid="{00000000-0005-0000-0000-000048210000}"/>
    <cellStyle name="Normal 49 4 2 2 2" xfId="3912" xr:uid="{00000000-0005-0000-0000-000049210000}"/>
    <cellStyle name="Normal 49 4 2 3" xfId="3913" xr:uid="{00000000-0005-0000-0000-00004A210000}"/>
    <cellStyle name="Normal 49 4 3" xfId="3914" xr:uid="{00000000-0005-0000-0000-00004B210000}"/>
    <cellStyle name="Normal 49 4 3 2" xfId="3915" xr:uid="{00000000-0005-0000-0000-00004C210000}"/>
    <cellStyle name="Normal 49 4 4" xfId="3916" xr:uid="{00000000-0005-0000-0000-00004D210000}"/>
    <cellStyle name="Normal 49 5" xfId="3917" xr:uid="{00000000-0005-0000-0000-00004E210000}"/>
    <cellStyle name="Normal 49 5 2" xfId="3918" xr:uid="{00000000-0005-0000-0000-00004F210000}"/>
    <cellStyle name="Normal 49 5 2 2" xfId="3919" xr:uid="{00000000-0005-0000-0000-000050210000}"/>
    <cellStyle name="Normal 49 5 3" xfId="3920" xr:uid="{00000000-0005-0000-0000-000051210000}"/>
    <cellStyle name="Normal 49 6" xfId="3921" xr:uid="{00000000-0005-0000-0000-000052210000}"/>
    <cellStyle name="Normal 49 6 2" xfId="3922" xr:uid="{00000000-0005-0000-0000-000053210000}"/>
    <cellStyle name="Normal 49 7" xfId="3923" xr:uid="{00000000-0005-0000-0000-000054210000}"/>
    <cellStyle name="Normal 49 8" xfId="3924" xr:uid="{00000000-0005-0000-0000-000055210000}"/>
    <cellStyle name="Normal 5" xfId="54" xr:uid="{00000000-0005-0000-0000-000056210000}"/>
    <cellStyle name="Normal-- 5" xfId="4545" xr:uid="{00000000-0005-0000-0000-000057210000}"/>
    <cellStyle name="Normal 5 10" xfId="3925" xr:uid="{00000000-0005-0000-0000-000058210000}"/>
    <cellStyle name="Normal 5 10 2" xfId="3926" xr:uid="{00000000-0005-0000-0000-000059210000}"/>
    <cellStyle name="Normal 5 100" xfId="3927" xr:uid="{00000000-0005-0000-0000-00005A210000}"/>
    <cellStyle name="Normal 5 101" xfId="3928" xr:uid="{00000000-0005-0000-0000-00005B210000}"/>
    <cellStyle name="Normal 5 102" xfId="3929" xr:uid="{00000000-0005-0000-0000-00005C210000}"/>
    <cellStyle name="Normal 5 103" xfId="3930" xr:uid="{00000000-0005-0000-0000-00005D210000}"/>
    <cellStyle name="Normal 5 104" xfId="3931" xr:uid="{00000000-0005-0000-0000-00005E210000}"/>
    <cellStyle name="Normal 5 105" xfId="3932" xr:uid="{00000000-0005-0000-0000-00005F210000}"/>
    <cellStyle name="Normal 5 106" xfId="3933" xr:uid="{00000000-0005-0000-0000-000060210000}"/>
    <cellStyle name="Normal 5 107" xfId="3934" xr:uid="{00000000-0005-0000-0000-000061210000}"/>
    <cellStyle name="Normal 5 108" xfId="3935" xr:uid="{00000000-0005-0000-0000-000062210000}"/>
    <cellStyle name="Normal 5 109" xfId="3936" xr:uid="{00000000-0005-0000-0000-000063210000}"/>
    <cellStyle name="Normal 5 11" xfId="3937" xr:uid="{00000000-0005-0000-0000-000064210000}"/>
    <cellStyle name="Normal 5 11 2" xfId="3938" xr:uid="{00000000-0005-0000-0000-000065210000}"/>
    <cellStyle name="Normal 5 110" xfId="3939" xr:uid="{00000000-0005-0000-0000-000066210000}"/>
    <cellStyle name="Normal 5 111" xfId="3940" xr:uid="{00000000-0005-0000-0000-000067210000}"/>
    <cellStyle name="Normal 5 112" xfId="3941" xr:uid="{00000000-0005-0000-0000-000068210000}"/>
    <cellStyle name="Normal 5 113" xfId="3942" xr:uid="{00000000-0005-0000-0000-000069210000}"/>
    <cellStyle name="Normal 5 12" xfId="3943" xr:uid="{00000000-0005-0000-0000-00006A210000}"/>
    <cellStyle name="Normal 5 12 2" xfId="3944" xr:uid="{00000000-0005-0000-0000-00006B210000}"/>
    <cellStyle name="Normal 5 13" xfId="3945" xr:uid="{00000000-0005-0000-0000-00006C210000}"/>
    <cellStyle name="Normal 5 13 2" xfId="3946" xr:uid="{00000000-0005-0000-0000-00006D210000}"/>
    <cellStyle name="Normal 5 14" xfId="3947" xr:uid="{00000000-0005-0000-0000-00006E210000}"/>
    <cellStyle name="Normal 5 14 2" xfId="3948" xr:uid="{00000000-0005-0000-0000-00006F210000}"/>
    <cellStyle name="Normal 5 15" xfId="3949" xr:uid="{00000000-0005-0000-0000-000070210000}"/>
    <cellStyle name="Normal 5 15 2" xfId="3950" xr:uid="{00000000-0005-0000-0000-000071210000}"/>
    <cellStyle name="Normal 5 16" xfId="3951" xr:uid="{00000000-0005-0000-0000-000072210000}"/>
    <cellStyle name="Normal 5 16 2" xfId="3952" xr:uid="{00000000-0005-0000-0000-000073210000}"/>
    <cellStyle name="Normal 5 17" xfId="3953" xr:uid="{00000000-0005-0000-0000-000074210000}"/>
    <cellStyle name="Normal 5 17 2" xfId="3954" xr:uid="{00000000-0005-0000-0000-000075210000}"/>
    <cellStyle name="Normal 5 18" xfId="3955" xr:uid="{00000000-0005-0000-0000-000076210000}"/>
    <cellStyle name="Normal 5 18 2" xfId="3956" xr:uid="{00000000-0005-0000-0000-000077210000}"/>
    <cellStyle name="Normal 5 19" xfId="3957" xr:uid="{00000000-0005-0000-0000-000078210000}"/>
    <cellStyle name="Normal 5 19 2" xfId="3958" xr:uid="{00000000-0005-0000-0000-000079210000}"/>
    <cellStyle name="Normal 5 2" xfId="74" xr:uid="{00000000-0005-0000-0000-00007A210000}"/>
    <cellStyle name="Normal 5 2 2" xfId="3959" xr:uid="{00000000-0005-0000-0000-00007B210000}"/>
    <cellStyle name="Normal 5 2 3" xfId="3960" xr:uid="{00000000-0005-0000-0000-00007C210000}"/>
    <cellStyle name="Normal 5 2 4" xfId="3961" xr:uid="{00000000-0005-0000-0000-00007D210000}"/>
    <cellStyle name="Normal 5 2 5" xfId="3962" xr:uid="{00000000-0005-0000-0000-00007E210000}"/>
    <cellStyle name="Normal 5 20" xfId="3963" xr:uid="{00000000-0005-0000-0000-00007F210000}"/>
    <cellStyle name="Normal 5 20 2" xfId="3964" xr:uid="{00000000-0005-0000-0000-000080210000}"/>
    <cellStyle name="Normal 5 21" xfId="3965" xr:uid="{00000000-0005-0000-0000-000081210000}"/>
    <cellStyle name="Normal 5 21 2" xfId="3966" xr:uid="{00000000-0005-0000-0000-000082210000}"/>
    <cellStyle name="Normal 5 22" xfId="3967" xr:uid="{00000000-0005-0000-0000-000083210000}"/>
    <cellStyle name="Normal 5 22 2" xfId="3968" xr:uid="{00000000-0005-0000-0000-000084210000}"/>
    <cellStyle name="Normal 5 22 2 2" xfId="3969" xr:uid="{00000000-0005-0000-0000-000085210000}"/>
    <cellStyle name="Normal 5 22 3" xfId="3970" xr:uid="{00000000-0005-0000-0000-000086210000}"/>
    <cellStyle name="Normal 5 22 4" xfId="3971" xr:uid="{00000000-0005-0000-0000-000087210000}"/>
    <cellStyle name="Normal 5 23" xfId="3972" xr:uid="{00000000-0005-0000-0000-000088210000}"/>
    <cellStyle name="Normal 5 23 2" xfId="3973" xr:uid="{00000000-0005-0000-0000-000089210000}"/>
    <cellStyle name="Normal 5 24" xfId="3974" xr:uid="{00000000-0005-0000-0000-00008A210000}"/>
    <cellStyle name="Normal 5 24 2" xfId="3975" xr:uid="{00000000-0005-0000-0000-00008B210000}"/>
    <cellStyle name="Normal 5 25" xfId="3976" xr:uid="{00000000-0005-0000-0000-00008C210000}"/>
    <cellStyle name="Normal 5 25 2" xfId="3977" xr:uid="{00000000-0005-0000-0000-00008D210000}"/>
    <cellStyle name="Normal 5 26" xfId="3978" xr:uid="{00000000-0005-0000-0000-00008E210000}"/>
    <cellStyle name="Normal 5 26 2" xfId="3979" xr:uid="{00000000-0005-0000-0000-00008F210000}"/>
    <cellStyle name="Normal 5 27" xfId="3980" xr:uid="{00000000-0005-0000-0000-000090210000}"/>
    <cellStyle name="Normal 5 27 2" xfId="3981" xr:uid="{00000000-0005-0000-0000-000091210000}"/>
    <cellStyle name="Normal 5 28" xfId="3982" xr:uid="{00000000-0005-0000-0000-000092210000}"/>
    <cellStyle name="Normal 5 28 2" xfId="3983" xr:uid="{00000000-0005-0000-0000-000093210000}"/>
    <cellStyle name="Normal 5 29" xfId="3984" xr:uid="{00000000-0005-0000-0000-000094210000}"/>
    <cellStyle name="Normal 5 29 2" xfId="3985" xr:uid="{00000000-0005-0000-0000-000095210000}"/>
    <cellStyle name="Normal 5 3" xfId="3986" xr:uid="{00000000-0005-0000-0000-000096210000}"/>
    <cellStyle name="Normal 5 3 2" xfId="3987" xr:uid="{00000000-0005-0000-0000-000097210000}"/>
    <cellStyle name="Normal 5 30" xfId="3988" xr:uid="{00000000-0005-0000-0000-000098210000}"/>
    <cellStyle name="Normal 5 30 2" xfId="3989" xr:uid="{00000000-0005-0000-0000-000099210000}"/>
    <cellStyle name="Normal 5 31" xfId="3990" xr:uid="{00000000-0005-0000-0000-00009A210000}"/>
    <cellStyle name="Normal 5 31 2" xfId="3991" xr:uid="{00000000-0005-0000-0000-00009B210000}"/>
    <cellStyle name="Normal 5 32" xfId="3992" xr:uid="{00000000-0005-0000-0000-00009C210000}"/>
    <cellStyle name="Normal 5 32 2" xfId="3993" xr:uid="{00000000-0005-0000-0000-00009D210000}"/>
    <cellStyle name="Normal 5 33" xfId="3994" xr:uid="{00000000-0005-0000-0000-00009E210000}"/>
    <cellStyle name="Normal 5 33 2" xfId="3995" xr:uid="{00000000-0005-0000-0000-00009F210000}"/>
    <cellStyle name="Normal 5 34" xfId="3996" xr:uid="{00000000-0005-0000-0000-0000A0210000}"/>
    <cellStyle name="Normal 5 34 2" xfId="3997" xr:uid="{00000000-0005-0000-0000-0000A1210000}"/>
    <cellStyle name="Normal 5 35" xfId="3998" xr:uid="{00000000-0005-0000-0000-0000A2210000}"/>
    <cellStyle name="Normal 5 35 2" xfId="3999" xr:uid="{00000000-0005-0000-0000-0000A3210000}"/>
    <cellStyle name="Normal 5 36" xfId="4000" xr:uid="{00000000-0005-0000-0000-0000A4210000}"/>
    <cellStyle name="Normal 5 36 2" xfId="4001" xr:uid="{00000000-0005-0000-0000-0000A5210000}"/>
    <cellStyle name="Normal 5 37" xfId="4002" xr:uid="{00000000-0005-0000-0000-0000A6210000}"/>
    <cellStyle name="Normal 5 37 2" xfId="4003" xr:uid="{00000000-0005-0000-0000-0000A7210000}"/>
    <cellStyle name="Normal 5 38" xfId="4004" xr:uid="{00000000-0005-0000-0000-0000A8210000}"/>
    <cellStyle name="Normal 5 39" xfId="4005" xr:uid="{00000000-0005-0000-0000-0000A9210000}"/>
    <cellStyle name="Normal 5 4" xfId="4006" xr:uid="{00000000-0005-0000-0000-0000AA210000}"/>
    <cellStyle name="Normal 5 4 2" xfId="4007" xr:uid="{00000000-0005-0000-0000-0000AB210000}"/>
    <cellStyle name="Normal 5 40" xfId="4008" xr:uid="{00000000-0005-0000-0000-0000AC210000}"/>
    <cellStyle name="Normal 5 41" xfId="4009" xr:uid="{00000000-0005-0000-0000-0000AD210000}"/>
    <cellStyle name="Normal 5 42" xfId="4010" xr:uid="{00000000-0005-0000-0000-0000AE210000}"/>
    <cellStyle name="Normal 5 43" xfId="4011" xr:uid="{00000000-0005-0000-0000-0000AF210000}"/>
    <cellStyle name="Normal 5 44" xfId="4012" xr:uid="{00000000-0005-0000-0000-0000B0210000}"/>
    <cellStyle name="Normal 5 45" xfId="4013" xr:uid="{00000000-0005-0000-0000-0000B1210000}"/>
    <cellStyle name="Normal 5 46" xfId="4014" xr:uid="{00000000-0005-0000-0000-0000B2210000}"/>
    <cellStyle name="Normal 5 47" xfId="4015" xr:uid="{00000000-0005-0000-0000-0000B3210000}"/>
    <cellStyle name="Normal 5 48" xfId="4016" xr:uid="{00000000-0005-0000-0000-0000B4210000}"/>
    <cellStyle name="Normal 5 49" xfId="4017" xr:uid="{00000000-0005-0000-0000-0000B5210000}"/>
    <cellStyle name="Normal 5 5" xfId="4018" xr:uid="{00000000-0005-0000-0000-0000B6210000}"/>
    <cellStyle name="Normal 5 5 2" xfId="4019" xr:uid="{00000000-0005-0000-0000-0000B7210000}"/>
    <cellStyle name="Normal 5 50" xfId="4020" xr:uid="{00000000-0005-0000-0000-0000B8210000}"/>
    <cellStyle name="Normal 5 51" xfId="4021" xr:uid="{00000000-0005-0000-0000-0000B9210000}"/>
    <cellStyle name="Normal 5 52" xfId="4022" xr:uid="{00000000-0005-0000-0000-0000BA210000}"/>
    <cellStyle name="Normal 5 53" xfId="4023" xr:uid="{00000000-0005-0000-0000-0000BB210000}"/>
    <cellStyle name="Normal 5 54" xfId="4024" xr:uid="{00000000-0005-0000-0000-0000BC210000}"/>
    <cellStyle name="Normal 5 55" xfId="4025" xr:uid="{00000000-0005-0000-0000-0000BD210000}"/>
    <cellStyle name="Normal 5 56" xfId="4026" xr:uid="{00000000-0005-0000-0000-0000BE210000}"/>
    <cellStyle name="Normal 5 57" xfId="4027" xr:uid="{00000000-0005-0000-0000-0000BF210000}"/>
    <cellStyle name="Normal 5 58" xfId="4028" xr:uid="{00000000-0005-0000-0000-0000C0210000}"/>
    <cellStyle name="Normal 5 59" xfId="4029" xr:uid="{00000000-0005-0000-0000-0000C1210000}"/>
    <cellStyle name="Normal 5 6" xfId="4030" xr:uid="{00000000-0005-0000-0000-0000C2210000}"/>
    <cellStyle name="Normal 5 6 2" xfId="4031" xr:uid="{00000000-0005-0000-0000-0000C3210000}"/>
    <cellStyle name="Normal 5 60" xfId="4032" xr:uid="{00000000-0005-0000-0000-0000C4210000}"/>
    <cellStyle name="Normal 5 61" xfId="4033" xr:uid="{00000000-0005-0000-0000-0000C5210000}"/>
    <cellStyle name="Normal 5 62" xfId="4034" xr:uid="{00000000-0005-0000-0000-0000C6210000}"/>
    <cellStyle name="Normal 5 63" xfId="4035" xr:uid="{00000000-0005-0000-0000-0000C7210000}"/>
    <cellStyle name="Normal 5 64" xfId="4036" xr:uid="{00000000-0005-0000-0000-0000C8210000}"/>
    <cellStyle name="Normal 5 65" xfId="4037" xr:uid="{00000000-0005-0000-0000-0000C9210000}"/>
    <cellStyle name="Normal 5 66" xfId="4038" xr:uid="{00000000-0005-0000-0000-0000CA210000}"/>
    <cellStyle name="Normal 5 67" xfId="4039" xr:uid="{00000000-0005-0000-0000-0000CB210000}"/>
    <cellStyle name="Normal 5 68" xfId="4040" xr:uid="{00000000-0005-0000-0000-0000CC210000}"/>
    <cellStyle name="Normal 5 69" xfId="4041" xr:uid="{00000000-0005-0000-0000-0000CD210000}"/>
    <cellStyle name="Normal 5 7" xfId="4042" xr:uid="{00000000-0005-0000-0000-0000CE210000}"/>
    <cellStyle name="Normal 5 7 2" xfId="4043" xr:uid="{00000000-0005-0000-0000-0000CF210000}"/>
    <cellStyle name="Normal 5 70" xfId="4044" xr:uid="{00000000-0005-0000-0000-0000D0210000}"/>
    <cellStyle name="Normal 5 71" xfId="4045" xr:uid="{00000000-0005-0000-0000-0000D1210000}"/>
    <cellStyle name="Normal 5 72" xfId="4046" xr:uid="{00000000-0005-0000-0000-0000D2210000}"/>
    <cellStyle name="Normal 5 73" xfId="4047" xr:uid="{00000000-0005-0000-0000-0000D3210000}"/>
    <cellStyle name="Normal 5 74" xfId="4048" xr:uid="{00000000-0005-0000-0000-0000D4210000}"/>
    <cellStyle name="Normal 5 75" xfId="4049" xr:uid="{00000000-0005-0000-0000-0000D5210000}"/>
    <cellStyle name="Normal 5 76" xfId="4050" xr:uid="{00000000-0005-0000-0000-0000D6210000}"/>
    <cellStyle name="Normal 5 77" xfId="4051" xr:uid="{00000000-0005-0000-0000-0000D7210000}"/>
    <cellStyle name="Normal 5 78" xfId="4052" xr:uid="{00000000-0005-0000-0000-0000D8210000}"/>
    <cellStyle name="Normal 5 79" xfId="4053" xr:uid="{00000000-0005-0000-0000-0000D9210000}"/>
    <cellStyle name="Normal 5 8" xfId="4054" xr:uid="{00000000-0005-0000-0000-0000DA210000}"/>
    <cellStyle name="Normal 5 8 2" xfId="4055" xr:uid="{00000000-0005-0000-0000-0000DB210000}"/>
    <cellStyle name="Normal 5 80" xfId="4056" xr:uid="{00000000-0005-0000-0000-0000DC210000}"/>
    <cellStyle name="Normal 5 81" xfId="4057" xr:uid="{00000000-0005-0000-0000-0000DD210000}"/>
    <cellStyle name="Normal 5 82" xfId="4058" xr:uid="{00000000-0005-0000-0000-0000DE210000}"/>
    <cellStyle name="Normal 5 83" xfId="4059" xr:uid="{00000000-0005-0000-0000-0000DF210000}"/>
    <cellStyle name="Normal 5 84" xfId="4060" xr:uid="{00000000-0005-0000-0000-0000E0210000}"/>
    <cellStyle name="Normal 5 85" xfId="4061" xr:uid="{00000000-0005-0000-0000-0000E1210000}"/>
    <cellStyle name="Normal 5 86" xfId="4062" xr:uid="{00000000-0005-0000-0000-0000E2210000}"/>
    <cellStyle name="Normal 5 87" xfId="4063" xr:uid="{00000000-0005-0000-0000-0000E3210000}"/>
    <cellStyle name="Normal 5 88" xfId="4064" xr:uid="{00000000-0005-0000-0000-0000E4210000}"/>
    <cellStyle name="Normal 5 89" xfId="4065" xr:uid="{00000000-0005-0000-0000-0000E5210000}"/>
    <cellStyle name="Normal 5 9" xfId="4066" xr:uid="{00000000-0005-0000-0000-0000E6210000}"/>
    <cellStyle name="Normal 5 9 2" xfId="4067" xr:uid="{00000000-0005-0000-0000-0000E7210000}"/>
    <cellStyle name="Normal 5 90" xfId="4068" xr:uid="{00000000-0005-0000-0000-0000E8210000}"/>
    <cellStyle name="Normal 5 91" xfId="4069" xr:uid="{00000000-0005-0000-0000-0000E9210000}"/>
    <cellStyle name="Normal 5 92" xfId="4070" xr:uid="{00000000-0005-0000-0000-0000EA210000}"/>
    <cellStyle name="Normal 5 93" xfId="4071" xr:uid="{00000000-0005-0000-0000-0000EB210000}"/>
    <cellStyle name="Normal 5 94" xfId="4072" xr:uid="{00000000-0005-0000-0000-0000EC210000}"/>
    <cellStyle name="Normal 5 95" xfId="4073" xr:uid="{00000000-0005-0000-0000-0000ED210000}"/>
    <cellStyle name="Normal 5 96" xfId="4074" xr:uid="{00000000-0005-0000-0000-0000EE210000}"/>
    <cellStyle name="Normal 5 97" xfId="4075" xr:uid="{00000000-0005-0000-0000-0000EF210000}"/>
    <cellStyle name="Normal 5 98" xfId="4076" xr:uid="{00000000-0005-0000-0000-0000F0210000}"/>
    <cellStyle name="Normal 5 99" xfId="4077" xr:uid="{00000000-0005-0000-0000-0000F1210000}"/>
    <cellStyle name="Normal 50" xfId="4078" xr:uid="{00000000-0005-0000-0000-0000F2210000}"/>
    <cellStyle name="Normal 50 2" xfId="4079" xr:uid="{00000000-0005-0000-0000-0000F3210000}"/>
    <cellStyle name="Normal 50 3" xfId="4080" xr:uid="{00000000-0005-0000-0000-0000F4210000}"/>
    <cellStyle name="Normal 50 4" xfId="4081" xr:uid="{00000000-0005-0000-0000-0000F5210000}"/>
    <cellStyle name="Normal 50 5" xfId="4082" xr:uid="{00000000-0005-0000-0000-0000F6210000}"/>
    <cellStyle name="Normal 50 6" xfId="4083" xr:uid="{00000000-0005-0000-0000-0000F7210000}"/>
    <cellStyle name="Normal 50 7" xfId="4084" xr:uid="{00000000-0005-0000-0000-0000F8210000}"/>
    <cellStyle name="Normal 50 8" xfId="4085" xr:uid="{00000000-0005-0000-0000-0000F9210000}"/>
    <cellStyle name="Normal 51" xfId="4086" xr:uid="{00000000-0005-0000-0000-0000FA210000}"/>
    <cellStyle name="Normal 51 2" xfId="4087" xr:uid="{00000000-0005-0000-0000-0000FB210000}"/>
    <cellStyle name="Normal 51 2 2" xfId="4088" xr:uid="{00000000-0005-0000-0000-0000FC210000}"/>
    <cellStyle name="Normal 51 2 2 2" xfId="4089" xr:uid="{00000000-0005-0000-0000-0000FD210000}"/>
    <cellStyle name="Normal 51 2 2 2 2" xfId="4090" xr:uid="{00000000-0005-0000-0000-0000FE210000}"/>
    <cellStyle name="Normal 51 2 2 3" xfId="4091" xr:uid="{00000000-0005-0000-0000-0000FF210000}"/>
    <cellStyle name="Normal 51 2 3" xfId="4092" xr:uid="{00000000-0005-0000-0000-000000220000}"/>
    <cellStyle name="Normal 51 2 3 2" xfId="4093" xr:uid="{00000000-0005-0000-0000-000001220000}"/>
    <cellStyle name="Normal 51 2 4" xfId="4094" xr:uid="{00000000-0005-0000-0000-000002220000}"/>
    <cellStyle name="Normal 51 3" xfId="4095" xr:uid="{00000000-0005-0000-0000-000003220000}"/>
    <cellStyle name="Normal 51 3 2" xfId="4096" xr:uid="{00000000-0005-0000-0000-000004220000}"/>
    <cellStyle name="Normal 51 3 2 2" xfId="4097" xr:uid="{00000000-0005-0000-0000-000005220000}"/>
    <cellStyle name="Normal 51 3 3" xfId="4098" xr:uid="{00000000-0005-0000-0000-000006220000}"/>
    <cellStyle name="Normal 51 4" xfId="4099" xr:uid="{00000000-0005-0000-0000-000007220000}"/>
    <cellStyle name="Normal 51 4 2" xfId="4100" xr:uid="{00000000-0005-0000-0000-000008220000}"/>
    <cellStyle name="Normal 51 5" xfId="4101" xr:uid="{00000000-0005-0000-0000-000009220000}"/>
    <cellStyle name="Normal 51 6" xfId="4102" xr:uid="{00000000-0005-0000-0000-00000A220000}"/>
    <cellStyle name="Normal 51 7" xfId="4103" xr:uid="{00000000-0005-0000-0000-00000B220000}"/>
    <cellStyle name="Normal 51 8" xfId="4104" xr:uid="{00000000-0005-0000-0000-00000C220000}"/>
    <cellStyle name="Normal 52" xfId="4105" xr:uid="{00000000-0005-0000-0000-00000D220000}"/>
    <cellStyle name="Normal 52 2" xfId="4106" xr:uid="{00000000-0005-0000-0000-00000E220000}"/>
    <cellStyle name="Normal 52 2 2" xfId="4107" xr:uid="{00000000-0005-0000-0000-00000F220000}"/>
    <cellStyle name="Normal 52 3" xfId="4108" xr:uid="{00000000-0005-0000-0000-000010220000}"/>
    <cellStyle name="Normal 52 4" xfId="4109" xr:uid="{00000000-0005-0000-0000-000011220000}"/>
    <cellStyle name="Normal 52 5" xfId="4110" xr:uid="{00000000-0005-0000-0000-000012220000}"/>
    <cellStyle name="Normal 52 6" xfId="4111" xr:uid="{00000000-0005-0000-0000-000013220000}"/>
    <cellStyle name="Normal 52 7" xfId="4112" xr:uid="{00000000-0005-0000-0000-000014220000}"/>
    <cellStyle name="Normal 52 8" xfId="4113" xr:uid="{00000000-0005-0000-0000-000015220000}"/>
    <cellStyle name="Normal 53" xfId="4114" xr:uid="{00000000-0005-0000-0000-000016220000}"/>
    <cellStyle name="Normal 53 2" xfId="4115" xr:uid="{00000000-0005-0000-0000-000017220000}"/>
    <cellStyle name="Normal 53 2 2" xfId="4116" xr:uid="{00000000-0005-0000-0000-000018220000}"/>
    <cellStyle name="Normal 53 2 2 2" xfId="4117" xr:uid="{00000000-0005-0000-0000-000019220000}"/>
    <cellStyle name="Normal 53 2 3" xfId="4118" xr:uid="{00000000-0005-0000-0000-00001A220000}"/>
    <cellStyle name="Normal 53 3" xfId="4119" xr:uid="{00000000-0005-0000-0000-00001B220000}"/>
    <cellStyle name="Normal 53 3 2" xfId="4120" xr:uid="{00000000-0005-0000-0000-00001C220000}"/>
    <cellStyle name="Normal 53 4" xfId="4121" xr:uid="{00000000-0005-0000-0000-00001D220000}"/>
    <cellStyle name="Normal 53 5" xfId="4122" xr:uid="{00000000-0005-0000-0000-00001E220000}"/>
    <cellStyle name="Normal 53 6" xfId="4123" xr:uid="{00000000-0005-0000-0000-00001F220000}"/>
    <cellStyle name="Normal 53 7" xfId="4124" xr:uid="{00000000-0005-0000-0000-000020220000}"/>
    <cellStyle name="Normal 53 8" xfId="4125" xr:uid="{00000000-0005-0000-0000-000021220000}"/>
    <cellStyle name="Normal 54" xfId="4126" xr:uid="{00000000-0005-0000-0000-000022220000}"/>
    <cellStyle name="Normal 54 2" xfId="4127" xr:uid="{00000000-0005-0000-0000-000023220000}"/>
    <cellStyle name="Normal 54 3" xfId="4128" xr:uid="{00000000-0005-0000-0000-000024220000}"/>
    <cellStyle name="Normal 54 4" xfId="4129" xr:uid="{00000000-0005-0000-0000-000025220000}"/>
    <cellStyle name="Normal 54 5" xfId="4130" xr:uid="{00000000-0005-0000-0000-000026220000}"/>
    <cellStyle name="Normal 54 6" xfId="4131" xr:uid="{00000000-0005-0000-0000-000027220000}"/>
    <cellStyle name="Normal 54 7" xfId="4132" xr:uid="{00000000-0005-0000-0000-000028220000}"/>
    <cellStyle name="Normal 54 8" xfId="4133" xr:uid="{00000000-0005-0000-0000-000029220000}"/>
    <cellStyle name="Normal 55" xfId="4134" xr:uid="{00000000-0005-0000-0000-00002A220000}"/>
    <cellStyle name="Normal 55 2" xfId="4135" xr:uid="{00000000-0005-0000-0000-00002B220000}"/>
    <cellStyle name="Normal 55 3" xfId="4136" xr:uid="{00000000-0005-0000-0000-00002C220000}"/>
    <cellStyle name="Normal 55 4" xfId="4137" xr:uid="{00000000-0005-0000-0000-00002D220000}"/>
    <cellStyle name="Normal 55 5" xfId="4138" xr:uid="{00000000-0005-0000-0000-00002E220000}"/>
    <cellStyle name="Normal 55 6" xfId="4139" xr:uid="{00000000-0005-0000-0000-00002F220000}"/>
    <cellStyle name="Normal 55 7" xfId="4140" xr:uid="{00000000-0005-0000-0000-000030220000}"/>
    <cellStyle name="Normal 55 8" xfId="4141" xr:uid="{00000000-0005-0000-0000-000031220000}"/>
    <cellStyle name="Normal 56" xfId="4142" xr:uid="{00000000-0005-0000-0000-000032220000}"/>
    <cellStyle name="Normal 56 2" xfId="4143" xr:uid="{00000000-0005-0000-0000-000033220000}"/>
    <cellStyle name="Normal 56 3" xfId="4144" xr:uid="{00000000-0005-0000-0000-000034220000}"/>
    <cellStyle name="Normal 56 4" xfId="4145" xr:uid="{00000000-0005-0000-0000-000035220000}"/>
    <cellStyle name="Normal 56 5" xfId="4146" xr:uid="{00000000-0005-0000-0000-000036220000}"/>
    <cellStyle name="Normal 56 6" xfId="4147" xr:uid="{00000000-0005-0000-0000-000037220000}"/>
    <cellStyle name="Normal 56 7" xfId="4148" xr:uid="{00000000-0005-0000-0000-000038220000}"/>
    <cellStyle name="Normal 56 8" xfId="4149" xr:uid="{00000000-0005-0000-0000-000039220000}"/>
    <cellStyle name="Normal 57" xfId="4150" xr:uid="{00000000-0005-0000-0000-00003A220000}"/>
    <cellStyle name="Normal 57 2" xfId="4151" xr:uid="{00000000-0005-0000-0000-00003B220000}"/>
    <cellStyle name="Normal 57 3" xfId="4152" xr:uid="{00000000-0005-0000-0000-00003C220000}"/>
    <cellStyle name="Normal 57 4" xfId="4153" xr:uid="{00000000-0005-0000-0000-00003D220000}"/>
    <cellStyle name="Normal 57 5" xfId="4154" xr:uid="{00000000-0005-0000-0000-00003E220000}"/>
    <cellStyle name="Normal 57 6" xfId="4155" xr:uid="{00000000-0005-0000-0000-00003F220000}"/>
    <cellStyle name="Normal 57 7" xfId="4156" xr:uid="{00000000-0005-0000-0000-000040220000}"/>
    <cellStyle name="Normal 57 8" xfId="4157" xr:uid="{00000000-0005-0000-0000-000041220000}"/>
    <cellStyle name="Normal 58" xfId="4158" xr:uid="{00000000-0005-0000-0000-000042220000}"/>
    <cellStyle name="Normal 58 2" xfId="4159" xr:uid="{00000000-0005-0000-0000-000043220000}"/>
    <cellStyle name="Normal 58 3" xfId="4160" xr:uid="{00000000-0005-0000-0000-000044220000}"/>
    <cellStyle name="Normal 58 4" xfId="4161" xr:uid="{00000000-0005-0000-0000-000045220000}"/>
    <cellStyle name="Normal 58 5" xfId="4162" xr:uid="{00000000-0005-0000-0000-000046220000}"/>
    <cellStyle name="Normal 58 6" xfId="4163" xr:uid="{00000000-0005-0000-0000-000047220000}"/>
    <cellStyle name="Normal 58 7" xfId="4164" xr:uid="{00000000-0005-0000-0000-000048220000}"/>
    <cellStyle name="Normal 58 8" xfId="4165" xr:uid="{00000000-0005-0000-0000-000049220000}"/>
    <cellStyle name="Normal 59" xfId="4166" xr:uid="{00000000-0005-0000-0000-00004A220000}"/>
    <cellStyle name="Normal 59 2" xfId="4167" xr:uid="{00000000-0005-0000-0000-00004B220000}"/>
    <cellStyle name="Normal 59 3" xfId="4168" xr:uid="{00000000-0005-0000-0000-00004C220000}"/>
    <cellStyle name="Normal 59 4" xfId="4169" xr:uid="{00000000-0005-0000-0000-00004D220000}"/>
    <cellStyle name="Normal 59 5" xfId="4170" xr:uid="{00000000-0005-0000-0000-00004E220000}"/>
    <cellStyle name="Normal 59 6" xfId="4171" xr:uid="{00000000-0005-0000-0000-00004F220000}"/>
    <cellStyle name="Normal 59 7" xfId="4172" xr:uid="{00000000-0005-0000-0000-000050220000}"/>
    <cellStyle name="Normal 59 8" xfId="4173" xr:uid="{00000000-0005-0000-0000-000051220000}"/>
    <cellStyle name="Normal 6" xfId="613" xr:uid="{00000000-0005-0000-0000-000052220000}"/>
    <cellStyle name="Normal-- 6" xfId="4546" xr:uid="{00000000-0005-0000-0000-000053220000}"/>
    <cellStyle name="Normal 6 10" xfId="4174" xr:uid="{00000000-0005-0000-0000-000054220000}"/>
    <cellStyle name="Normal 6 10 2" xfId="4175" xr:uid="{00000000-0005-0000-0000-000055220000}"/>
    <cellStyle name="Normal 6 100" xfId="4176" xr:uid="{00000000-0005-0000-0000-000056220000}"/>
    <cellStyle name="Normal 6 101" xfId="4177" xr:uid="{00000000-0005-0000-0000-000057220000}"/>
    <cellStyle name="Normal 6 102" xfId="4178" xr:uid="{00000000-0005-0000-0000-000058220000}"/>
    <cellStyle name="Normal 6 103" xfId="4179" xr:uid="{00000000-0005-0000-0000-000059220000}"/>
    <cellStyle name="Normal 6 104" xfId="4180" xr:uid="{00000000-0005-0000-0000-00005A220000}"/>
    <cellStyle name="Normal 6 105" xfId="4181" xr:uid="{00000000-0005-0000-0000-00005B220000}"/>
    <cellStyle name="Normal 6 106" xfId="4182" xr:uid="{00000000-0005-0000-0000-00005C220000}"/>
    <cellStyle name="Normal 6 107" xfId="4183" xr:uid="{00000000-0005-0000-0000-00005D220000}"/>
    <cellStyle name="Normal 6 108" xfId="4184" xr:uid="{00000000-0005-0000-0000-00005E220000}"/>
    <cellStyle name="Normal 6 109" xfId="4185" xr:uid="{00000000-0005-0000-0000-00005F220000}"/>
    <cellStyle name="Normal 6 11" xfId="4186" xr:uid="{00000000-0005-0000-0000-000060220000}"/>
    <cellStyle name="Normal 6 11 2" xfId="4187" xr:uid="{00000000-0005-0000-0000-000061220000}"/>
    <cellStyle name="Normal 6 110" xfId="4188" xr:uid="{00000000-0005-0000-0000-000062220000}"/>
    <cellStyle name="Normal 6 111" xfId="4189" xr:uid="{00000000-0005-0000-0000-000063220000}"/>
    <cellStyle name="Normal 6 112" xfId="4190" xr:uid="{00000000-0005-0000-0000-000064220000}"/>
    <cellStyle name="Normal 6 113" xfId="4191" xr:uid="{00000000-0005-0000-0000-000065220000}"/>
    <cellStyle name="Normal 6 114" xfId="4192" xr:uid="{00000000-0005-0000-0000-000066220000}"/>
    <cellStyle name="Normal 6 115" xfId="4193" xr:uid="{00000000-0005-0000-0000-000067220000}"/>
    <cellStyle name="Normal 6 116" xfId="4194" xr:uid="{00000000-0005-0000-0000-000068220000}"/>
    <cellStyle name="Normal 6 117" xfId="4195" xr:uid="{00000000-0005-0000-0000-000069220000}"/>
    <cellStyle name="Normal 6 12" xfId="4196" xr:uid="{00000000-0005-0000-0000-00006A220000}"/>
    <cellStyle name="Normal 6 12 2" xfId="4197" xr:uid="{00000000-0005-0000-0000-00006B220000}"/>
    <cellStyle name="Normal 6 13" xfId="4198" xr:uid="{00000000-0005-0000-0000-00006C220000}"/>
    <cellStyle name="Normal 6 13 2" xfId="4199" xr:uid="{00000000-0005-0000-0000-00006D220000}"/>
    <cellStyle name="Normal 6 14" xfId="4200" xr:uid="{00000000-0005-0000-0000-00006E220000}"/>
    <cellStyle name="Normal 6 14 2" xfId="4201" xr:uid="{00000000-0005-0000-0000-00006F220000}"/>
    <cellStyle name="Normal 6 15" xfId="4202" xr:uid="{00000000-0005-0000-0000-000070220000}"/>
    <cellStyle name="Normal 6 15 2" xfId="4203" xr:uid="{00000000-0005-0000-0000-000071220000}"/>
    <cellStyle name="Normal 6 16" xfId="4204" xr:uid="{00000000-0005-0000-0000-000072220000}"/>
    <cellStyle name="Normal 6 16 2" xfId="4205" xr:uid="{00000000-0005-0000-0000-000073220000}"/>
    <cellStyle name="Normal 6 17" xfId="4206" xr:uid="{00000000-0005-0000-0000-000074220000}"/>
    <cellStyle name="Normal 6 17 2" xfId="4207" xr:uid="{00000000-0005-0000-0000-000075220000}"/>
    <cellStyle name="Normal 6 18" xfId="4208" xr:uid="{00000000-0005-0000-0000-000076220000}"/>
    <cellStyle name="Normal 6 18 2" xfId="4209" xr:uid="{00000000-0005-0000-0000-000077220000}"/>
    <cellStyle name="Normal 6 19" xfId="4210" xr:uid="{00000000-0005-0000-0000-000078220000}"/>
    <cellStyle name="Normal 6 19 2" xfId="4211" xr:uid="{00000000-0005-0000-0000-000079220000}"/>
    <cellStyle name="Normal 6 2" xfId="4212" xr:uid="{00000000-0005-0000-0000-00007A220000}"/>
    <cellStyle name="Normal 6 2 2" xfId="4213" xr:uid="{00000000-0005-0000-0000-00007B220000}"/>
    <cellStyle name="Normal 6 2 3" xfId="4214" xr:uid="{00000000-0005-0000-0000-00007C220000}"/>
    <cellStyle name="Normal 6 2 4" xfId="4215" xr:uid="{00000000-0005-0000-0000-00007D220000}"/>
    <cellStyle name="Normal 6 2 5" xfId="4216" xr:uid="{00000000-0005-0000-0000-00007E220000}"/>
    <cellStyle name="Normal 6 20" xfId="4217" xr:uid="{00000000-0005-0000-0000-00007F220000}"/>
    <cellStyle name="Normal 6 20 2" xfId="4218" xr:uid="{00000000-0005-0000-0000-000080220000}"/>
    <cellStyle name="Normal 6 21" xfId="4219" xr:uid="{00000000-0005-0000-0000-000081220000}"/>
    <cellStyle name="Normal 6 21 2" xfId="4220" xr:uid="{00000000-0005-0000-0000-000082220000}"/>
    <cellStyle name="Normal 6 21 2 2" xfId="4221" xr:uid="{00000000-0005-0000-0000-000083220000}"/>
    <cellStyle name="Normal 6 21 3" xfId="4222" xr:uid="{00000000-0005-0000-0000-000084220000}"/>
    <cellStyle name="Normal 6 21 4" xfId="4223" xr:uid="{00000000-0005-0000-0000-000085220000}"/>
    <cellStyle name="Normal 6 22" xfId="4224" xr:uid="{00000000-0005-0000-0000-000086220000}"/>
    <cellStyle name="Normal 6 22 2" xfId="4225" xr:uid="{00000000-0005-0000-0000-000087220000}"/>
    <cellStyle name="Normal 6 22 2 2" xfId="4226" xr:uid="{00000000-0005-0000-0000-000088220000}"/>
    <cellStyle name="Normal 6 22 3" xfId="4227" xr:uid="{00000000-0005-0000-0000-000089220000}"/>
    <cellStyle name="Normal 6 22 4" xfId="4228" xr:uid="{00000000-0005-0000-0000-00008A220000}"/>
    <cellStyle name="Normal 6 23" xfId="4229" xr:uid="{00000000-0005-0000-0000-00008B220000}"/>
    <cellStyle name="Normal 6 23 2" xfId="4230" xr:uid="{00000000-0005-0000-0000-00008C220000}"/>
    <cellStyle name="Normal 6 24" xfId="4231" xr:uid="{00000000-0005-0000-0000-00008D220000}"/>
    <cellStyle name="Normal 6 24 2" xfId="4232" xr:uid="{00000000-0005-0000-0000-00008E220000}"/>
    <cellStyle name="Normal 6 25" xfId="4233" xr:uid="{00000000-0005-0000-0000-00008F220000}"/>
    <cellStyle name="Normal 6 25 2" xfId="4234" xr:uid="{00000000-0005-0000-0000-000090220000}"/>
    <cellStyle name="Normal 6 26" xfId="4235" xr:uid="{00000000-0005-0000-0000-000091220000}"/>
    <cellStyle name="Normal 6 26 2" xfId="4236" xr:uid="{00000000-0005-0000-0000-000092220000}"/>
    <cellStyle name="Normal 6 27" xfId="4237" xr:uid="{00000000-0005-0000-0000-000093220000}"/>
    <cellStyle name="Normal 6 27 2" xfId="4238" xr:uid="{00000000-0005-0000-0000-000094220000}"/>
    <cellStyle name="Normal 6 28" xfId="4239" xr:uid="{00000000-0005-0000-0000-000095220000}"/>
    <cellStyle name="Normal 6 28 2" xfId="4240" xr:uid="{00000000-0005-0000-0000-000096220000}"/>
    <cellStyle name="Normal 6 29" xfId="4241" xr:uid="{00000000-0005-0000-0000-000097220000}"/>
    <cellStyle name="Normal 6 29 2" xfId="4242" xr:uid="{00000000-0005-0000-0000-000098220000}"/>
    <cellStyle name="Normal 6 3" xfId="4243" xr:uid="{00000000-0005-0000-0000-000099220000}"/>
    <cellStyle name="Normal 6 3 2" xfId="4244" xr:uid="{00000000-0005-0000-0000-00009A220000}"/>
    <cellStyle name="Normal 6 3 3" xfId="4245" xr:uid="{00000000-0005-0000-0000-00009B220000}"/>
    <cellStyle name="Normal 6 3 4" xfId="4246" xr:uid="{00000000-0005-0000-0000-00009C220000}"/>
    <cellStyle name="Normal 6 30" xfId="4247" xr:uid="{00000000-0005-0000-0000-00009D220000}"/>
    <cellStyle name="Normal 6 31" xfId="4248" xr:uid="{00000000-0005-0000-0000-00009E220000}"/>
    <cellStyle name="Normal 6 32" xfId="4249" xr:uid="{00000000-0005-0000-0000-00009F220000}"/>
    <cellStyle name="Normal 6 33" xfId="4250" xr:uid="{00000000-0005-0000-0000-0000A0220000}"/>
    <cellStyle name="Normal 6 34" xfId="4251" xr:uid="{00000000-0005-0000-0000-0000A1220000}"/>
    <cellStyle name="Normal 6 35" xfId="4252" xr:uid="{00000000-0005-0000-0000-0000A2220000}"/>
    <cellStyle name="Normal 6 36" xfId="4253" xr:uid="{00000000-0005-0000-0000-0000A3220000}"/>
    <cellStyle name="Normal 6 37" xfId="4254" xr:uid="{00000000-0005-0000-0000-0000A4220000}"/>
    <cellStyle name="Normal 6 38" xfId="4255" xr:uid="{00000000-0005-0000-0000-0000A5220000}"/>
    <cellStyle name="Normal 6 39" xfId="4256" xr:uid="{00000000-0005-0000-0000-0000A6220000}"/>
    <cellStyle name="Normal 6 4" xfId="4257" xr:uid="{00000000-0005-0000-0000-0000A7220000}"/>
    <cellStyle name="Normal 6 4 2" xfId="4258" xr:uid="{00000000-0005-0000-0000-0000A8220000}"/>
    <cellStyle name="Normal 6 40" xfId="4259" xr:uid="{00000000-0005-0000-0000-0000A9220000}"/>
    <cellStyle name="Normal 6 41" xfId="4260" xr:uid="{00000000-0005-0000-0000-0000AA220000}"/>
    <cellStyle name="Normal 6 42" xfId="4261" xr:uid="{00000000-0005-0000-0000-0000AB220000}"/>
    <cellStyle name="Normal 6 43" xfId="4262" xr:uid="{00000000-0005-0000-0000-0000AC220000}"/>
    <cellStyle name="Normal 6 44" xfId="4263" xr:uid="{00000000-0005-0000-0000-0000AD220000}"/>
    <cellStyle name="Normal 6 45" xfId="4264" xr:uid="{00000000-0005-0000-0000-0000AE220000}"/>
    <cellStyle name="Normal 6 46" xfId="4265" xr:uid="{00000000-0005-0000-0000-0000AF220000}"/>
    <cellStyle name="Normal 6 47" xfId="4266" xr:uid="{00000000-0005-0000-0000-0000B0220000}"/>
    <cellStyle name="Normal 6 48" xfId="4267" xr:uid="{00000000-0005-0000-0000-0000B1220000}"/>
    <cellStyle name="Normal 6 49" xfId="4268" xr:uid="{00000000-0005-0000-0000-0000B2220000}"/>
    <cellStyle name="Normal 6 5" xfId="4269" xr:uid="{00000000-0005-0000-0000-0000B3220000}"/>
    <cellStyle name="Normal 6 5 2" xfId="4270" xr:uid="{00000000-0005-0000-0000-0000B4220000}"/>
    <cellStyle name="Normal 6 50" xfId="4271" xr:uid="{00000000-0005-0000-0000-0000B5220000}"/>
    <cellStyle name="Normal 6 51" xfId="4272" xr:uid="{00000000-0005-0000-0000-0000B6220000}"/>
    <cellStyle name="Normal 6 52" xfId="4273" xr:uid="{00000000-0005-0000-0000-0000B7220000}"/>
    <cellStyle name="Normal 6 53" xfId="4274" xr:uid="{00000000-0005-0000-0000-0000B8220000}"/>
    <cellStyle name="Normal 6 54" xfId="4275" xr:uid="{00000000-0005-0000-0000-0000B9220000}"/>
    <cellStyle name="Normal 6 55" xfId="4276" xr:uid="{00000000-0005-0000-0000-0000BA220000}"/>
    <cellStyle name="Normal 6 56" xfId="4277" xr:uid="{00000000-0005-0000-0000-0000BB220000}"/>
    <cellStyle name="Normal 6 57" xfId="4278" xr:uid="{00000000-0005-0000-0000-0000BC220000}"/>
    <cellStyle name="Normal 6 58" xfId="4279" xr:uid="{00000000-0005-0000-0000-0000BD220000}"/>
    <cellStyle name="Normal 6 59" xfId="4280" xr:uid="{00000000-0005-0000-0000-0000BE220000}"/>
    <cellStyle name="Normal 6 6" xfId="4281" xr:uid="{00000000-0005-0000-0000-0000BF220000}"/>
    <cellStyle name="Normal 6 6 2" xfId="4282" xr:uid="{00000000-0005-0000-0000-0000C0220000}"/>
    <cellStyle name="Normal 6 60" xfId="4283" xr:uid="{00000000-0005-0000-0000-0000C1220000}"/>
    <cellStyle name="Normal 6 61" xfId="4284" xr:uid="{00000000-0005-0000-0000-0000C2220000}"/>
    <cellStyle name="Normal 6 62" xfId="4285" xr:uid="{00000000-0005-0000-0000-0000C3220000}"/>
    <cellStyle name="Normal 6 63" xfId="4286" xr:uid="{00000000-0005-0000-0000-0000C4220000}"/>
    <cellStyle name="Normal 6 64" xfId="4287" xr:uid="{00000000-0005-0000-0000-0000C5220000}"/>
    <cellStyle name="Normal 6 65" xfId="4288" xr:uid="{00000000-0005-0000-0000-0000C6220000}"/>
    <cellStyle name="Normal 6 66" xfId="4289" xr:uid="{00000000-0005-0000-0000-0000C7220000}"/>
    <cellStyle name="Normal 6 67" xfId="4290" xr:uid="{00000000-0005-0000-0000-0000C8220000}"/>
    <cellStyle name="Normal 6 68" xfId="4291" xr:uid="{00000000-0005-0000-0000-0000C9220000}"/>
    <cellStyle name="Normal 6 69" xfId="4292" xr:uid="{00000000-0005-0000-0000-0000CA220000}"/>
    <cellStyle name="Normal 6 7" xfId="4293" xr:uid="{00000000-0005-0000-0000-0000CB220000}"/>
    <cellStyle name="Normal 6 7 2" xfId="4294" xr:uid="{00000000-0005-0000-0000-0000CC220000}"/>
    <cellStyle name="Normal 6 70" xfId="4295" xr:uid="{00000000-0005-0000-0000-0000CD220000}"/>
    <cellStyle name="Normal 6 71" xfId="4296" xr:uid="{00000000-0005-0000-0000-0000CE220000}"/>
    <cellStyle name="Normal 6 72" xfId="4297" xr:uid="{00000000-0005-0000-0000-0000CF220000}"/>
    <cellStyle name="Normal 6 73" xfId="4298" xr:uid="{00000000-0005-0000-0000-0000D0220000}"/>
    <cellStyle name="Normal 6 74" xfId="4299" xr:uid="{00000000-0005-0000-0000-0000D1220000}"/>
    <cellStyle name="Normal 6 75" xfId="4300" xr:uid="{00000000-0005-0000-0000-0000D2220000}"/>
    <cellStyle name="Normal 6 76" xfId="4301" xr:uid="{00000000-0005-0000-0000-0000D3220000}"/>
    <cellStyle name="Normal 6 77" xfId="4302" xr:uid="{00000000-0005-0000-0000-0000D4220000}"/>
    <cellStyle name="Normal 6 78" xfId="4303" xr:uid="{00000000-0005-0000-0000-0000D5220000}"/>
    <cellStyle name="Normal 6 79" xfId="4304" xr:uid="{00000000-0005-0000-0000-0000D6220000}"/>
    <cellStyle name="Normal 6 8" xfId="4305" xr:uid="{00000000-0005-0000-0000-0000D7220000}"/>
    <cellStyle name="Normal 6 8 2" xfId="4306" xr:uid="{00000000-0005-0000-0000-0000D8220000}"/>
    <cellStyle name="Normal 6 80" xfId="4307" xr:uid="{00000000-0005-0000-0000-0000D9220000}"/>
    <cellStyle name="Normal 6 81" xfId="4308" xr:uid="{00000000-0005-0000-0000-0000DA220000}"/>
    <cellStyle name="Normal 6 82" xfId="4309" xr:uid="{00000000-0005-0000-0000-0000DB220000}"/>
    <cellStyle name="Normal 6 83" xfId="4310" xr:uid="{00000000-0005-0000-0000-0000DC220000}"/>
    <cellStyle name="Normal 6 84" xfId="4311" xr:uid="{00000000-0005-0000-0000-0000DD220000}"/>
    <cellStyle name="Normal 6 85" xfId="4312" xr:uid="{00000000-0005-0000-0000-0000DE220000}"/>
    <cellStyle name="Normal 6 86" xfId="4313" xr:uid="{00000000-0005-0000-0000-0000DF220000}"/>
    <cellStyle name="Normal 6 87" xfId="4314" xr:uid="{00000000-0005-0000-0000-0000E0220000}"/>
    <cellStyle name="Normal 6 88" xfId="4315" xr:uid="{00000000-0005-0000-0000-0000E1220000}"/>
    <cellStyle name="Normal 6 89" xfId="4316" xr:uid="{00000000-0005-0000-0000-0000E2220000}"/>
    <cellStyle name="Normal 6 9" xfId="4317" xr:uid="{00000000-0005-0000-0000-0000E3220000}"/>
    <cellStyle name="Normal 6 9 2" xfId="4318" xr:uid="{00000000-0005-0000-0000-0000E4220000}"/>
    <cellStyle name="Normal 6 90" xfId="4319" xr:uid="{00000000-0005-0000-0000-0000E5220000}"/>
    <cellStyle name="Normal 6 91" xfId="4320" xr:uid="{00000000-0005-0000-0000-0000E6220000}"/>
    <cellStyle name="Normal 6 92" xfId="4321" xr:uid="{00000000-0005-0000-0000-0000E7220000}"/>
    <cellStyle name="Normal 6 93" xfId="4322" xr:uid="{00000000-0005-0000-0000-0000E8220000}"/>
    <cellStyle name="Normal 6 94" xfId="4323" xr:uid="{00000000-0005-0000-0000-0000E9220000}"/>
    <cellStyle name="Normal 6 95" xfId="4324" xr:uid="{00000000-0005-0000-0000-0000EA220000}"/>
    <cellStyle name="Normal 6 96" xfId="4325" xr:uid="{00000000-0005-0000-0000-0000EB220000}"/>
    <cellStyle name="Normal 6 97" xfId="4326" xr:uid="{00000000-0005-0000-0000-0000EC220000}"/>
    <cellStyle name="Normal 6 98" xfId="4327" xr:uid="{00000000-0005-0000-0000-0000ED220000}"/>
    <cellStyle name="Normal 6 99" xfId="4328" xr:uid="{00000000-0005-0000-0000-0000EE220000}"/>
    <cellStyle name="Normal 60 2" xfId="4329" xr:uid="{00000000-0005-0000-0000-0000EF220000}"/>
    <cellStyle name="Normal 60 3" xfId="4330" xr:uid="{00000000-0005-0000-0000-0000F0220000}"/>
    <cellStyle name="Normal 60 4" xfId="4331" xr:uid="{00000000-0005-0000-0000-0000F1220000}"/>
    <cellStyle name="Normal 60 5" xfId="4332" xr:uid="{00000000-0005-0000-0000-0000F2220000}"/>
    <cellStyle name="Normal 60 6" xfId="4333" xr:uid="{00000000-0005-0000-0000-0000F3220000}"/>
    <cellStyle name="Normal 60 7" xfId="4334" xr:uid="{00000000-0005-0000-0000-0000F4220000}"/>
    <cellStyle name="Normal 60 8" xfId="4335" xr:uid="{00000000-0005-0000-0000-0000F5220000}"/>
    <cellStyle name="Normal 61 2" xfId="4336" xr:uid="{00000000-0005-0000-0000-0000F6220000}"/>
    <cellStyle name="Normal 61 3" xfId="4337" xr:uid="{00000000-0005-0000-0000-0000F7220000}"/>
    <cellStyle name="Normal 61 4" xfId="4338" xr:uid="{00000000-0005-0000-0000-0000F8220000}"/>
    <cellStyle name="Normal 61 5" xfId="4339" xr:uid="{00000000-0005-0000-0000-0000F9220000}"/>
    <cellStyle name="Normal 61 6" xfId="4340" xr:uid="{00000000-0005-0000-0000-0000FA220000}"/>
    <cellStyle name="Normal 61 7" xfId="4341" xr:uid="{00000000-0005-0000-0000-0000FB220000}"/>
    <cellStyle name="Normal 61 8" xfId="4342" xr:uid="{00000000-0005-0000-0000-0000FC220000}"/>
    <cellStyle name="Normal 62 2" xfId="4343" xr:uid="{00000000-0005-0000-0000-0000FD220000}"/>
    <cellStyle name="Normal 62 3" xfId="4344" xr:uid="{00000000-0005-0000-0000-0000FE220000}"/>
    <cellStyle name="Normal 62 4" xfId="4345" xr:uid="{00000000-0005-0000-0000-0000FF220000}"/>
    <cellStyle name="Normal 62 5" xfId="4346" xr:uid="{00000000-0005-0000-0000-000000230000}"/>
    <cellStyle name="Normal 62 6" xfId="4347" xr:uid="{00000000-0005-0000-0000-000001230000}"/>
    <cellStyle name="Normal 62 7" xfId="4348" xr:uid="{00000000-0005-0000-0000-000002230000}"/>
    <cellStyle name="Normal 62 8" xfId="4349" xr:uid="{00000000-0005-0000-0000-000003230000}"/>
    <cellStyle name="Normal 63 2" xfId="4350" xr:uid="{00000000-0005-0000-0000-000004230000}"/>
    <cellStyle name="Normal 63 3" xfId="4351" xr:uid="{00000000-0005-0000-0000-000005230000}"/>
    <cellStyle name="Normal 63 4" xfId="4352" xr:uid="{00000000-0005-0000-0000-000006230000}"/>
    <cellStyle name="Normal 63 5" xfId="4353" xr:uid="{00000000-0005-0000-0000-000007230000}"/>
    <cellStyle name="Normal 63 6" xfId="4354" xr:uid="{00000000-0005-0000-0000-000008230000}"/>
    <cellStyle name="Normal 63 7" xfId="4355" xr:uid="{00000000-0005-0000-0000-000009230000}"/>
    <cellStyle name="Normal 63 8" xfId="4356" xr:uid="{00000000-0005-0000-0000-00000A230000}"/>
    <cellStyle name="Normal 64 2" xfId="4357" xr:uid="{00000000-0005-0000-0000-00000B230000}"/>
    <cellStyle name="Normal 64 3" xfId="4358" xr:uid="{00000000-0005-0000-0000-00000C230000}"/>
    <cellStyle name="Normal 64 4" xfId="4359" xr:uid="{00000000-0005-0000-0000-00000D230000}"/>
    <cellStyle name="Normal 64 5" xfId="4360" xr:uid="{00000000-0005-0000-0000-00000E230000}"/>
    <cellStyle name="Normal 64 6" xfId="4361" xr:uid="{00000000-0005-0000-0000-00000F230000}"/>
    <cellStyle name="Normal 64 7" xfId="4362" xr:uid="{00000000-0005-0000-0000-000010230000}"/>
    <cellStyle name="Normal 64 8" xfId="4363" xr:uid="{00000000-0005-0000-0000-000011230000}"/>
    <cellStyle name="Normal 65" xfId="4364" xr:uid="{00000000-0005-0000-0000-000012230000}"/>
    <cellStyle name="Normal 65 2" xfId="4365" xr:uid="{00000000-0005-0000-0000-000013230000}"/>
    <cellStyle name="Normal 65 3" xfId="4366" xr:uid="{00000000-0005-0000-0000-000014230000}"/>
    <cellStyle name="Normal 65 4" xfId="4367" xr:uid="{00000000-0005-0000-0000-000015230000}"/>
    <cellStyle name="Normal 65 5" xfId="4368" xr:uid="{00000000-0005-0000-0000-000016230000}"/>
    <cellStyle name="Normal 65 6" xfId="4369" xr:uid="{00000000-0005-0000-0000-000017230000}"/>
    <cellStyle name="Normal 65 7" xfId="4370" xr:uid="{00000000-0005-0000-0000-000018230000}"/>
    <cellStyle name="Normal 65 8" xfId="4371" xr:uid="{00000000-0005-0000-0000-000019230000}"/>
    <cellStyle name="Normal 67 2" xfId="4372" xr:uid="{00000000-0005-0000-0000-00001A230000}"/>
    <cellStyle name="Normal 67 3" xfId="4373" xr:uid="{00000000-0005-0000-0000-00001B230000}"/>
    <cellStyle name="Normal 67 4" xfId="4374" xr:uid="{00000000-0005-0000-0000-00001C230000}"/>
    <cellStyle name="Normal 67 5" xfId="4375" xr:uid="{00000000-0005-0000-0000-00001D230000}"/>
    <cellStyle name="Normal 67 6" xfId="4376" xr:uid="{00000000-0005-0000-0000-00001E230000}"/>
    <cellStyle name="Normal 67 7" xfId="4377" xr:uid="{00000000-0005-0000-0000-00001F230000}"/>
    <cellStyle name="Normal 67 8" xfId="4378" xr:uid="{00000000-0005-0000-0000-000020230000}"/>
    <cellStyle name="Normal 69 2" xfId="4379" xr:uid="{00000000-0005-0000-0000-000021230000}"/>
    <cellStyle name="Normal 69 3" xfId="4380" xr:uid="{00000000-0005-0000-0000-000022230000}"/>
    <cellStyle name="Normal 69 4" xfId="4381" xr:uid="{00000000-0005-0000-0000-000023230000}"/>
    <cellStyle name="Normal 69 5" xfId="4382" xr:uid="{00000000-0005-0000-0000-000024230000}"/>
    <cellStyle name="Normal 69 6" xfId="4383" xr:uid="{00000000-0005-0000-0000-000025230000}"/>
    <cellStyle name="Normal 69 7" xfId="4384" xr:uid="{00000000-0005-0000-0000-000026230000}"/>
    <cellStyle name="Normal 69 8" xfId="4385" xr:uid="{00000000-0005-0000-0000-000027230000}"/>
    <cellStyle name="Normal 7" xfId="4386" xr:uid="{00000000-0005-0000-0000-000028230000}"/>
    <cellStyle name="Normal-- 7" xfId="4547" xr:uid="{00000000-0005-0000-0000-000029230000}"/>
    <cellStyle name="Normal 7 10" xfId="4387" xr:uid="{00000000-0005-0000-0000-00002A230000}"/>
    <cellStyle name="Normal 7 11" xfId="4388" xr:uid="{00000000-0005-0000-0000-00002B230000}"/>
    <cellStyle name="Normal 7 12" xfId="4389" xr:uid="{00000000-0005-0000-0000-00002C230000}"/>
    <cellStyle name="Normal 7 13" xfId="4390" xr:uid="{00000000-0005-0000-0000-00002D230000}"/>
    <cellStyle name="Normal 7 14" xfId="4391" xr:uid="{00000000-0005-0000-0000-00002E230000}"/>
    <cellStyle name="Normal 7 15" xfId="4392" xr:uid="{00000000-0005-0000-0000-00002F230000}"/>
    <cellStyle name="Normal 7 16" xfId="4393" xr:uid="{00000000-0005-0000-0000-000030230000}"/>
    <cellStyle name="Normal 7 17" xfId="4394" xr:uid="{00000000-0005-0000-0000-000031230000}"/>
    <cellStyle name="Normal 7 18" xfId="4395" xr:uid="{00000000-0005-0000-0000-000032230000}"/>
    <cellStyle name="Normal 7 19" xfId="4396" xr:uid="{00000000-0005-0000-0000-000033230000}"/>
    <cellStyle name="Normal 7 2" xfId="4397" xr:uid="{00000000-0005-0000-0000-000034230000}"/>
    <cellStyle name="Normal 7 2 2" xfId="4398" xr:uid="{00000000-0005-0000-0000-000035230000}"/>
    <cellStyle name="Normal 7 2 3" xfId="4399" xr:uid="{00000000-0005-0000-0000-000036230000}"/>
    <cellStyle name="Normal 7 2 4" xfId="4400" xr:uid="{00000000-0005-0000-0000-000037230000}"/>
    <cellStyle name="Normal 7 20" xfId="4401" xr:uid="{00000000-0005-0000-0000-000038230000}"/>
    <cellStyle name="Normal 7 21" xfId="4402" xr:uid="{00000000-0005-0000-0000-000039230000}"/>
    <cellStyle name="Normal 7 22" xfId="4403" xr:uid="{00000000-0005-0000-0000-00003A230000}"/>
    <cellStyle name="Normal 7 23" xfId="4404" xr:uid="{00000000-0005-0000-0000-00003B230000}"/>
    <cellStyle name="Normal 7 24" xfId="4405" xr:uid="{00000000-0005-0000-0000-00003C230000}"/>
    <cellStyle name="Normal 7 25" xfId="4406" xr:uid="{00000000-0005-0000-0000-00003D230000}"/>
    <cellStyle name="Normal 7 26" xfId="4407" xr:uid="{00000000-0005-0000-0000-00003E230000}"/>
    <cellStyle name="Normal 7 27" xfId="4408" xr:uid="{00000000-0005-0000-0000-00003F230000}"/>
    <cellStyle name="Normal 7 28" xfId="4409" xr:uid="{00000000-0005-0000-0000-000040230000}"/>
    <cellStyle name="Normal 7 29" xfId="4410" xr:uid="{00000000-0005-0000-0000-000041230000}"/>
    <cellStyle name="Normal 7 3" xfId="4411" xr:uid="{00000000-0005-0000-0000-000042230000}"/>
    <cellStyle name="Normal 7 30" xfId="4412" xr:uid="{00000000-0005-0000-0000-000043230000}"/>
    <cellStyle name="Normal 7 31" xfId="4413" xr:uid="{00000000-0005-0000-0000-000044230000}"/>
    <cellStyle name="Normal 7 32" xfId="4414" xr:uid="{00000000-0005-0000-0000-000045230000}"/>
    <cellStyle name="Normal 7 33" xfId="4415" xr:uid="{00000000-0005-0000-0000-000046230000}"/>
    <cellStyle name="Normal 7 34" xfId="4416" xr:uid="{00000000-0005-0000-0000-000047230000}"/>
    <cellStyle name="Normal 7 35" xfId="4417" xr:uid="{00000000-0005-0000-0000-000048230000}"/>
    <cellStyle name="Normal 7 36" xfId="4418" xr:uid="{00000000-0005-0000-0000-000049230000}"/>
    <cellStyle name="Normal 7 37" xfId="4419" xr:uid="{00000000-0005-0000-0000-00004A230000}"/>
    <cellStyle name="Normal 7 38" xfId="4420" xr:uid="{00000000-0005-0000-0000-00004B230000}"/>
    <cellStyle name="Normal 7 4" xfId="4421" xr:uid="{00000000-0005-0000-0000-00004C230000}"/>
    <cellStyle name="Normal 7 5" xfId="4422" xr:uid="{00000000-0005-0000-0000-00004D230000}"/>
    <cellStyle name="Normal 7 6" xfId="4423" xr:uid="{00000000-0005-0000-0000-00004E230000}"/>
    <cellStyle name="Normal 7 7" xfId="4424" xr:uid="{00000000-0005-0000-0000-00004F230000}"/>
    <cellStyle name="Normal 7 8" xfId="4425" xr:uid="{00000000-0005-0000-0000-000050230000}"/>
    <cellStyle name="Normal 7 9" xfId="4426" xr:uid="{00000000-0005-0000-0000-000051230000}"/>
    <cellStyle name="Normal 70 2" xfId="4427" xr:uid="{00000000-0005-0000-0000-000052230000}"/>
    <cellStyle name="Normal 70 3" xfId="4428" xr:uid="{00000000-0005-0000-0000-000053230000}"/>
    <cellStyle name="Normal 70 4" xfId="4429" xr:uid="{00000000-0005-0000-0000-000054230000}"/>
    <cellStyle name="Normal 70 5" xfId="4430" xr:uid="{00000000-0005-0000-0000-000055230000}"/>
    <cellStyle name="Normal 70 6" xfId="4431" xr:uid="{00000000-0005-0000-0000-000056230000}"/>
    <cellStyle name="Normal 70 7" xfId="4432" xr:uid="{00000000-0005-0000-0000-000057230000}"/>
    <cellStyle name="Normal 70 8" xfId="4433" xr:uid="{00000000-0005-0000-0000-000058230000}"/>
    <cellStyle name="Normal 71 2" xfId="4434" xr:uid="{00000000-0005-0000-0000-000059230000}"/>
    <cellStyle name="Normal 71 3" xfId="4435" xr:uid="{00000000-0005-0000-0000-00005A230000}"/>
    <cellStyle name="Normal 71 4" xfId="4436" xr:uid="{00000000-0005-0000-0000-00005B230000}"/>
    <cellStyle name="Normal 71 5" xfId="4437" xr:uid="{00000000-0005-0000-0000-00005C230000}"/>
    <cellStyle name="Normal 71 6" xfId="4438" xr:uid="{00000000-0005-0000-0000-00005D230000}"/>
    <cellStyle name="Normal 71 7" xfId="4439" xr:uid="{00000000-0005-0000-0000-00005E230000}"/>
    <cellStyle name="Normal 71 8" xfId="4440" xr:uid="{00000000-0005-0000-0000-00005F230000}"/>
    <cellStyle name="Normal 72 2" xfId="4441" xr:uid="{00000000-0005-0000-0000-000060230000}"/>
    <cellStyle name="Normal 72 3" xfId="4442" xr:uid="{00000000-0005-0000-0000-000061230000}"/>
    <cellStyle name="Normal 72 4" xfId="4443" xr:uid="{00000000-0005-0000-0000-000062230000}"/>
    <cellStyle name="Normal 72 5" xfId="4444" xr:uid="{00000000-0005-0000-0000-000063230000}"/>
    <cellStyle name="Normal 72 6" xfId="4445" xr:uid="{00000000-0005-0000-0000-000064230000}"/>
    <cellStyle name="Normal 72 7" xfId="4446" xr:uid="{00000000-0005-0000-0000-000065230000}"/>
    <cellStyle name="Normal 72 8" xfId="4447" xr:uid="{00000000-0005-0000-0000-000066230000}"/>
    <cellStyle name="Normal 73 2" xfId="4448" xr:uid="{00000000-0005-0000-0000-000067230000}"/>
    <cellStyle name="Normal 73 3" xfId="4449" xr:uid="{00000000-0005-0000-0000-000068230000}"/>
    <cellStyle name="Normal 73 4" xfId="4450" xr:uid="{00000000-0005-0000-0000-000069230000}"/>
    <cellStyle name="Normal 73 5" xfId="4451" xr:uid="{00000000-0005-0000-0000-00006A230000}"/>
    <cellStyle name="Normal 73 6" xfId="4452" xr:uid="{00000000-0005-0000-0000-00006B230000}"/>
    <cellStyle name="Normal 73 7" xfId="4453" xr:uid="{00000000-0005-0000-0000-00006C230000}"/>
    <cellStyle name="Normal 73 8" xfId="4454" xr:uid="{00000000-0005-0000-0000-00006D230000}"/>
    <cellStyle name="Normal 74 2" xfId="4455" xr:uid="{00000000-0005-0000-0000-00006E230000}"/>
    <cellStyle name="Normal 74 3" xfId="4456" xr:uid="{00000000-0005-0000-0000-00006F230000}"/>
    <cellStyle name="Normal 74 4" xfId="4457" xr:uid="{00000000-0005-0000-0000-000070230000}"/>
    <cellStyle name="Normal 74 5" xfId="4458" xr:uid="{00000000-0005-0000-0000-000071230000}"/>
    <cellStyle name="Normal 74 6" xfId="4459" xr:uid="{00000000-0005-0000-0000-000072230000}"/>
    <cellStyle name="Normal 74 7" xfId="4460" xr:uid="{00000000-0005-0000-0000-000073230000}"/>
    <cellStyle name="Normal 74 8" xfId="4461" xr:uid="{00000000-0005-0000-0000-000074230000}"/>
    <cellStyle name="Normal 75 2" xfId="4462" xr:uid="{00000000-0005-0000-0000-000075230000}"/>
    <cellStyle name="Normal 75 3" xfId="4463" xr:uid="{00000000-0005-0000-0000-000076230000}"/>
    <cellStyle name="Normal 75 4" xfId="4464" xr:uid="{00000000-0005-0000-0000-000077230000}"/>
    <cellStyle name="Normal 75 5" xfId="4465" xr:uid="{00000000-0005-0000-0000-000078230000}"/>
    <cellStyle name="Normal 75 6" xfId="4466" xr:uid="{00000000-0005-0000-0000-000079230000}"/>
    <cellStyle name="Normal 75 7" xfId="4467" xr:uid="{00000000-0005-0000-0000-00007A230000}"/>
    <cellStyle name="Normal 75 8" xfId="4468" xr:uid="{00000000-0005-0000-0000-00007B230000}"/>
    <cellStyle name="Normal 76" xfId="4469" xr:uid="{00000000-0005-0000-0000-00007C230000}"/>
    <cellStyle name="Normal 77" xfId="4470" xr:uid="{00000000-0005-0000-0000-00007D230000}"/>
    <cellStyle name="Normal 8" xfId="4471" xr:uid="{00000000-0005-0000-0000-00007E230000}"/>
    <cellStyle name="Normal-- 8" xfId="4548" xr:uid="{00000000-0005-0000-0000-00007F230000}"/>
    <cellStyle name="Normal 8 10" xfId="4472" xr:uid="{00000000-0005-0000-0000-000080230000}"/>
    <cellStyle name="Normal 8 11" xfId="4473" xr:uid="{00000000-0005-0000-0000-000081230000}"/>
    <cellStyle name="Normal 8 12" xfId="4474" xr:uid="{00000000-0005-0000-0000-000082230000}"/>
    <cellStyle name="Normal 8 13" xfId="4475" xr:uid="{00000000-0005-0000-0000-000083230000}"/>
    <cellStyle name="Normal 8 14" xfId="4476" xr:uid="{00000000-0005-0000-0000-000084230000}"/>
    <cellStyle name="Normal 8 15" xfId="4477" xr:uid="{00000000-0005-0000-0000-000085230000}"/>
    <cellStyle name="Normal 8 16" xfId="4478" xr:uid="{00000000-0005-0000-0000-000086230000}"/>
    <cellStyle name="Normal 8 17" xfId="4479" xr:uid="{00000000-0005-0000-0000-000087230000}"/>
    <cellStyle name="Normal 8 18" xfId="4480" xr:uid="{00000000-0005-0000-0000-000088230000}"/>
    <cellStyle name="Normal 8 19" xfId="4481" xr:uid="{00000000-0005-0000-0000-000089230000}"/>
    <cellStyle name="Normal 8 2" xfId="4482" xr:uid="{00000000-0005-0000-0000-00008A230000}"/>
    <cellStyle name="Normal 8 2 2" xfId="4483" xr:uid="{00000000-0005-0000-0000-00008B230000}"/>
    <cellStyle name="Normal 8 2 3" xfId="4484" xr:uid="{00000000-0005-0000-0000-00008C230000}"/>
    <cellStyle name="Normal 8 20" xfId="4485" xr:uid="{00000000-0005-0000-0000-00008D230000}"/>
    <cellStyle name="Normal 8 21" xfId="4486" xr:uid="{00000000-0005-0000-0000-00008E230000}"/>
    <cellStyle name="Normal 8 21 2" xfId="4487" xr:uid="{00000000-0005-0000-0000-00008F230000}"/>
    <cellStyle name="Normal 8 21 2 2" xfId="4488" xr:uid="{00000000-0005-0000-0000-000090230000}"/>
    <cellStyle name="Normal 8 21 2 2 2" xfId="4489" xr:uid="{00000000-0005-0000-0000-000091230000}"/>
    <cellStyle name="Normal 8 21 2 3" xfId="4490" xr:uid="{00000000-0005-0000-0000-000092230000}"/>
    <cellStyle name="Normal 8 21 3" xfId="4491" xr:uid="{00000000-0005-0000-0000-000093230000}"/>
    <cellStyle name="Normal 8 21 3 2" xfId="4492" xr:uid="{00000000-0005-0000-0000-000094230000}"/>
    <cellStyle name="Normal 8 21 4" xfId="4493" xr:uid="{00000000-0005-0000-0000-000095230000}"/>
    <cellStyle name="Normal 8 22" xfId="4494" xr:uid="{00000000-0005-0000-0000-000096230000}"/>
    <cellStyle name="Normal 8 22 2" xfId="4495" xr:uid="{00000000-0005-0000-0000-000097230000}"/>
    <cellStyle name="Normal 8 22 2 2" xfId="4496" xr:uid="{00000000-0005-0000-0000-000098230000}"/>
    <cellStyle name="Normal 8 22 2 2 2" xfId="4497" xr:uid="{00000000-0005-0000-0000-000099230000}"/>
    <cellStyle name="Normal 8 22 2 3" xfId="4498" xr:uid="{00000000-0005-0000-0000-00009A230000}"/>
    <cellStyle name="Normal 8 22 3" xfId="4499" xr:uid="{00000000-0005-0000-0000-00009B230000}"/>
    <cellStyle name="Normal 8 22 3 2" xfId="4500" xr:uid="{00000000-0005-0000-0000-00009C230000}"/>
    <cellStyle name="Normal 8 22 4" xfId="4501" xr:uid="{00000000-0005-0000-0000-00009D230000}"/>
    <cellStyle name="Normal 8 23" xfId="4502" xr:uid="{00000000-0005-0000-0000-00009E230000}"/>
    <cellStyle name="Normal 8 23 2" xfId="4503" xr:uid="{00000000-0005-0000-0000-00009F230000}"/>
    <cellStyle name="Normal 8 23 2 2" xfId="4504" xr:uid="{00000000-0005-0000-0000-0000A0230000}"/>
    <cellStyle name="Normal 8 23 3" xfId="4505" xr:uid="{00000000-0005-0000-0000-0000A1230000}"/>
    <cellStyle name="Normal 8 24" xfId="4506" xr:uid="{00000000-0005-0000-0000-0000A2230000}"/>
    <cellStyle name="Normal 8 24 2" xfId="4507" xr:uid="{00000000-0005-0000-0000-0000A3230000}"/>
    <cellStyle name="Normal 8 25" xfId="4508" xr:uid="{00000000-0005-0000-0000-0000A4230000}"/>
    <cellStyle name="Normal 8 26" xfId="4509" xr:uid="{00000000-0005-0000-0000-0000A5230000}"/>
    <cellStyle name="Normal 8 27" xfId="4510" xr:uid="{00000000-0005-0000-0000-0000A6230000}"/>
    <cellStyle name="Normal 8 28" xfId="4511" xr:uid="{00000000-0005-0000-0000-0000A7230000}"/>
    <cellStyle name="Normal 8 29" xfId="4512" xr:uid="{00000000-0005-0000-0000-0000A8230000}"/>
    <cellStyle name="Normal 8 3" xfId="4513" xr:uid="{00000000-0005-0000-0000-0000A9230000}"/>
    <cellStyle name="Normal 8 3 2" xfId="4514" xr:uid="{00000000-0005-0000-0000-0000AA230000}"/>
    <cellStyle name="Normal 8 30" xfId="4515" xr:uid="{00000000-0005-0000-0000-0000AB230000}"/>
    <cellStyle name="Normal 8 31" xfId="4516" xr:uid="{00000000-0005-0000-0000-0000AC230000}"/>
    <cellStyle name="Normal 8 32" xfId="4517" xr:uid="{00000000-0005-0000-0000-0000AD230000}"/>
    <cellStyle name="Normal 8 33" xfId="4518" xr:uid="{00000000-0005-0000-0000-0000AE230000}"/>
    <cellStyle name="Normal 8 34" xfId="4519" xr:uid="{00000000-0005-0000-0000-0000AF230000}"/>
    <cellStyle name="Normal 8 35" xfId="4520" xr:uid="{00000000-0005-0000-0000-0000B0230000}"/>
    <cellStyle name="Normal 8 36" xfId="4521" xr:uid="{00000000-0005-0000-0000-0000B1230000}"/>
    <cellStyle name="Normal 8 37" xfId="4522" xr:uid="{00000000-0005-0000-0000-0000B2230000}"/>
    <cellStyle name="Normal 8 38" xfId="4523" xr:uid="{00000000-0005-0000-0000-0000B3230000}"/>
    <cellStyle name="Normal 8 39" xfId="4524" xr:uid="{00000000-0005-0000-0000-0000B4230000}"/>
    <cellStyle name="Normal 8 4" xfId="4525" xr:uid="{00000000-0005-0000-0000-0000B5230000}"/>
    <cellStyle name="Normal 8 40" xfId="4526" xr:uid="{00000000-0005-0000-0000-0000B6230000}"/>
    <cellStyle name="Normal 8 41" xfId="4527" xr:uid="{00000000-0005-0000-0000-0000B7230000}"/>
    <cellStyle name="Normal 8 42" xfId="4528" xr:uid="{00000000-0005-0000-0000-0000B8230000}"/>
    <cellStyle name="Normal 8 5" xfId="4529" xr:uid="{00000000-0005-0000-0000-0000B9230000}"/>
    <cellStyle name="Normal 8 6" xfId="4530" xr:uid="{00000000-0005-0000-0000-0000BA230000}"/>
    <cellStyle name="Normal 8 7" xfId="4531" xr:uid="{00000000-0005-0000-0000-0000BB230000}"/>
    <cellStyle name="Normal 8 8" xfId="4532" xr:uid="{00000000-0005-0000-0000-0000BC230000}"/>
    <cellStyle name="Normal 8 9" xfId="4533" xr:uid="{00000000-0005-0000-0000-0000BD230000}"/>
    <cellStyle name="Normal 9" xfId="4534" xr:uid="{00000000-0005-0000-0000-0000BE230000}"/>
    <cellStyle name="Normal 9 2" xfId="4535" xr:uid="{00000000-0005-0000-0000-0000BF230000}"/>
    <cellStyle name="Normal 9 2 2" xfId="4536" xr:uid="{00000000-0005-0000-0000-0000C0230000}"/>
    <cellStyle name="Normal 9 3" xfId="4537" xr:uid="{00000000-0005-0000-0000-0000C1230000}"/>
    <cellStyle name="Normal 9 4" xfId="4538" xr:uid="{00000000-0005-0000-0000-0000C2230000}"/>
    <cellStyle name="Normal 9 5" xfId="4539" xr:uid="{00000000-0005-0000-0000-0000C3230000}"/>
    <cellStyle name="Normal 9 6" xfId="4540" xr:uid="{00000000-0005-0000-0000-0000C4230000}"/>
    <cellStyle name="Normal2" xfId="4549" xr:uid="{00000000-0005-0000-0000-0000C5230000}"/>
    <cellStyle name="Normale_97.98.us" xfId="4550" xr:uid="{00000000-0005-0000-0000-0000C6230000}"/>
    <cellStyle name="NormalGB" xfId="4551" xr:uid="{00000000-0005-0000-0000-0000C7230000}"/>
    <cellStyle name="Normalx" xfId="4552" xr:uid="{00000000-0005-0000-0000-0000C8230000}"/>
    <cellStyle name="Note 2" xfId="56" xr:uid="{00000000-0005-0000-0000-0000C9230000}"/>
    <cellStyle name="Note 2 10" xfId="4553" xr:uid="{00000000-0005-0000-0000-0000CA230000}"/>
    <cellStyle name="Note 2 11" xfId="4554" xr:uid="{00000000-0005-0000-0000-0000CB230000}"/>
    <cellStyle name="Note 2 12" xfId="9749" xr:uid="{00000000-0005-0000-0000-0000CC230000}"/>
    <cellStyle name="Note 2 2" xfId="67" xr:uid="{00000000-0005-0000-0000-0000CD230000}"/>
    <cellStyle name="Note 2 2 2" xfId="87" xr:uid="{00000000-0005-0000-0000-0000CE230000}"/>
    <cellStyle name="Note 2 2 2 2" xfId="4555" xr:uid="{00000000-0005-0000-0000-0000CF230000}"/>
    <cellStyle name="Note 2 2 2 3" xfId="4556" xr:uid="{00000000-0005-0000-0000-0000D0230000}"/>
    <cellStyle name="Note 2 2 2 4" xfId="9769" xr:uid="{00000000-0005-0000-0000-0000D1230000}"/>
    <cellStyle name="Note 2 2 3" xfId="4557" xr:uid="{00000000-0005-0000-0000-0000D2230000}"/>
    <cellStyle name="Note 2 2 4" xfId="4558" xr:uid="{00000000-0005-0000-0000-0000D3230000}"/>
    <cellStyle name="Note 2 2 5" xfId="9755" xr:uid="{00000000-0005-0000-0000-0000D4230000}"/>
    <cellStyle name="Note 2 3" xfId="81" xr:uid="{00000000-0005-0000-0000-0000D5230000}"/>
    <cellStyle name="Note 2 3 2" xfId="4559" xr:uid="{00000000-0005-0000-0000-0000D6230000}"/>
    <cellStyle name="Note 2 3 3" xfId="9763" xr:uid="{00000000-0005-0000-0000-0000D7230000}"/>
    <cellStyle name="Note 2 4" xfId="4560" xr:uid="{00000000-0005-0000-0000-0000D8230000}"/>
    <cellStyle name="Note 2 5" xfId="4561" xr:uid="{00000000-0005-0000-0000-0000D9230000}"/>
    <cellStyle name="Note 2 6" xfId="4562" xr:uid="{00000000-0005-0000-0000-0000DA230000}"/>
    <cellStyle name="Note 2 7" xfId="4563" xr:uid="{00000000-0005-0000-0000-0000DB230000}"/>
    <cellStyle name="Note 2 8" xfId="4564" xr:uid="{00000000-0005-0000-0000-0000DC230000}"/>
    <cellStyle name="Note 2 9" xfId="4565" xr:uid="{00000000-0005-0000-0000-0000DD230000}"/>
    <cellStyle name="Note 3" xfId="55" xr:uid="{00000000-0005-0000-0000-0000DE230000}"/>
    <cellStyle name="Note 3 2" xfId="66" xr:uid="{00000000-0005-0000-0000-0000DF230000}"/>
    <cellStyle name="Note 3 2 2" xfId="86" xr:uid="{00000000-0005-0000-0000-0000E0230000}"/>
    <cellStyle name="Note 3 2 2 2" xfId="9768" xr:uid="{00000000-0005-0000-0000-0000E1230000}"/>
    <cellStyle name="Note 3 2 3" xfId="9754" xr:uid="{00000000-0005-0000-0000-0000E2230000}"/>
    <cellStyle name="Note 3 3" xfId="80" xr:uid="{00000000-0005-0000-0000-0000E3230000}"/>
    <cellStyle name="Note 3 3 2" xfId="9762" xr:uid="{00000000-0005-0000-0000-0000E4230000}"/>
    <cellStyle name="Note 3 4" xfId="9748" xr:uid="{00000000-0005-0000-0000-0000E5230000}"/>
    <cellStyle name="Note 4" xfId="4566" xr:uid="{00000000-0005-0000-0000-0000E6230000}"/>
    <cellStyle name="Note 4 2" xfId="4567" xr:uid="{00000000-0005-0000-0000-0000E7230000}"/>
    <cellStyle name="Note 5" xfId="4568" xr:uid="{00000000-0005-0000-0000-0000E8230000}"/>
    <cellStyle name="Note 5 2" xfId="4569" xr:uid="{00000000-0005-0000-0000-0000E9230000}"/>
    <cellStyle name="Note 6" xfId="4570" xr:uid="{00000000-0005-0000-0000-0000EA230000}"/>
    <cellStyle name="Note 6 2" xfId="4571" xr:uid="{00000000-0005-0000-0000-0000EB230000}"/>
    <cellStyle name="Note 7" xfId="4572" xr:uid="{00000000-0005-0000-0000-0000EC230000}"/>
    <cellStyle name="Note 7 2" xfId="4573" xr:uid="{00000000-0005-0000-0000-0000ED230000}"/>
    <cellStyle name="Note 8" xfId="4574" xr:uid="{00000000-0005-0000-0000-0000EE230000}"/>
    <cellStyle name="Note 8 2" xfId="4575" xr:uid="{00000000-0005-0000-0000-0000EF230000}"/>
    <cellStyle name="Note 8 2 2" xfId="4576" xr:uid="{00000000-0005-0000-0000-0000F0230000}"/>
    <cellStyle name="Note 8 2 2 2" xfId="4577" xr:uid="{00000000-0005-0000-0000-0000F1230000}"/>
    <cellStyle name="Note 8 2 2 2 2" xfId="4578" xr:uid="{00000000-0005-0000-0000-0000F2230000}"/>
    <cellStyle name="Note 8 2 2 3" xfId="4579" xr:uid="{00000000-0005-0000-0000-0000F3230000}"/>
    <cellStyle name="Note 8 2 3" xfId="4580" xr:uid="{00000000-0005-0000-0000-0000F4230000}"/>
    <cellStyle name="Note 8 2 3 2" xfId="4581" xr:uid="{00000000-0005-0000-0000-0000F5230000}"/>
    <cellStyle name="Note 8 2 4" xfId="4582" xr:uid="{00000000-0005-0000-0000-0000F6230000}"/>
    <cellStyle name="Note 8 3" xfId="4583" xr:uid="{00000000-0005-0000-0000-0000F7230000}"/>
    <cellStyle name="Note 8 3 2" xfId="4584" xr:uid="{00000000-0005-0000-0000-0000F8230000}"/>
    <cellStyle name="Note 8 3 2 2" xfId="4585" xr:uid="{00000000-0005-0000-0000-0000F9230000}"/>
    <cellStyle name="Note 8 3 2 2 2" xfId="4586" xr:uid="{00000000-0005-0000-0000-0000FA230000}"/>
    <cellStyle name="Note 8 3 2 3" xfId="4587" xr:uid="{00000000-0005-0000-0000-0000FB230000}"/>
    <cellStyle name="Note 8 3 3" xfId="4588" xr:uid="{00000000-0005-0000-0000-0000FC230000}"/>
    <cellStyle name="Note 8 3 3 2" xfId="4589" xr:uid="{00000000-0005-0000-0000-0000FD230000}"/>
    <cellStyle name="Note 8 3 4" xfId="4590" xr:uid="{00000000-0005-0000-0000-0000FE230000}"/>
    <cellStyle name="Note 8 4" xfId="4591" xr:uid="{00000000-0005-0000-0000-0000FF230000}"/>
    <cellStyle name="Note 8 4 2" xfId="4592" xr:uid="{00000000-0005-0000-0000-000000240000}"/>
    <cellStyle name="Note 8 4 2 2" xfId="4593" xr:uid="{00000000-0005-0000-0000-000001240000}"/>
    <cellStyle name="Note 8 4 3" xfId="4594" xr:uid="{00000000-0005-0000-0000-000002240000}"/>
    <cellStyle name="Note 8 5" xfId="4595" xr:uid="{00000000-0005-0000-0000-000003240000}"/>
    <cellStyle name="Note 8 5 2" xfId="4596" xr:uid="{00000000-0005-0000-0000-000004240000}"/>
    <cellStyle name="Note 8 6" xfId="4597" xr:uid="{00000000-0005-0000-0000-000005240000}"/>
    <cellStyle name="Nr 0 dec" xfId="4598" xr:uid="{00000000-0005-0000-0000-000006240000}"/>
    <cellStyle name="Nr 0 dec - Input" xfId="4599" xr:uid="{00000000-0005-0000-0000-000007240000}"/>
    <cellStyle name="Nr 0 dec - Subtotal" xfId="4600" xr:uid="{00000000-0005-0000-0000-000008240000}"/>
    <cellStyle name="Nr 0 dec_Data" xfId="4601" xr:uid="{00000000-0005-0000-0000-000009240000}"/>
    <cellStyle name="Nr 1 dec" xfId="4602" xr:uid="{00000000-0005-0000-0000-00000A240000}"/>
    <cellStyle name="Nr 1 dec - Input" xfId="4603" xr:uid="{00000000-0005-0000-0000-00000B240000}"/>
    <cellStyle name="Nr, 0 dec" xfId="4604" xr:uid="{00000000-0005-0000-0000-00000C240000}"/>
    <cellStyle name="number" xfId="4605" xr:uid="{00000000-0005-0000-0000-00000D240000}"/>
    <cellStyle name="Number, 1 dec" xfId="4606" xr:uid="{00000000-0005-0000-0000-00000E240000}"/>
    <cellStyle name="Output (1dp#)" xfId="4607" xr:uid="{00000000-0005-0000-0000-00000F240000}"/>
    <cellStyle name="Output (1dpx)_ Pies " xfId="4608" xr:uid="{00000000-0005-0000-0000-000010240000}"/>
    <cellStyle name="Output 2" xfId="57" xr:uid="{00000000-0005-0000-0000-000011240000}"/>
    <cellStyle name="Output 2 10" xfId="9750" xr:uid="{00000000-0005-0000-0000-000012240000}"/>
    <cellStyle name="Output 2 2" xfId="68" xr:uid="{00000000-0005-0000-0000-000013240000}"/>
    <cellStyle name="Output 2 2 2" xfId="88" xr:uid="{00000000-0005-0000-0000-000014240000}"/>
    <cellStyle name="Output 2 2 2 2" xfId="9770" xr:uid="{00000000-0005-0000-0000-000015240000}"/>
    <cellStyle name="Output 2 2 3" xfId="9756" xr:uid="{00000000-0005-0000-0000-000016240000}"/>
    <cellStyle name="Output 2 3" xfId="82" xr:uid="{00000000-0005-0000-0000-000017240000}"/>
    <cellStyle name="Output 2 3 2" xfId="9764" xr:uid="{00000000-0005-0000-0000-000018240000}"/>
    <cellStyle name="Output 2 4" xfId="4609" xr:uid="{00000000-0005-0000-0000-000019240000}"/>
    <cellStyle name="Output 2 5" xfId="4610" xr:uid="{00000000-0005-0000-0000-00001A240000}"/>
    <cellStyle name="Output 2 6" xfId="4611" xr:uid="{00000000-0005-0000-0000-00001B240000}"/>
    <cellStyle name="Output 2 7" xfId="4612" xr:uid="{00000000-0005-0000-0000-00001C240000}"/>
    <cellStyle name="Output 2 8" xfId="4613" xr:uid="{00000000-0005-0000-0000-00001D240000}"/>
    <cellStyle name="Output 2 9" xfId="4614" xr:uid="{00000000-0005-0000-0000-00001E240000}"/>
    <cellStyle name="Output 3" xfId="4615" xr:uid="{00000000-0005-0000-0000-00001F240000}"/>
    <cellStyle name="Page Heading" xfId="4616" xr:uid="{00000000-0005-0000-0000-000020240000}"/>
    <cellStyle name="Page Heading Large" xfId="4617" xr:uid="{00000000-0005-0000-0000-000021240000}"/>
    <cellStyle name="Page Heading Small" xfId="4618" xr:uid="{00000000-0005-0000-0000-000022240000}"/>
    <cellStyle name="Page Number" xfId="4619" xr:uid="{00000000-0005-0000-0000-000023240000}"/>
    <cellStyle name="pb_page_heading_LS" xfId="4620" xr:uid="{00000000-0005-0000-0000-000024240000}"/>
    <cellStyle name="Per aandeel" xfId="4621" xr:uid="{00000000-0005-0000-0000-000025240000}"/>
    <cellStyle name="Percent" xfId="72" builtinId="5"/>
    <cellStyle name="Percent (1)" xfId="4622" xr:uid="{00000000-0005-0000-0000-000027240000}"/>
    <cellStyle name="Percent [0]" xfId="4623" xr:uid="{00000000-0005-0000-0000-000028240000}"/>
    <cellStyle name="Percent [00]" xfId="4624" xr:uid="{00000000-0005-0000-0000-000029240000}"/>
    <cellStyle name="Percent [1]" xfId="4625" xr:uid="{00000000-0005-0000-0000-00002A240000}"/>
    <cellStyle name="Percent [2]" xfId="4626" xr:uid="{00000000-0005-0000-0000-00002B240000}"/>
    <cellStyle name="Percent [2] 2" xfId="4627" xr:uid="{00000000-0005-0000-0000-00002C240000}"/>
    <cellStyle name="Percent [2] 3" xfId="4628" xr:uid="{00000000-0005-0000-0000-00002D240000}"/>
    <cellStyle name="Percent 1 dec" xfId="4629" xr:uid="{00000000-0005-0000-0000-00002E240000}"/>
    <cellStyle name="Percent 1 dec - Input" xfId="4630" xr:uid="{00000000-0005-0000-0000-00002F240000}"/>
    <cellStyle name="Percent 1 dec_Data" xfId="4631" xr:uid="{00000000-0005-0000-0000-000030240000}"/>
    <cellStyle name="Percent 10" xfId="4632" xr:uid="{00000000-0005-0000-0000-000031240000}"/>
    <cellStyle name="Percent 2" xfId="8" xr:uid="{00000000-0005-0000-0000-000032240000}"/>
    <cellStyle name="Percent 2 10" xfId="4633" xr:uid="{00000000-0005-0000-0000-000033240000}"/>
    <cellStyle name="Percent 2 10 2" xfId="4634" xr:uid="{00000000-0005-0000-0000-000034240000}"/>
    <cellStyle name="Percent 2 10 2 2" xfId="4635" xr:uid="{00000000-0005-0000-0000-000035240000}"/>
    <cellStyle name="Percent 2 10 3" xfId="4636" xr:uid="{00000000-0005-0000-0000-000036240000}"/>
    <cellStyle name="Percent 2 11" xfId="4637" xr:uid="{00000000-0005-0000-0000-000037240000}"/>
    <cellStyle name="Percent 2 12" xfId="4638" xr:uid="{00000000-0005-0000-0000-000038240000}"/>
    <cellStyle name="Percent 2 12 2" xfId="4639" xr:uid="{00000000-0005-0000-0000-000039240000}"/>
    <cellStyle name="Percent 2 12 2 2" xfId="4640" xr:uid="{00000000-0005-0000-0000-00003A240000}"/>
    <cellStyle name="Percent 2 12 3" xfId="4641" xr:uid="{00000000-0005-0000-0000-00003B240000}"/>
    <cellStyle name="Percent 2 13" xfId="4642" xr:uid="{00000000-0005-0000-0000-00003C240000}"/>
    <cellStyle name="Percent 2 13 2" xfId="4643" xr:uid="{00000000-0005-0000-0000-00003D240000}"/>
    <cellStyle name="Percent 2 14" xfId="4644" xr:uid="{00000000-0005-0000-0000-00003E240000}"/>
    <cellStyle name="Percent 2 15" xfId="4645" xr:uid="{00000000-0005-0000-0000-00003F240000}"/>
    <cellStyle name="Percent 2 16" xfId="4646" xr:uid="{00000000-0005-0000-0000-000040240000}"/>
    <cellStyle name="Percent 2 17" xfId="4647" xr:uid="{00000000-0005-0000-0000-000041240000}"/>
    <cellStyle name="Percent 2 18" xfId="4648" xr:uid="{00000000-0005-0000-0000-000042240000}"/>
    <cellStyle name="Percent 2 19" xfId="4649" xr:uid="{00000000-0005-0000-0000-000043240000}"/>
    <cellStyle name="Percent 2 2" xfId="9" xr:uid="{00000000-0005-0000-0000-000044240000}"/>
    <cellStyle name="Percent 2 2 2" xfId="4650" xr:uid="{00000000-0005-0000-0000-000045240000}"/>
    <cellStyle name="Percent 2 2 3" xfId="4651" xr:uid="{00000000-0005-0000-0000-000046240000}"/>
    <cellStyle name="Percent 2 2 4" xfId="4652" xr:uid="{00000000-0005-0000-0000-000047240000}"/>
    <cellStyle name="Percent 2 2 4 2" xfId="4653" xr:uid="{00000000-0005-0000-0000-000048240000}"/>
    <cellStyle name="Percent 2 2 4 2 2" xfId="4654" xr:uid="{00000000-0005-0000-0000-000049240000}"/>
    <cellStyle name="Percent 2 2 4 2 2 2" xfId="4655" xr:uid="{00000000-0005-0000-0000-00004A240000}"/>
    <cellStyle name="Percent 2 2 4 2 3" xfId="4656" xr:uid="{00000000-0005-0000-0000-00004B240000}"/>
    <cellStyle name="Percent 2 2 4 3" xfId="4657" xr:uid="{00000000-0005-0000-0000-00004C240000}"/>
    <cellStyle name="Percent 2 2 4 3 2" xfId="4658" xr:uid="{00000000-0005-0000-0000-00004D240000}"/>
    <cellStyle name="Percent 2 2 4 4" xfId="4659" xr:uid="{00000000-0005-0000-0000-00004E240000}"/>
    <cellStyle name="Percent 2 2 5" xfId="4660" xr:uid="{00000000-0005-0000-0000-00004F240000}"/>
    <cellStyle name="Percent 2 2 6" xfId="4661" xr:uid="{00000000-0005-0000-0000-000050240000}"/>
    <cellStyle name="Percent 2 3" xfId="10" xr:uid="{00000000-0005-0000-0000-000051240000}"/>
    <cellStyle name="Percent 2 4" xfId="4662" xr:uid="{00000000-0005-0000-0000-000052240000}"/>
    <cellStyle name="Percent 2 5" xfId="4663" xr:uid="{00000000-0005-0000-0000-000053240000}"/>
    <cellStyle name="Percent 2 5 2" xfId="4664" xr:uid="{00000000-0005-0000-0000-000054240000}"/>
    <cellStyle name="Percent 2 5 2 2" xfId="4665" xr:uid="{00000000-0005-0000-0000-000055240000}"/>
    <cellStyle name="Percent 2 5 2 2 2" xfId="4666" xr:uid="{00000000-0005-0000-0000-000056240000}"/>
    <cellStyle name="Percent 2 5 2 2 2 2" xfId="4667" xr:uid="{00000000-0005-0000-0000-000057240000}"/>
    <cellStyle name="Percent 2 5 2 2 3" xfId="4668" xr:uid="{00000000-0005-0000-0000-000058240000}"/>
    <cellStyle name="Percent 2 5 2 3" xfId="4669" xr:uid="{00000000-0005-0000-0000-000059240000}"/>
    <cellStyle name="Percent 2 5 2 3 2" xfId="4670" xr:uid="{00000000-0005-0000-0000-00005A240000}"/>
    <cellStyle name="Percent 2 5 2 4" xfId="4671" xr:uid="{00000000-0005-0000-0000-00005B240000}"/>
    <cellStyle name="Percent 2 5 3" xfId="4672" xr:uid="{00000000-0005-0000-0000-00005C240000}"/>
    <cellStyle name="Percent 2 5 3 2" xfId="4673" xr:uid="{00000000-0005-0000-0000-00005D240000}"/>
    <cellStyle name="Percent 2 5 3 2 2" xfId="4674" xr:uid="{00000000-0005-0000-0000-00005E240000}"/>
    <cellStyle name="Percent 2 5 3 2 2 2" xfId="4675" xr:uid="{00000000-0005-0000-0000-00005F240000}"/>
    <cellStyle name="Percent 2 5 3 2 3" xfId="4676" xr:uid="{00000000-0005-0000-0000-000060240000}"/>
    <cellStyle name="Percent 2 5 3 3" xfId="4677" xr:uid="{00000000-0005-0000-0000-000061240000}"/>
    <cellStyle name="Percent 2 5 3 3 2" xfId="4678" xr:uid="{00000000-0005-0000-0000-000062240000}"/>
    <cellStyle name="Percent 2 5 3 4" xfId="4679" xr:uid="{00000000-0005-0000-0000-000063240000}"/>
    <cellStyle name="Percent 2 5 4" xfId="4680" xr:uid="{00000000-0005-0000-0000-000064240000}"/>
    <cellStyle name="Percent 2 5 4 2" xfId="4681" xr:uid="{00000000-0005-0000-0000-000065240000}"/>
    <cellStyle name="Percent 2 5 4 2 2" xfId="4682" xr:uid="{00000000-0005-0000-0000-000066240000}"/>
    <cellStyle name="Percent 2 5 4 3" xfId="4683" xr:uid="{00000000-0005-0000-0000-000067240000}"/>
    <cellStyle name="Percent 2 5 5" xfId="4684" xr:uid="{00000000-0005-0000-0000-000068240000}"/>
    <cellStyle name="Percent 2 5 5 2" xfId="4685" xr:uid="{00000000-0005-0000-0000-000069240000}"/>
    <cellStyle name="Percent 2 5 6" xfId="4686" xr:uid="{00000000-0005-0000-0000-00006A240000}"/>
    <cellStyle name="Percent 2 6" xfId="4687" xr:uid="{00000000-0005-0000-0000-00006B240000}"/>
    <cellStyle name="Percent 2 6 2" xfId="4688" xr:uid="{00000000-0005-0000-0000-00006C240000}"/>
    <cellStyle name="Percent 2 6 2 2" xfId="4689" xr:uid="{00000000-0005-0000-0000-00006D240000}"/>
    <cellStyle name="Percent 2 6 2 2 2" xfId="4690" xr:uid="{00000000-0005-0000-0000-00006E240000}"/>
    <cellStyle name="Percent 2 6 2 2 2 2" xfId="4691" xr:uid="{00000000-0005-0000-0000-00006F240000}"/>
    <cellStyle name="Percent 2 6 2 2 3" xfId="4692" xr:uid="{00000000-0005-0000-0000-000070240000}"/>
    <cellStyle name="Percent 2 6 2 3" xfId="4693" xr:uid="{00000000-0005-0000-0000-000071240000}"/>
    <cellStyle name="Percent 2 6 2 3 2" xfId="4694" xr:uid="{00000000-0005-0000-0000-000072240000}"/>
    <cellStyle name="Percent 2 6 2 4" xfId="4695" xr:uid="{00000000-0005-0000-0000-000073240000}"/>
    <cellStyle name="Percent 2 6 3" xfId="4696" xr:uid="{00000000-0005-0000-0000-000074240000}"/>
    <cellStyle name="Percent 2 6 3 2" xfId="4697" xr:uid="{00000000-0005-0000-0000-000075240000}"/>
    <cellStyle name="Percent 2 6 3 2 2" xfId="4698" xr:uid="{00000000-0005-0000-0000-000076240000}"/>
    <cellStyle name="Percent 2 6 3 2 2 2" xfId="4699" xr:uid="{00000000-0005-0000-0000-000077240000}"/>
    <cellStyle name="Percent 2 6 3 2 3" xfId="4700" xr:uid="{00000000-0005-0000-0000-000078240000}"/>
    <cellStyle name="Percent 2 6 3 3" xfId="4701" xr:uid="{00000000-0005-0000-0000-000079240000}"/>
    <cellStyle name="Percent 2 6 3 3 2" xfId="4702" xr:uid="{00000000-0005-0000-0000-00007A240000}"/>
    <cellStyle name="Percent 2 6 3 4" xfId="4703" xr:uid="{00000000-0005-0000-0000-00007B240000}"/>
    <cellStyle name="Percent 2 6 4" xfId="4704" xr:uid="{00000000-0005-0000-0000-00007C240000}"/>
    <cellStyle name="Percent 2 6 4 2" xfId="4705" xr:uid="{00000000-0005-0000-0000-00007D240000}"/>
    <cellStyle name="Percent 2 6 4 2 2" xfId="4706" xr:uid="{00000000-0005-0000-0000-00007E240000}"/>
    <cellStyle name="Percent 2 6 4 3" xfId="4707" xr:uid="{00000000-0005-0000-0000-00007F240000}"/>
    <cellStyle name="Percent 2 6 5" xfId="4708" xr:uid="{00000000-0005-0000-0000-000080240000}"/>
    <cellStyle name="Percent 2 6 5 2" xfId="4709" xr:uid="{00000000-0005-0000-0000-000081240000}"/>
    <cellStyle name="Percent 2 6 6" xfId="4710" xr:uid="{00000000-0005-0000-0000-000082240000}"/>
    <cellStyle name="Percent 2 7" xfId="4711" xr:uid="{00000000-0005-0000-0000-000083240000}"/>
    <cellStyle name="Percent 2 7 2" xfId="4712" xr:uid="{00000000-0005-0000-0000-000084240000}"/>
    <cellStyle name="Percent 2 7 3" xfId="4713" xr:uid="{00000000-0005-0000-0000-000085240000}"/>
    <cellStyle name="Percent 2 7 4" xfId="4714" xr:uid="{00000000-0005-0000-0000-000086240000}"/>
    <cellStyle name="Percent 2 7 4 2" xfId="4715" xr:uid="{00000000-0005-0000-0000-000087240000}"/>
    <cellStyle name="Percent 2 7 4 2 2" xfId="4716" xr:uid="{00000000-0005-0000-0000-000088240000}"/>
    <cellStyle name="Percent 2 7 4 3" xfId="4717" xr:uid="{00000000-0005-0000-0000-000089240000}"/>
    <cellStyle name="Percent 2 7 5" xfId="4718" xr:uid="{00000000-0005-0000-0000-00008A240000}"/>
    <cellStyle name="Percent 2 7 5 2" xfId="4719" xr:uid="{00000000-0005-0000-0000-00008B240000}"/>
    <cellStyle name="Percent 2 7 6" xfId="4720" xr:uid="{00000000-0005-0000-0000-00008C240000}"/>
    <cellStyle name="Percent 2 8" xfId="4721" xr:uid="{00000000-0005-0000-0000-00008D240000}"/>
    <cellStyle name="Percent 2 8 2" xfId="4722" xr:uid="{00000000-0005-0000-0000-00008E240000}"/>
    <cellStyle name="Percent 2 8 2 2" xfId="4723" xr:uid="{00000000-0005-0000-0000-00008F240000}"/>
    <cellStyle name="Percent 2 8 2 2 2" xfId="4724" xr:uid="{00000000-0005-0000-0000-000090240000}"/>
    <cellStyle name="Percent 2 8 2 3" xfId="4725" xr:uid="{00000000-0005-0000-0000-000091240000}"/>
    <cellStyle name="Percent 2 8 3" xfId="4726" xr:uid="{00000000-0005-0000-0000-000092240000}"/>
    <cellStyle name="Percent 2 8 3 2" xfId="4727" xr:uid="{00000000-0005-0000-0000-000093240000}"/>
    <cellStyle name="Percent 2 8 4" xfId="4728" xr:uid="{00000000-0005-0000-0000-000094240000}"/>
    <cellStyle name="Percent 2 9" xfId="4729" xr:uid="{00000000-0005-0000-0000-000095240000}"/>
    <cellStyle name="Percent 3" xfId="58" xr:uid="{00000000-0005-0000-0000-000096240000}"/>
    <cellStyle name="Percent 3 2" xfId="75" xr:uid="{00000000-0005-0000-0000-000097240000}"/>
    <cellStyle name="Percent 3 2 2" xfId="4730" xr:uid="{00000000-0005-0000-0000-000098240000}"/>
    <cellStyle name="Percent 3 2 2 2" xfId="4731" xr:uid="{00000000-0005-0000-0000-000099240000}"/>
    <cellStyle name="Percent 3 2 3" xfId="4732" xr:uid="{00000000-0005-0000-0000-00009A240000}"/>
    <cellStyle name="Percent 3 2 4" xfId="4733" xr:uid="{00000000-0005-0000-0000-00009B240000}"/>
    <cellStyle name="Percent 3 3" xfId="4734" xr:uid="{00000000-0005-0000-0000-00009C240000}"/>
    <cellStyle name="Percent 3 4" xfId="4735" xr:uid="{00000000-0005-0000-0000-00009D240000}"/>
    <cellStyle name="Percent 4" xfId="4736" xr:uid="{00000000-0005-0000-0000-00009E240000}"/>
    <cellStyle name="Percent 4 2" xfId="4737" xr:uid="{00000000-0005-0000-0000-00009F240000}"/>
    <cellStyle name="Percent 4 2 2" xfId="4738" xr:uid="{00000000-0005-0000-0000-0000A0240000}"/>
    <cellStyle name="Percent 4 2 3" xfId="4739" xr:uid="{00000000-0005-0000-0000-0000A1240000}"/>
    <cellStyle name="Percent 4 3" xfId="4740" xr:uid="{00000000-0005-0000-0000-0000A2240000}"/>
    <cellStyle name="Percent 4 3 2" xfId="4741" xr:uid="{00000000-0005-0000-0000-0000A3240000}"/>
    <cellStyle name="Percent 4 3 2 2" xfId="4742" xr:uid="{00000000-0005-0000-0000-0000A4240000}"/>
    <cellStyle name="Percent 4 3 3" xfId="4743" xr:uid="{00000000-0005-0000-0000-0000A5240000}"/>
    <cellStyle name="Percent 4 4" xfId="4744" xr:uid="{00000000-0005-0000-0000-0000A6240000}"/>
    <cellStyle name="Percent 5" xfId="4745" xr:uid="{00000000-0005-0000-0000-0000A7240000}"/>
    <cellStyle name="Percent 5 2" xfId="4746" xr:uid="{00000000-0005-0000-0000-0000A8240000}"/>
    <cellStyle name="Percent 5 2 2" xfId="4747" xr:uid="{00000000-0005-0000-0000-0000A9240000}"/>
    <cellStyle name="Percent 5 2 2 2" xfId="4748" xr:uid="{00000000-0005-0000-0000-0000AA240000}"/>
    <cellStyle name="Percent 5 2 3" xfId="4749" xr:uid="{00000000-0005-0000-0000-0000AB240000}"/>
    <cellStyle name="Percent 6" xfId="4750" xr:uid="{00000000-0005-0000-0000-0000AC240000}"/>
    <cellStyle name="Percent 6 2" xfId="4751" xr:uid="{00000000-0005-0000-0000-0000AD240000}"/>
    <cellStyle name="Percent 6 2 2" xfId="4752" xr:uid="{00000000-0005-0000-0000-0000AE240000}"/>
    <cellStyle name="Percent 6 2 2 2" xfId="4753" xr:uid="{00000000-0005-0000-0000-0000AF240000}"/>
    <cellStyle name="Percent 6 2 3" xfId="4754" xr:uid="{00000000-0005-0000-0000-0000B0240000}"/>
    <cellStyle name="Percent 6 3" xfId="4755" xr:uid="{00000000-0005-0000-0000-0000B1240000}"/>
    <cellStyle name="Percent 6 3 2" xfId="4756" xr:uid="{00000000-0005-0000-0000-0000B2240000}"/>
    <cellStyle name="Percent 6 3 2 2" xfId="4757" xr:uid="{00000000-0005-0000-0000-0000B3240000}"/>
    <cellStyle name="Percent 6 3 3" xfId="4758" xr:uid="{00000000-0005-0000-0000-0000B4240000}"/>
    <cellStyle name="Percent 7" xfId="4759" xr:uid="{00000000-0005-0000-0000-0000B5240000}"/>
    <cellStyle name="Percent 7 2" xfId="4760" xr:uid="{00000000-0005-0000-0000-0000B6240000}"/>
    <cellStyle name="Percent 7 2 2" xfId="4761" xr:uid="{00000000-0005-0000-0000-0000B7240000}"/>
    <cellStyle name="Percent 7 2 2 2" xfId="4762" xr:uid="{00000000-0005-0000-0000-0000B8240000}"/>
    <cellStyle name="Percent 7 2 3" xfId="4763" xr:uid="{00000000-0005-0000-0000-0000B9240000}"/>
    <cellStyle name="Percent 7 3" xfId="4764" xr:uid="{00000000-0005-0000-0000-0000BA240000}"/>
    <cellStyle name="Percent 7 3 2" xfId="4765" xr:uid="{00000000-0005-0000-0000-0000BB240000}"/>
    <cellStyle name="Percent 7 4" xfId="4766" xr:uid="{00000000-0005-0000-0000-0000BC240000}"/>
    <cellStyle name="Percent 8" xfId="4767" xr:uid="{00000000-0005-0000-0000-0000BD240000}"/>
    <cellStyle name="Percent 9" xfId="4768" xr:uid="{00000000-0005-0000-0000-0000BE240000}"/>
    <cellStyle name="Percent Hard" xfId="4769" xr:uid="{00000000-0005-0000-0000-0000BF240000}"/>
    <cellStyle name="percentage" xfId="4770" xr:uid="{00000000-0005-0000-0000-0000C0240000}"/>
    <cellStyle name="PercentChange" xfId="4771" xr:uid="{00000000-0005-0000-0000-0000C1240000}"/>
    <cellStyle name="PLAN1" xfId="4772" xr:uid="{00000000-0005-0000-0000-0000C2240000}"/>
    <cellStyle name="Porcentaje" xfId="4773" xr:uid="{00000000-0005-0000-0000-0000C3240000}"/>
    <cellStyle name="Pourcentage_Profit &amp; Loss" xfId="4774" xr:uid="{00000000-0005-0000-0000-0000C4240000}"/>
    <cellStyle name="PrePop Currency (0)" xfId="4775" xr:uid="{00000000-0005-0000-0000-0000C5240000}"/>
    <cellStyle name="PrePop Currency (2)" xfId="4776" xr:uid="{00000000-0005-0000-0000-0000C6240000}"/>
    <cellStyle name="PrePop Units (0)" xfId="4777" xr:uid="{00000000-0005-0000-0000-0000C7240000}"/>
    <cellStyle name="PrePop Units (1)" xfId="4778" xr:uid="{00000000-0005-0000-0000-0000C8240000}"/>
    <cellStyle name="PrePop Units (2)" xfId="4779" xr:uid="{00000000-0005-0000-0000-0000C9240000}"/>
    <cellStyle name="Procenten" xfId="4780" xr:uid="{00000000-0005-0000-0000-0000CA240000}"/>
    <cellStyle name="Procenten estimate" xfId="4781" xr:uid="{00000000-0005-0000-0000-0000CB240000}"/>
    <cellStyle name="Procenten_EMI" xfId="4782" xr:uid="{00000000-0005-0000-0000-0000CC240000}"/>
    <cellStyle name="Profit figure" xfId="4783" xr:uid="{00000000-0005-0000-0000-0000CD240000}"/>
    <cellStyle name="Protected" xfId="4784" xr:uid="{00000000-0005-0000-0000-0000CE240000}"/>
    <cellStyle name="ProtectedDates" xfId="4785" xr:uid="{00000000-0005-0000-0000-0000CF240000}"/>
    <cellStyle name="PSChar" xfId="4786" xr:uid="{00000000-0005-0000-0000-0000D0240000}"/>
    <cellStyle name="PSDate" xfId="4787" xr:uid="{00000000-0005-0000-0000-0000D1240000}"/>
    <cellStyle name="PSDec" xfId="4788" xr:uid="{00000000-0005-0000-0000-0000D2240000}"/>
    <cellStyle name="PSHeading" xfId="4789" xr:uid="{00000000-0005-0000-0000-0000D3240000}"/>
    <cellStyle name="PSInt" xfId="4790" xr:uid="{00000000-0005-0000-0000-0000D4240000}"/>
    <cellStyle name="PSSpacer" xfId="4791" xr:uid="{00000000-0005-0000-0000-0000D5240000}"/>
    <cellStyle name="RatioX" xfId="4792" xr:uid="{00000000-0005-0000-0000-0000D6240000}"/>
    <cellStyle name="Red font" xfId="4793" xr:uid="{00000000-0005-0000-0000-0000D7240000}"/>
    <cellStyle name="ref" xfId="4794" xr:uid="{00000000-0005-0000-0000-0000D8240000}"/>
    <cellStyle name="Right" xfId="4795" xr:uid="{00000000-0005-0000-0000-0000D9240000}"/>
    <cellStyle name="Salomon Logo" xfId="4796" xr:uid="{00000000-0005-0000-0000-0000DA240000}"/>
    <cellStyle name="ScripFactor" xfId="4797" xr:uid="{00000000-0005-0000-0000-0000DB240000}"/>
    <cellStyle name="SectionHeading" xfId="4798" xr:uid="{00000000-0005-0000-0000-0000DC240000}"/>
    <cellStyle name="Shade" xfId="4799" xr:uid="{00000000-0005-0000-0000-0000DD240000}"/>
    <cellStyle name="Shaded" xfId="4800" xr:uid="{00000000-0005-0000-0000-0000DE240000}"/>
    <cellStyle name="Single Accounting" xfId="4801" xr:uid="{00000000-0005-0000-0000-0000DF240000}"/>
    <cellStyle name="SingleLineAcctgn" xfId="4802" xr:uid="{00000000-0005-0000-0000-0000E0240000}"/>
    <cellStyle name="SingleLinePercent" xfId="4803" xr:uid="{00000000-0005-0000-0000-0000E1240000}"/>
    <cellStyle name="Source Superscript" xfId="4804" xr:uid="{00000000-0005-0000-0000-0000E2240000}"/>
    <cellStyle name="Source Text" xfId="4805" xr:uid="{00000000-0005-0000-0000-0000E3240000}"/>
    <cellStyle name="ssp " xfId="4806" xr:uid="{00000000-0005-0000-0000-0000E4240000}"/>
    <cellStyle name="Standard" xfId="4807" xr:uid="{00000000-0005-0000-0000-0000E5240000}"/>
    <cellStyle name="Style 1" xfId="4808" xr:uid="{00000000-0005-0000-0000-0000E6240000}"/>
    <cellStyle name="Style 10" xfId="4809" xr:uid="{00000000-0005-0000-0000-0000E7240000}"/>
    <cellStyle name="Style 100" xfId="4810" xr:uid="{00000000-0005-0000-0000-0000E8240000}"/>
    <cellStyle name="Style 101" xfId="4811" xr:uid="{00000000-0005-0000-0000-0000E9240000}"/>
    <cellStyle name="Style 102" xfId="4812" xr:uid="{00000000-0005-0000-0000-0000EA240000}"/>
    <cellStyle name="Style 103" xfId="4813" xr:uid="{00000000-0005-0000-0000-0000EB240000}"/>
    <cellStyle name="Style 104" xfId="4814" xr:uid="{00000000-0005-0000-0000-0000EC240000}"/>
    <cellStyle name="Style 105" xfId="4815" xr:uid="{00000000-0005-0000-0000-0000ED240000}"/>
    <cellStyle name="Style 106" xfId="4816" xr:uid="{00000000-0005-0000-0000-0000EE240000}"/>
    <cellStyle name="Style 107" xfId="4817" xr:uid="{00000000-0005-0000-0000-0000EF240000}"/>
    <cellStyle name="Style 108" xfId="4818" xr:uid="{00000000-0005-0000-0000-0000F0240000}"/>
    <cellStyle name="Style 109" xfId="4819" xr:uid="{00000000-0005-0000-0000-0000F1240000}"/>
    <cellStyle name="Style 11" xfId="4820" xr:uid="{00000000-0005-0000-0000-0000F2240000}"/>
    <cellStyle name="Style 110" xfId="4821" xr:uid="{00000000-0005-0000-0000-0000F3240000}"/>
    <cellStyle name="Style 111" xfId="4822" xr:uid="{00000000-0005-0000-0000-0000F4240000}"/>
    <cellStyle name="Style 112" xfId="4823" xr:uid="{00000000-0005-0000-0000-0000F5240000}"/>
    <cellStyle name="Style 113" xfId="4824" xr:uid="{00000000-0005-0000-0000-0000F6240000}"/>
    <cellStyle name="Style 114" xfId="4825" xr:uid="{00000000-0005-0000-0000-0000F7240000}"/>
    <cellStyle name="Style 115" xfId="4826" xr:uid="{00000000-0005-0000-0000-0000F8240000}"/>
    <cellStyle name="Style 116" xfId="4827" xr:uid="{00000000-0005-0000-0000-0000F9240000}"/>
    <cellStyle name="Style 117" xfId="4828" xr:uid="{00000000-0005-0000-0000-0000FA240000}"/>
    <cellStyle name="Style 118" xfId="4829" xr:uid="{00000000-0005-0000-0000-0000FB240000}"/>
    <cellStyle name="Style 119" xfId="4830" xr:uid="{00000000-0005-0000-0000-0000FC240000}"/>
    <cellStyle name="Style 12" xfId="4831" xr:uid="{00000000-0005-0000-0000-0000FD240000}"/>
    <cellStyle name="Style 120" xfId="4832" xr:uid="{00000000-0005-0000-0000-0000FE240000}"/>
    <cellStyle name="Style 121" xfId="4833" xr:uid="{00000000-0005-0000-0000-0000FF240000}"/>
    <cellStyle name="Style 122" xfId="4834" xr:uid="{00000000-0005-0000-0000-000000250000}"/>
    <cellStyle name="Style 123" xfId="4835" xr:uid="{00000000-0005-0000-0000-000001250000}"/>
    <cellStyle name="Style 124" xfId="4836" xr:uid="{00000000-0005-0000-0000-000002250000}"/>
    <cellStyle name="Style 125" xfId="4837" xr:uid="{00000000-0005-0000-0000-000003250000}"/>
    <cellStyle name="Style 126" xfId="4838" xr:uid="{00000000-0005-0000-0000-000004250000}"/>
    <cellStyle name="Style 127" xfId="4839" xr:uid="{00000000-0005-0000-0000-000005250000}"/>
    <cellStyle name="Style 128" xfId="4840" xr:uid="{00000000-0005-0000-0000-000006250000}"/>
    <cellStyle name="Style 129" xfId="4841" xr:uid="{00000000-0005-0000-0000-000007250000}"/>
    <cellStyle name="Style 13" xfId="4842" xr:uid="{00000000-0005-0000-0000-000008250000}"/>
    <cellStyle name="Style 130" xfId="4843" xr:uid="{00000000-0005-0000-0000-000009250000}"/>
    <cellStyle name="Style 131" xfId="4844" xr:uid="{00000000-0005-0000-0000-00000A250000}"/>
    <cellStyle name="Style 132" xfId="4845" xr:uid="{00000000-0005-0000-0000-00000B250000}"/>
    <cellStyle name="Style 133" xfId="4846" xr:uid="{00000000-0005-0000-0000-00000C250000}"/>
    <cellStyle name="Style 134" xfId="4847" xr:uid="{00000000-0005-0000-0000-00000D250000}"/>
    <cellStyle name="Style 135" xfId="4848" xr:uid="{00000000-0005-0000-0000-00000E250000}"/>
    <cellStyle name="Style 136" xfId="4849" xr:uid="{00000000-0005-0000-0000-00000F250000}"/>
    <cellStyle name="Style 137" xfId="4850" xr:uid="{00000000-0005-0000-0000-000010250000}"/>
    <cellStyle name="Style 138" xfId="4851" xr:uid="{00000000-0005-0000-0000-000011250000}"/>
    <cellStyle name="Style 139" xfId="4852" xr:uid="{00000000-0005-0000-0000-000012250000}"/>
    <cellStyle name="Style 14" xfId="4853" xr:uid="{00000000-0005-0000-0000-000013250000}"/>
    <cellStyle name="Style 140" xfId="4854" xr:uid="{00000000-0005-0000-0000-000014250000}"/>
    <cellStyle name="Style 141" xfId="4855" xr:uid="{00000000-0005-0000-0000-000015250000}"/>
    <cellStyle name="Style 142" xfId="4856" xr:uid="{00000000-0005-0000-0000-000016250000}"/>
    <cellStyle name="Style 143" xfId="4857" xr:uid="{00000000-0005-0000-0000-000017250000}"/>
    <cellStyle name="Style 144" xfId="4858" xr:uid="{00000000-0005-0000-0000-000018250000}"/>
    <cellStyle name="Style 145" xfId="4859" xr:uid="{00000000-0005-0000-0000-000019250000}"/>
    <cellStyle name="Style 146" xfId="4860" xr:uid="{00000000-0005-0000-0000-00001A250000}"/>
    <cellStyle name="Style 147" xfId="4861" xr:uid="{00000000-0005-0000-0000-00001B250000}"/>
    <cellStyle name="Style 148" xfId="4862" xr:uid="{00000000-0005-0000-0000-00001C250000}"/>
    <cellStyle name="Style 149" xfId="4863" xr:uid="{00000000-0005-0000-0000-00001D250000}"/>
    <cellStyle name="Style 15" xfId="4864" xr:uid="{00000000-0005-0000-0000-00001E250000}"/>
    <cellStyle name="Style 150" xfId="4865" xr:uid="{00000000-0005-0000-0000-00001F250000}"/>
    <cellStyle name="Style 151" xfId="4866" xr:uid="{00000000-0005-0000-0000-000020250000}"/>
    <cellStyle name="Style 152" xfId="4867" xr:uid="{00000000-0005-0000-0000-000021250000}"/>
    <cellStyle name="Style 153" xfId="4868" xr:uid="{00000000-0005-0000-0000-000022250000}"/>
    <cellStyle name="Style 154" xfId="4869" xr:uid="{00000000-0005-0000-0000-000023250000}"/>
    <cellStyle name="Style 155" xfId="4870" xr:uid="{00000000-0005-0000-0000-000024250000}"/>
    <cellStyle name="Style 156" xfId="4871" xr:uid="{00000000-0005-0000-0000-000025250000}"/>
    <cellStyle name="Style 157" xfId="4872" xr:uid="{00000000-0005-0000-0000-000026250000}"/>
    <cellStyle name="Style 158" xfId="4873" xr:uid="{00000000-0005-0000-0000-000027250000}"/>
    <cellStyle name="Style 159" xfId="4874" xr:uid="{00000000-0005-0000-0000-000028250000}"/>
    <cellStyle name="Style 16" xfId="4875" xr:uid="{00000000-0005-0000-0000-000029250000}"/>
    <cellStyle name="Style 160" xfId="4876" xr:uid="{00000000-0005-0000-0000-00002A250000}"/>
    <cellStyle name="Style 161" xfId="4877" xr:uid="{00000000-0005-0000-0000-00002B250000}"/>
    <cellStyle name="Style 162" xfId="4878" xr:uid="{00000000-0005-0000-0000-00002C250000}"/>
    <cellStyle name="Style 163" xfId="4879" xr:uid="{00000000-0005-0000-0000-00002D250000}"/>
    <cellStyle name="Style 164" xfId="4880" xr:uid="{00000000-0005-0000-0000-00002E250000}"/>
    <cellStyle name="Style 165" xfId="4881" xr:uid="{00000000-0005-0000-0000-00002F250000}"/>
    <cellStyle name="Style 166" xfId="4882" xr:uid="{00000000-0005-0000-0000-000030250000}"/>
    <cellStyle name="Style 167" xfId="4883" xr:uid="{00000000-0005-0000-0000-000031250000}"/>
    <cellStyle name="Style 168" xfId="4884" xr:uid="{00000000-0005-0000-0000-000032250000}"/>
    <cellStyle name="Style 169" xfId="4885" xr:uid="{00000000-0005-0000-0000-000033250000}"/>
    <cellStyle name="Style 17" xfId="4886" xr:uid="{00000000-0005-0000-0000-000034250000}"/>
    <cellStyle name="Style 170" xfId="4887" xr:uid="{00000000-0005-0000-0000-000035250000}"/>
    <cellStyle name="Style 171" xfId="4888" xr:uid="{00000000-0005-0000-0000-000036250000}"/>
    <cellStyle name="Style 172" xfId="4889" xr:uid="{00000000-0005-0000-0000-000037250000}"/>
    <cellStyle name="Style 173" xfId="4890" xr:uid="{00000000-0005-0000-0000-000038250000}"/>
    <cellStyle name="Style 174" xfId="4891" xr:uid="{00000000-0005-0000-0000-000039250000}"/>
    <cellStyle name="Style 175" xfId="4892" xr:uid="{00000000-0005-0000-0000-00003A250000}"/>
    <cellStyle name="Style 176" xfId="4893" xr:uid="{00000000-0005-0000-0000-00003B250000}"/>
    <cellStyle name="Style 177" xfId="4894" xr:uid="{00000000-0005-0000-0000-00003C250000}"/>
    <cellStyle name="Style 178" xfId="4895" xr:uid="{00000000-0005-0000-0000-00003D250000}"/>
    <cellStyle name="Style 179" xfId="4896" xr:uid="{00000000-0005-0000-0000-00003E250000}"/>
    <cellStyle name="Style 18" xfId="4897" xr:uid="{00000000-0005-0000-0000-00003F250000}"/>
    <cellStyle name="Style 180" xfId="4898" xr:uid="{00000000-0005-0000-0000-000040250000}"/>
    <cellStyle name="Style 181" xfId="4899" xr:uid="{00000000-0005-0000-0000-000041250000}"/>
    <cellStyle name="Style 182" xfId="4900" xr:uid="{00000000-0005-0000-0000-000042250000}"/>
    <cellStyle name="Style 183" xfId="4901" xr:uid="{00000000-0005-0000-0000-000043250000}"/>
    <cellStyle name="Style 184" xfId="4902" xr:uid="{00000000-0005-0000-0000-000044250000}"/>
    <cellStyle name="Style 185" xfId="4903" xr:uid="{00000000-0005-0000-0000-000045250000}"/>
    <cellStyle name="Style 186" xfId="4904" xr:uid="{00000000-0005-0000-0000-000046250000}"/>
    <cellStyle name="Style 187" xfId="4905" xr:uid="{00000000-0005-0000-0000-000047250000}"/>
    <cellStyle name="Style 188" xfId="4906" xr:uid="{00000000-0005-0000-0000-000048250000}"/>
    <cellStyle name="Style 189" xfId="4907" xr:uid="{00000000-0005-0000-0000-000049250000}"/>
    <cellStyle name="Style 19" xfId="4908" xr:uid="{00000000-0005-0000-0000-00004A250000}"/>
    <cellStyle name="Style 190" xfId="4909" xr:uid="{00000000-0005-0000-0000-00004B250000}"/>
    <cellStyle name="Style 191" xfId="4910" xr:uid="{00000000-0005-0000-0000-00004C250000}"/>
    <cellStyle name="Style 192" xfId="4911" xr:uid="{00000000-0005-0000-0000-00004D250000}"/>
    <cellStyle name="Style 193" xfId="4912" xr:uid="{00000000-0005-0000-0000-00004E250000}"/>
    <cellStyle name="Style 194" xfId="4913" xr:uid="{00000000-0005-0000-0000-00004F250000}"/>
    <cellStyle name="Style 195" xfId="4914" xr:uid="{00000000-0005-0000-0000-000050250000}"/>
    <cellStyle name="Style 196" xfId="4915" xr:uid="{00000000-0005-0000-0000-000051250000}"/>
    <cellStyle name="Style 197" xfId="4916" xr:uid="{00000000-0005-0000-0000-000052250000}"/>
    <cellStyle name="Style 198" xfId="4917" xr:uid="{00000000-0005-0000-0000-000053250000}"/>
    <cellStyle name="Style 199" xfId="4918" xr:uid="{00000000-0005-0000-0000-000054250000}"/>
    <cellStyle name="Style 2" xfId="4919" xr:uid="{00000000-0005-0000-0000-000055250000}"/>
    <cellStyle name="Style 20" xfId="4920" xr:uid="{00000000-0005-0000-0000-000056250000}"/>
    <cellStyle name="Style 200" xfId="4921" xr:uid="{00000000-0005-0000-0000-000057250000}"/>
    <cellStyle name="Style 201" xfId="4922" xr:uid="{00000000-0005-0000-0000-000058250000}"/>
    <cellStyle name="Style 202" xfId="4923" xr:uid="{00000000-0005-0000-0000-000059250000}"/>
    <cellStyle name="Style 203" xfId="4924" xr:uid="{00000000-0005-0000-0000-00005A250000}"/>
    <cellStyle name="Style 204" xfId="4925" xr:uid="{00000000-0005-0000-0000-00005B250000}"/>
    <cellStyle name="Style 205" xfId="4926" xr:uid="{00000000-0005-0000-0000-00005C250000}"/>
    <cellStyle name="Style 206" xfId="4927" xr:uid="{00000000-0005-0000-0000-00005D250000}"/>
    <cellStyle name="Style 207" xfId="4928" xr:uid="{00000000-0005-0000-0000-00005E250000}"/>
    <cellStyle name="Style 208" xfId="4929" xr:uid="{00000000-0005-0000-0000-00005F250000}"/>
    <cellStyle name="Style 209" xfId="4930" xr:uid="{00000000-0005-0000-0000-000060250000}"/>
    <cellStyle name="Style 21" xfId="4931" xr:uid="{00000000-0005-0000-0000-000061250000}"/>
    <cellStyle name="Style 21 2" xfId="4932" xr:uid="{00000000-0005-0000-0000-000062250000}"/>
    <cellStyle name="Style 22" xfId="4933" xr:uid="{00000000-0005-0000-0000-000063250000}"/>
    <cellStyle name="Style 22 2" xfId="4934" xr:uid="{00000000-0005-0000-0000-000064250000}"/>
    <cellStyle name="Style 22 3" xfId="4935" xr:uid="{00000000-0005-0000-0000-000065250000}"/>
    <cellStyle name="Style 22 4" xfId="4936" xr:uid="{00000000-0005-0000-0000-000066250000}"/>
    <cellStyle name="Style 23" xfId="59" xr:uid="{00000000-0005-0000-0000-000067250000}"/>
    <cellStyle name="Style 23 2" xfId="60" xr:uid="{00000000-0005-0000-0000-000068250000}"/>
    <cellStyle name="Style 23 2 2" xfId="76" xr:uid="{00000000-0005-0000-0000-000069250000}"/>
    <cellStyle name="Style 23 2 2 2" xfId="121" xr:uid="{00000000-0005-0000-0000-00006A250000}"/>
    <cellStyle name="Style 23 2 2 3" xfId="9758" xr:uid="{00000000-0005-0000-0000-00006B250000}"/>
    <cellStyle name="Style 23 3" xfId="77" xr:uid="{00000000-0005-0000-0000-00006C250000}"/>
    <cellStyle name="Style 23 3 2" xfId="120" xr:uid="{00000000-0005-0000-0000-00006D250000}"/>
    <cellStyle name="Style 23 3 3" xfId="9759" xr:uid="{00000000-0005-0000-0000-00006E250000}"/>
    <cellStyle name="Style 24" xfId="4937" xr:uid="{00000000-0005-0000-0000-00006F250000}"/>
    <cellStyle name="Style 24 2" xfId="4938" xr:uid="{00000000-0005-0000-0000-000070250000}"/>
    <cellStyle name="Style 24 3" xfId="4939" xr:uid="{00000000-0005-0000-0000-000071250000}"/>
    <cellStyle name="Style 24 4" xfId="4940" xr:uid="{00000000-0005-0000-0000-000072250000}"/>
    <cellStyle name="Style 25" xfId="4941" xr:uid="{00000000-0005-0000-0000-000073250000}"/>
    <cellStyle name="Style 25 2" xfId="4942" xr:uid="{00000000-0005-0000-0000-000074250000}"/>
    <cellStyle name="Style 25 3" xfId="4943" xr:uid="{00000000-0005-0000-0000-000075250000}"/>
    <cellStyle name="Style 26" xfId="4944" xr:uid="{00000000-0005-0000-0000-000076250000}"/>
    <cellStyle name="Style 26 2" xfId="4945" xr:uid="{00000000-0005-0000-0000-000077250000}"/>
    <cellStyle name="Style 26 3" xfId="4946" xr:uid="{00000000-0005-0000-0000-000078250000}"/>
    <cellStyle name="Style 26 4" xfId="4947" xr:uid="{00000000-0005-0000-0000-000079250000}"/>
    <cellStyle name="Style 27" xfId="4948" xr:uid="{00000000-0005-0000-0000-00007A250000}"/>
    <cellStyle name="Style 28" xfId="4949" xr:uid="{00000000-0005-0000-0000-00007B250000}"/>
    <cellStyle name="Style 29" xfId="4950" xr:uid="{00000000-0005-0000-0000-00007C250000}"/>
    <cellStyle name="Style 3" xfId="4951" xr:uid="{00000000-0005-0000-0000-00007D250000}"/>
    <cellStyle name="Style 30" xfId="4952" xr:uid="{00000000-0005-0000-0000-00007E250000}"/>
    <cellStyle name="Style 31" xfId="4953" xr:uid="{00000000-0005-0000-0000-00007F250000}"/>
    <cellStyle name="Style 32" xfId="4954" xr:uid="{00000000-0005-0000-0000-000080250000}"/>
    <cellStyle name="Style 33" xfId="4955" xr:uid="{00000000-0005-0000-0000-000081250000}"/>
    <cellStyle name="Style 34" xfId="4956" xr:uid="{00000000-0005-0000-0000-000082250000}"/>
    <cellStyle name="Style 35" xfId="4957" xr:uid="{00000000-0005-0000-0000-000083250000}"/>
    <cellStyle name="Style 36" xfId="4958" xr:uid="{00000000-0005-0000-0000-000084250000}"/>
    <cellStyle name="Style 37" xfId="4959" xr:uid="{00000000-0005-0000-0000-000085250000}"/>
    <cellStyle name="Style 38" xfId="4960" xr:uid="{00000000-0005-0000-0000-000086250000}"/>
    <cellStyle name="Style 39" xfId="4961" xr:uid="{00000000-0005-0000-0000-000087250000}"/>
    <cellStyle name="Style 4" xfId="4962" xr:uid="{00000000-0005-0000-0000-000088250000}"/>
    <cellStyle name="Style 40" xfId="4963" xr:uid="{00000000-0005-0000-0000-000089250000}"/>
    <cellStyle name="Style 41" xfId="4964" xr:uid="{00000000-0005-0000-0000-00008A250000}"/>
    <cellStyle name="Style 42" xfId="4965" xr:uid="{00000000-0005-0000-0000-00008B250000}"/>
    <cellStyle name="Style 43" xfId="4966" xr:uid="{00000000-0005-0000-0000-00008C250000}"/>
    <cellStyle name="Style 44" xfId="4967" xr:uid="{00000000-0005-0000-0000-00008D250000}"/>
    <cellStyle name="Style 45" xfId="4968" xr:uid="{00000000-0005-0000-0000-00008E250000}"/>
    <cellStyle name="Style 46" xfId="4969" xr:uid="{00000000-0005-0000-0000-00008F250000}"/>
    <cellStyle name="Style 47" xfId="4970" xr:uid="{00000000-0005-0000-0000-000090250000}"/>
    <cellStyle name="Style 48" xfId="4971" xr:uid="{00000000-0005-0000-0000-000091250000}"/>
    <cellStyle name="Style 49" xfId="4972" xr:uid="{00000000-0005-0000-0000-000092250000}"/>
    <cellStyle name="Style 5" xfId="4973" xr:uid="{00000000-0005-0000-0000-000093250000}"/>
    <cellStyle name="Style 50" xfId="4974" xr:uid="{00000000-0005-0000-0000-000094250000}"/>
    <cellStyle name="Style 51" xfId="4975" xr:uid="{00000000-0005-0000-0000-000095250000}"/>
    <cellStyle name="Style 52" xfId="4976" xr:uid="{00000000-0005-0000-0000-000096250000}"/>
    <cellStyle name="Style 53" xfId="4977" xr:uid="{00000000-0005-0000-0000-000097250000}"/>
    <cellStyle name="Style 54" xfId="4978" xr:uid="{00000000-0005-0000-0000-000098250000}"/>
    <cellStyle name="Style 55" xfId="4979" xr:uid="{00000000-0005-0000-0000-000099250000}"/>
    <cellStyle name="Style 56" xfId="4980" xr:uid="{00000000-0005-0000-0000-00009A250000}"/>
    <cellStyle name="Style 57" xfId="4981" xr:uid="{00000000-0005-0000-0000-00009B250000}"/>
    <cellStyle name="Style 58" xfId="4982" xr:uid="{00000000-0005-0000-0000-00009C250000}"/>
    <cellStyle name="Style 59" xfId="4983" xr:uid="{00000000-0005-0000-0000-00009D250000}"/>
    <cellStyle name="Style 6" xfId="4984" xr:uid="{00000000-0005-0000-0000-00009E250000}"/>
    <cellStyle name="Style 60" xfId="4985" xr:uid="{00000000-0005-0000-0000-00009F250000}"/>
    <cellStyle name="Style 61" xfId="4986" xr:uid="{00000000-0005-0000-0000-0000A0250000}"/>
    <cellStyle name="Style 62" xfId="4987" xr:uid="{00000000-0005-0000-0000-0000A1250000}"/>
    <cellStyle name="Style 63" xfId="4988" xr:uid="{00000000-0005-0000-0000-0000A2250000}"/>
    <cellStyle name="Style 64" xfId="4989" xr:uid="{00000000-0005-0000-0000-0000A3250000}"/>
    <cellStyle name="Style 65" xfId="4990" xr:uid="{00000000-0005-0000-0000-0000A4250000}"/>
    <cellStyle name="Style 66" xfId="4991" xr:uid="{00000000-0005-0000-0000-0000A5250000}"/>
    <cellStyle name="Style 67" xfId="4992" xr:uid="{00000000-0005-0000-0000-0000A6250000}"/>
    <cellStyle name="Style 68" xfId="4993" xr:uid="{00000000-0005-0000-0000-0000A7250000}"/>
    <cellStyle name="Style 69" xfId="4994" xr:uid="{00000000-0005-0000-0000-0000A8250000}"/>
    <cellStyle name="Style 7" xfId="4995" xr:uid="{00000000-0005-0000-0000-0000A9250000}"/>
    <cellStyle name="Style 70" xfId="4996" xr:uid="{00000000-0005-0000-0000-0000AA250000}"/>
    <cellStyle name="Style 71" xfId="4997" xr:uid="{00000000-0005-0000-0000-0000AB250000}"/>
    <cellStyle name="Style 72" xfId="4998" xr:uid="{00000000-0005-0000-0000-0000AC250000}"/>
    <cellStyle name="Style 73" xfId="4999" xr:uid="{00000000-0005-0000-0000-0000AD250000}"/>
    <cellStyle name="Style 74" xfId="5000" xr:uid="{00000000-0005-0000-0000-0000AE250000}"/>
    <cellStyle name="Style 75" xfId="5001" xr:uid="{00000000-0005-0000-0000-0000AF250000}"/>
    <cellStyle name="Style 76" xfId="5002" xr:uid="{00000000-0005-0000-0000-0000B0250000}"/>
    <cellStyle name="Style 77" xfId="5003" xr:uid="{00000000-0005-0000-0000-0000B1250000}"/>
    <cellStyle name="Style 78" xfId="5004" xr:uid="{00000000-0005-0000-0000-0000B2250000}"/>
    <cellStyle name="Style 79" xfId="5005" xr:uid="{00000000-0005-0000-0000-0000B3250000}"/>
    <cellStyle name="Style 8" xfId="5006" xr:uid="{00000000-0005-0000-0000-0000B4250000}"/>
    <cellStyle name="Style 80" xfId="5007" xr:uid="{00000000-0005-0000-0000-0000B5250000}"/>
    <cellStyle name="Style 81" xfId="5008" xr:uid="{00000000-0005-0000-0000-0000B6250000}"/>
    <cellStyle name="Style 82" xfId="5009" xr:uid="{00000000-0005-0000-0000-0000B7250000}"/>
    <cellStyle name="Style 83" xfId="5010" xr:uid="{00000000-0005-0000-0000-0000B8250000}"/>
    <cellStyle name="Style 84" xfId="5011" xr:uid="{00000000-0005-0000-0000-0000B9250000}"/>
    <cellStyle name="Style 85" xfId="5012" xr:uid="{00000000-0005-0000-0000-0000BA250000}"/>
    <cellStyle name="Style 86" xfId="5013" xr:uid="{00000000-0005-0000-0000-0000BB250000}"/>
    <cellStyle name="Style 87" xfId="5014" xr:uid="{00000000-0005-0000-0000-0000BC250000}"/>
    <cellStyle name="Style 88" xfId="5015" xr:uid="{00000000-0005-0000-0000-0000BD250000}"/>
    <cellStyle name="Style 89" xfId="5016" xr:uid="{00000000-0005-0000-0000-0000BE250000}"/>
    <cellStyle name="Style 9" xfId="5017" xr:uid="{00000000-0005-0000-0000-0000BF250000}"/>
    <cellStyle name="Style 90" xfId="5018" xr:uid="{00000000-0005-0000-0000-0000C0250000}"/>
    <cellStyle name="Style 91" xfId="5019" xr:uid="{00000000-0005-0000-0000-0000C1250000}"/>
    <cellStyle name="Style 92" xfId="5020" xr:uid="{00000000-0005-0000-0000-0000C2250000}"/>
    <cellStyle name="Style 93" xfId="5021" xr:uid="{00000000-0005-0000-0000-0000C3250000}"/>
    <cellStyle name="Style 94" xfId="5022" xr:uid="{00000000-0005-0000-0000-0000C4250000}"/>
    <cellStyle name="Style 95" xfId="5023" xr:uid="{00000000-0005-0000-0000-0000C5250000}"/>
    <cellStyle name="Style 96" xfId="5024" xr:uid="{00000000-0005-0000-0000-0000C6250000}"/>
    <cellStyle name="Style 97" xfId="5025" xr:uid="{00000000-0005-0000-0000-0000C7250000}"/>
    <cellStyle name="Style 98" xfId="5026" xr:uid="{00000000-0005-0000-0000-0000C8250000}"/>
    <cellStyle name="Style 99" xfId="5027" xr:uid="{00000000-0005-0000-0000-0000C9250000}"/>
    <cellStyle name="STYLE1" xfId="5028" xr:uid="{00000000-0005-0000-0000-0000CA250000}"/>
    <cellStyle name="STYLE2" xfId="5029" xr:uid="{00000000-0005-0000-0000-0000CB250000}"/>
    <cellStyle name="STYLE3" xfId="5030" xr:uid="{00000000-0005-0000-0000-0000CC250000}"/>
    <cellStyle name="Subhead" xfId="5031" xr:uid="{00000000-0005-0000-0000-0000CD250000}"/>
    <cellStyle name="Subtotal_left" xfId="5032" xr:uid="{00000000-0005-0000-0000-0000CE250000}"/>
    <cellStyle name="SwitchCell" xfId="5033" xr:uid="{00000000-0005-0000-0000-0000CF250000}"/>
    <cellStyle name="t" xfId="5034" xr:uid="{00000000-0005-0000-0000-0000D0250000}"/>
    <cellStyle name="Table Col Head" xfId="5035" xr:uid="{00000000-0005-0000-0000-0000D1250000}"/>
    <cellStyle name="Table Head" xfId="5036" xr:uid="{00000000-0005-0000-0000-0000D2250000}"/>
    <cellStyle name="Table Head Aligned" xfId="5037" xr:uid="{00000000-0005-0000-0000-0000D3250000}"/>
    <cellStyle name="Table Head Aligned 2" xfId="6209" xr:uid="{00000000-0005-0000-0000-0000D4250000}"/>
    <cellStyle name="Table Head Blue" xfId="5038" xr:uid="{00000000-0005-0000-0000-0000D5250000}"/>
    <cellStyle name="Table Head Green" xfId="5039" xr:uid="{00000000-0005-0000-0000-0000D6250000}"/>
    <cellStyle name="Table Head Green 2" xfId="6211" xr:uid="{00000000-0005-0000-0000-0000D7250000}"/>
    <cellStyle name="Table Head_Val_Sum_Graph" xfId="5040" xr:uid="{00000000-0005-0000-0000-0000D8250000}"/>
    <cellStyle name="Table Sub Head" xfId="5041" xr:uid="{00000000-0005-0000-0000-0000D9250000}"/>
    <cellStyle name="Table Text" xfId="5042" xr:uid="{00000000-0005-0000-0000-0000DA250000}"/>
    <cellStyle name="Table Title" xfId="5043" xr:uid="{00000000-0005-0000-0000-0000DB250000}"/>
    <cellStyle name="Table Units" xfId="5044" xr:uid="{00000000-0005-0000-0000-0000DC250000}"/>
    <cellStyle name="Table_Header" xfId="5045" xr:uid="{00000000-0005-0000-0000-0000DD250000}"/>
    <cellStyle name="TableBorder" xfId="5046" xr:uid="{00000000-0005-0000-0000-0000DE250000}"/>
    <cellStyle name="TableColumnHeader" xfId="5047" xr:uid="{00000000-0005-0000-0000-0000DF250000}"/>
    <cellStyle name="TableColumnHeader 2" xfId="8566" xr:uid="{00000000-0005-0000-0000-0000E0250000}"/>
    <cellStyle name="TableHeading" xfId="5048" xr:uid="{00000000-0005-0000-0000-0000E1250000}"/>
    <cellStyle name="TableHighlight" xfId="5049" xr:uid="{00000000-0005-0000-0000-0000E2250000}"/>
    <cellStyle name="TableNote" xfId="5050" xr:uid="{00000000-0005-0000-0000-0000E3250000}"/>
    <cellStyle name="test a style" xfId="5051" xr:uid="{00000000-0005-0000-0000-0000E4250000}"/>
    <cellStyle name="test a style 2" xfId="6212" xr:uid="{00000000-0005-0000-0000-0000E5250000}"/>
    <cellStyle name="Text 1" xfId="5052" xr:uid="{00000000-0005-0000-0000-0000E6250000}"/>
    <cellStyle name="Text Head 1" xfId="5053" xr:uid="{00000000-0005-0000-0000-0000E7250000}"/>
    <cellStyle name="Text Indent A" xfId="5054" xr:uid="{00000000-0005-0000-0000-0000E8250000}"/>
    <cellStyle name="Text Indent B" xfId="5055" xr:uid="{00000000-0005-0000-0000-0000E9250000}"/>
    <cellStyle name="Text Indent C" xfId="5056" xr:uid="{00000000-0005-0000-0000-0000EA250000}"/>
    <cellStyle name="Text Wrap" xfId="5057" xr:uid="{00000000-0005-0000-0000-0000EB250000}"/>
    <cellStyle name="Time" xfId="5058" xr:uid="{00000000-0005-0000-0000-0000EC250000}"/>
    <cellStyle name="Times 10" xfId="5059" xr:uid="{00000000-0005-0000-0000-0000ED250000}"/>
    <cellStyle name="Times 12" xfId="5060" xr:uid="{00000000-0005-0000-0000-0000EE250000}"/>
    <cellStyle name="Times New Roman" xfId="5061" xr:uid="{00000000-0005-0000-0000-0000EF250000}"/>
    <cellStyle name="Title 2" xfId="61" xr:uid="{00000000-0005-0000-0000-0000F0250000}"/>
    <cellStyle name="Title 2 2" xfId="5062" xr:uid="{00000000-0005-0000-0000-0000F1250000}"/>
    <cellStyle name="Title 3" xfId="5063" xr:uid="{00000000-0005-0000-0000-0000F2250000}"/>
    <cellStyle name="title1" xfId="5065" xr:uid="{00000000-0005-0000-0000-0000F3250000}"/>
    <cellStyle name="title2" xfId="5066" xr:uid="{00000000-0005-0000-0000-0000F4250000}"/>
    <cellStyle name="Title-2" xfId="5064" xr:uid="{00000000-0005-0000-0000-0000F5250000}"/>
    <cellStyle name="Titles" xfId="5067" xr:uid="{00000000-0005-0000-0000-0000F6250000}"/>
    <cellStyle name="titre_col" xfId="5068" xr:uid="{00000000-0005-0000-0000-0000F7250000}"/>
    <cellStyle name="TOC" xfId="5069" xr:uid="{00000000-0005-0000-0000-0000F8250000}"/>
    <cellStyle name="Total 2" xfId="62" xr:uid="{00000000-0005-0000-0000-0000F9250000}"/>
    <cellStyle name="Total 2 10" xfId="5070" xr:uid="{00000000-0005-0000-0000-0000FA250000}"/>
    <cellStyle name="Total 2 11" xfId="9751" xr:uid="{00000000-0005-0000-0000-0000FB250000}"/>
    <cellStyle name="Total 2 2" xfId="69" xr:uid="{00000000-0005-0000-0000-0000FC250000}"/>
    <cellStyle name="Total 2 2 2" xfId="89" xr:uid="{00000000-0005-0000-0000-0000FD250000}"/>
    <cellStyle name="Total 2 2 2 2" xfId="9771" xr:uid="{00000000-0005-0000-0000-0000FE250000}"/>
    <cellStyle name="Total 2 2 3" xfId="9757" xr:uid="{00000000-0005-0000-0000-0000FF250000}"/>
    <cellStyle name="Total 2 3" xfId="83" xr:uid="{00000000-0005-0000-0000-000000260000}"/>
    <cellStyle name="Total 2 3 2" xfId="9765" xr:uid="{00000000-0005-0000-0000-000001260000}"/>
    <cellStyle name="Total 2 4" xfId="5071" xr:uid="{00000000-0005-0000-0000-000002260000}"/>
    <cellStyle name="Total 2 5" xfId="5072" xr:uid="{00000000-0005-0000-0000-000003260000}"/>
    <cellStyle name="Total 2 6" xfId="5073" xr:uid="{00000000-0005-0000-0000-000004260000}"/>
    <cellStyle name="Total 2 7" xfId="5074" xr:uid="{00000000-0005-0000-0000-000005260000}"/>
    <cellStyle name="Total 2 8" xfId="5075" xr:uid="{00000000-0005-0000-0000-000006260000}"/>
    <cellStyle name="Total 2 9" xfId="5076" xr:uid="{00000000-0005-0000-0000-000007260000}"/>
    <cellStyle name="Total 3" xfId="5077" xr:uid="{00000000-0005-0000-0000-000008260000}"/>
    <cellStyle name="Total Bold" xfId="5078" xr:uid="{00000000-0005-0000-0000-000009260000}"/>
    <cellStyle name="Totals" xfId="5079" xr:uid="{00000000-0005-0000-0000-00000A260000}"/>
    <cellStyle name="Totals 2" xfId="8567" xr:uid="{00000000-0005-0000-0000-00000B260000}"/>
    <cellStyle name="Underline_Single" xfId="5080" xr:uid="{00000000-0005-0000-0000-00000C260000}"/>
    <cellStyle name="UnProtectedCalc" xfId="5081" xr:uid="{00000000-0005-0000-0000-00000D260000}"/>
    <cellStyle name="UnProtectedCalc 2" xfId="6213" xr:uid="{00000000-0005-0000-0000-00000E260000}"/>
    <cellStyle name="Valuta (0)_Sheet1" xfId="5082" xr:uid="{00000000-0005-0000-0000-00000F260000}"/>
    <cellStyle name="Valuta_piv_polio" xfId="5083" xr:uid="{00000000-0005-0000-0000-000010260000}"/>
    <cellStyle name="Währung [0]_A17 - 31.03.1998" xfId="5084" xr:uid="{00000000-0005-0000-0000-000011260000}"/>
    <cellStyle name="Währung_A17 - 31.03.1998" xfId="5085" xr:uid="{00000000-0005-0000-0000-000012260000}"/>
    <cellStyle name="Warburg" xfId="5086" xr:uid="{00000000-0005-0000-0000-000013260000}"/>
    <cellStyle name="Warning Text 2" xfId="63" xr:uid="{00000000-0005-0000-0000-000014260000}"/>
    <cellStyle name="Warning Text 2 2" xfId="5087" xr:uid="{00000000-0005-0000-0000-000015260000}"/>
    <cellStyle name="Warning Text 2 3" xfId="5088" xr:uid="{00000000-0005-0000-0000-000016260000}"/>
    <cellStyle name="Warning Text 2 4" xfId="5089" xr:uid="{00000000-0005-0000-0000-000017260000}"/>
    <cellStyle name="Warning Text 2 5" xfId="5090" xr:uid="{00000000-0005-0000-0000-000018260000}"/>
    <cellStyle name="Warning Text 2 6" xfId="5091" xr:uid="{00000000-0005-0000-0000-000019260000}"/>
    <cellStyle name="Warning Text 2 7" xfId="5092" xr:uid="{00000000-0005-0000-0000-00001A260000}"/>
    <cellStyle name="Warning Text 2 8" xfId="5093" xr:uid="{00000000-0005-0000-0000-00001B260000}"/>
    <cellStyle name="Warning Text 2 9" xfId="5094" xr:uid="{00000000-0005-0000-0000-00001C260000}"/>
    <cellStyle name="Warning Text 3" xfId="5095" xr:uid="{00000000-0005-0000-0000-00001D260000}"/>
    <cellStyle name="wild guess" xfId="5096" xr:uid="{00000000-0005-0000-0000-00001E260000}"/>
    <cellStyle name="Wildguess" xfId="5097" xr:uid="{00000000-0005-0000-0000-00001F260000}"/>
    <cellStyle name="Year" xfId="5098" xr:uid="{00000000-0005-0000-0000-000020260000}"/>
    <cellStyle name="Year Estimate" xfId="5099" xr:uid="{00000000-0005-0000-0000-000021260000}"/>
    <cellStyle name="Year, Actual" xfId="5100" xr:uid="{00000000-0005-0000-0000-000022260000}"/>
    <cellStyle name="YearE_ Pies " xfId="5101" xr:uid="{00000000-0005-0000-0000-000023260000}"/>
    <cellStyle name="YearFormat" xfId="5102" xr:uid="{00000000-0005-0000-0000-000024260000}"/>
    <cellStyle name="YearFormat 2" xfId="6214" xr:uid="{00000000-0005-0000-0000-000025260000}"/>
    <cellStyle name="Yen" xfId="5103" xr:uid="{00000000-0005-0000-0000-000026260000}"/>
    <cellStyle name="YesNo" xfId="5104" xr:uid="{00000000-0005-0000-0000-000027260000}"/>
    <cellStyle name="쬞\?1@" xfId="5105" xr:uid="{00000000-0005-0000-0000-000028260000}"/>
    <cellStyle name="千位分隔 2" xfId="5106" xr:uid="{00000000-0005-0000-0000-000029260000}"/>
    <cellStyle name="常规 2" xfId="5107" xr:uid="{00000000-0005-0000-0000-00002A260000}"/>
    <cellStyle name="標準_car_JP" xfId="5108" xr:uid="{00000000-0005-0000-0000-00002B260000}"/>
  </cellStyles>
  <dxfs count="17">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s>
  <tableStyles count="0" defaultTableStyle="TableStyleMedium9" defaultPivotStyle="PivotStyleLight16"/>
  <colors>
    <mruColors>
      <color rgb="FFFFFF66"/>
      <color rgb="FF0033CC"/>
      <color rgb="FF66FF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microsoft.com/office/2017/10/relationships/person" Target="persons/person.xml"/></Relationships>
</file>

<file path=xl/ctrlProps/ctrlProp1.xml><?xml version="1.0" encoding="utf-8"?>
<formControlPr xmlns="http://schemas.microsoft.com/office/spreadsheetml/2009/9/main" objectType="CheckBox" checked="Checked"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checked="Checked"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checked="Checked" lockText="1" noThreeD="1"/>
</file>

<file path=xl/ctrlProps/ctrlProp20.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checked="Checked" lockText="1" noThreeD="1"/>
</file>

<file path=xl/ctrlProps/ctrlProp5.xml><?xml version="1.0" encoding="utf-8"?>
<formControlPr xmlns="http://schemas.microsoft.com/office/spreadsheetml/2009/9/main" objectType="CheckBox" checked="Checked" lockText="1" noThreeD="1"/>
</file>

<file path=xl/ctrlProps/ctrlProp6.xml><?xml version="1.0" encoding="utf-8"?>
<formControlPr xmlns="http://schemas.microsoft.com/office/spreadsheetml/2009/9/main" objectType="CheckBox" checked="Checked" lockText="1" noThreeD="1"/>
</file>

<file path=xl/ctrlProps/ctrlProp7.xml><?xml version="1.0" encoding="utf-8"?>
<formControlPr xmlns="http://schemas.microsoft.com/office/spreadsheetml/2009/9/main" objectType="CheckBox" checked="Checked" lockText="1" noThreeD="1"/>
</file>

<file path=xl/ctrlProps/ctrlProp8.xml><?xml version="1.0" encoding="utf-8"?>
<formControlPr xmlns="http://schemas.microsoft.com/office/spreadsheetml/2009/9/main" objectType="CheckBox" checked="Checked" lockText="1" noThreeD="1"/>
</file>

<file path=xl/ctrlProps/ctrlProp9.xml><?xml version="1.0" encoding="utf-8"?>
<formControlPr xmlns="http://schemas.microsoft.com/office/spreadsheetml/2009/9/main" objectType="CheckBox" checked="Checked"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188259</xdr:colOff>
      <xdr:row>19</xdr:row>
      <xdr:rowOff>11206</xdr:rowOff>
    </xdr:from>
    <xdr:to>
      <xdr:col>2</xdr:col>
      <xdr:colOff>7655859</xdr:colOff>
      <xdr:row>26</xdr:row>
      <xdr:rowOff>96931</xdr:rowOff>
    </xdr:to>
    <xdr:sp macro="" textlink="">
      <xdr:nvSpPr>
        <xdr:cNvPr id="2" name="Text Box 50">
          <a:extLst>
            <a:ext uri="{FF2B5EF4-FFF2-40B4-BE49-F238E27FC236}">
              <a16:creationId xmlns:a16="http://schemas.microsoft.com/office/drawing/2014/main" id="{00000000-0008-0000-0000-000002000000}"/>
            </a:ext>
          </a:extLst>
        </xdr:cNvPr>
        <xdr:cNvSpPr txBox="1">
          <a:spLocks noChangeArrowheads="1"/>
        </xdr:cNvSpPr>
      </xdr:nvSpPr>
      <xdr:spPr bwMode="auto">
        <a:xfrm>
          <a:off x="188259" y="6465794"/>
          <a:ext cx="10213041" cy="1419225"/>
        </a:xfrm>
        <a:prstGeom prst="rect">
          <a:avLst/>
        </a:prstGeom>
        <a:noFill/>
        <a:ln>
          <a:noFill/>
        </a:ln>
        <a:effectLst>
          <a:softEdge rad="31750"/>
        </a:effectLst>
      </xdr:spPr>
      <xdr:txBody>
        <a:bodyPr vertOverflow="clip" wrap="square" lIns="27432" tIns="22860" rIns="0" bIns="0" anchor="t" upright="1"/>
        <a:lstStyle/>
        <a:p>
          <a:pPr algn="l" rtl="0">
            <a:defRPr sz="1000"/>
          </a:pPr>
          <a:r>
            <a:rPr lang="en-CA" sz="1000" b="1" i="1" u="none" strike="noStrike" baseline="0">
              <a:solidFill>
                <a:srgbClr val="000000"/>
              </a:solidFill>
              <a:latin typeface="Arial" pitchFamily="34" charset="0"/>
              <a:cs typeface="Arial" pitchFamily="34" charset="0"/>
            </a:rPr>
            <a:t>This Workbook Model is protected by copyright and is being made available to you solely for the purpose of filing your application.   You may use and copy this model for that purpose, and provide a copy of this model to any person that is advising or assisting you in that regard.  Except as indicated above, any copying, reproduction, publication, sale, adaptation, translation, modification, reverse engineering or other use or dissemination of this model without the express written consent of the Ontario Energy Board is prohibited.  If you provide a copy of this model to a person that is advising or assisting you in preparing the application or reviewing your draft rate order, you must ensure that the person understands and agrees to the restrictions noted above.</a:t>
          </a:r>
        </a:p>
        <a:p>
          <a:pPr algn="l" rtl="0">
            <a:defRPr sz="1000"/>
          </a:pPr>
          <a:endParaRPr lang="en-CA" sz="1000" b="1" i="1" u="none" strike="noStrike" baseline="0">
            <a:solidFill>
              <a:srgbClr val="000000"/>
            </a:solidFill>
            <a:latin typeface="Arial" pitchFamily="34" charset="0"/>
            <a:cs typeface="Arial" pitchFamily="34" charset="0"/>
          </a:endParaRPr>
        </a:p>
        <a:p>
          <a:pPr marL="0" marR="0" indent="0" algn="l" defTabSz="914400" rtl="0" eaLnBrk="1" fontAlgn="auto" latinLnBrk="0" hangingPunct="1">
            <a:lnSpc>
              <a:spcPct val="100000"/>
            </a:lnSpc>
            <a:spcBef>
              <a:spcPts val="0"/>
            </a:spcBef>
            <a:spcAft>
              <a:spcPts val="0"/>
            </a:spcAft>
            <a:buClrTx/>
            <a:buSzTx/>
            <a:buFontTx/>
            <a:buNone/>
            <a:tabLst/>
            <a:defRPr sz="1000"/>
          </a:pPr>
          <a:r>
            <a:rPr lang="en-CA" sz="1000" b="1" i="1" baseline="0">
              <a:effectLst/>
              <a:latin typeface="Arial" pitchFamily="34" charset="0"/>
              <a:ea typeface="+mn-ea"/>
              <a:cs typeface="Arial" pitchFamily="34" charset="0"/>
            </a:rPr>
            <a:t>While this model has been provided in Excel format and is required to be filed with the applications, the onus remains on the applicant to ensure the accuracy of the data and the results.</a:t>
          </a:r>
          <a:endParaRPr lang="en-CA" sz="1000" b="1" i="1" u="none" strike="noStrike" baseline="0">
            <a:solidFill>
              <a:srgbClr val="000000"/>
            </a:solidFill>
            <a:latin typeface="Arial" pitchFamily="34" charset="0"/>
            <a:cs typeface="Arial" pitchFamily="34" charset="0"/>
          </a:endParaRPr>
        </a:p>
      </xdr:txBody>
    </xdr:sp>
    <xdr:clientData/>
  </xdr:twoCellAnchor>
  <xdr:twoCellAnchor>
    <xdr:from>
      <xdr:col>0</xdr:col>
      <xdr:colOff>5041</xdr:colOff>
      <xdr:row>0</xdr:row>
      <xdr:rowOff>0</xdr:rowOff>
    </xdr:from>
    <xdr:to>
      <xdr:col>4</xdr:col>
      <xdr:colOff>47624</xdr:colOff>
      <xdr:row>1</xdr:row>
      <xdr:rowOff>153519</xdr:rowOff>
    </xdr:to>
    <xdr:grpSp>
      <xdr:nvGrpSpPr>
        <xdr:cNvPr id="4" name="Group 3">
          <a:extLst>
            <a:ext uri="{FF2B5EF4-FFF2-40B4-BE49-F238E27FC236}">
              <a16:creationId xmlns:a16="http://schemas.microsoft.com/office/drawing/2014/main" id="{00000000-0008-0000-0000-000004000000}"/>
            </a:ext>
          </a:extLst>
        </xdr:cNvPr>
        <xdr:cNvGrpSpPr/>
      </xdr:nvGrpSpPr>
      <xdr:grpSpPr>
        <a:xfrm>
          <a:off x="5041" y="0"/>
          <a:ext cx="11243983" cy="2363319"/>
          <a:chOff x="10997237" y="5479676"/>
          <a:chExt cx="8857420" cy="2022148"/>
        </a:xfrm>
      </xdr:grpSpPr>
      <xdr:pic>
        <xdr:nvPicPr>
          <xdr:cNvPr id="5" name="Picture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6" name="Rectangle 5">
            <a:extLst>
              <a:ext uri="{FF2B5EF4-FFF2-40B4-BE49-F238E27FC236}">
                <a16:creationId xmlns:a16="http://schemas.microsoft.com/office/drawing/2014/main" id="{00000000-0008-0000-0000-000006000000}"/>
              </a:ext>
            </a:extLst>
          </xdr:cNvPr>
          <xdr:cNvSpPr/>
        </xdr:nvSpPr>
        <xdr:spPr>
          <a:xfrm>
            <a:off x="11215555" y="5956647"/>
            <a:ext cx="8566570" cy="1545177"/>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Lost Revenue Adjustment Mechanism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 Variance Account (LRAMVA) </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Work Form</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7" name="Picture 6">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668151"/>
            <a:ext cx="389282"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8" name="Rectangle 7">
            <a:extLst>
              <a:ext uri="{FF2B5EF4-FFF2-40B4-BE49-F238E27FC236}">
                <a16:creationId xmlns:a16="http://schemas.microsoft.com/office/drawing/2014/main" id="{00000000-0008-0000-0000-000008000000}"/>
              </a:ext>
            </a:extLst>
          </xdr:cNvPr>
          <xdr:cNvSpPr/>
        </xdr:nvSpPr>
        <xdr:spPr>
          <a:xfrm>
            <a:off x="11516930" y="5637897"/>
            <a:ext cx="1486855"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2</xdr:col>
      <xdr:colOff>6221505</xdr:colOff>
      <xdr:row>0</xdr:row>
      <xdr:rowOff>1719542</xdr:rowOff>
    </xdr:from>
    <xdr:to>
      <xdr:col>3</xdr:col>
      <xdr:colOff>230281</xdr:colOff>
      <xdr:row>0</xdr:row>
      <xdr:rowOff>1967192</xdr:rowOff>
    </xdr:to>
    <xdr:sp macro="" textlink="">
      <xdr:nvSpPr>
        <xdr:cNvPr id="9" name="TextBox 8">
          <a:extLst>
            <a:ext uri="{FF2B5EF4-FFF2-40B4-BE49-F238E27FC236}">
              <a16:creationId xmlns:a16="http://schemas.microsoft.com/office/drawing/2014/main" id="{00000000-0008-0000-0000-000009000000}"/>
            </a:ext>
          </a:extLst>
        </xdr:cNvPr>
        <xdr:cNvSpPr txBox="1"/>
      </xdr:nvSpPr>
      <xdr:spPr>
        <a:xfrm>
          <a:off x="8974230" y="1719542"/>
          <a:ext cx="162877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8.0 (2025)</a:t>
          </a:r>
          <a:endParaRPr lang="en-CA" sz="1400"/>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0</xdr:colOff>
      <xdr:row>0</xdr:row>
      <xdr:rowOff>0</xdr:rowOff>
    </xdr:from>
    <xdr:to>
      <xdr:col>19</xdr:col>
      <xdr:colOff>465667</xdr:colOff>
      <xdr:row>1</xdr:row>
      <xdr:rowOff>42334</xdr:rowOff>
    </xdr:to>
    <xdr:grpSp>
      <xdr:nvGrpSpPr>
        <xdr:cNvPr id="2" name="Group 1">
          <a:extLst>
            <a:ext uri="{FF2B5EF4-FFF2-40B4-BE49-F238E27FC236}">
              <a16:creationId xmlns:a16="http://schemas.microsoft.com/office/drawing/2014/main" id="{00000000-0008-0000-0A00-000002000000}"/>
            </a:ext>
          </a:extLst>
        </xdr:cNvPr>
        <xdr:cNvGrpSpPr/>
      </xdr:nvGrpSpPr>
      <xdr:grpSpPr>
        <a:xfrm>
          <a:off x="0" y="0"/>
          <a:ext cx="19991917" cy="1985434"/>
          <a:chOff x="10997237" y="5479676"/>
          <a:chExt cx="8857420" cy="1900278"/>
        </a:xfrm>
      </xdr:grpSpPr>
      <xdr:pic>
        <xdr:nvPicPr>
          <xdr:cNvPr id="3" name="Picture 2">
            <a:extLst>
              <a:ext uri="{FF2B5EF4-FFF2-40B4-BE49-F238E27FC236}">
                <a16:creationId xmlns:a16="http://schemas.microsoft.com/office/drawing/2014/main" id="{00000000-0008-0000-0A00-000003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a:extLst>
              <a:ext uri="{FF2B5EF4-FFF2-40B4-BE49-F238E27FC236}">
                <a16:creationId xmlns:a16="http://schemas.microsoft.com/office/drawing/2014/main" id="{00000000-0008-0000-0A00-000004000000}"/>
              </a:ext>
            </a:extLst>
          </xdr:cNvPr>
          <xdr:cNvSpPr/>
        </xdr:nvSpPr>
        <xdr:spPr>
          <a:xfrm>
            <a:off x="11107770" y="6116284"/>
            <a:ext cx="8566570" cy="112609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Carrying Charges by Rate Class</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a:extLst>
              <a:ext uri="{FF2B5EF4-FFF2-40B4-BE49-F238E27FC236}">
                <a16:creationId xmlns:a16="http://schemas.microsoft.com/office/drawing/2014/main" id="{00000000-0008-0000-0A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40788" y="5681270"/>
            <a:ext cx="278569" cy="59239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a:extLst>
              <a:ext uri="{FF2B5EF4-FFF2-40B4-BE49-F238E27FC236}">
                <a16:creationId xmlns:a16="http://schemas.microsoft.com/office/drawing/2014/main" id="{00000000-0008-0000-0A00-000006000000}"/>
              </a:ext>
            </a:extLst>
          </xdr:cNvPr>
          <xdr:cNvSpPr/>
        </xdr:nvSpPr>
        <xdr:spPr>
          <a:xfrm>
            <a:off x="11468474" y="5742942"/>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17</xdr:col>
      <xdr:colOff>292364</xdr:colOff>
      <xdr:row>0</xdr:row>
      <xdr:rowOff>1398262</xdr:rowOff>
    </xdr:from>
    <xdr:to>
      <xdr:col>18</xdr:col>
      <xdr:colOff>827696</xdr:colOff>
      <xdr:row>0</xdr:row>
      <xdr:rowOff>1688042</xdr:rowOff>
    </xdr:to>
    <xdr:sp macro="" textlink="">
      <xdr:nvSpPr>
        <xdr:cNvPr id="7" name="TextBox 6">
          <a:extLst>
            <a:ext uri="{FF2B5EF4-FFF2-40B4-BE49-F238E27FC236}">
              <a16:creationId xmlns:a16="http://schemas.microsoft.com/office/drawing/2014/main" id="{00000000-0008-0000-0A00-000007000000}"/>
            </a:ext>
          </a:extLst>
        </xdr:cNvPr>
        <xdr:cNvSpPr txBox="1"/>
      </xdr:nvSpPr>
      <xdr:spPr>
        <a:xfrm>
          <a:off x="17299781" y="1398262"/>
          <a:ext cx="1583082" cy="2897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8.0 (2025)</a:t>
          </a:r>
          <a:endParaRPr lang="en-CA" sz="1400"/>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95250</xdr:colOff>
      <xdr:row>0</xdr:row>
      <xdr:rowOff>152400</xdr:rowOff>
    </xdr:from>
    <xdr:to>
      <xdr:col>32</xdr:col>
      <xdr:colOff>381000</xdr:colOff>
      <xdr:row>10</xdr:row>
      <xdr:rowOff>133350</xdr:rowOff>
    </xdr:to>
    <xdr:grpSp>
      <xdr:nvGrpSpPr>
        <xdr:cNvPr id="2" name="Group 1">
          <a:extLst>
            <a:ext uri="{FF2B5EF4-FFF2-40B4-BE49-F238E27FC236}">
              <a16:creationId xmlns:a16="http://schemas.microsoft.com/office/drawing/2014/main" id="{00000000-0008-0000-0B00-000002000000}"/>
            </a:ext>
          </a:extLst>
        </xdr:cNvPr>
        <xdr:cNvGrpSpPr/>
      </xdr:nvGrpSpPr>
      <xdr:grpSpPr>
        <a:xfrm>
          <a:off x="95250" y="152400"/>
          <a:ext cx="17760950" cy="1843617"/>
          <a:chOff x="10997237" y="5479676"/>
          <a:chExt cx="8857420" cy="1900278"/>
        </a:xfrm>
      </xdr:grpSpPr>
      <xdr:pic>
        <xdr:nvPicPr>
          <xdr:cNvPr id="3" name="Picture 2">
            <a:extLst>
              <a:ext uri="{FF2B5EF4-FFF2-40B4-BE49-F238E27FC236}">
                <a16:creationId xmlns:a16="http://schemas.microsoft.com/office/drawing/2014/main" id="{00000000-0008-0000-0B00-000003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a:extLst>
              <a:ext uri="{FF2B5EF4-FFF2-40B4-BE49-F238E27FC236}">
                <a16:creationId xmlns:a16="http://schemas.microsoft.com/office/drawing/2014/main" id="{00000000-0008-0000-0B00-000004000000}"/>
              </a:ext>
            </a:extLst>
          </xdr:cNvPr>
          <xdr:cNvSpPr/>
        </xdr:nvSpPr>
        <xdr:spPr>
          <a:xfrm>
            <a:off x="11104367" y="6026223"/>
            <a:ext cx="8566570" cy="112609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Supporting Documentation:</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LDC Persistence Savings Results from IESO</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a:extLst>
              <a:ext uri="{FF2B5EF4-FFF2-40B4-BE49-F238E27FC236}">
                <a16:creationId xmlns:a16="http://schemas.microsoft.com/office/drawing/2014/main" id="{00000000-0008-0000-0B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52902" y="5668151"/>
            <a:ext cx="250699" cy="4994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a:extLst>
              <a:ext uri="{FF2B5EF4-FFF2-40B4-BE49-F238E27FC236}">
                <a16:creationId xmlns:a16="http://schemas.microsoft.com/office/drawing/2014/main" id="{00000000-0008-0000-0B00-000006000000}"/>
              </a:ext>
            </a:extLst>
          </xdr:cNvPr>
          <xdr:cNvSpPr/>
        </xdr:nvSpPr>
        <xdr:spPr>
          <a:xfrm>
            <a:off x="11516930" y="5647451"/>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28</xdr:col>
      <xdr:colOff>95250</xdr:colOff>
      <xdr:row>7</xdr:row>
      <xdr:rowOff>169334</xdr:rowOff>
    </xdr:from>
    <xdr:to>
      <xdr:col>31</xdr:col>
      <xdr:colOff>570442</xdr:colOff>
      <xdr:row>9</xdr:row>
      <xdr:rowOff>35984</xdr:rowOff>
    </xdr:to>
    <xdr:sp macro="" textlink="">
      <xdr:nvSpPr>
        <xdr:cNvPr id="7" name="TextBox 6">
          <a:extLst>
            <a:ext uri="{FF2B5EF4-FFF2-40B4-BE49-F238E27FC236}">
              <a16:creationId xmlns:a16="http://schemas.microsoft.com/office/drawing/2014/main" id="{00000000-0008-0000-0B00-000007000000}"/>
            </a:ext>
          </a:extLst>
        </xdr:cNvPr>
        <xdr:cNvSpPr txBox="1"/>
      </xdr:nvSpPr>
      <xdr:spPr>
        <a:xfrm>
          <a:off x="25569333" y="1502834"/>
          <a:ext cx="2316692"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8.0 (2025)</a:t>
          </a:r>
          <a:endParaRPr lang="en-CA" sz="1400"/>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266700</xdr:colOff>
      <xdr:row>0</xdr:row>
      <xdr:rowOff>180975</xdr:rowOff>
    </xdr:from>
    <xdr:to>
      <xdr:col>22</xdr:col>
      <xdr:colOff>561975</xdr:colOff>
      <xdr:row>10</xdr:row>
      <xdr:rowOff>170391</xdr:rowOff>
    </xdr:to>
    <xdr:pic>
      <xdr:nvPicPr>
        <xdr:cNvPr id="2" name="Picture 1">
          <a:extLst>
            <a:ext uri="{FF2B5EF4-FFF2-40B4-BE49-F238E27FC236}">
              <a16:creationId xmlns:a16="http://schemas.microsoft.com/office/drawing/2014/main" id="{00000000-0008-0000-0C00-000002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266700" y="180975"/>
          <a:ext cx="14316075" cy="1894416"/>
        </a:xfrm>
        <a:prstGeom prst="rect">
          <a:avLst/>
        </a:prstGeom>
        <a:ln>
          <a:noFill/>
        </a:ln>
        <a:effectLst>
          <a:softEdge rad="112500"/>
        </a:effectLst>
      </xdr:spPr>
    </xdr:pic>
    <xdr:clientData/>
  </xdr:twoCellAnchor>
  <xdr:twoCellAnchor>
    <xdr:from>
      <xdr:col>1</xdr:col>
      <xdr:colOff>209550</xdr:colOff>
      <xdr:row>4</xdr:row>
      <xdr:rowOff>28575</xdr:rowOff>
    </xdr:from>
    <xdr:to>
      <xdr:col>21</xdr:col>
      <xdr:colOff>311572</xdr:colOff>
      <xdr:row>10</xdr:row>
      <xdr:rowOff>158148</xdr:rowOff>
    </xdr:to>
    <xdr:sp macro="" textlink="">
      <xdr:nvSpPr>
        <xdr:cNvPr id="3" name="Rectangle 2">
          <a:extLst>
            <a:ext uri="{FF2B5EF4-FFF2-40B4-BE49-F238E27FC236}">
              <a16:creationId xmlns:a16="http://schemas.microsoft.com/office/drawing/2014/main" id="{00000000-0008-0000-0C00-000003000000}"/>
            </a:ext>
          </a:extLst>
        </xdr:cNvPr>
        <xdr:cNvSpPr/>
      </xdr:nvSpPr>
      <xdr:spPr>
        <a:xfrm>
          <a:off x="819150" y="790575"/>
          <a:ext cx="12903622" cy="127257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Documentation for Streetlighting Projects</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clientData/>
  </xdr:twoCellAnchor>
  <xdr:twoCellAnchor>
    <xdr:from>
      <xdr:col>1</xdr:col>
      <xdr:colOff>85725</xdr:colOff>
      <xdr:row>2</xdr:row>
      <xdr:rowOff>133350</xdr:rowOff>
    </xdr:from>
    <xdr:to>
      <xdr:col>2</xdr:col>
      <xdr:colOff>114180</xdr:colOff>
      <xdr:row>5</xdr:row>
      <xdr:rowOff>137654</xdr:rowOff>
    </xdr:to>
    <xdr:pic>
      <xdr:nvPicPr>
        <xdr:cNvPr id="4" name="Picture 3">
          <a:extLst>
            <a:ext uri="{FF2B5EF4-FFF2-40B4-BE49-F238E27FC236}">
              <a16:creationId xmlns:a16="http://schemas.microsoft.com/office/drawing/2014/main" id="{00000000-0008-0000-0C00-000004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695325" y="514350"/>
          <a:ext cx="638055" cy="5758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195692</xdr:colOff>
      <xdr:row>3</xdr:row>
      <xdr:rowOff>14379</xdr:rowOff>
    </xdr:from>
    <xdr:to>
      <xdr:col>8</xdr:col>
      <xdr:colOff>343118</xdr:colOff>
      <xdr:row>5</xdr:row>
      <xdr:rowOff>14660</xdr:rowOff>
    </xdr:to>
    <xdr:sp macro="" textlink="">
      <xdr:nvSpPr>
        <xdr:cNvPr id="5" name="Rectangle 4">
          <a:extLst>
            <a:ext uri="{FF2B5EF4-FFF2-40B4-BE49-F238E27FC236}">
              <a16:creationId xmlns:a16="http://schemas.microsoft.com/office/drawing/2014/main" id="{00000000-0008-0000-0C00-000005000000}"/>
            </a:ext>
          </a:extLst>
        </xdr:cNvPr>
        <xdr:cNvSpPr/>
      </xdr:nvSpPr>
      <xdr:spPr>
        <a:xfrm>
          <a:off x="1414892" y="585879"/>
          <a:ext cx="4414626" cy="381281"/>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clientData/>
  </xdr:twoCellAnchor>
  <xdr:twoCellAnchor>
    <xdr:from>
      <xdr:col>18</xdr:col>
      <xdr:colOff>371475</xdr:colOff>
      <xdr:row>8</xdr:row>
      <xdr:rowOff>47625</xdr:rowOff>
    </xdr:from>
    <xdr:to>
      <xdr:col>22</xdr:col>
      <xdr:colOff>249767</xdr:colOff>
      <xdr:row>9</xdr:row>
      <xdr:rowOff>104775</xdr:rowOff>
    </xdr:to>
    <xdr:sp macro="" textlink="">
      <xdr:nvSpPr>
        <xdr:cNvPr id="6" name="TextBox 5">
          <a:extLst>
            <a:ext uri="{FF2B5EF4-FFF2-40B4-BE49-F238E27FC236}">
              <a16:creationId xmlns:a16="http://schemas.microsoft.com/office/drawing/2014/main" id="{00000000-0008-0000-0C00-000006000000}"/>
            </a:ext>
          </a:extLst>
        </xdr:cNvPr>
        <xdr:cNvSpPr txBox="1"/>
      </xdr:nvSpPr>
      <xdr:spPr>
        <a:xfrm>
          <a:off x="11953875" y="1571625"/>
          <a:ext cx="2316692"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8.0 (2025)</a:t>
          </a:r>
          <a:endParaRPr lang="en-CA" sz="14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297519</xdr:colOff>
      <xdr:row>1</xdr:row>
      <xdr:rowOff>96932</xdr:rowOff>
    </xdr:from>
    <xdr:to>
      <xdr:col>23</xdr:col>
      <xdr:colOff>304801</xdr:colOff>
      <xdr:row>13</xdr:row>
      <xdr:rowOff>100854</xdr:rowOff>
    </xdr:to>
    <xdr:grpSp>
      <xdr:nvGrpSpPr>
        <xdr:cNvPr id="2" name="Group 1">
          <a:extLst>
            <a:ext uri="{FF2B5EF4-FFF2-40B4-BE49-F238E27FC236}">
              <a16:creationId xmlns:a16="http://schemas.microsoft.com/office/drawing/2014/main" id="{00000000-0008-0000-0100-000002000000}"/>
            </a:ext>
          </a:extLst>
        </xdr:cNvPr>
        <xdr:cNvGrpSpPr/>
      </xdr:nvGrpSpPr>
      <xdr:grpSpPr>
        <a:xfrm>
          <a:off x="297519" y="281989"/>
          <a:ext cx="18883111" cy="2224608"/>
          <a:chOff x="11012846" y="5479676"/>
          <a:chExt cx="8857420" cy="1900278"/>
        </a:xfrm>
      </xdr:grpSpPr>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1012846" y="5479676"/>
            <a:ext cx="8857420" cy="1900278"/>
          </a:xfrm>
          <a:prstGeom prst="rect">
            <a:avLst/>
          </a:prstGeom>
          <a:ln>
            <a:noFill/>
          </a:ln>
          <a:effectLst>
            <a:softEdge rad="112500"/>
          </a:effectLst>
        </xdr:spPr>
      </xdr:pic>
      <xdr:sp macro="" textlink="">
        <xdr:nvSpPr>
          <xdr:cNvPr id="4" name="Rectangle 3">
            <a:extLst>
              <a:ext uri="{FF2B5EF4-FFF2-40B4-BE49-F238E27FC236}">
                <a16:creationId xmlns:a16="http://schemas.microsoft.com/office/drawing/2014/main" id="{00000000-0008-0000-0100-000004000000}"/>
              </a:ext>
            </a:extLst>
          </xdr:cNvPr>
          <xdr:cNvSpPr/>
        </xdr:nvSpPr>
        <xdr:spPr>
          <a:xfrm>
            <a:off x="11118398" y="6173855"/>
            <a:ext cx="8566570" cy="926244"/>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Instructions</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a:extLst>
              <a:ext uri="{FF2B5EF4-FFF2-40B4-BE49-F238E27FC236}">
                <a16:creationId xmlns:a16="http://schemas.microsoft.com/office/drawing/2014/main" id="{00000000-0008-0000-01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731384"/>
            <a:ext cx="301704" cy="4402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a:extLst>
              <a:ext uri="{FF2B5EF4-FFF2-40B4-BE49-F238E27FC236}">
                <a16:creationId xmlns:a16="http://schemas.microsoft.com/office/drawing/2014/main" id="{00000000-0008-0000-0100-000006000000}"/>
              </a:ext>
            </a:extLst>
          </xdr:cNvPr>
          <xdr:cNvSpPr/>
        </xdr:nvSpPr>
        <xdr:spPr>
          <a:xfrm>
            <a:off x="11528227" y="5740652"/>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19</xdr:col>
      <xdr:colOff>457200</xdr:colOff>
      <xdr:row>10</xdr:row>
      <xdr:rowOff>104775</xdr:rowOff>
    </xdr:from>
    <xdr:to>
      <xdr:col>22</xdr:col>
      <xdr:colOff>421006</xdr:colOff>
      <xdr:row>11</xdr:row>
      <xdr:rowOff>171450</xdr:rowOff>
    </xdr:to>
    <xdr:sp macro="" textlink="">
      <xdr:nvSpPr>
        <xdr:cNvPr id="8" name="TextBox 7">
          <a:extLst>
            <a:ext uri="{FF2B5EF4-FFF2-40B4-BE49-F238E27FC236}">
              <a16:creationId xmlns:a16="http://schemas.microsoft.com/office/drawing/2014/main" id="{00000000-0008-0000-0100-000008000000}"/>
            </a:ext>
          </a:extLst>
        </xdr:cNvPr>
        <xdr:cNvSpPr txBox="1"/>
      </xdr:nvSpPr>
      <xdr:spPr>
        <a:xfrm>
          <a:off x="14306550" y="1914525"/>
          <a:ext cx="184975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8.0 (2025)</a:t>
          </a:r>
          <a:endParaRPr lang="en-CA" sz="14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123825</xdr:colOff>
      <xdr:row>0</xdr:row>
      <xdr:rowOff>76200</xdr:rowOff>
    </xdr:from>
    <xdr:to>
      <xdr:col>6</xdr:col>
      <xdr:colOff>338667</xdr:colOff>
      <xdr:row>1</xdr:row>
      <xdr:rowOff>190500</xdr:rowOff>
    </xdr:to>
    <xdr:grpSp>
      <xdr:nvGrpSpPr>
        <xdr:cNvPr id="4" name="Group 3">
          <a:extLst>
            <a:ext uri="{FF2B5EF4-FFF2-40B4-BE49-F238E27FC236}">
              <a16:creationId xmlns:a16="http://schemas.microsoft.com/office/drawing/2014/main" id="{00000000-0008-0000-0200-000004000000}"/>
            </a:ext>
          </a:extLst>
        </xdr:cNvPr>
        <xdr:cNvGrpSpPr/>
      </xdr:nvGrpSpPr>
      <xdr:grpSpPr>
        <a:xfrm>
          <a:off x="123825" y="76200"/>
          <a:ext cx="18927385" cy="1964871"/>
          <a:chOff x="10997237" y="5479676"/>
          <a:chExt cx="8857420" cy="1900278"/>
        </a:xfrm>
      </xdr:grpSpPr>
      <xdr:pic>
        <xdr:nvPicPr>
          <xdr:cNvPr id="5" name="Picture 4">
            <a:extLst>
              <a:ext uri="{FF2B5EF4-FFF2-40B4-BE49-F238E27FC236}">
                <a16:creationId xmlns:a16="http://schemas.microsoft.com/office/drawing/2014/main" id="{00000000-0008-0000-0200-000005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6" name="Rectangle 5">
            <a:extLst>
              <a:ext uri="{FF2B5EF4-FFF2-40B4-BE49-F238E27FC236}">
                <a16:creationId xmlns:a16="http://schemas.microsoft.com/office/drawing/2014/main" id="{00000000-0008-0000-0200-000006000000}"/>
              </a:ext>
            </a:extLst>
          </xdr:cNvPr>
          <xdr:cNvSpPr/>
        </xdr:nvSpPr>
        <xdr:spPr>
          <a:xfrm>
            <a:off x="11107770" y="5940347"/>
            <a:ext cx="8566570" cy="130203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Checklist and Schematic</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7" name="Picture 6">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668150"/>
            <a:ext cx="301704" cy="4402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8" name="Rectangle 7">
            <a:extLst>
              <a:ext uri="{FF2B5EF4-FFF2-40B4-BE49-F238E27FC236}">
                <a16:creationId xmlns:a16="http://schemas.microsoft.com/office/drawing/2014/main" id="{00000000-0008-0000-0200-000008000000}"/>
              </a:ext>
            </a:extLst>
          </xdr:cNvPr>
          <xdr:cNvSpPr/>
        </xdr:nvSpPr>
        <xdr:spPr>
          <a:xfrm>
            <a:off x="11516930" y="5637897"/>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4</xdr:col>
      <xdr:colOff>2617696</xdr:colOff>
      <xdr:row>0</xdr:row>
      <xdr:rowOff>1503508</xdr:rowOff>
    </xdr:from>
    <xdr:to>
      <xdr:col>5</xdr:col>
      <xdr:colOff>2883260</xdr:colOff>
      <xdr:row>1</xdr:row>
      <xdr:rowOff>53787</xdr:rowOff>
    </xdr:to>
    <xdr:sp macro="" textlink="">
      <xdr:nvSpPr>
        <xdr:cNvPr id="10" name="TextBox 9">
          <a:extLst>
            <a:ext uri="{FF2B5EF4-FFF2-40B4-BE49-F238E27FC236}">
              <a16:creationId xmlns:a16="http://schemas.microsoft.com/office/drawing/2014/main" id="{00000000-0008-0000-0200-00000A000000}"/>
            </a:ext>
          </a:extLst>
        </xdr:cNvPr>
        <xdr:cNvSpPr txBox="1"/>
      </xdr:nvSpPr>
      <xdr:spPr>
        <a:xfrm>
          <a:off x="15383437" y="1503508"/>
          <a:ext cx="3143235" cy="4059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8.0 (2025)</a:t>
          </a:r>
          <a:endParaRPr lang="en-CA" sz="14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135155</xdr:colOff>
      <xdr:row>0</xdr:row>
      <xdr:rowOff>47006</xdr:rowOff>
    </xdr:from>
    <xdr:to>
      <xdr:col>12</xdr:col>
      <xdr:colOff>110813</xdr:colOff>
      <xdr:row>1</xdr:row>
      <xdr:rowOff>555830</xdr:rowOff>
    </xdr:to>
    <xdr:grpSp>
      <xdr:nvGrpSpPr>
        <xdr:cNvPr id="2" name="Group 1">
          <a:extLst>
            <a:ext uri="{FF2B5EF4-FFF2-40B4-BE49-F238E27FC236}">
              <a16:creationId xmlns:a16="http://schemas.microsoft.com/office/drawing/2014/main" id="{00000000-0008-0000-0400-000002000000}"/>
            </a:ext>
          </a:extLst>
        </xdr:cNvPr>
        <xdr:cNvGrpSpPr/>
      </xdr:nvGrpSpPr>
      <xdr:grpSpPr>
        <a:xfrm>
          <a:off x="135155" y="47006"/>
          <a:ext cx="20667445" cy="2337624"/>
          <a:chOff x="11005139" y="5482585"/>
          <a:chExt cx="8857420" cy="1900278"/>
        </a:xfrm>
      </xdr:grpSpPr>
      <xdr:pic>
        <xdr:nvPicPr>
          <xdr:cNvPr id="3" name="Picture 2">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1005139" y="5482585"/>
            <a:ext cx="8857420" cy="1900278"/>
          </a:xfrm>
          <a:prstGeom prst="rect">
            <a:avLst/>
          </a:prstGeom>
          <a:ln>
            <a:noFill/>
          </a:ln>
          <a:effectLst>
            <a:softEdge rad="112500"/>
          </a:effectLst>
        </xdr:spPr>
      </xdr:pic>
      <xdr:sp macro="" textlink="">
        <xdr:nvSpPr>
          <xdr:cNvPr id="4" name="Rectangle 3">
            <a:extLst>
              <a:ext uri="{FF2B5EF4-FFF2-40B4-BE49-F238E27FC236}">
                <a16:creationId xmlns:a16="http://schemas.microsoft.com/office/drawing/2014/main" id="{00000000-0008-0000-0400-000004000000}"/>
              </a:ext>
            </a:extLst>
          </xdr:cNvPr>
          <xdr:cNvSpPr/>
        </xdr:nvSpPr>
        <xdr:spPr>
          <a:xfrm>
            <a:off x="11224639" y="6136775"/>
            <a:ext cx="8566570" cy="1159108"/>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Summary Tab</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a:extLst>
              <a:ext uri="{FF2B5EF4-FFF2-40B4-BE49-F238E27FC236}">
                <a16:creationId xmlns:a16="http://schemas.microsoft.com/office/drawing/2014/main" id="{00000000-0008-0000-04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222587" y="5705314"/>
            <a:ext cx="335573" cy="5376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a:extLst>
              <a:ext uri="{FF2B5EF4-FFF2-40B4-BE49-F238E27FC236}">
                <a16:creationId xmlns:a16="http://schemas.microsoft.com/office/drawing/2014/main" id="{00000000-0008-0000-0400-000006000000}"/>
              </a:ext>
            </a:extLst>
          </xdr:cNvPr>
          <xdr:cNvSpPr/>
        </xdr:nvSpPr>
        <xdr:spPr>
          <a:xfrm>
            <a:off x="11614591" y="5735241"/>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mc:AlternateContent xmlns:mc="http://schemas.openxmlformats.org/markup-compatibility/2006">
    <mc:Choice xmlns:a14="http://schemas.microsoft.com/office/drawing/2010/main" Requires="a14">
      <xdr:twoCellAnchor editAs="oneCell">
        <xdr:from>
          <xdr:col>2</xdr:col>
          <xdr:colOff>960120</xdr:colOff>
          <xdr:row>54</xdr:row>
          <xdr:rowOff>30480</xdr:rowOff>
        </xdr:from>
        <xdr:to>
          <xdr:col>2</xdr:col>
          <xdr:colOff>1379220</xdr:colOff>
          <xdr:row>84</xdr:row>
          <xdr:rowOff>137160</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4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960120</xdr:colOff>
          <xdr:row>57</xdr:row>
          <xdr:rowOff>30480</xdr:rowOff>
        </xdr:from>
        <xdr:to>
          <xdr:col>2</xdr:col>
          <xdr:colOff>1379220</xdr:colOff>
          <xdr:row>84</xdr:row>
          <xdr:rowOff>137160</xdr:rowOff>
        </xdr:to>
        <xdr:sp macro="" textlink="">
          <xdr:nvSpPr>
            <xdr:cNvPr id="3100" name="Check Box 28" hidden="1">
              <a:extLst>
                <a:ext uri="{63B3BB69-23CF-44E3-9099-C40C66FF867C}">
                  <a14:compatExt spid="_x0000_s3100"/>
                </a:ext>
                <a:ext uri="{FF2B5EF4-FFF2-40B4-BE49-F238E27FC236}">
                  <a16:creationId xmlns:a16="http://schemas.microsoft.com/office/drawing/2014/main" id="{00000000-0008-0000-0400-00001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960120</xdr:colOff>
          <xdr:row>60</xdr:row>
          <xdr:rowOff>30480</xdr:rowOff>
        </xdr:from>
        <xdr:to>
          <xdr:col>2</xdr:col>
          <xdr:colOff>1379220</xdr:colOff>
          <xdr:row>84</xdr:row>
          <xdr:rowOff>137160</xdr:rowOff>
        </xdr:to>
        <xdr:sp macro="" textlink="">
          <xdr:nvSpPr>
            <xdr:cNvPr id="3101" name="Check Box 29" hidden="1">
              <a:extLst>
                <a:ext uri="{63B3BB69-23CF-44E3-9099-C40C66FF867C}">
                  <a14:compatExt spid="_x0000_s3101"/>
                </a:ext>
                <a:ext uri="{FF2B5EF4-FFF2-40B4-BE49-F238E27FC236}">
                  <a16:creationId xmlns:a16="http://schemas.microsoft.com/office/drawing/2014/main" id="{00000000-0008-0000-0400-00001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960120</xdr:colOff>
          <xdr:row>63</xdr:row>
          <xdr:rowOff>30480</xdr:rowOff>
        </xdr:from>
        <xdr:to>
          <xdr:col>2</xdr:col>
          <xdr:colOff>1379220</xdr:colOff>
          <xdr:row>84</xdr:row>
          <xdr:rowOff>137160</xdr:rowOff>
        </xdr:to>
        <xdr:sp macro="" textlink="">
          <xdr:nvSpPr>
            <xdr:cNvPr id="3102" name="Check Box 30" hidden="1">
              <a:extLst>
                <a:ext uri="{63B3BB69-23CF-44E3-9099-C40C66FF867C}">
                  <a14:compatExt spid="_x0000_s3102"/>
                </a:ext>
                <a:ext uri="{FF2B5EF4-FFF2-40B4-BE49-F238E27FC236}">
                  <a16:creationId xmlns:a16="http://schemas.microsoft.com/office/drawing/2014/main" id="{00000000-0008-0000-0400-00001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960120</xdr:colOff>
          <xdr:row>66</xdr:row>
          <xdr:rowOff>30480</xdr:rowOff>
        </xdr:from>
        <xdr:to>
          <xdr:col>2</xdr:col>
          <xdr:colOff>1379220</xdr:colOff>
          <xdr:row>84</xdr:row>
          <xdr:rowOff>137160</xdr:rowOff>
        </xdr:to>
        <xdr:sp macro="" textlink="">
          <xdr:nvSpPr>
            <xdr:cNvPr id="3103" name="Check Box 31" hidden="1">
              <a:extLst>
                <a:ext uri="{63B3BB69-23CF-44E3-9099-C40C66FF867C}">
                  <a14:compatExt spid="_x0000_s3103"/>
                </a:ext>
                <a:ext uri="{FF2B5EF4-FFF2-40B4-BE49-F238E27FC236}">
                  <a16:creationId xmlns:a16="http://schemas.microsoft.com/office/drawing/2014/main" id="{00000000-0008-0000-0400-00001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10</xdr:col>
      <xdr:colOff>348345</xdr:colOff>
      <xdr:row>0</xdr:row>
      <xdr:rowOff>1730828</xdr:rowOff>
    </xdr:from>
    <xdr:to>
      <xdr:col>11</xdr:col>
      <xdr:colOff>848272</xdr:colOff>
      <xdr:row>1</xdr:row>
      <xdr:rowOff>149678</xdr:rowOff>
    </xdr:to>
    <xdr:sp macro="" textlink="">
      <xdr:nvSpPr>
        <xdr:cNvPr id="13" name="TextBox 12">
          <a:extLst>
            <a:ext uri="{FF2B5EF4-FFF2-40B4-BE49-F238E27FC236}">
              <a16:creationId xmlns:a16="http://schemas.microsoft.com/office/drawing/2014/main" id="{00000000-0008-0000-0400-00000D000000}"/>
            </a:ext>
          </a:extLst>
        </xdr:cNvPr>
        <xdr:cNvSpPr txBox="1"/>
      </xdr:nvSpPr>
      <xdr:spPr>
        <a:xfrm>
          <a:off x="17896116" y="1730828"/>
          <a:ext cx="184975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8.0 (2025)</a:t>
          </a:r>
          <a:endParaRPr lang="en-CA" sz="1400"/>
        </a:p>
      </xdr:txBody>
    </xdr:sp>
    <xdr:clientData/>
  </xdr:twoCellAnchor>
  <mc:AlternateContent xmlns:mc="http://schemas.openxmlformats.org/markup-compatibility/2006">
    <mc:Choice xmlns:a14="http://schemas.microsoft.com/office/drawing/2010/main" Requires="a14">
      <xdr:twoCellAnchor editAs="oneCell">
        <xdr:from>
          <xdr:col>2</xdr:col>
          <xdr:colOff>960120</xdr:colOff>
          <xdr:row>69</xdr:row>
          <xdr:rowOff>38100</xdr:rowOff>
        </xdr:from>
        <xdr:to>
          <xdr:col>2</xdr:col>
          <xdr:colOff>1379220</xdr:colOff>
          <xdr:row>84</xdr:row>
          <xdr:rowOff>144780</xdr:rowOff>
        </xdr:to>
        <xdr:sp macro="" textlink="">
          <xdr:nvSpPr>
            <xdr:cNvPr id="3104" name="Check Box 32" hidden="1">
              <a:extLst>
                <a:ext uri="{63B3BB69-23CF-44E3-9099-C40C66FF867C}">
                  <a14:compatExt spid="_x0000_s3104"/>
                </a:ext>
                <a:ext uri="{FF2B5EF4-FFF2-40B4-BE49-F238E27FC236}">
                  <a16:creationId xmlns:a16="http://schemas.microsoft.com/office/drawing/2014/main" id="{00000000-0008-0000-0400-00002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960120</xdr:colOff>
          <xdr:row>72</xdr:row>
          <xdr:rowOff>38100</xdr:rowOff>
        </xdr:from>
        <xdr:to>
          <xdr:col>2</xdr:col>
          <xdr:colOff>1379220</xdr:colOff>
          <xdr:row>84</xdr:row>
          <xdr:rowOff>144780</xdr:rowOff>
        </xdr:to>
        <xdr:sp macro="" textlink="">
          <xdr:nvSpPr>
            <xdr:cNvPr id="3105" name="Check Box 33" hidden="1">
              <a:extLst>
                <a:ext uri="{63B3BB69-23CF-44E3-9099-C40C66FF867C}">
                  <a14:compatExt spid="_x0000_s3105"/>
                </a:ext>
                <a:ext uri="{FF2B5EF4-FFF2-40B4-BE49-F238E27FC236}">
                  <a16:creationId xmlns:a16="http://schemas.microsoft.com/office/drawing/2014/main" id="{00000000-0008-0000-0400-00002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952500</xdr:colOff>
          <xdr:row>75</xdr:row>
          <xdr:rowOff>38100</xdr:rowOff>
        </xdr:from>
        <xdr:to>
          <xdr:col>2</xdr:col>
          <xdr:colOff>1371600</xdr:colOff>
          <xdr:row>84</xdr:row>
          <xdr:rowOff>137160</xdr:rowOff>
        </xdr:to>
        <xdr:sp macro="" textlink="">
          <xdr:nvSpPr>
            <xdr:cNvPr id="3106" name="Check Box 34" hidden="1">
              <a:extLst>
                <a:ext uri="{63B3BB69-23CF-44E3-9099-C40C66FF867C}">
                  <a14:compatExt spid="_x0000_s3106"/>
                </a:ext>
                <a:ext uri="{FF2B5EF4-FFF2-40B4-BE49-F238E27FC236}">
                  <a16:creationId xmlns:a16="http://schemas.microsoft.com/office/drawing/2014/main" id="{00000000-0008-0000-0400-00002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960120</xdr:colOff>
          <xdr:row>78</xdr:row>
          <xdr:rowOff>76200</xdr:rowOff>
        </xdr:from>
        <xdr:to>
          <xdr:col>2</xdr:col>
          <xdr:colOff>1379220</xdr:colOff>
          <xdr:row>84</xdr:row>
          <xdr:rowOff>137160</xdr:rowOff>
        </xdr:to>
        <xdr:sp macro="" textlink="">
          <xdr:nvSpPr>
            <xdr:cNvPr id="3109" name="Check Box 37" hidden="1">
              <a:extLst>
                <a:ext uri="{63B3BB69-23CF-44E3-9099-C40C66FF867C}">
                  <a14:compatExt spid="_x0000_s3109"/>
                </a:ext>
                <a:ext uri="{FF2B5EF4-FFF2-40B4-BE49-F238E27FC236}">
                  <a16:creationId xmlns:a16="http://schemas.microsoft.com/office/drawing/2014/main" id="{00000000-0008-0000-0400-00002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960120</xdr:colOff>
          <xdr:row>106</xdr:row>
          <xdr:rowOff>0</xdr:rowOff>
        </xdr:from>
        <xdr:to>
          <xdr:col>2</xdr:col>
          <xdr:colOff>1379220</xdr:colOff>
          <xdr:row>107</xdr:row>
          <xdr:rowOff>137160</xdr:rowOff>
        </xdr:to>
        <xdr:sp macro="" textlink="">
          <xdr:nvSpPr>
            <xdr:cNvPr id="3113" name="Check Box 41" hidden="1">
              <a:extLst>
                <a:ext uri="{63B3BB69-23CF-44E3-9099-C40C66FF867C}">
                  <a14:compatExt spid="_x0000_s3113"/>
                </a:ext>
                <a:ext uri="{FF2B5EF4-FFF2-40B4-BE49-F238E27FC236}">
                  <a16:creationId xmlns:a16="http://schemas.microsoft.com/office/drawing/2014/main" id="{00000000-0008-0000-0400-00002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960120</xdr:colOff>
          <xdr:row>106</xdr:row>
          <xdr:rowOff>0</xdr:rowOff>
        </xdr:from>
        <xdr:to>
          <xdr:col>2</xdr:col>
          <xdr:colOff>1379220</xdr:colOff>
          <xdr:row>107</xdr:row>
          <xdr:rowOff>137160</xdr:rowOff>
        </xdr:to>
        <xdr:sp macro="" textlink="">
          <xdr:nvSpPr>
            <xdr:cNvPr id="3114" name="Check Box 42" hidden="1">
              <a:extLst>
                <a:ext uri="{63B3BB69-23CF-44E3-9099-C40C66FF867C}">
                  <a14:compatExt spid="_x0000_s3114"/>
                </a:ext>
                <a:ext uri="{FF2B5EF4-FFF2-40B4-BE49-F238E27FC236}">
                  <a16:creationId xmlns:a16="http://schemas.microsoft.com/office/drawing/2014/main" id="{00000000-0008-0000-0400-00002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960120</xdr:colOff>
          <xdr:row>107</xdr:row>
          <xdr:rowOff>30480</xdr:rowOff>
        </xdr:from>
        <xdr:to>
          <xdr:col>2</xdr:col>
          <xdr:colOff>1379220</xdr:colOff>
          <xdr:row>108</xdr:row>
          <xdr:rowOff>160020</xdr:rowOff>
        </xdr:to>
        <xdr:sp macro="" textlink="">
          <xdr:nvSpPr>
            <xdr:cNvPr id="3115" name="Check Box 43" hidden="1">
              <a:extLst>
                <a:ext uri="{63B3BB69-23CF-44E3-9099-C40C66FF867C}">
                  <a14:compatExt spid="_x0000_s3115"/>
                </a:ext>
                <a:ext uri="{FF2B5EF4-FFF2-40B4-BE49-F238E27FC236}">
                  <a16:creationId xmlns:a16="http://schemas.microsoft.com/office/drawing/2014/main" id="{00000000-0008-0000-0400-00002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960120</xdr:colOff>
          <xdr:row>111</xdr:row>
          <xdr:rowOff>30480</xdr:rowOff>
        </xdr:from>
        <xdr:to>
          <xdr:col>2</xdr:col>
          <xdr:colOff>1379220</xdr:colOff>
          <xdr:row>112</xdr:row>
          <xdr:rowOff>160020</xdr:rowOff>
        </xdr:to>
        <xdr:sp macro="" textlink="">
          <xdr:nvSpPr>
            <xdr:cNvPr id="3116" name="Check Box 44" hidden="1">
              <a:extLst>
                <a:ext uri="{63B3BB69-23CF-44E3-9099-C40C66FF867C}">
                  <a14:compatExt spid="_x0000_s3116"/>
                </a:ext>
                <a:ext uri="{FF2B5EF4-FFF2-40B4-BE49-F238E27FC236}">
                  <a16:creationId xmlns:a16="http://schemas.microsoft.com/office/drawing/2014/main" id="{00000000-0008-0000-0400-00002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960120</xdr:colOff>
          <xdr:row>115</xdr:row>
          <xdr:rowOff>45720</xdr:rowOff>
        </xdr:from>
        <xdr:to>
          <xdr:col>2</xdr:col>
          <xdr:colOff>1379220</xdr:colOff>
          <xdr:row>116</xdr:row>
          <xdr:rowOff>182880</xdr:rowOff>
        </xdr:to>
        <xdr:sp macro="" textlink="">
          <xdr:nvSpPr>
            <xdr:cNvPr id="3118" name="Check Box 46" hidden="1">
              <a:extLst>
                <a:ext uri="{63B3BB69-23CF-44E3-9099-C40C66FF867C}">
                  <a14:compatExt spid="_x0000_s3118"/>
                </a:ext>
                <a:ext uri="{FF2B5EF4-FFF2-40B4-BE49-F238E27FC236}">
                  <a16:creationId xmlns:a16="http://schemas.microsoft.com/office/drawing/2014/main" id="{00000000-0008-0000-0400-00002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960120</xdr:colOff>
          <xdr:row>81</xdr:row>
          <xdr:rowOff>76200</xdr:rowOff>
        </xdr:from>
        <xdr:to>
          <xdr:col>2</xdr:col>
          <xdr:colOff>1379220</xdr:colOff>
          <xdr:row>84</xdr:row>
          <xdr:rowOff>137160</xdr:rowOff>
        </xdr:to>
        <xdr:sp macro="" textlink="">
          <xdr:nvSpPr>
            <xdr:cNvPr id="3119" name="Check Box 47" hidden="1">
              <a:extLst>
                <a:ext uri="{63B3BB69-23CF-44E3-9099-C40C66FF867C}">
                  <a14:compatExt spid="_x0000_s3119"/>
                </a:ext>
                <a:ext uri="{FF2B5EF4-FFF2-40B4-BE49-F238E27FC236}">
                  <a16:creationId xmlns:a16="http://schemas.microsoft.com/office/drawing/2014/main" id="{00000000-0008-0000-0400-00002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960120</xdr:colOff>
          <xdr:row>84</xdr:row>
          <xdr:rowOff>76200</xdr:rowOff>
        </xdr:from>
        <xdr:to>
          <xdr:col>2</xdr:col>
          <xdr:colOff>1379220</xdr:colOff>
          <xdr:row>86</xdr:row>
          <xdr:rowOff>7620</xdr:rowOff>
        </xdr:to>
        <xdr:sp macro="" textlink="">
          <xdr:nvSpPr>
            <xdr:cNvPr id="3120" name="Check Box 48" hidden="1">
              <a:extLst>
                <a:ext uri="{63B3BB69-23CF-44E3-9099-C40C66FF867C}">
                  <a14:compatExt spid="_x0000_s3120"/>
                </a:ext>
                <a:ext uri="{FF2B5EF4-FFF2-40B4-BE49-F238E27FC236}">
                  <a16:creationId xmlns:a16="http://schemas.microsoft.com/office/drawing/2014/main" id="{00000000-0008-0000-0400-00003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960120</xdr:colOff>
          <xdr:row>87</xdr:row>
          <xdr:rowOff>76200</xdr:rowOff>
        </xdr:from>
        <xdr:to>
          <xdr:col>2</xdr:col>
          <xdr:colOff>1394460</xdr:colOff>
          <xdr:row>89</xdr:row>
          <xdr:rowOff>22860</xdr:rowOff>
        </xdr:to>
        <xdr:sp macro="" textlink="">
          <xdr:nvSpPr>
            <xdr:cNvPr id="3121" name="Check Box 49" hidden="1">
              <a:extLst>
                <a:ext uri="{63B3BB69-23CF-44E3-9099-C40C66FF867C}">
                  <a14:compatExt spid="_x0000_s3121"/>
                </a:ext>
                <a:ext uri="{FF2B5EF4-FFF2-40B4-BE49-F238E27FC236}">
                  <a16:creationId xmlns:a16="http://schemas.microsoft.com/office/drawing/2014/main" id="{00000000-0008-0000-0400-00003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960120</xdr:colOff>
          <xdr:row>90</xdr:row>
          <xdr:rowOff>76200</xdr:rowOff>
        </xdr:from>
        <xdr:to>
          <xdr:col>2</xdr:col>
          <xdr:colOff>1379220</xdr:colOff>
          <xdr:row>92</xdr:row>
          <xdr:rowOff>7620</xdr:rowOff>
        </xdr:to>
        <xdr:sp macro="" textlink="">
          <xdr:nvSpPr>
            <xdr:cNvPr id="3122" name="Check Box 50" hidden="1">
              <a:extLst>
                <a:ext uri="{63B3BB69-23CF-44E3-9099-C40C66FF867C}">
                  <a14:compatExt spid="_x0000_s3122"/>
                </a:ext>
                <a:ext uri="{FF2B5EF4-FFF2-40B4-BE49-F238E27FC236}">
                  <a16:creationId xmlns:a16="http://schemas.microsoft.com/office/drawing/2014/main" id="{00000000-0008-0000-0400-00003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960120</xdr:colOff>
          <xdr:row>93</xdr:row>
          <xdr:rowOff>76200</xdr:rowOff>
        </xdr:from>
        <xdr:to>
          <xdr:col>2</xdr:col>
          <xdr:colOff>1379220</xdr:colOff>
          <xdr:row>95</xdr:row>
          <xdr:rowOff>7620</xdr:rowOff>
        </xdr:to>
        <xdr:sp macro="" textlink="">
          <xdr:nvSpPr>
            <xdr:cNvPr id="3123" name="Check Box 51" hidden="1">
              <a:extLst>
                <a:ext uri="{63B3BB69-23CF-44E3-9099-C40C66FF867C}">
                  <a14:compatExt spid="_x0000_s3123"/>
                </a:ext>
                <a:ext uri="{FF2B5EF4-FFF2-40B4-BE49-F238E27FC236}">
                  <a16:creationId xmlns:a16="http://schemas.microsoft.com/office/drawing/2014/main" id="{00000000-0008-0000-0400-00003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960120</xdr:colOff>
          <xdr:row>90</xdr:row>
          <xdr:rowOff>76200</xdr:rowOff>
        </xdr:from>
        <xdr:to>
          <xdr:col>2</xdr:col>
          <xdr:colOff>1394460</xdr:colOff>
          <xdr:row>92</xdr:row>
          <xdr:rowOff>30480</xdr:rowOff>
        </xdr:to>
        <xdr:sp macro="" textlink="">
          <xdr:nvSpPr>
            <xdr:cNvPr id="3124" name="Check Box 52" hidden="1">
              <a:extLst>
                <a:ext uri="{63B3BB69-23CF-44E3-9099-C40C66FF867C}">
                  <a14:compatExt spid="_x0000_s3124"/>
                </a:ext>
                <a:ext uri="{FF2B5EF4-FFF2-40B4-BE49-F238E27FC236}">
                  <a16:creationId xmlns:a16="http://schemas.microsoft.com/office/drawing/2014/main" id="{00000000-0008-0000-0400-00003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xdr:from>
      <xdr:col>0</xdr:col>
      <xdr:colOff>102950</xdr:colOff>
      <xdr:row>0</xdr:row>
      <xdr:rowOff>0</xdr:rowOff>
    </xdr:from>
    <xdr:to>
      <xdr:col>12</xdr:col>
      <xdr:colOff>1354667</xdr:colOff>
      <xdr:row>1</xdr:row>
      <xdr:rowOff>258535</xdr:rowOff>
    </xdr:to>
    <xdr:grpSp>
      <xdr:nvGrpSpPr>
        <xdr:cNvPr id="2" name="Group 1">
          <a:extLst>
            <a:ext uri="{FF2B5EF4-FFF2-40B4-BE49-F238E27FC236}">
              <a16:creationId xmlns:a16="http://schemas.microsoft.com/office/drawing/2014/main" id="{00000000-0008-0000-0500-000002000000}"/>
            </a:ext>
          </a:extLst>
        </xdr:cNvPr>
        <xdr:cNvGrpSpPr/>
      </xdr:nvGrpSpPr>
      <xdr:grpSpPr>
        <a:xfrm>
          <a:off x="102950" y="0"/>
          <a:ext cx="19909831" cy="2174421"/>
          <a:chOff x="10997237" y="5479676"/>
          <a:chExt cx="8857420" cy="1900278"/>
        </a:xfrm>
      </xdr:grpSpPr>
      <xdr:pic>
        <xdr:nvPicPr>
          <xdr:cNvPr id="3" name="Picture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a:extLst>
              <a:ext uri="{FF2B5EF4-FFF2-40B4-BE49-F238E27FC236}">
                <a16:creationId xmlns:a16="http://schemas.microsoft.com/office/drawing/2014/main" id="{00000000-0008-0000-0500-000004000000}"/>
              </a:ext>
            </a:extLst>
          </xdr:cNvPr>
          <xdr:cNvSpPr/>
        </xdr:nvSpPr>
        <xdr:spPr>
          <a:xfrm>
            <a:off x="11081640" y="6083808"/>
            <a:ext cx="8566570" cy="111876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Forecast Lost Revenues </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a:extLst>
              <a:ext uri="{FF2B5EF4-FFF2-40B4-BE49-F238E27FC236}">
                <a16:creationId xmlns:a16="http://schemas.microsoft.com/office/drawing/2014/main" id="{00000000-0008-0000-05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668151"/>
            <a:ext cx="320144" cy="5662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a:extLst>
              <a:ext uri="{FF2B5EF4-FFF2-40B4-BE49-F238E27FC236}">
                <a16:creationId xmlns:a16="http://schemas.microsoft.com/office/drawing/2014/main" id="{00000000-0008-0000-0500-000006000000}"/>
              </a:ext>
            </a:extLst>
          </xdr:cNvPr>
          <xdr:cNvSpPr/>
        </xdr:nvSpPr>
        <xdr:spPr>
          <a:xfrm>
            <a:off x="11516930" y="5637897"/>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11</xdr:col>
      <xdr:colOff>357716</xdr:colOff>
      <xdr:row>0</xdr:row>
      <xdr:rowOff>1568161</xdr:rowOff>
    </xdr:from>
    <xdr:to>
      <xdr:col>12</xdr:col>
      <xdr:colOff>698020</xdr:colOff>
      <xdr:row>0</xdr:row>
      <xdr:rowOff>1896534</xdr:rowOff>
    </xdr:to>
    <xdr:sp macro="" textlink="">
      <xdr:nvSpPr>
        <xdr:cNvPr id="7" name="TextBox 6">
          <a:extLst>
            <a:ext uri="{FF2B5EF4-FFF2-40B4-BE49-F238E27FC236}">
              <a16:creationId xmlns:a16="http://schemas.microsoft.com/office/drawing/2014/main" id="{00000000-0008-0000-0500-000007000000}"/>
            </a:ext>
          </a:extLst>
        </xdr:cNvPr>
        <xdr:cNvSpPr txBox="1"/>
      </xdr:nvSpPr>
      <xdr:spPr>
        <a:xfrm>
          <a:off x="17047633" y="1568161"/>
          <a:ext cx="1821970" cy="3283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8.0 (2025)</a:t>
          </a:r>
          <a:endParaRPr lang="en-CA" sz="14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238125</xdr:colOff>
      <xdr:row>0</xdr:row>
      <xdr:rowOff>38100</xdr:rowOff>
    </xdr:from>
    <xdr:to>
      <xdr:col>8</xdr:col>
      <xdr:colOff>504825</xdr:colOff>
      <xdr:row>11</xdr:row>
      <xdr:rowOff>133350</xdr:rowOff>
    </xdr:to>
    <xdr:grpSp>
      <xdr:nvGrpSpPr>
        <xdr:cNvPr id="2" name="Group 1">
          <a:extLst>
            <a:ext uri="{FF2B5EF4-FFF2-40B4-BE49-F238E27FC236}">
              <a16:creationId xmlns:a16="http://schemas.microsoft.com/office/drawing/2014/main" id="{00000000-0008-0000-0600-000002000000}"/>
            </a:ext>
          </a:extLst>
        </xdr:cNvPr>
        <xdr:cNvGrpSpPr/>
      </xdr:nvGrpSpPr>
      <xdr:grpSpPr>
        <a:xfrm>
          <a:off x="238125" y="38100"/>
          <a:ext cx="16334014" cy="2130879"/>
          <a:chOff x="10964411" y="5491703"/>
          <a:chExt cx="8857420" cy="1913598"/>
        </a:xfrm>
      </xdr:grpSpPr>
      <xdr:pic>
        <xdr:nvPicPr>
          <xdr:cNvPr id="3" name="Picture 2">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64411" y="5491703"/>
            <a:ext cx="8857420" cy="1900278"/>
          </a:xfrm>
          <a:prstGeom prst="rect">
            <a:avLst/>
          </a:prstGeom>
          <a:ln>
            <a:noFill/>
          </a:ln>
          <a:effectLst>
            <a:softEdge rad="112500"/>
          </a:effectLst>
        </xdr:spPr>
      </xdr:pic>
      <xdr:sp macro="" textlink="">
        <xdr:nvSpPr>
          <xdr:cNvPr id="4" name="Rectangle 3">
            <a:extLst>
              <a:ext uri="{FF2B5EF4-FFF2-40B4-BE49-F238E27FC236}">
                <a16:creationId xmlns:a16="http://schemas.microsoft.com/office/drawing/2014/main" id="{00000000-0008-0000-0600-000004000000}"/>
              </a:ext>
            </a:extLst>
          </xdr:cNvPr>
          <xdr:cNvSpPr/>
        </xdr:nvSpPr>
        <xdr:spPr>
          <a:xfrm>
            <a:off x="11224639" y="6103270"/>
            <a:ext cx="8566570" cy="130203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Summary of Changes</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a:extLst>
              <a:ext uri="{FF2B5EF4-FFF2-40B4-BE49-F238E27FC236}">
                <a16:creationId xmlns:a16="http://schemas.microsoft.com/office/drawing/2014/main" id="{00000000-0008-0000-06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37781" y="5753274"/>
            <a:ext cx="334523" cy="4046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a:extLst>
              <a:ext uri="{FF2B5EF4-FFF2-40B4-BE49-F238E27FC236}">
                <a16:creationId xmlns:a16="http://schemas.microsoft.com/office/drawing/2014/main" id="{00000000-0008-0000-0600-000006000000}"/>
              </a:ext>
            </a:extLst>
          </xdr:cNvPr>
          <xdr:cNvSpPr/>
        </xdr:nvSpPr>
        <xdr:spPr>
          <a:xfrm>
            <a:off x="11507160" y="5719399"/>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6</xdr:col>
      <xdr:colOff>3908612</xdr:colOff>
      <xdr:row>8</xdr:row>
      <xdr:rowOff>116541</xdr:rowOff>
    </xdr:from>
    <xdr:to>
      <xdr:col>8</xdr:col>
      <xdr:colOff>146462</xdr:colOff>
      <xdr:row>10</xdr:row>
      <xdr:rowOff>5603</xdr:rowOff>
    </xdr:to>
    <xdr:sp macro="" textlink="">
      <xdr:nvSpPr>
        <xdr:cNvPr id="8" name="TextBox 7">
          <a:extLst>
            <a:ext uri="{FF2B5EF4-FFF2-40B4-BE49-F238E27FC236}">
              <a16:creationId xmlns:a16="http://schemas.microsoft.com/office/drawing/2014/main" id="{00000000-0008-0000-0600-000008000000}"/>
            </a:ext>
          </a:extLst>
        </xdr:cNvPr>
        <xdr:cNvSpPr txBox="1"/>
      </xdr:nvSpPr>
      <xdr:spPr>
        <a:xfrm>
          <a:off x="14388353" y="1550894"/>
          <a:ext cx="184975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8.0 (2025)</a:t>
          </a:r>
          <a:endParaRPr lang="en-CA" sz="14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201083</xdr:colOff>
      <xdr:row>0</xdr:row>
      <xdr:rowOff>0</xdr:rowOff>
    </xdr:from>
    <xdr:to>
      <xdr:col>15</xdr:col>
      <xdr:colOff>1016001</xdr:colOff>
      <xdr:row>1</xdr:row>
      <xdr:rowOff>74083</xdr:rowOff>
    </xdr:to>
    <xdr:pic>
      <xdr:nvPicPr>
        <xdr:cNvPr id="2" name="Picture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201083" y="0"/>
          <a:ext cx="18245668" cy="1894416"/>
        </a:xfrm>
        <a:prstGeom prst="rect">
          <a:avLst/>
        </a:prstGeom>
        <a:ln>
          <a:noFill/>
        </a:ln>
        <a:effectLst>
          <a:softEdge rad="112500"/>
        </a:effectLst>
      </xdr:spPr>
    </xdr:pic>
    <xdr:clientData/>
  </xdr:twoCellAnchor>
  <xdr:twoCellAnchor>
    <xdr:from>
      <xdr:col>1</xdr:col>
      <xdr:colOff>49862</xdr:colOff>
      <xdr:row>0</xdr:row>
      <xdr:rowOff>281441</xdr:rowOff>
    </xdr:from>
    <xdr:to>
      <xdr:col>13</xdr:col>
      <xdr:colOff>793753</xdr:colOff>
      <xdr:row>1</xdr:row>
      <xdr:rowOff>31749</xdr:rowOff>
    </xdr:to>
    <xdr:grpSp>
      <xdr:nvGrpSpPr>
        <xdr:cNvPr id="3" name="Group 2">
          <a:extLst>
            <a:ext uri="{FF2B5EF4-FFF2-40B4-BE49-F238E27FC236}">
              <a16:creationId xmlns:a16="http://schemas.microsoft.com/office/drawing/2014/main" id="{00000000-0008-0000-0700-000003000000}"/>
            </a:ext>
          </a:extLst>
        </xdr:cNvPr>
        <xdr:cNvGrpSpPr/>
      </xdr:nvGrpSpPr>
      <xdr:grpSpPr>
        <a:xfrm>
          <a:off x="496176" y="281441"/>
          <a:ext cx="15733520" cy="1568222"/>
          <a:chOff x="11207347" y="5630816"/>
          <a:chExt cx="8999966" cy="1385141"/>
        </a:xfrm>
      </xdr:grpSpPr>
      <xdr:sp macro="" textlink="">
        <xdr:nvSpPr>
          <xdr:cNvPr id="5" name="Rectangle 4">
            <a:extLst>
              <a:ext uri="{FF2B5EF4-FFF2-40B4-BE49-F238E27FC236}">
                <a16:creationId xmlns:a16="http://schemas.microsoft.com/office/drawing/2014/main" id="{00000000-0008-0000-0700-000005000000}"/>
              </a:ext>
            </a:extLst>
          </xdr:cNvPr>
          <xdr:cNvSpPr/>
        </xdr:nvSpPr>
        <xdr:spPr>
          <a:xfrm>
            <a:off x="12656772" y="5893681"/>
            <a:ext cx="7550541" cy="1122276"/>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Distribution Rates</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6" name="Picture 5">
            <a:extLst>
              <a:ext uri="{FF2B5EF4-FFF2-40B4-BE49-F238E27FC236}">
                <a16:creationId xmlns:a16="http://schemas.microsoft.com/office/drawing/2014/main" id="{00000000-0008-0000-0700-000006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207347" y="5630816"/>
            <a:ext cx="373357" cy="5077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7" name="Rectangle 6">
            <a:extLst>
              <a:ext uri="{FF2B5EF4-FFF2-40B4-BE49-F238E27FC236}">
                <a16:creationId xmlns:a16="http://schemas.microsoft.com/office/drawing/2014/main" id="{00000000-0008-0000-0700-000007000000}"/>
              </a:ext>
            </a:extLst>
          </xdr:cNvPr>
          <xdr:cNvSpPr/>
        </xdr:nvSpPr>
        <xdr:spPr>
          <a:xfrm>
            <a:off x="11628401" y="5693897"/>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13</xdr:col>
      <xdr:colOff>793751</xdr:colOff>
      <xdr:row>0</xdr:row>
      <xdr:rowOff>1312334</xdr:rowOff>
    </xdr:from>
    <xdr:to>
      <xdr:col>15</xdr:col>
      <xdr:colOff>750360</xdr:colOff>
      <xdr:row>0</xdr:row>
      <xdr:rowOff>1559984</xdr:rowOff>
    </xdr:to>
    <xdr:sp macro="" textlink="">
      <xdr:nvSpPr>
        <xdr:cNvPr id="8" name="TextBox 7">
          <a:extLst>
            <a:ext uri="{FF2B5EF4-FFF2-40B4-BE49-F238E27FC236}">
              <a16:creationId xmlns:a16="http://schemas.microsoft.com/office/drawing/2014/main" id="{00000000-0008-0000-0700-000008000000}"/>
            </a:ext>
          </a:extLst>
        </xdr:cNvPr>
        <xdr:cNvSpPr txBox="1"/>
      </xdr:nvSpPr>
      <xdr:spPr>
        <a:xfrm>
          <a:off x="16129001" y="1312334"/>
          <a:ext cx="185102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8.0 (2025)</a:t>
          </a:r>
          <a:endParaRPr lang="en-CA" sz="14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132291</xdr:colOff>
      <xdr:row>0</xdr:row>
      <xdr:rowOff>63501</xdr:rowOff>
    </xdr:from>
    <xdr:to>
      <xdr:col>38</xdr:col>
      <xdr:colOff>275165</xdr:colOff>
      <xdr:row>1</xdr:row>
      <xdr:rowOff>158750</xdr:rowOff>
    </xdr:to>
    <xdr:pic>
      <xdr:nvPicPr>
        <xdr:cNvPr id="2" name="Picture 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32291" y="63501"/>
          <a:ext cx="18991791" cy="2180166"/>
        </a:xfrm>
        <a:prstGeom prst="rect">
          <a:avLst/>
        </a:prstGeom>
        <a:ln>
          <a:noFill/>
        </a:ln>
        <a:effectLst>
          <a:softEdge rad="112500"/>
        </a:effectLst>
      </xdr:spPr>
    </xdr:pic>
    <xdr:clientData/>
  </xdr:twoCellAnchor>
  <xdr:twoCellAnchor>
    <xdr:from>
      <xdr:col>1</xdr:col>
      <xdr:colOff>100211</xdr:colOff>
      <xdr:row>0</xdr:row>
      <xdr:rowOff>216648</xdr:rowOff>
    </xdr:from>
    <xdr:to>
      <xdr:col>29</xdr:col>
      <xdr:colOff>327293</xdr:colOff>
      <xdr:row>2</xdr:row>
      <xdr:rowOff>83418</xdr:rowOff>
    </xdr:to>
    <xdr:grpSp>
      <xdr:nvGrpSpPr>
        <xdr:cNvPr id="3" name="Group 2">
          <a:extLst>
            <a:ext uri="{FF2B5EF4-FFF2-40B4-BE49-F238E27FC236}">
              <a16:creationId xmlns:a16="http://schemas.microsoft.com/office/drawing/2014/main" id="{00000000-0008-0000-0800-000003000000}"/>
            </a:ext>
          </a:extLst>
        </xdr:cNvPr>
        <xdr:cNvGrpSpPr/>
      </xdr:nvGrpSpPr>
      <xdr:grpSpPr>
        <a:xfrm>
          <a:off x="415897" y="216648"/>
          <a:ext cx="22346853" cy="2239856"/>
          <a:chOff x="11176383" y="5659979"/>
          <a:chExt cx="6311801" cy="1821373"/>
        </a:xfrm>
      </xdr:grpSpPr>
      <xdr:sp macro="" textlink="">
        <xdr:nvSpPr>
          <xdr:cNvPr id="4" name="Rectangle 3">
            <a:extLst>
              <a:ext uri="{FF2B5EF4-FFF2-40B4-BE49-F238E27FC236}">
                <a16:creationId xmlns:a16="http://schemas.microsoft.com/office/drawing/2014/main" id="{00000000-0008-0000-0800-000004000000}"/>
              </a:ext>
            </a:extLst>
          </xdr:cNvPr>
          <xdr:cNvSpPr/>
        </xdr:nvSpPr>
        <xdr:spPr>
          <a:xfrm>
            <a:off x="11479798" y="6179321"/>
            <a:ext cx="6008386" cy="130203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2011 - 2014 Lost Revenues Work Form</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a:extLst>
              <a:ext uri="{FF2B5EF4-FFF2-40B4-BE49-F238E27FC236}">
                <a16:creationId xmlns:a16="http://schemas.microsoft.com/office/drawing/2014/main" id="{00000000-0008-0000-08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668151"/>
            <a:ext cx="197681" cy="463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a:extLst>
              <a:ext uri="{FF2B5EF4-FFF2-40B4-BE49-F238E27FC236}">
                <a16:creationId xmlns:a16="http://schemas.microsoft.com/office/drawing/2014/main" id="{00000000-0008-0000-0800-000006000000}"/>
              </a:ext>
            </a:extLst>
          </xdr:cNvPr>
          <xdr:cNvSpPr/>
        </xdr:nvSpPr>
        <xdr:spPr>
          <a:xfrm>
            <a:off x="11397663" y="5659979"/>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26</xdr:col>
      <xdr:colOff>631203</xdr:colOff>
      <xdr:row>0</xdr:row>
      <xdr:rowOff>1678997</xdr:rowOff>
    </xdr:from>
    <xdr:to>
      <xdr:col>30</xdr:col>
      <xdr:colOff>397311</xdr:colOff>
      <xdr:row>0</xdr:row>
      <xdr:rowOff>2078443</xdr:rowOff>
    </xdr:to>
    <xdr:sp macro="" textlink="">
      <xdr:nvSpPr>
        <xdr:cNvPr id="7" name="TextBox 6">
          <a:extLst>
            <a:ext uri="{FF2B5EF4-FFF2-40B4-BE49-F238E27FC236}">
              <a16:creationId xmlns:a16="http://schemas.microsoft.com/office/drawing/2014/main" id="{00000000-0008-0000-0800-000007000000}"/>
            </a:ext>
          </a:extLst>
        </xdr:cNvPr>
        <xdr:cNvSpPr txBox="1"/>
      </xdr:nvSpPr>
      <xdr:spPr>
        <a:xfrm>
          <a:off x="16827936" y="1678997"/>
          <a:ext cx="2373842" cy="39944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8.0 (2025)</a:t>
          </a:r>
          <a:endParaRPr lang="en-CA" sz="1400"/>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1</xdr:colOff>
      <xdr:row>0</xdr:row>
      <xdr:rowOff>134471</xdr:rowOff>
    </xdr:from>
    <xdr:to>
      <xdr:col>30</xdr:col>
      <xdr:colOff>508000</xdr:colOff>
      <xdr:row>11</xdr:row>
      <xdr:rowOff>137094</xdr:rowOff>
    </xdr:to>
    <xdr:grpSp>
      <xdr:nvGrpSpPr>
        <xdr:cNvPr id="2" name="Group 1">
          <a:extLst>
            <a:ext uri="{FF2B5EF4-FFF2-40B4-BE49-F238E27FC236}">
              <a16:creationId xmlns:a16="http://schemas.microsoft.com/office/drawing/2014/main" id="{00000000-0008-0000-0900-000002000000}"/>
            </a:ext>
          </a:extLst>
        </xdr:cNvPr>
        <xdr:cNvGrpSpPr/>
      </xdr:nvGrpSpPr>
      <xdr:grpSpPr>
        <a:xfrm>
          <a:off x="315687" y="134471"/>
          <a:ext cx="27406599" cy="2038252"/>
          <a:chOff x="10997237" y="5479676"/>
          <a:chExt cx="8857420" cy="1900278"/>
        </a:xfrm>
      </xdr:grpSpPr>
      <xdr:pic>
        <xdr:nvPicPr>
          <xdr:cNvPr id="3" name="Picture 2">
            <a:extLst>
              <a:ext uri="{FF2B5EF4-FFF2-40B4-BE49-F238E27FC236}">
                <a16:creationId xmlns:a16="http://schemas.microsoft.com/office/drawing/2014/main" id="{00000000-0008-0000-0900-000003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a:extLst>
              <a:ext uri="{FF2B5EF4-FFF2-40B4-BE49-F238E27FC236}">
                <a16:creationId xmlns:a16="http://schemas.microsoft.com/office/drawing/2014/main" id="{00000000-0008-0000-0900-000004000000}"/>
              </a:ext>
            </a:extLst>
          </xdr:cNvPr>
          <xdr:cNvSpPr/>
        </xdr:nvSpPr>
        <xdr:spPr>
          <a:xfrm>
            <a:off x="11148967" y="6041838"/>
            <a:ext cx="8566570" cy="130203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2015 - 2027 Lost Revenues Work Form</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grpSp>
    <xdr:clientData/>
  </xdr:twoCellAnchor>
  <xdr:twoCellAnchor>
    <xdr:from>
      <xdr:col>23</xdr:col>
      <xdr:colOff>433917</xdr:colOff>
      <xdr:row>8</xdr:row>
      <xdr:rowOff>149412</xdr:rowOff>
    </xdr:from>
    <xdr:to>
      <xdr:col>30</xdr:col>
      <xdr:colOff>46689</xdr:colOff>
      <xdr:row>11</xdr:row>
      <xdr:rowOff>0</xdr:rowOff>
    </xdr:to>
    <xdr:sp macro="" textlink="">
      <xdr:nvSpPr>
        <xdr:cNvPr id="7" name="TextBox 6">
          <a:extLst>
            <a:ext uri="{FF2B5EF4-FFF2-40B4-BE49-F238E27FC236}">
              <a16:creationId xmlns:a16="http://schemas.microsoft.com/office/drawing/2014/main" id="{00000000-0008-0000-0900-000007000000}"/>
            </a:ext>
          </a:extLst>
        </xdr:cNvPr>
        <xdr:cNvSpPr txBox="1"/>
      </xdr:nvSpPr>
      <xdr:spPr>
        <a:xfrm>
          <a:off x="16160750" y="1673412"/>
          <a:ext cx="2068106" cy="4220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8.0 (2025)</a:t>
          </a:r>
          <a:endParaRPr lang="en-CA" sz="1400"/>
        </a:p>
      </xdr:txBody>
    </xdr:sp>
    <xdr:clientData/>
  </xdr:twoCellAnchor>
  <xdr:twoCellAnchor>
    <xdr:from>
      <xdr:col>1</xdr:col>
      <xdr:colOff>280147</xdr:colOff>
      <xdr:row>2</xdr:row>
      <xdr:rowOff>115800</xdr:rowOff>
    </xdr:from>
    <xdr:to>
      <xdr:col>1</xdr:col>
      <xdr:colOff>828814</xdr:colOff>
      <xdr:row>5</xdr:row>
      <xdr:rowOff>116044</xdr:rowOff>
    </xdr:to>
    <xdr:pic>
      <xdr:nvPicPr>
        <xdr:cNvPr id="8" name="Picture 7">
          <a:extLst>
            <a:ext uri="{FF2B5EF4-FFF2-40B4-BE49-F238E27FC236}">
              <a16:creationId xmlns:a16="http://schemas.microsoft.com/office/drawing/2014/main" id="{00000000-0008-0000-0900-000008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616323" y="496800"/>
          <a:ext cx="548667" cy="571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1045875</xdr:colOff>
      <xdr:row>2</xdr:row>
      <xdr:rowOff>89025</xdr:rowOff>
    </xdr:from>
    <xdr:to>
      <xdr:col>2</xdr:col>
      <xdr:colOff>288311</xdr:colOff>
      <xdr:row>4</xdr:row>
      <xdr:rowOff>123246</xdr:rowOff>
    </xdr:to>
    <xdr:sp macro="" textlink="">
      <xdr:nvSpPr>
        <xdr:cNvPr id="9" name="Rectangle 8">
          <a:extLst>
            <a:ext uri="{FF2B5EF4-FFF2-40B4-BE49-F238E27FC236}">
              <a16:creationId xmlns:a16="http://schemas.microsoft.com/office/drawing/2014/main" id="{00000000-0008-0000-0900-000009000000}"/>
            </a:ext>
          </a:extLst>
        </xdr:cNvPr>
        <xdr:cNvSpPr/>
      </xdr:nvSpPr>
      <xdr:spPr>
        <a:xfrm>
          <a:off x="1352792" y="470025"/>
          <a:ext cx="3317019" cy="415221"/>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www.oeb.ca/PROGRAMS/Portfolio%20of%20Programs%20-%20Consolidated%20View/Reports/LDC%20Quarterly%20Report%20Template/Results%20by%20LDC.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1"/>
      <sheetName val="C3"/>
      <sheetName val="C6"/>
      <sheetName val="B17"/>
      <sheetName val="LDC Targets"/>
      <sheetName val="Notes"/>
      <sheetName val="All Programs"/>
      <sheetName val="Savings Calculation"/>
      <sheetName val="Sheet2"/>
      <sheetName val="Funding Mechanism List"/>
      <sheetName val="LDC List"/>
      <sheetName val="Program List"/>
      <sheetName val="Framework List"/>
    </sheetNames>
    <sheetDataSet>
      <sheetData sheetId="0" refreshError="1"/>
      <sheetData sheetId="1" refreshError="1"/>
      <sheetData sheetId="2" refreshError="1"/>
      <sheetData sheetId="3" refreshError="1"/>
      <sheetData sheetId="4" refreshError="1">
        <row r="3">
          <cell r="A3" t="str">
            <v xml:space="preserve">Algoma Power Inc.   </v>
          </cell>
          <cell r="B3">
            <v>1</v>
          </cell>
          <cell r="C3">
            <v>1.28</v>
          </cell>
          <cell r="D3">
            <v>7.37</v>
          </cell>
        </row>
        <row r="4">
          <cell r="A4" t="str">
            <v xml:space="preserve">Atikokan Hydro Inc.   </v>
          </cell>
          <cell r="B4">
            <v>2</v>
          </cell>
          <cell r="C4">
            <v>0.2</v>
          </cell>
          <cell r="D4">
            <v>1.1599999999999999</v>
          </cell>
        </row>
        <row r="5">
          <cell r="A5" t="str">
            <v xml:space="preserve">Attawapiskat Power Corporation   </v>
          </cell>
          <cell r="B5">
            <v>3</v>
          </cell>
          <cell r="C5">
            <v>7.0000000000000007E-2</v>
          </cell>
          <cell r="D5">
            <v>0.28999999999999998</v>
          </cell>
        </row>
        <row r="6">
          <cell r="A6" t="str">
            <v xml:space="preserve">Bluewater Power Distribution Corporation  </v>
          </cell>
          <cell r="B6">
            <v>4</v>
          </cell>
          <cell r="C6">
            <v>10.65</v>
          </cell>
          <cell r="D6">
            <v>53.73</v>
          </cell>
        </row>
        <row r="7">
          <cell r="A7" t="str">
            <v xml:space="preserve">Brant County Power Inc.  </v>
          </cell>
          <cell r="B7">
            <v>5</v>
          </cell>
          <cell r="C7">
            <v>3.3</v>
          </cell>
          <cell r="D7">
            <v>9.85</v>
          </cell>
        </row>
        <row r="8">
          <cell r="A8" t="str">
            <v xml:space="preserve">Brantford Power Inc.   </v>
          </cell>
          <cell r="B8">
            <v>6</v>
          </cell>
          <cell r="C8">
            <v>11.38</v>
          </cell>
          <cell r="D8">
            <v>48.92</v>
          </cell>
        </row>
        <row r="9">
          <cell r="A9" t="str">
            <v xml:space="preserve">Burlington Hydro Inc.   </v>
          </cell>
          <cell r="B9">
            <v>7</v>
          </cell>
          <cell r="C9">
            <v>21.95</v>
          </cell>
          <cell r="D9">
            <v>82.37</v>
          </cell>
        </row>
        <row r="10">
          <cell r="A10" t="str">
            <v xml:space="preserve">COLLUS Power Corporation   </v>
          </cell>
          <cell r="B10">
            <v>8</v>
          </cell>
          <cell r="C10">
            <v>3.14</v>
          </cell>
          <cell r="D10">
            <v>14.97</v>
          </cell>
        </row>
        <row r="11">
          <cell r="A11" t="str">
            <v>Cambridge and North Dumfries Hydro Inc.</v>
          </cell>
          <cell r="B11">
            <v>9</v>
          </cell>
          <cell r="C11">
            <v>17.68</v>
          </cell>
          <cell r="D11">
            <v>73.66</v>
          </cell>
        </row>
        <row r="12">
          <cell r="A12" t="str">
            <v xml:space="preserve">Canadian Niagara Power Inc.  </v>
          </cell>
          <cell r="B12">
            <v>10</v>
          </cell>
          <cell r="C12">
            <v>4.07</v>
          </cell>
          <cell r="D12">
            <v>15.81</v>
          </cell>
        </row>
        <row r="13">
          <cell r="A13" t="str">
            <v xml:space="preserve">Centre Wellington Hydro Ltd.  </v>
          </cell>
          <cell r="B13">
            <v>11</v>
          </cell>
          <cell r="C13">
            <v>1.64</v>
          </cell>
          <cell r="D13">
            <v>7.81</v>
          </cell>
        </row>
        <row r="14">
          <cell r="A14" t="str">
            <v xml:space="preserve">Chapleau Public Utilities Corporation  </v>
          </cell>
          <cell r="B14">
            <v>12</v>
          </cell>
          <cell r="C14">
            <v>0.17</v>
          </cell>
          <cell r="D14">
            <v>1.21</v>
          </cell>
        </row>
        <row r="15">
          <cell r="A15" t="str">
            <v xml:space="preserve">Chatham-Kent Hydro Inc.   </v>
          </cell>
          <cell r="B15">
            <v>13</v>
          </cell>
          <cell r="C15">
            <v>9.67</v>
          </cell>
          <cell r="D15">
            <v>37.28</v>
          </cell>
        </row>
        <row r="16">
          <cell r="A16" t="str">
            <v xml:space="preserve">Clinton Power Corporation   </v>
          </cell>
          <cell r="B16">
            <v>14</v>
          </cell>
          <cell r="C16">
            <v>0.32</v>
          </cell>
          <cell r="D16">
            <v>1.38</v>
          </cell>
        </row>
        <row r="17">
          <cell r="A17" t="str">
            <v xml:space="preserve">Cooperative Hydro Embrun Inc.  </v>
          </cell>
          <cell r="B17">
            <v>15</v>
          </cell>
          <cell r="C17">
            <v>0.34</v>
          </cell>
          <cell r="D17">
            <v>1.1200000000000001</v>
          </cell>
        </row>
        <row r="18">
          <cell r="A18" t="str">
            <v xml:space="preserve">E.L.K. Energy Inc.   </v>
          </cell>
          <cell r="B18">
            <v>16</v>
          </cell>
          <cell r="C18">
            <v>2.69</v>
          </cell>
          <cell r="D18">
            <v>8.25</v>
          </cell>
        </row>
        <row r="19">
          <cell r="A19" t="str">
            <v xml:space="preserve">ENWIN Utilities Ltd.   </v>
          </cell>
          <cell r="B19">
            <v>17</v>
          </cell>
          <cell r="C19">
            <v>26.81</v>
          </cell>
          <cell r="D19">
            <v>117.89</v>
          </cell>
        </row>
        <row r="20">
          <cell r="A20" t="str">
            <v xml:space="preserve">Enersource Hydro Mississauga Inc.  </v>
          </cell>
          <cell r="B20">
            <v>18</v>
          </cell>
          <cell r="C20">
            <v>92.98</v>
          </cell>
          <cell r="D20">
            <v>417.22</v>
          </cell>
        </row>
        <row r="21">
          <cell r="A21" t="str">
            <v xml:space="preserve">Erie Thames Powerlines Corporation  </v>
          </cell>
          <cell r="B21">
            <v>19</v>
          </cell>
          <cell r="C21">
            <v>4.28</v>
          </cell>
          <cell r="D21">
            <v>18.600000000000001</v>
          </cell>
        </row>
        <row r="22">
          <cell r="A22" t="str">
            <v xml:space="preserve">Espanola Regional Hydro Distribution Corporation </v>
          </cell>
          <cell r="B22">
            <v>20</v>
          </cell>
          <cell r="C22">
            <v>0.52</v>
          </cell>
          <cell r="D22">
            <v>2.76</v>
          </cell>
        </row>
        <row r="23">
          <cell r="A23" t="str">
            <v xml:space="preserve">Essex Powerlines Corporation   </v>
          </cell>
          <cell r="B23">
            <v>21</v>
          </cell>
          <cell r="C23">
            <v>7.19</v>
          </cell>
          <cell r="D23">
            <v>21.54</v>
          </cell>
        </row>
        <row r="24">
          <cell r="A24" t="str">
            <v xml:space="preserve">Festival Hydro Inc.   </v>
          </cell>
          <cell r="B24">
            <v>22</v>
          </cell>
          <cell r="C24">
            <v>6.23</v>
          </cell>
          <cell r="D24">
            <v>29.25</v>
          </cell>
        </row>
        <row r="25">
          <cell r="A25" t="str">
            <v xml:space="preserve">Fort Albany Power Corporation  </v>
          </cell>
          <cell r="B25">
            <v>23</v>
          </cell>
          <cell r="C25">
            <v>0.05</v>
          </cell>
          <cell r="D25">
            <v>0.24</v>
          </cell>
        </row>
        <row r="26">
          <cell r="A26" t="str">
            <v xml:space="preserve">Fort Frances Power Corporation  </v>
          </cell>
          <cell r="B26">
            <v>24</v>
          </cell>
          <cell r="C26">
            <v>0.61</v>
          </cell>
          <cell r="D26">
            <v>3.64</v>
          </cell>
        </row>
        <row r="27">
          <cell r="A27" t="str">
            <v xml:space="preserve">Greater Sudbury Hydro Inc.  </v>
          </cell>
          <cell r="B27">
            <v>25</v>
          </cell>
          <cell r="C27">
            <v>8.2200000000000006</v>
          </cell>
          <cell r="D27">
            <v>43.71</v>
          </cell>
        </row>
        <row r="28">
          <cell r="A28" t="str">
            <v xml:space="preserve">Grimsby Power Inc.   </v>
          </cell>
          <cell r="B28">
            <v>26</v>
          </cell>
          <cell r="C28">
            <v>2.06</v>
          </cell>
          <cell r="D28">
            <v>7.76</v>
          </cell>
        </row>
        <row r="29">
          <cell r="A29" t="str">
            <v xml:space="preserve">Guelph Hydro Electric Systems Inc. </v>
          </cell>
          <cell r="B29">
            <v>27</v>
          </cell>
          <cell r="C29">
            <v>16.71</v>
          </cell>
          <cell r="D29">
            <v>79.53</v>
          </cell>
        </row>
        <row r="30">
          <cell r="A30" t="str">
            <v xml:space="preserve">Haldimand County Hydro Inc.  </v>
          </cell>
          <cell r="B30">
            <v>28</v>
          </cell>
          <cell r="C30">
            <v>2.85</v>
          </cell>
          <cell r="D30">
            <v>13.3</v>
          </cell>
        </row>
        <row r="31">
          <cell r="A31" t="str">
            <v xml:space="preserve">Halton Hills Hydro Inc.  </v>
          </cell>
          <cell r="B31">
            <v>29</v>
          </cell>
          <cell r="C31">
            <v>6.15</v>
          </cell>
          <cell r="D31">
            <v>22.48</v>
          </cell>
        </row>
        <row r="32">
          <cell r="A32" t="str">
            <v xml:space="preserve">Hearst Power Distribution Company Limited </v>
          </cell>
          <cell r="B32">
            <v>30</v>
          </cell>
          <cell r="C32">
            <v>0.68</v>
          </cell>
          <cell r="D32">
            <v>3.91</v>
          </cell>
        </row>
        <row r="33">
          <cell r="A33" t="str">
            <v xml:space="preserve">Horizon Utilities Corporation   </v>
          </cell>
          <cell r="B33">
            <v>31</v>
          </cell>
          <cell r="C33">
            <v>60.36</v>
          </cell>
          <cell r="D33">
            <v>281.42</v>
          </cell>
        </row>
        <row r="34">
          <cell r="A34" t="str">
            <v xml:space="preserve">Hydro 2000 Inc.   </v>
          </cell>
          <cell r="B34">
            <v>32</v>
          </cell>
          <cell r="C34">
            <v>0.19</v>
          </cell>
          <cell r="D34">
            <v>1.04</v>
          </cell>
        </row>
        <row r="35">
          <cell r="A35" t="str">
            <v xml:space="preserve">Hydro Hawkesbury Inc.   </v>
          </cell>
          <cell r="B35">
            <v>33</v>
          </cell>
          <cell r="C35">
            <v>1.82</v>
          </cell>
          <cell r="D35">
            <v>9.2799999999999994</v>
          </cell>
        </row>
        <row r="36">
          <cell r="A36" t="str">
            <v xml:space="preserve">Hydro One Brampton Networks Inc. </v>
          </cell>
          <cell r="B36">
            <v>34</v>
          </cell>
          <cell r="C36">
            <v>45.61</v>
          </cell>
          <cell r="D36">
            <v>189.54</v>
          </cell>
        </row>
        <row r="37">
          <cell r="A37" t="str">
            <v xml:space="preserve">Hydro One Networks Inc.  </v>
          </cell>
          <cell r="B37">
            <v>35</v>
          </cell>
          <cell r="C37">
            <v>213.66</v>
          </cell>
          <cell r="D37">
            <v>1130.21</v>
          </cell>
        </row>
        <row r="38">
          <cell r="A38" t="str">
            <v xml:space="preserve">Hydro Ottawa Limited   </v>
          </cell>
          <cell r="B38">
            <v>36</v>
          </cell>
          <cell r="C38">
            <v>85.26</v>
          </cell>
          <cell r="D38">
            <v>374.73</v>
          </cell>
        </row>
        <row r="39">
          <cell r="A39" t="str">
            <v xml:space="preserve">Innisfil Hydro Distribution Systems Limited </v>
          </cell>
          <cell r="B39">
            <v>37</v>
          </cell>
          <cell r="C39">
            <v>2.5</v>
          </cell>
          <cell r="D39">
            <v>9.1999999999999993</v>
          </cell>
        </row>
        <row r="40">
          <cell r="A40" t="str">
            <v xml:space="preserve">Kashechewan Power Corporation   </v>
          </cell>
          <cell r="B40">
            <v>38</v>
          </cell>
          <cell r="C40">
            <v>7.0000000000000007E-2</v>
          </cell>
          <cell r="D40">
            <v>0.33</v>
          </cell>
        </row>
        <row r="41">
          <cell r="A41" t="str">
            <v xml:space="preserve">Kenora Hydro Electric Corporation Ltd. </v>
          </cell>
          <cell r="B41">
            <v>39</v>
          </cell>
          <cell r="C41">
            <v>0.86</v>
          </cell>
          <cell r="D41">
            <v>5.22</v>
          </cell>
        </row>
        <row r="42">
          <cell r="A42" t="str">
            <v xml:space="preserve">Kingston Hydro Corporation   </v>
          </cell>
          <cell r="B42">
            <v>40</v>
          </cell>
          <cell r="C42">
            <v>6.63</v>
          </cell>
          <cell r="D42">
            <v>37.159999999999997</v>
          </cell>
        </row>
        <row r="43">
          <cell r="A43" t="str">
            <v xml:space="preserve">Kitchener-Wilmot Hydro Inc.   </v>
          </cell>
          <cell r="B43">
            <v>41</v>
          </cell>
          <cell r="C43">
            <v>21.56</v>
          </cell>
          <cell r="D43">
            <v>90.29</v>
          </cell>
        </row>
        <row r="44">
          <cell r="A44" t="str">
            <v xml:space="preserve">Lakefront Utilities Inc.   </v>
          </cell>
          <cell r="B44">
            <v>42</v>
          </cell>
          <cell r="C44">
            <v>2.77</v>
          </cell>
          <cell r="D44">
            <v>13.59</v>
          </cell>
        </row>
        <row r="45">
          <cell r="A45" t="str">
            <v xml:space="preserve">Lakeland Power Distribution Ltd.  </v>
          </cell>
          <cell r="B45">
            <v>43</v>
          </cell>
          <cell r="C45">
            <v>2.3199999999999998</v>
          </cell>
          <cell r="D45">
            <v>10.18</v>
          </cell>
        </row>
        <row r="46">
          <cell r="A46" t="str">
            <v xml:space="preserve">London Hydro Inc.   </v>
          </cell>
          <cell r="B46">
            <v>44</v>
          </cell>
          <cell r="C46">
            <v>41.44</v>
          </cell>
          <cell r="D46">
            <v>156.63999999999999</v>
          </cell>
        </row>
        <row r="47">
          <cell r="A47" t="str">
            <v xml:space="preserve">Middlesex Power Distribution Corporation  </v>
          </cell>
          <cell r="B47">
            <v>45</v>
          </cell>
          <cell r="C47">
            <v>2.4500000000000002</v>
          </cell>
          <cell r="D47">
            <v>9.25</v>
          </cell>
        </row>
        <row r="48">
          <cell r="A48" t="str">
            <v xml:space="preserve">Midland Power Utility Corporation  </v>
          </cell>
          <cell r="B48">
            <v>46</v>
          </cell>
          <cell r="C48">
            <v>2.39</v>
          </cell>
          <cell r="D48">
            <v>10.82</v>
          </cell>
        </row>
        <row r="49">
          <cell r="A49" t="str">
            <v xml:space="preserve">Milton Hydro Distribution Inc.  </v>
          </cell>
          <cell r="B49">
            <v>47</v>
          </cell>
          <cell r="C49">
            <v>8.0500000000000007</v>
          </cell>
          <cell r="D49">
            <v>33.5</v>
          </cell>
        </row>
        <row r="50">
          <cell r="A50" t="str">
            <v>Newmarket - Tay Power Distribution Ltd.</v>
          </cell>
          <cell r="B50">
            <v>48</v>
          </cell>
          <cell r="C50">
            <v>8.76</v>
          </cell>
          <cell r="D50">
            <v>33.049999999999997</v>
          </cell>
        </row>
        <row r="51">
          <cell r="A51" t="str">
            <v xml:space="preserve">Niagara Peninsula Energy Inc.  </v>
          </cell>
          <cell r="B51">
            <v>49</v>
          </cell>
          <cell r="C51">
            <v>15.49</v>
          </cell>
          <cell r="D51">
            <v>58.04</v>
          </cell>
        </row>
        <row r="52">
          <cell r="A52" t="str">
            <v xml:space="preserve">Niagara-on-the-Lake Hydro Inc.   </v>
          </cell>
          <cell r="B52">
            <v>50</v>
          </cell>
          <cell r="C52">
            <v>2.42</v>
          </cell>
          <cell r="D52">
            <v>8.27</v>
          </cell>
        </row>
        <row r="53">
          <cell r="A53" t="str">
            <v xml:space="preserve">Norfolk Power Distribution Inc.  </v>
          </cell>
          <cell r="B53">
            <v>51</v>
          </cell>
          <cell r="C53">
            <v>4.25</v>
          </cell>
          <cell r="D53">
            <v>15.68</v>
          </cell>
        </row>
        <row r="54">
          <cell r="A54" t="str">
            <v xml:space="preserve">North Bay Hydro Distribution Limited </v>
          </cell>
          <cell r="B54">
            <v>52</v>
          </cell>
          <cell r="C54">
            <v>5.05</v>
          </cell>
          <cell r="D54">
            <v>26.1</v>
          </cell>
        </row>
        <row r="55">
          <cell r="A55" t="str">
            <v xml:space="preserve">Northern Ontario Wires Inc.  </v>
          </cell>
          <cell r="B55">
            <v>53</v>
          </cell>
          <cell r="C55">
            <v>1.06</v>
          </cell>
          <cell r="D55">
            <v>5.88</v>
          </cell>
        </row>
        <row r="56">
          <cell r="A56" t="str">
            <v xml:space="preserve">Oakville Hydro Electricity Distribution Inc. </v>
          </cell>
          <cell r="B56">
            <v>54</v>
          </cell>
          <cell r="C56">
            <v>20.7</v>
          </cell>
          <cell r="D56">
            <v>74.06</v>
          </cell>
        </row>
        <row r="57">
          <cell r="A57" t="str">
            <v xml:space="preserve">Orangeville Hydro Limited   </v>
          </cell>
          <cell r="B57">
            <v>55</v>
          </cell>
          <cell r="C57">
            <v>2.78</v>
          </cell>
          <cell r="D57">
            <v>11.82</v>
          </cell>
        </row>
        <row r="58">
          <cell r="A58" t="str">
            <v xml:space="preserve">Orillia Power Distribution Corporation  </v>
          </cell>
          <cell r="B58">
            <v>56</v>
          </cell>
          <cell r="C58">
            <v>3.07</v>
          </cell>
          <cell r="D58">
            <v>15.05</v>
          </cell>
        </row>
        <row r="59">
          <cell r="A59" t="str">
            <v xml:space="preserve">Oshawa PUC Networks Inc.  </v>
          </cell>
          <cell r="B59">
            <v>57</v>
          </cell>
          <cell r="C59">
            <v>12.52</v>
          </cell>
          <cell r="D59">
            <v>52.24</v>
          </cell>
        </row>
        <row r="60">
          <cell r="A60" t="str">
            <v xml:space="preserve">Ottawa River Power Corporation  </v>
          </cell>
          <cell r="B60">
            <v>58</v>
          </cell>
          <cell r="C60">
            <v>1.61</v>
          </cell>
          <cell r="D60">
            <v>8.9700000000000006</v>
          </cell>
        </row>
        <row r="61">
          <cell r="A61" t="str">
            <v xml:space="preserve">PUC Distribution Inc.   </v>
          </cell>
          <cell r="B61">
            <v>59</v>
          </cell>
          <cell r="C61">
            <v>5.58</v>
          </cell>
          <cell r="D61">
            <v>30.83</v>
          </cell>
        </row>
        <row r="62">
          <cell r="A62" t="str">
            <v xml:space="preserve">Parry Sound Power Corporation  </v>
          </cell>
          <cell r="B62">
            <v>60</v>
          </cell>
          <cell r="C62">
            <v>0.74</v>
          </cell>
          <cell r="D62">
            <v>4.16</v>
          </cell>
        </row>
        <row r="63">
          <cell r="A63" t="str">
            <v xml:space="preserve">Peterborough Distribution Incorporated   </v>
          </cell>
          <cell r="B63">
            <v>61</v>
          </cell>
          <cell r="C63">
            <v>8.7200000000000006</v>
          </cell>
          <cell r="D63">
            <v>38.450000000000003</v>
          </cell>
        </row>
        <row r="64">
          <cell r="A64" t="str">
            <v xml:space="preserve">Port Colborne Hydro Inc.  </v>
          </cell>
          <cell r="B64">
            <v>62</v>
          </cell>
          <cell r="C64">
            <v>2.33</v>
          </cell>
          <cell r="D64">
            <v>9.27</v>
          </cell>
        </row>
        <row r="65">
          <cell r="A65" t="str">
            <v xml:space="preserve">PowerStream Inc.    </v>
          </cell>
          <cell r="B65">
            <v>63</v>
          </cell>
          <cell r="C65">
            <v>95.57</v>
          </cell>
          <cell r="D65">
            <v>407.34</v>
          </cell>
        </row>
        <row r="66">
          <cell r="A66" t="str">
            <v xml:space="preserve">Renfrew Hydro Inc.   </v>
          </cell>
          <cell r="B66">
            <v>64</v>
          </cell>
          <cell r="C66">
            <v>1.05</v>
          </cell>
          <cell r="D66">
            <v>4.8600000000000003</v>
          </cell>
        </row>
        <row r="67">
          <cell r="A67" t="str">
            <v xml:space="preserve">Rideau St. Lawrence Distribution Inc. </v>
          </cell>
          <cell r="B67">
            <v>65</v>
          </cell>
          <cell r="C67">
            <v>1.22</v>
          </cell>
          <cell r="D67">
            <v>5.0999999999999996</v>
          </cell>
        </row>
        <row r="68">
          <cell r="A68" t="str">
            <v xml:space="preserve">Sioux Lookout Hydro Inc.  </v>
          </cell>
          <cell r="B68">
            <v>66</v>
          </cell>
          <cell r="C68">
            <v>0.51</v>
          </cell>
          <cell r="D68">
            <v>3.32</v>
          </cell>
        </row>
        <row r="69">
          <cell r="A69" t="str">
            <v xml:space="preserve">St. Thomas Energy Inc.  </v>
          </cell>
          <cell r="B69">
            <v>67</v>
          </cell>
          <cell r="C69">
            <v>3.94</v>
          </cell>
          <cell r="D69">
            <v>14.92</v>
          </cell>
        </row>
        <row r="70">
          <cell r="A70" t="str">
            <v>Thunder Bay Hydro Electricity Distribution Inc.</v>
          </cell>
          <cell r="B70">
            <v>68</v>
          </cell>
          <cell r="C70">
            <v>8.48</v>
          </cell>
          <cell r="D70">
            <v>47.38</v>
          </cell>
        </row>
        <row r="71">
          <cell r="A71" t="str">
            <v xml:space="preserve">Tillsonburg Hydro Inc.   </v>
          </cell>
          <cell r="B71">
            <v>69</v>
          </cell>
          <cell r="C71">
            <v>2.29</v>
          </cell>
          <cell r="D71">
            <v>10.25</v>
          </cell>
        </row>
        <row r="72">
          <cell r="A72" t="str">
            <v xml:space="preserve">Toronto Hydro-Electric System Limited  </v>
          </cell>
          <cell r="B72">
            <v>70</v>
          </cell>
          <cell r="C72">
            <v>286.27</v>
          </cell>
          <cell r="D72">
            <v>1303.99</v>
          </cell>
        </row>
        <row r="73">
          <cell r="A73" t="str">
            <v xml:space="preserve">Veridian Connections Inc.   </v>
          </cell>
          <cell r="B73">
            <v>71</v>
          </cell>
          <cell r="C73">
            <v>29.05</v>
          </cell>
          <cell r="D73">
            <v>115.74</v>
          </cell>
        </row>
        <row r="74">
          <cell r="A74" t="str">
            <v xml:space="preserve">Wasaga Distribution Inc.   </v>
          </cell>
          <cell r="B74">
            <v>72</v>
          </cell>
          <cell r="C74">
            <v>1.34</v>
          </cell>
          <cell r="D74">
            <v>4.01</v>
          </cell>
        </row>
        <row r="75">
          <cell r="A75" t="str">
            <v xml:space="preserve">Waterloo North Hydro Inc.  </v>
          </cell>
          <cell r="B75">
            <v>73</v>
          </cell>
          <cell r="C75">
            <v>15.79</v>
          </cell>
          <cell r="D75">
            <v>66.489999999999995</v>
          </cell>
        </row>
        <row r="76">
          <cell r="A76" t="str">
            <v xml:space="preserve">Welland Hydro-Electric System Corp.  </v>
          </cell>
          <cell r="B76">
            <v>74</v>
          </cell>
          <cell r="C76">
            <v>5.56</v>
          </cell>
          <cell r="D76">
            <v>20.6</v>
          </cell>
        </row>
        <row r="77">
          <cell r="A77" t="str">
            <v xml:space="preserve">Wellington North Power Inc.  </v>
          </cell>
          <cell r="B77">
            <v>75</v>
          </cell>
          <cell r="C77">
            <v>0.93</v>
          </cell>
          <cell r="D77">
            <v>4.5199999999999996</v>
          </cell>
        </row>
        <row r="78">
          <cell r="A78" t="str">
            <v xml:space="preserve">West Coast Huron Energy Inc. </v>
          </cell>
          <cell r="B78">
            <v>76</v>
          </cell>
          <cell r="C78">
            <v>0.88</v>
          </cell>
          <cell r="D78">
            <v>8.2799999999999994</v>
          </cell>
        </row>
        <row r="79">
          <cell r="A79" t="str">
            <v xml:space="preserve">West Perth Power Inc.  </v>
          </cell>
          <cell r="B79">
            <v>77</v>
          </cell>
          <cell r="C79">
            <v>0.62</v>
          </cell>
          <cell r="D79">
            <v>2.99</v>
          </cell>
        </row>
        <row r="80">
          <cell r="A80" t="str">
            <v xml:space="preserve">Westario Power Inc.   </v>
          </cell>
          <cell r="B80">
            <v>78</v>
          </cell>
          <cell r="C80">
            <v>4.24</v>
          </cell>
          <cell r="D80">
            <v>20.95</v>
          </cell>
        </row>
        <row r="81">
          <cell r="A81" t="str">
            <v xml:space="preserve">Whitby Hydro Electric Corporation  </v>
          </cell>
          <cell r="B81">
            <v>79</v>
          </cell>
          <cell r="C81">
            <v>10.9</v>
          </cell>
          <cell r="D81">
            <v>39.07</v>
          </cell>
        </row>
        <row r="82">
          <cell r="A82" t="str">
            <v xml:space="preserve">Woodstock Hydro Services Inc.  </v>
          </cell>
          <cell r="B82">
            <v>80</v>
          </cell>
          <cell r="C82">
            <v>4.49</v>
          </cell>
          <cell r="D82">
            <v>18.88</v>
          </cell>
        </row>
        <row r="83">
          <cell r="B83" t="str">
            <v>Total</v>
          </cell>
          <cell r="C83">
            <v>1330.04</v>
          </cell>
          <cell r="D83">
            <v>5999.9699999999984</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printerSettings" Target="../printerSettings/printerSettings11.bin"/><Relationship Id="rId1" Type="http://schemas.openxmlformats.org/officeDocument/2006/relationships/hyperlink" Target="https://www.oeb.ca/industry/rules-codes-and-requirements/prescribed-interest-rates" TargetMode="External"/><Relationship Id="rId5" Type="http://schemas.openxmlformats.org/officeDocument/2006/relationships/comments" Target="../comments1.xml"/><Relationship Id="rId4" Type="http://schemas.openxmlformats.org/officeDocument/2006/relationships/vmlDrawing" Target="../drawings/vmlDrawing2.v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1.xml"/><Relationship Id="rId1" Type="http://schemas.openxmlformats.org/officeDocument/2006/relationships/printerSettings" Target="../printerSettings/printerSettings12.bin"/><Relationship Id="rId4" Type="http://schemas.openxmlformats.org/officeDocument/2006/relationships/comments" Target="../comments2.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4.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5.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C18"/>
  <sheetViews>
    <sheetView topLeftCell="A7" zoomScale="90" zoomScaleNormal="90" workbookViewId="0">
      <selection activeCell="D53" sqref="D53"/>
    </sheetView>
  </sheetViews>
  <sheetFormatPr defaultColWidth="9" defaultRowHeight="14.4"/>
  <cols>
    <col min="1" max="1" width="9" style="1"/>
    <col min="2" max="2" width="32" style="19" customWidth="1"/>
    <col min="3" max="3" width="114.33203125" style="1" customWidth="1"/>
    <col min="4" max="4" width="8" style="1" customWidth="1"/>
    <col min="5" max="16384" width="9" style="1"/>
  </cols>
  <sheetData>
    <row r="1" spans="1:3" ht="174" customHeight="1"/>
    <row r="3" spans="1:3" ht="20.399999999999999">
      <c r="B3" s="860" t="s">
        <v>0</v>
      </c>
      <c r="C3" s="860"/>
    </row>
    <row r="4" spans="1:3" ht="11.25" customHeight="1"/>
    <row r="5" spans="1:3" s="21" customFormat="1" ht="25.5" customHeight="1">
      <c r="B5" s="720" t="s">
        <v>1</v>
      </c>
      <c r="C5" s="720" t="s">
        <v>2</v>
      </c>
    </row>
    <row r="6" spans="1:3" s="140" customFormat="1" ht="62.25" customHeight="1">
      <c r="A6" s="197"/>
      <c r="B6" s="721" t="s">
        <v>3</v>
      </c>
      <c r="C6" s="722" t="s">
        <v>4</v>
      </c>
    </row>
    <row r="7" spans="1:3" s="140" customFormat="1" ht="21" customHeight="1">
      <c r="A7" s="197"/>
      <c r="B7" s="497" t="s">
        <v>5</v>
      </c>
      <c r="C7" s="542" t="s">
        <v>6</v>
      </c>
    </row>
    <row r="8" spans="1:3" s="140" customFormat="1" ht="32.25" customHeight="1">
      <c r="B8" s="497" t="s">
        <v>7</v>
      </c>
      <c r="C8" s="543" t="s">
        <v>8</v>
      </c>
    </row>
    <row r="9" spans="1:3" s="140" customFormat="1" ht="27.75" customHeight="1">
      <c r="B9" s="497" t="s">
        <v>9</v>
      </c>
      <c r="C9" s="543" t="s">
        <v>10</v>
      </c>
    </row>
    <row r="10" spans="1:3" s="140" customFormat="1" ht="26.25" customHeight="1">
      <c r="B10" s="506" t="s">
        <v>11</v>
      </c>
      <c r="C10" s="542" t="s">
        <v>12</v>
      </c>
    </row>
    <row r="11" spans="1:3" s="140" customFormat="1" ht="39.75" customHeight="1">
      <c r="B11" s="497" t="s">
        <v>13</v>
      </c>
      <c r="C11" s="543" t="s">
        <v>14</v>
      </c>
    </row>
    <row r="12" spans="1:3" s="140" customFormat="1" ht="18" customHeight="1">
      <c r="B12" s="497" t="s">
        <v>15</v>
      </c>
      <c r="C12" s="543" t="s">
        <v>16</v>
      </c>
    </row>
    <row r="13" spans="1:3" s="140" customFormat="1" ht="13.5" customHeight="1">
      <c r="B13" s="497"/>
      <c r="C13" s="543"/>
    </row>
    <row r="14" spans="1:3" s="140" customFormat="1" ht="18" customHeight="1">
      <c r="B14" s="497" t="s">
        <v>17</v>
      </c>
      <c r="C14" s="542" t="s">
        <v>18</v>
      </c>
    </row>
    <row r="15" spans="1:3" s="140" customFormat="1" ht="8.25" customHeight="1">
      <c r="B15" s="497"/>
      <c r="C15" s="543"/>
    </row>
    <row r="16" spans="1:3" s="140" customFormat="1" ht="33" customHeight="1">
      <c r="B16" s="544" t="s">
        <v>19</v>
      </c>
      <c r="C16" s="545" t="s">
        <v>20</v>
      </c>
    </row>
    <row r="17" spans="2:2" s="80" customFormat="1" ht="15.6">
      <c r="B17" s="140"/>
    </row>
    <row r="18" spans="2:2" s="23" customFormat="1">
      <c r="B18" s="30"/>
    </row>
  </sheetData>
  <mergeCells count="1">
    <mergeCell ref="B3:C3"/>
  </mergeCells>
  <hyperlinks>
    <hyperlink ref="B6" location="'1.  LRAMVA Summary'!A1" display="1.  LRAMVA Summary" xr:uid="{00000000-0004-0000-0000-000000000000}"/>
    <hyperlink ref="B8" location="'2. LRAMVA Threshold'!Print_Area" display="2.  LRAMVA Threshold" xr:uid="{00000000-0004-0000-0000-000001000000}"/>
    <hyperlink ref="B9" location="'3.  Distribution Rates'!A1" display="3.  Distribution Rates" xr:uid="{00000000-0004-0000-0000-000002000000}"/>
    <hyperlink ref="B12" location="'6.  Carrying Charges'!Print_Area" display="6.  Carrying Charges" xr:uid="{00000000-0004-0000-0000-000003000000}"/>
    <hyperlink ref="B11" location="'5.  2015-2027 LRAM'!Print_Area" display="5.  2015-2027 LRAM" xr:uid="{00000000-0004-0000-0000-000004000000}"/>
    <hyperlink ref="B10" location="'4.  2011-2014 LRAM'!Print_Area" display="4.  2011-2014 LRAM" xr:uid="{00000000-0004-0000-0000-000005000000}"/>
    <hyperlink ref="B14" location="'7.  Persistence Report'!Print_Area" display="7.  Persistence Report" xr:uid="{00000000-0004-0000-0000-000006000000}"/>
    <hyperlink ref="B7" location="'1-a.  Summary of Changes'!A1" display="1-a.  Summary of Changes" xr:uid="{00000000-0004-0000-0000-000007000000}"/>
    <hyperlink ref="B16" location="'8.  Streetlighting'!A1" display="8.  Streetlighting" xr:uid="{00000000-0004-0000-0000-000009000000}"/>
  </hyperlinks>
  <pageMargins left="0.70866141732283472" right="0.70866141732283472" top="0.74803149606299213" bottom="0.74803149606299213" header="0.31496062992125984" footer="0.31496062992125984"/>
  <pageSetup scale="74" fitToHeight="0" orientation="landscape" horizontalDpi="1200" verticalDpi="12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pageSetUpPr fitToPage="1"/>
  </sheetPr>
  <dimension ref="A13:AV2104"/>
  <sheetViews>
    <sheetView topLeftCell="A1612" zoomScale="70" zoomScaleNormal="70" workbookViewId="0">
      <pane xSplit="2" topLeftCell="AE1" activePane="topRight" state="frozen"/>
      <selection activeCell="D53" sqref="D53"/>
      <selection pane="topRight" activeCell="AG1817" sqref="AG1817"/>
    </sheetView>
  </sheetViews>
  <sheetFormatPr defaultColWidth="9" defaultRowHeight="14.4" outlineLevelRow="1" outlineLevelCol="1"/>
  <cols>
    <col min="1" max="1" width="4.5546875" style="427" customWidth="1"/>
    <col min="2" max="2" width="55.88671875" style="361" customWidth="1"/>
    <col min="3" max="3" width="13.44140625" style="361" customWidth="1"/>
    <col min="4" max="4" width="15.5546875" style="361" bestFit="1" customWidth="1"/>
    <col min="5" max="5" width="20" style="361" customWidth="1"/>
    <col min="6" max="6" width="26.109375" style="361" customWidth="1"/>
    <col min="7" max="9" width="14.44140625" style="361" bestFit="1" customWidth="1" outlineLevel="1"/>
    <col min="10" max="10" width="31.6640625" style="361" bestFit="1" customWidth="1" outlineLevel="1"/>
    <col min="11" max="16" width="7.33203125" style="361" bestFit="1" customWidth="1" outlineLevel="1"/>
    <col min="17" max="17" width="11.6640625" style="361" bestFit="1" customWidth="1" outlineLevel="1"/>
    <col min="18" max="18" width="16" style="361" bestFit="1" customWidth="1"/>
    <col min="19" max="19" width="9" style="361" customWidth="1" outlineLevel="1"/>
    <col min="20" max="20" width="13.6640625" style="361" customWidth="1" outlineLevel="1"/>
    <col min="21" max="21" width="10.33203125" style="361" bestFit="1" customWidth="1" outlineLevel="1"/>
    <col min="22" max="30" width="9" style="361" customWidth="1" outlineLevel="1"/>
    <col min="31" max="31" width="16.5546875" style="361" customWidth="1"/>
    <col min="32" max="33" width="16" style="361" bestFit="1" customWidth="1"/>
    <col min="34" max="34" width="17.5546875" style="361" customWidth="1"/>
    <col min="35" max="35" width="19.5546875" style="361" customWidth="1"/>
    <col min="36" max="36" width="18.5546875" style="361" customWidth="1"/>
    <col min="37" max="37" width="18" style="361" customWidth="1"/>
    <col min="38" max="41" width="15" style="361" customWidth="1"/>
    <col min="42" max="44" width="17.33203125" style="361" customWidth="1"/>
    <col min="45" max="45" width="17.6640625" style="361" bestFit="1" customWidth="1"/>
    <col min="46" max="46" width="11.5546875" style="361" customWidth="1"/>
    <col min="47" max="16384" width="9" style="361"/>
  </cols>
  <sheetData>
    <row r="13" spans="2:45" ht="15" thickBot="1"/>
    <row r="14" spans="2:45" ht="26.25" customHeight="1" thickBot="1">
      <c r="B14" s="922" t="s">
        <v>56</v>
      </c>
      <c r="C14" s="211" t="s">
        <v>165</v>
      </c>
      <c r="D14" s="415"/>
      <c r="E14" s="218"/>
      <c r="F14" s="218"/>
      <c r="G14" s="218"/>
      <c r="H14" s="218"/>
      <c r="I14" s="218"/>
      <c r="J14" s="218"/>
      <c r="K14" s="218"/>
      <c r="L14" s="218"/>
      <c r="M14" s="218"/>
      <c r="N14" s="218"/>
      <c r="O14" s="218"/>
      <c r="P14" s="218"/>
      <c r="Q14" s="218"/>
      <c r="R14" s="218"/>
      <c r="S14" s="218"/>
      <c r="T14" s="218"/>
      <c r="U14" s="218"/>
      <c r="V14" s="218"/>
      <c r="W14" s="218"/>
      <c r="X14" s="218"/>
      <c r="Y14" s="218"/>
      <c r="Z14" s="218"/>
      <c r="AA14" s="218"/>
      <c r="AB14" s="218"/>
      <c r="AC14" s="218"/>
      <c r="AD14" s="218"/>
      <c r="AE14" s="218"/>
      <c r="AF14" s="218"/>
      <c r="AG14" s="218"/>
      <c r="AH14" s="218"/>
      <c r="AI14" s="218"/>
      <c r="AJ14" s="218"/>
      <c r="AK14" s="218"/>
      <c r="AL14" s="218"/>
      <c r="AM14" s="218"/>
      <c r="AN14" s="218"/>
      <c r="AO14" s="218"/>
      <c r="AP14" s="218"/>
      <c r="AQ14" s="218"/>
      <c r="AR14" s="218"/>
      <c r="AS14" s="218"/>
    </row>
    <row r="15" spans="2:45" ht="26.25" customHeight="1" thickBot="1">
      <c r="B15" s="922"/>
      <c r="C15" s="214" t="s">
        <v>166</v>
      </c>
      <c r="D15" s="218"/>
      <c r="E15" s="218"/>
      <c r="F15" s="218"/>
      <c r="G15" s="218"/>
      <c r="H15" s="218"/>
      <c r="I15" s="218"/>
      <c r="J15" s="218"/>
      <c r="K15" s="218"/>
      <c r="L15" s="218"/>
      <c r="M15" s="218"/>
      <c r="N15" s="218"/>
      <c r="O15" s="218"/>
      <c r="P15" s="218"/>
      <c r="Q15" s="218"/>
      <c r="R15" s="218"/>
      <c r="S15" s="218"/>
      <c r="T15" s="218"/>
      <c r="U15" s="218"/>
      <c r="V15" s="218"/>
      <c r="W15" s="218"/>
      <c r="X15" s="218"/>
      <c r="Y15" s="218"/>
      <c r="Z15" s="218"/>
      <c r="AA15" s="218"/>
      <c r="AB15" s="218"/>
      <c r="AC15" s="218"/>
      <c r="AD15" s="218"/>
      <c r="AE15" s="218"/>
      <c r="AF15" s="218"/>
      <c r="AG15" s="218"/>
      <c r="AH15" s="218"/>
      <c r="AI15" s="218"/>
      <c r="AJ15" s="218"/>
      <c r="AK15" s="218"/>
      <c r="AL15" s="218"/>
      <c r="AM15" s="218"/>
      <c r="AN15" s="218"/>
      <c r="AO15" s="218"/>
      <c r="AP15" s="218"/>
      <c r="AQ15" s="218"/>
      <c r="AR15" s="218"/>
      <c r="AS15" s="218"/>
    </row>
    <row r="16" spans="2:45" ht="28.5" customHeight="1" thickBot="1">
      <c r="B16" s="922"/>
      <c r="C16" s="907" t="s">
        <v>167</v>
      </c>
      <c r="D16" s="908"/>
      <c r="E16" s="218"/>
      <c r="F16" s="218"/>
      <c r="G16" s="218"/>
      <c r="H16" s="218"/>
      <c r="I16" s="218"/>
      <c r="J16" s="218"/>
      <c r="K16" s="218"/>
      <c r="L16" s="218"/>
      <c r="M16" s="218"/>
      <c r="N16" s="218"/>
      <c r="O16" s="218"/>
      <c r="P16" s="218"/>
      <c r="Q16" s="218"/>
      <c r="R16" s="218"/>
      <c r="S16" s="218"/>
      <c r="T16" s="218"/>
      <c r="U16" s="218"/>
      <c r="V16" s="218"/>
      <c r="W16" s="218"/>
      <c r="X16" s="218"/>
      <c r="Y16" s="218"/>
      <c r="Z16" s="218"/>
      <c r="AA16" s="218"/>
      <c r="AB16" s="218"/>
      <c r="AC16" s="218"/>
      <c r="AD16" s="218"/>
      <c r="AE16" s="218"/>
      <c r="AF16" s="218"/>
      <c r="AG16" s="218"/>
      <c r="AH16" s="218"/>
      <c r="AI16" s="218"/>
      <c r="AJ16" s="218"/>
      <c r="AK16" s="218"/>
      <c r="AL16" s="218"/>
      <c r="AM16" s="218"/>
      <c r="AN16" s="218"/>
      <c r="AO16" s="218"/>
      <c r="AP16" s="218"/>
      <c r="AQ16" s="218"/>
      <c r="AR16" s="218"/>
      <c r="AS16" s="218"/>
    </row>
    <row r="17" spans="2:45" ht="15.6">
      <c r="C17" s="218"/>
      <c r="D17" s="218"/>
      <c r="E17" s="218"/>
      <c r="F17" s="218"/>
      <c r="G17" s="218"/>
      <c r="H17" s="218"/>
      <c r="I17" s="218"/>
      <c r="J17" s="218"/>
      <c r="K17" s="218"/>
      <c r="L17" s="218"/>
      <c r="M17" s="218"/>
      <c r="N17" s="218"/>
      <c r="O17" s="218"/>
      <c r="P17" s="218"/>
      <c r="Q17" s="218"/>
      <c r="R17" s="218"/>
      <c r="S17" s="218"/>
      <c r="T17" s="218"/>
      <c r="U17" s="218"/>
      <c r="V17" s="218"/>
      <c r="W17" s="218"/>
      <c r="X17" s="218"/>
      <c r="Y17" s="218"/>
      <c r="Z17" s="218"/>
      <c r="AA17" s="218"/>
      <c r="AB17" s="218"/>
      <c r="AC17" s="218"/>
      <c r="AD17" s="218"/>
      <c r="AE17" s="218"/>
      <c r="AF17" s="218"/>
      <c r="AG17" s="218"/>
      <c r="AH17" s="218"/>
      <c r="AI17" s="218"/>
      <c r="AJ17" s="218"/>
      <c r="AK17" s="218"/>
      <c r="AL17" s="218"/>
      <c r="AM17" s="218"/>
      <c r="AN17" s="218"/>
      <c r="AO17" s="218"/>
      <c r="AP17" s="218"/>
      <c r="AQ17" s="218"/>
      <c r="AR17" s="218"/>
      <c r="AS17" s="218"/>
    </row>
    <row r="18" spans="2:45" ht="330.75" customHeight="1">
      <c r="B18" s="922" t="s">
        <v>23</v>
      </c>
      <c r="C18" s="923" t="s">
        <v>457</v>
      </c>
      <c r="D18" s="923"/>
      <c r="E18" s="923"/>
      <c r="F18" s="923"/>
      <c r="G18" s="923"/>
      <c r="H18" s="923"/>
      <c r="I18" s="923"/>
      <c r="J18" s="923"/>
      <c r="K18" s="923"/>
      <c r="L18" s="923"/>
      <c r="M18" s="923"/>
      <c r="N18" s="923"/>
      <c r="O18" s="923"/>
      <c r="P18" s="923"/>
      <c r="Q18" s="923"/>
      <c r="R18" s="923"/>
      <c r="S18" s="923"/>
      <c r="T18" s="923"/>
      <c r="U18" s="923"/>
      <c r="V18" s="923"/>
      <c r="W18" s="923"/>
      <c r="X18" s="923"/>
      <c r="Y18" s="923"/>
      <c r="Z18" s="923"/>
      <c r="AA18" s="923"/>
      <c r="AB18" s="923"/>
      <c r="AC18" s="923"/>
      <c r="AD18" s="923"/>
      <c r="AE18" s="362"/>
      <c r="AF18" s="362"/>
      <c r="AG18" s="362"/>
      <c r="AH18" s="362"/>
      <c r="AI18" s="362"/>
      <c r="AJ18" s="362"/>
      <c r="AK18" s="362"/>
      <c r="AL18" s="362"/>
      <c r="AM18" s="362"/>
      <c r="AN18" s="362"/>
      <c r="AO18" s="362"/>
      <c r="AP18" s="362"/>
      <c r="AQ18" s="362"/>
      <c r="AR18" s="362"/>
      <c r="AS18" s="362"/>
    </row>
    <row r="19" spans="2:45" ht="54.6" customHeight="1">
      <c r="B19" s="922"/>
      <c r="C19" s="923" t="s">
        <v>458</v>
      </c>
      <c r="D19" s="923"/>
      <c r="E19" s="923"/>
      <c r="F19" s="923"/>
      <c r="G19" s="923"/>
      <c r="H19" s="923"/>
      <c r="I19" s="923"/>
      <c r="J19" s="923"/>
      <c r="K19" s="923"/>
      <c r="L19" s="923"/>
      <c r="M19" s="923"/>
      <c r="N19" s="923"/>
      <c r="O19" s="923"/>
      <c r="P19" s="923"/>
      <c r="Q19" s="923"/>
      <c r="R19" s="923"/>
      <c r="S19" s="923"/>
      <c r="T19" s="923"/>
      <c r="U19" s="923"/>
      <c r="V19" s="923"/>
      <c r="W19" s="923"/>
      <c r="X19" s="923"/>
      <c r="Y19" s="923"/>
      <c r="Z19" s="923"/>
      <c r="AA19" s="923"/>
      <c r="AB19" s="923"/>
      <c r="AC19" s="923"/>
      <c r="AD19" s="923"/>
      <c r="AE19" s="362"/>
      <c r="AF19" s="362"/>
      <c r="AG19" s="362"/>
      <c r="AH19" s="362"/>
      <c r="AI19" s="362"/>
      <c r="AJ19" s="362"/>
      <c r="AK19" s="362"/>
      <c r="AL19" s="362"/>
      <c r="AM19" s="362"/>
      <c r="AN19" s="362"/>
      <c r="AO19" s="362"/>
      <c r="AP19" s="362"/>
      <c r="AQ19" s="362"/>
      <c r="AR19" s="362"/>
      <c r="AS19" s="362"/>
    </row>
    <row r="20" spans="2:45" ht="62.25" customHeight="1">
      <c r="B20" s="225"/>
      <c r="C20" s="923" t="s">
        <v>305</v>
      </c>
      <c r="D20" s="923"/>
      <c r="E20" s="923"/>
      <c r="F20" s="923"/>
      <c r="G20" s="923"/>
      <c r="H20" s="923"/>
      <c r="I20" s="923"/>
      <c r="J20" s="923"/>
      <c r="K20" s="923"/>
      <c r="L20" s="923"/>
      <c r="M20" s="923"/>
      <c r="N20" s="923"/>
      <c r="O20" s="923"/>
      <c r="P20" s="923"/>
      <c r="Q20" s="923"/>
      <c r="R20" s="923"/>
      <c r="S20" s="923"/>
      <c r="T20" s="923"/>
      <c r="U20" s="923"/>
      <c r="V20" s="923"/>
      <c r="W20" s="923"/>
      <c r="X20" s="923"/>
      <c r="Y20" s="923"/>
      <c r="Z20" s="923"/>
      <c r="AA20" s="923"/>
      <c r="AB20" s="923"/>
      <c r="AC20" s="923"/>
      <c r="AD20" s="923"/>
      <c r="AE20" s="362"/>
      <c r="AF20" s="362"/>
      <c r="AG20" s="362"/>
      <c r="AH20" s="362"/>
      <c r="AI20" s="362"/>
      <c r="AJ20" s="362"/>
      <c r="AK20" s="362"/>
      <c r="AL20" s="362"/>
      <c r="AM20" s="362"/>
      <c r="AN20" s="362"/>
      <c r="AO20" s="362"/>
      <c r="AP20" s="362"/>
      <c r="AQ20" s="362"/>
      <c r="AR20" s="362"/>
      <c r="AS20" s="362"/>
    </row>
    <row r="21" spans="2:45" ht="43.5" customHeight="1">
      <c r="B21" s="225"/>
      <c r="C21" s="923" t="s">
        <v>306</v>
      </c>
      <c r="D21" s="923"/>
      <c r="E21" s="923"/>
      <c r="F21" s="923"/>
      <c r="G21" s="923"/>
      <c r="H21" s="923"/>
      <c r="I21" s="923"/>
      <c r="J21" s="923"/>
      <c r="K21" s="923"/>
      <c r="L21" s="923"/>
      <c r="M21" s="923"/>
      <c r="N21" s="923"/>
      <c r="O21" s="923"/>
      <c r="P21" s="923"/>
      <c r="Q21" s="923"/>
      <c r="R21" s="923"/>
      <c r="S21" s="923"/>
      <c r="T21" s="923"/>
      <c r="U21" s="923"/>
      <c r="V21" s="923"/>
      <c r="W21" s="923"/>
      <c r="X21" s="923"/>
      <c r="Y21" s="923"/>
      <c r="Z21" s="923"/>
      <c r="AA21" s="923"/>
      <c r="AB21" s="923"/>
      <c r="AC21" s="923"/>
      <c r="AD21" s="923"/>
      <c r="AE21" s="362"/>
      <c r="AF21" s="362"/>
      <c r="AG21" s="362"/>
      <c r="AH21" s="362"/>
      <c r="AI21" s="362"/>
      <c r="AJ21" s="362"/>
      <c r="AK21" s="362"/>
      <c r="AL21" s="362"/>
      <c r="AM21" s="362"/>
      <c r="AN21" s="362"/>
      <c r="AO21" s="362"/>
      <c r="AP21" s="362"/>
      <c r="AQ21" s="362"/>
      <c r="AR21" s="362"/>
      <c r="AS21" s="362"/>
    </row>
    <row r="22" spans="2:45" ht="70.5" customHeight="1">
      <c r="B22" s="225"/>
      <c r="C22" s="923" t="s">
        <v>459</v>
      </c>
      <c r="D22" s="923"/>
      <c r="E22" s="923"/>
      <c r="F22" s="923"/>
      <c r="G22" s="923"/>
      <c r="H22" s="923"/>
      <c r="I22" s="923"/>
      <c r="J22" s="923"/>
      <c r="K22" s="923"/>
      <c r="L22" s="923"/>
      <c r="M22" s="923"/>
      <c r="N22" s="923"/>
      <c r="O22" s="923"/>
      <c r="P22" s="923"/>
      <c r="Q22" s="923"/>
      <c r="R22" s="923"/>
      <c r="S22" s="923"/>
      <c r="T22" s="923"/>
      <c r="U22" s="923"/>
      <c r="V22" s="923"/>
      <c r="W22" s="923"/>
      <c r="X22" s="923"/>
      <c r="Y22" s="923"/>
      <c r="Z22" s="923"/>
      <c r="AA22" s="923"/>
      <c r="AB22" s="923"/>
      <c r="AC22" s="923"/>
      <c r="AD22" s="923"/>
      <c r="AE22" s="362"/>
      <c r="AF22" s="362"/>
      <c r="AG22" s="362"/>
      <c r="AH22" s="362"/>
      <c r="AI22" s="362"/>
      <c r="AJ22" s="362"/>
      <c r="AK22" s="362"/>
      <c r="AL22" s="362"/>
      <c r="AM22" s="362"/>
      <c r="AN22" s="362"/>
      <c r="AO22" s="362"/>
      <c r="AP22" s="362"/>
      <c r="AQ22" s="362"/>
      <c r="AR22" s="362"/>
      <c r="AS22" s="362"/>
    </row>
    <row r="23" spans="2:45" ht="15.6">
      <c r="B23" s="225"/>
      <c r="C23" s="228"/>
      <c r="D23" s="228"/>
      <c r="E23" s="228"/>
      <c r="F23" s="228"/>
      <c r="G23" s="228"/>
      <c r="H23" s="228"/>
      <c r="I23" s="228"/>
      <c r="J23" s="228"/>
      <c r="K23" s="228"/>
      <c r="L23" s="228"/>
      <c r="M23" s="228"/>
      <c r="N23" s="228"/>
      <c r="O23" s="228"/>
      <c r="P23" s="228"/>
      <c r="Q23" s="228"/>
      <c r="R23" s="228"/>
      <c r="S23" s="228"/>
      <c r="T23" s="228"/>
      <c r="U23" s="228"/>
      <c r="V23" s="228"/>
      <c r="W23" s="228"/>
      <c r="X23" s="228"/>
      <c r="Y23" s="228"/>
      <c r="Z23" s="228"/>
      <c r="AA23" s="228"/>
      <c r="AB23" s="228"/>
      <c r="AC23" s="228"/>
      <c r="AD23" s="228"/>
      <c r="AE23" s="228"/>
      <c r="AF23" s="228"/>
      <c r="AG23" s="228"/>
      <c r="AH23" s="228"/>
      <c r="AI23" s="228"/>
      <c r="AJ23" s="228"/>
      <c r="AK23" s="228"/>
      <c r="AL23" s="218"/>
      <c r="AM23" s="218"/>
      <c r="AN23" s="218"/>
      <c r="AO23" s="218"/>
      <c r="AP23" s="218"/>
      <c r="AQ23" s="218"/>
      <c r="AR23" s="218"/>
      <c r="AS23" s="218"/>
    </row>
    <row r="24" spans="2:45" ht="15.6">
      <c r="B24" s="922" t="s">
        <v>276</v>
      </c>
      <c r="C24" s="484" t="s">
        <v>460</v>
      </c>
      <c r="D24" s="228"/>
      <c r="E24" s="228"/>
      <c r="F24" s="484" t="s">
        <v>461</v>
      </c>
      <c r="G24" s="228"/>
      <c r="H24" s="228"/>
      <c r="I24" s="228"/>
      <c r="J24" s="484" t="s">
        <v>462</v>
      </c>
      <c r="K24" s="228"/>
      <c r="L24" s="228"/>
      <c r="M24" s="228"/>
      <c r="N24" s="228"/>
      <c r="O24" s="228"/>
      <c r="P24" s="228"/>
      <c r="Q24" s="228"/>
      <c r="R24" s="228"/>
      <c r="S24" s="228"/>
      <c r="T24" s="228"/>
      <c r="U24" s="228"/>
      <c r="V24" s="228"/>
      <c r="W24" s="228"/>
      <c r="X24" s="228"/>
      <c r="Y24" s="228"/>
      <c r="Z24" s="228"/>
      <c r="AA24" s="228"/>
      <c r="AB24" s="228"/>
      <c r="AC24" s="228"/>
      <c r="AD24" s="228"/>
      <c r="AE24" s="228"/>
      <c r="AF24" s="228"/>
      <c r="AG24" s="228"/>
      <c r="AH24" s="228"/>
      <c r="AI24" s="228"/>
      <c r="AJ24" s="228"/>
      <c r="AK24" s="228"/>
      <c r="AL24" s="218"/>
      <c r="AM24" s="218"/>
      <c r="AN24" s="218"/>
      <c r="AO24" s="218"/>
      <c r="AP24" s="218"/>
      <c r="AQ24" s="218"/>
      <c r="AR24" s="218"/>
      <c r="AS24" s="218"/>
    </row>
    <row r="25" spans="2:45" ht="15.6">
      <c r="B25" s="922"/>
      <c r="C25" s="484" t="s">
        <v>463</v>
      </c>
      <c r="D25" s="228"/>
      <c r="E25" s="228"/>
      <c r="F25" s="484" t="s">
        <v>464</v>
      </c>
      <c r="G25" s="228"/>
      <c r="H25" s="228"/>
      <c r="I25" s="228"/>
      <c r="J25" s="228"/>
      <c r="K25" s="228"/>
      <c r="L25" s="228"/>
      <c r="M25" s="228"/>
      <c r="N25" s="228"/>
      <c r="O25" s="228"/>
      <c r="P25" s="228"/>
      <c r="Q25" s="228"/>
      <c r="R25" s="228"/>
      <c r="S25" s="228"/>
      <c r="T25" s="228"/>
      <c r="U25" s="228"/>
      <c r="V25" s="228"/>
      <c r="W25" s="228"/>
      <c r="X25" s="228"/>
      <c r="Y25" s="228"/>
      <c r="Z25" s="228"/>
      <c r="AA25" s="228"/>
      <c r="AB25" s="228"/>
      <c r="AC25" s="228"/>
      <c r="AD25" s="228"/>
      <c r="AE25" s="228"/>
      <c r="AF25" s="228"/>
      <c r="AG25" s="228"/>
      <c r="AH25" s="228"/>
      <c r="AI25" s="228"/>
      <c r="AJ25" s="228"/>
      <c r="AK25" s="228"/>
      <c r="AL25" s="218"/>
      <c r="AM25" s="218"/>
      <c r="AN25" s="218"/>
      <c r="AO25" s="218"/>
      <c r="AP25" s="218"/>
      <c r="AQ25" s="218"/>
      <c r="AR25" s="218"/>
      <c r="AS25" s="218"/>
    </row>
    <row r="26" spans="2:45" ht="15.6">
      <c r="B26" s="225"/>
      <c r="C26" s="484" t="s">
        <v>465</v>
      </c>
      <c r="D26" s="228"/>
      <c r="E26" s="228"/>
      <c r="F26" s="484" t="s">
        <v>466</v>
      </c>
      <c r="G26" s="228"/>
      <c r="H26" s="228"/>
      <c r="I26" s="228"/>
      <c r="J26" s="228"/>
      <c r="K26" s="228"/>
      <c r="L26" s="228"/>
      <c r="M26" s="228"/>
      <c r="N26" s="228"/>
      <c r="O26" s="228"/>
      <c r="P26" s="228"/>
      <c r="Q26" s="228"/>
      <c r="R26" s="228"/>
      <c r="S26" s="228"/>
      <c r="T26" s="228"/>
      <c r="U26" s="228"/>
      <c r="V26" s="228"/>
      <c r="W26" s="228"/>
      <c r="X26" s="228"/>
      <c r="Y26" s="228"/>
      <c r="Z26" s="228"/>
      <c r="AA26" s="228"/>
      <c r="AB26" s="228"/>
      <c r="AC26" s="228"/>
      <c r="AD26" s="228"/>
      <c r="AE26" s="228"/>
      <c r="AF26" s="228"/>
      <c r="AG26" s="228"/>
      <c r="AH26" s="228"/>
      <c r="AI26" s="228"/>
      <c r="AJ26" s="228"/>
      <c r="AK26" s="228"/>
      <c r="AL26" s="218"/>
      <c r="AM26" s="218"/>
      <c r="AN26" s="218"/>
      <c r="AO26" s="218"/>
      <c r="AP26" s="218"/>
      <c r="AQ26" s="218"/>
      <c r="AR26" s="218"/>
      <c r="AS26" s="218"/>
    </row>
    <row r="27" spans="2:45" ht="15.6">
      <c r="B27" s="225"/>
      <c r="C27" s="484" t="s">
        <v>467</v>
      </c>
      <c r="D27" s="228"/>
      <c r="E27" s="228"/>
      <c r="F27" s="484" t="s">
        <v>468</v>
      </c>
      <c r="G27" s="228"/>
      <c r="H27" s="228"/>
      <c r="I27" s="228"/>
      <c r="J27" s="228"/>
      <c r="K27" s="228"/>
      <c r="L27" s="228"/>
      <c r="M27" s="228"/>
      <c r="N27" s="228"/>
      <c r="O27" s="228"/>
      <c r="P27" s="228"/>
      <c r="Q27" s="228"/>
      <c r="R27" s="228"/>
      <c r="S27" s="228"/>
      <c r="T27" s="228"/>
      <c r="U27" s="228"/>
      <c r="V27" s="228"/>
      <c r="W27" s="228"/>
      <c r="X27" s="228"/>
      <c r="Y27" s="228"/>
      <c r="Z27" s="228"/>
      <c r="AA27" s="228"/>
      <c r="AB27" s="228"/>
      <c r="AC27" s="228"/>
      <c r="AD27" s="228"/>
      <c r="AE27" s="228"/>
      <c r="AF27" s="228"/>
      <c r="AG27" s="228"/>
      <c r="AH27" s="228"/>
      <c r="AI27" s="228"/>
      <c r="AJ27" s="228"/>
      <c r="AK27" s="228"/>
      <c r="AL27" s="218"/>
      <c r="AM27" s="218"/>
      <c r="AN27" s="218"/>
      <c r="AO27" s="218"/>
      <c r="AP27" s="218"/>
      <c r="AQ27" s="218"/>
      <c r="AR27" s="218"/>
      <c r="AS27" s="218"/>
    </row>
    <row r="28" spans="2:45" ht="15.6">
      <c r="B28" s="225"/>
      <c r="C28" s="484" t="s">
        <v>469</v>
      </c>
      <c r="D28" s="228"/>
      <c r="E28" s="228"/>
      <c r="F28" s="484" t="s">
        <v>470</v>
      </c>
      <c r="G28" s="228"/>
      <c r="H28" s="228"/>
      <c r="I28" s="228"/>
      <c r="J28" s="228"/>
      <c r="K28" s="228"/>
      <c r="L28" s="228"/>
      <c r="M28" s="228"/>
      <c r="N28" s="228"/>
      <c r="O28" s="228"/>
      <c r="P28" s="228"/>
      <c r="Q28" s="228"/>
      <c r="R28" s="228"/>
      <c r="S28" s="228"/>
      <c r="T28" s="228"/>
      <c r="U28" s="228"/>
      <c r="V28" s="228"/>
      <c r="W28" s="228"/>
      <c r="X28" s="228"/>
      <c r="Y28" s="228"/>
      <c r="Z28" s="228"/>
      <c r="AA28" s="228"/>
      <c r="AB28" s="228"/>
      <c r="AC28" s="228"/>
      <c r="AD28" s="228"/>
      <c r="AE28" s="228"/>
      <c r="AF28" s="228"/>
      <c r="AG28" s="228"/>
      <c r="AH28" s="228"/>
      <c r="AI28" s="228"/>
      <c r="AJ28" s="228"/>
      <c r="AK28" s="228"/>
      <c r="AL28" s="218"/>
      <c r="AM28" s="218"/>
      <c r="AN28" s="218"/>
      <c r="AO28" s="218"/>
      <c r="AP28" s="218"/>
      <c r="AQ28" s="218"/>
      <c r="AR28" s="218"/>
      <c r="AS28" s="218"/>
    </row>
    <row r="29" spans="2:45" ht="15.6">
      <c r="B29" s="225"/>
      <c r="C29" s="484" t="s">
        <v>471</v>
      </c>
      <c r="D29" s="228"/>
      <c r="E29" s="228"/>
      <c r="F29" s="484" t="s">
        <v>472</v>
      </c>
      <c r="G29" s="228"/>
      <c r="H29" s="228"/>
      <c r="I29" s="228"/>
      <c r="J29" s="228"/>
      <c r="K29" s="228"/>
      <c r="L29" s="228"/>
      <c r="M29" s="228"/>
      <c r="N29" s="228"/>
      <c r="O29" s="228"/>
      <c r="P29" s="228"/>
      <c r="Q29" s="228"/>
      <c r="R29" s="228"/>
      <c r="S29" s="228"/>
      <c r="T29" s="228"/>
      <c r="U29" s="228"/>
      <c r="V29" s="228"/>
      <c r="W29" s="228"/>
      <c r="X29" s="228"/>
      <c r="Y29" s="228"/>
      <c r="Z29" s="228"/>
      <c r="AA29" s="228"/>
      <c r="AB29" s="228"/>
      <c r="AC29" s="228"/>
      <c r="AD29" s="228"/>
      <c r="AE29" s="228"/>
      <c r="AF29" s="228"/>
      <c r="AG29" s="228"/>
      <c r="AH29" s="228"/>
      <c r="AI29" s="228"/>
      <c r="AJ29" s="228"/>
      <c r="AK29" s="228"/>
      <c r="AL29" s="218"/>
      <c r="AM29" s="218"/>
      <c r="AN29" s="218"/>
      <c r="AO29" s="218"/>
      <c r="AP29" s="218"/>
      <c r="AQ29" s="218"/>
      <c r="AR29" s="218"/>
      <c r="AS29" s="218"/>
    </row>
    <row r="30" spans="2:45" ht="15.6">
      <c r="B30" s="225"/>
      <c r="C30" s="228"/>
      <c r="D30" s="228"/>
      <c r="E30" s="228"/>
      <c r="F30" s="228"/>
      <c r="G30" s="228"/>
      <c r="H30" s="228"/>
      <c r="I30" s="228"/>
      <c r="J30" s="228"/>
      <c r="K30" s="228"/>
      <c r="L30" s="228"/>
      <c r="M30" s="228"/>
      <c r="N30" s="228"/>
      <c r="O30" s="228"/>
      <c r="P30" s="228"/>
      <c r="Q30" s="228"/>
      <c r="R30" s="228"/>
      <c r="S30" s="228"/>
      <c r="T30" s="228"/>
      <c r="U30" s="228"/>
      <c r="V30" s="228"/>
      <c r="W30" s="228"/>
      <c r="X30" s="228"/>
      <c r="Y30" s="228"/>
      <c r="Z30" s="228"/>
      <c r="AA30" s="228"/>
      <c r="AB30" s="228"/>
      <c r="AC30" s="228"/>
      <c r="AD30" s="228"/>
      <c r="AE30" s="228"/>
      <c r="AF30" s="228"/>
      <c r="AG30" s="228"/>
      <c r="AH30" s="228"/>
      <c r="AI30" s="228"/>
      <c r="AJ30" s="228"/>
      <c r="AK30" s="228"/>
      <c r="AL30" s="218"/>
      <c r="AM30" s="218"/>
      <c r="AN30" s="218"/>
      <c r="AO30" s="218"/>
      <c r="AP30" s="218"/>
      <c r="AQ30" s="218"/>
      <c r="AR30" s="218"/>
      <c r="AS30" s="218"/>
    </row>
    <row r="31" spans="2:45" ht="15.6">
      <c r="B31" s="225"/>
      <c r="C31" s="228"/>
      <c r="D31" s="228"/>
      <c r="E31" s="228"/>
      <c r="F31" s="228"/>
      <c r="G31" s="228"/>
      <c r="H31" s="228"/>
      <c r="I31" s="228"/>
      <c r="J31" s="228"/>
      <c r="K31" s="228"/>
      <c r="L31" s="228"/>
      <c r="M31" s="228"/>
      <c r="N31" s="228"/>
      <c r="O31" s="228"/>
      <c r="P31" s="228"/>
      <c r="Q31" s="228"/>
      <c r="R31" s="228"/>
      <c r="S31" s="228"/>
      <c r="T31" s="228"/>
      <c r="U31" s="228"/>
      <c r="V31" s="228"/>
      <c r="W31" s="228"/>
      <c r="X31" s="228"/>
      <c r="Y31" s="228"/>
      <c r="Z31" s="228"/>
      <c r="AA31" s="228"/>
      <c r="AB31" s="228"/>
      <c r="AC31" s="228"/>
      <c r="AD31" s="228"/>
      <c r="AE31" s="228"/>
      <c r="AF31" s="228"/>
      <c r="AG31" s="228"/>
      <c r="AH31" s="228"/>
      <c r="AI31" s="228"/>
      <c r="AJ31" s="228"/>
      <c r="AK31" s="228"/>
      <c r="AL31" s="218"/>
      <c r="AM31" s="218"/>
      <c r="AN31" s="218"/>
      <c r="AO31" s="218"/>
      <c r="AP31" s="218"/>
      <c r="AQ31" s="218"/>
      <c r="AR31" s="218"/>
      <c r="AS31" s="218"/>
    </row>
    <row r="32" spans="2:45">
      <c r="C32" s="208"/>
      <c r="D32" s="208"/>
      <c r="E32" s="208"/>
      <c r="F32" s="208"/>
      <c r="G32" s="208"/>
      <c r="H32" s="208"/>
      <c r="I32" s="208"/>
      <c r="J32" s="208"/>
      <c r="K32" s="208"/>
      <c r="L32" s="208"/>
      <c r="M32" s="208"/>
      <c r="N32" s="208"/>
      <c r="O32" s="208"/>
      <c r="P32" s="208"/>
      <c r="Q32" s="208"/>
      <c r="R32" s="208"/>
      <c r="S32" s="208"/>
      <c r="T32" s="208"/>
      <c r="U32" s="208"/>
      <c r="V32" s="208"/>
      <c r="W32" s="208"/>
      <c r="X32" s="208"/>
      <c r="Y32" s="208"/>
      <c r="Z32" s="208"/>
      <c r="AA32" s="208"/>
      <c r="AB32" s="208"/>
      <c r="AC32" s="208"/>
      <c r="AD32" s="208"/>
      <c r="AE32" s="208"/>
      <c r="AF32" s="208"/>
      <c r="AG32" s="208"/>
      <c r="AH32" s="208"/>
      <c r="AI32" s="208"/>
      <c r="AJ32" s="208"/>
      <c r="AK32" s="208"/>
      <c r="AL32" s="208"/>
      <c r="AM32" s="208"/>
      <c r="AN32" s="208"/>
      <c r="AO32" s="208"/>
      <c r="AP32" s="208"/>
      <c r="AQ32" s="208"/>
      <c r="AR32" s="208"/>
      <c r="AS32" s="208"/>
    </row>
    <row r="33" spans="1:45" ht="15.6" hidden="1">
      <c r="B33" s="232" t="s">
        <v>473</v>
      </c>
      <c r="C33" s="233"/>
      <c r="D33" s="478"/>
      <c r="E33" s="208"/>
      <c r="F33" s="208"/>
      <c r="G33" s="208"/>
      <c r="H33" s="208"/>
      <c r="I33" s="208"/>
      <c r="J33" s="208"/>
      <c r="K33" s="208"/>
      <c r="L33" s="208"/>
      <c r="M33" s="208"/>
      <c r="N33" s="208"/>
      <c r="O33" s="208"/>
      <c r="P33" s="208"/>
      <c r="Q33" s="208"/>
      <c r="R33" s="233"/>
      <c r="S33" s="208"/>
      <c r="T33" s="208"/>
      <c r="U33" s="208"/>
      <c r="V33" s="208"/>
      <c r="W33" s="208"/>
      <c r="X33" s="208"/>
      <c r="Y33" s="208"/>
      <c r="Z33" s="208"/>
      <c r="AA33" s="208"/>
      <c r="AB33" s="208"/>
      <c r="AC33" s="208"/>
      <c r="AD33" s="208"/>
      <c r="AE33" s="222"/>
      <c r="AF33" s="220"/>
      <c r="AG33" s="220"/>
      <c r="AH33" s="220"/>
      <c r="AI33" s="220"/>
      <c r="AJ33" s="220"/>
      <c r="AK33" s="220"/>
      <c r="AL33" s="220"/>
      <c r="AM33" s="220"/>
      <c r="AN33" s="220"/>
      <c r="AO33" s="220"/>
      <c r="AP33" s="220"/>
      <c r="AQ33" s="220"/>
      <c r="AR33" s="220"/>
      <c r="AS33" s="220"/>
    </row>
    <row r="34" spans="1:45" ht="36.75" hidden="1" customHeight="1">
      <c r="B34" s="913" t="s">
        <v>313</v>
      </c>
      <c r="C34" s="915" t="s">
        <v>314</v>
      </c>
      <c r="D34" s="599" t="s">
        <v>315</v>
      </c>
      <c r="E34" s="925" t="s">
        <v>316</v>
      </c>
      <c r="F34" s="926"/>
      <c r="G34" s="926"/>
      <c r="H34" s="926"/>
      <c r="I34" s="926"/>
      <c r="J34" s="926"/>
      <c r="K34" s="926"/>
      <c r="L34" s="926"/>
      <c r="M34" s="926"/>
      <c r="N34" s="926"/>
      <c r="O34" s="926"/>
      <c r="P34" s="926"/>
      <c r="Q34" s="927" t="s">
        <v>317</v>
      </c>
      <c r="R34" s="598" t="s">
        <v>318</v>
      </c>
      <c r="S34" s="910" t="s">
        <v>319</v>
      </c>
      <c r="T34" s="911"/>
      <c r="U34" s="911"/>
      <c r="V34" s="911"/>
      <c r="W34" s="911"/>
      <c r="X34" s="911"/>
      <c r="Y34" s="911"/>
      <c r="Z34" s="911"/>
      <c r="AA34" s="911"/>
      <c r="AB34" s="911"/>
      <c r="AC34" s="911"/>
      <c r="AD34" s="921"/>
      <c r="AE34" s="910" t="s">
        <v>320</v>
      </c>
      <c r="AF34" s="911"/>
      <c r="AG34" s="911"/>
      <c r="AH34" s="911"/>
      <c r="AI34" s="911"/>
      <c r="AJ34" s="911"/>
      <c r="AK34" s="911"/>
      <c r="AL34" s="911"/>
      <c r="AM34" s="911"/>
      <c r="AN34" s="911"/>
      <c r="AO34" s="911"/>
      <c r="AP34" s="911"/>
      <c r="AQ34" s="911"/>
      <c r="AR34" s="911"/>
      <c r="AS34" s="912"/>
    </row>
    <row r="35" spans="1:45" ht="65.25" hidden="1" customHeight="1">
      <c r="B35" s="914"/>
      <c r="C35" s="910"/>
      <c r="D35" s="607">
        <v>2015</v>
      </c>
      <c r="E35" s="611">
        <v>2016</v>
      </c>
      <c r="F35" s="608">
        <v>2017</v>
      </c>
      <c r="G35" s="608">
        <v>2018</v>
      </c>
      <c r="H35" s="608">
        <v>2019</v>
      </c>
      <c r="I35" s="608">
        <v>2020</v>
      </c>
      <c r="J35" s="608">
        <v>2021</v>
      </c>
      <c r="K35" s="608">
        <v>2022</v>
      </c>
      <c r="L35" s="610">
        <v>2023</v>
      </c>
      <c r="M35" s="609">
        <v>2024</v>
      </c>
      <c r="N35" s="608">
        <v>2025</v>
      </c>
      <c r="O35" s="609">
        <v>2026</v>
      </c>
      <c r="P35" s="611">
        <v>2027</v>
      </c>
      <c r="Q35" s="927"/>
      <c r="R35" s="612">
        <v>2015</v>
      </c>
      <c r="S35" s="236">
        <v>2016</v>
      </c>
      <c r="T35" s="236">
        <v>2017</v>
      </c>
      <c r="U35" s="236">
        <v>2018</v>
      </c>
      <c r="V35" s="236">
        <v>2019</v>
      </c>
      <c r="W35" s="236">
        <v>2020</v>
      </c>
      <c r="X35" s="236">
        <v>2021</v>
      </c>
      <c r="Y35" s="236">
        <v>2022</v>
      </c>
      <c r="Z35" s="236">
        <v>2023</v>
      </c>
      <c r="AA35" s="363">
        <v>2024</v>
      </c>
      <c r="AB35" s="363">
        <v>2025</v>
      </c>
      <c r="AC35" s="363">
        <v>2026</v>
      </c>
      <c r="AD35" s="363">
        <v>2027</v>
      </c>
      <c r="AE35" s="236" t="str">
        <f>'1.  LRAMVA Summary'!$D$53</f>
        <v>Residential</v>
      </c>
      <c r="AF35" s="236" t="str">
        <f>'1.  LRAMVA Summary'!$E$53</f>
        <v>GS&lt;50 kW</v>
      </c>
      <c r="AG35" s="236" t="str">
        <f>'1.  LRAMVA Summary'!$F$53</f>
        <v>GS 50 TO 1,499 KW</v>
      </c>
      <c r="AH35" s="236" t="str">
        <f>'1.  LRAMVA Summary'!$G$53</f>
        <v>GS 1,500 TO 4,999</v>
      </c>
      <c r="AI35" s="236" t="str">
        <f>'1.  LRAMVA Summary'!$H$53</f>
        <v>Large User</v>
      </c>
      <c r="AJ35" s="236" t="str">
        <f>'1.  LRAMVA Summary'!$I$53</f>
        <v>Unmetered Scattered Load</v>
      </c>
      <c r="AK35" s="236" t="str">
        <f>'1.  LRAMVA Summary'!$J$53</f>
        <v>Streetlighting</v>
      </c>
      <c r="AL35" s="236" t="str">
        <f>'1.  LRAMVA Summary'!$K$53</f>
        <v/>
      </c>
      <c r="AM35" s="236" t="str">
        <f>'1.  LRAMVA Summary'!$L$53</f>
        <v/>
      </c>
      <c r="AN35" s="236" t="str">
        <f>'1.  LRAMVA Summary'!$M$53</f>
        <v/>
      </c>
      <c r="AO35" s="236" t="str">
        <f>'1.  LRAMVA Summary'!$N$53</f>
        <v/>
      </c>
      <c r="AP35" s="236" t="str">
        <f>'1.  LRAMVA Summary'!$O$53</f>
        <v/>
      </c>
      <c r="AQ35" s="236" t="str">
        <f>'1.  LRAMVA Summary'!$P$53</f>
        <v/>
      </c>
      <c r="AR35" s="236" t="str">
        <f>'1.  LRAMVA Summary'!$Q$53</f>
        <v/>
      </c>
      <c r="AS35" s="238" t="str">
        <f>'1.  LRAMVA Summary'!$R$53</f>
        <v>Total</v>
      </c>
    </row>
    <row r="36" spans="1:45" ht="16.5" hidden="1" customHeight="1">
      <c r="B36" s="424" t="s">
        <v>474</v>
      </c>
      <c r="C36" s="240"/>
      <c r="D36" s="240"/>
      <c r="E36" s="240"/>
      <c r="F36" s="240"/>
      <c r="G36" s="240"/>
      <c r="H36" s="240"/>
      <c r="I36" s="240"/>
      <c r="J36" s="240"/>
      <c r="K36" s="240"/>
      <c r="L36" s="240"/>
      <c r="M36" s="240"/>
      <c r="N36" s="240"/>
      <c r="O36" s="240"/>
      <c r="P36" s="240"/>
      <c r="Q36" s="241"/>
      <c r="R36" s="240"/>
      <c r="S36" s="240"/>
      <c r="T36" s="240"/>
      <c r="U36" s="240"/>
      <c r="V36" s="240"/>
      <c r="W36" s="240"/>
      <c r="X36" s="240"/>
      <c r="Y36" s="240"/>
      <c r="Z36" s="240"/>
      <c r="AA36" s="240"/>
      <c r="AB36" s="240"/>
      <c r="AC36" s="240"/>
      <c r="AD36" s="240"/>
      <c r="AE36" s="242" t="str">
        <f>'1.  LRAMVA Summary'!$D$54</f>
        <v>kWh</v>
      </c>
      <c r="AF36" s="242" t="str">
        <f>'1.  LRAMVA Summary'!$E$54</f>
        <v>kWh</v>
      </c>
      <c r="AG36" s="242" t="str">
        <f>'1.  LRAMVA Summary'!$F$54</f>
        <v>kW</v>
      </c>
      <c r="AH36" s="242" t="str">
        <f>'1.  LRAMVA Summary'!$G$54</f>
        <v>KW</v>
      </c>
      <c r="AI36" s="242" t="str">
        <f>'1.  LRAMVA Summary'!$H$54</f>
        <v>kW</v>
      </c>
      <c r="AJ36" s="242" t="str">
        <f>'1.  LRAMVA Summary'!$I$54</f>
        <v>kWh</v>
      </c>
      <c r="AK36" s="242" t="str">
        <f>'1.  LRAMVA Summary'!$J$54</f>
        <v>kW</v>
      </c>
      <c r="AL36" s="242">
        <f>'1.  LRAMVA Summary'!$K$54</f>
        <v>0</v>
      </c>
      <c r="AM36" s="242">
        <f>'1.  LRAMVA Summary'!$L$54</f>
        <v>0</v>
      </c>
      <c r="AN36" s="242">
        <f>'1.  LRAMVA Summary'!$M$54</f>
        <v>0</v>
      </c>
      <c r="AO36" s="242">
        <f>'1.  LRAMVA Summary'!$N$54</f>
        <v>0</v>
      </c>
      <c r="AP36" s="242">
        <f>'1.  LRAMVA Summary'!$O$54</f>
        <v>0</v>
      </c>
      <c r="AQ36" s="242">
        <f>'1.  LRAMVA Summary'!$P$54</f>
        <v>0</v>
      </c>
      <c r="AR36" s="242">
        <f>'1.  LRAMVA Summary'!$Q$54</f>
        <v>0</v>
      </c>
      <c r="AS36" s="243"/>
    </row>
    <row r="37" spans="1:45" ht="16.5" hidden="1" customHeight="1" outlineLevel="1">
      <c r="B37" s="239" t="s">
        <v>475</v>
      </c>
      <c r="C37" s="240"/>
      <c r="D37" s="240"/>
      <c r="E37" s="240"/>
      <c r="F37" s="240"/>
      <c r="G37" s="240"/>
      <c r="H37" s="240"/>
      <c r="I37" s="240"/>
      <c r="J37" s="240"/>
      <c r="K37" s="240"/>
      <c r="L37" s="240"/>
      <c r="M37" s="240"/>
      <c r="N37" s="240"/>
      <c r="O37" s="240"/>
      <c r="P37" s="240"/>
      <c r="Q37" s="241"/>
      <c r="R37" s="240"/>
      <c r="S37" s="240"/>
      <c r="T37" s="240"/>
      <c r="U37" s="240"/>
      <c r="V37" s="240"/>
      <c r="W37" s="240"/>
      <c r="X37" s="240"/>
      <c r="Y37" s="240"/>
      <c r="Z37" s="240"/>
      <c r="AA37" s="240"/>
      <c r="AB37" s="240"/>
      <c r="AC37" s="240"/>
      <c r="AD37" s="240"/>
      <c r="AE37" s="242"/>
      <c r="AF37" s="242"/>
      <c r="AG37" s="242"/>
      <c r="AH37" s="242"/>
      <c r="AI37" s="242"/>
      <c r="AJ37" s="242"/>
      <c r="AK37" s="242"/>
      <c r="AL37" s="242"/>
      <c r="AM37" s="242"/>
      <c r="AN37" s="242"/>
      <c r="AO37" s="242"/>
      <c r="AP37" s="242"/>
      <c r="AQ37" s="242"/>
      <c r="AR37" s="242"/>
      <c r="AS37" s="243"/>
    </row>
    <row r="38" spans="1:45" ht="15" hidden="1" outlineLevel="1">
      <c r="A38" s="427">
        <v>1</v>
      </c>
      <c r="B38" s="264" t="s">
        <v>476</v>
      </c>
      <c r="C38" s="242" t="s">
        <v>323</v>
      </c>
      <c r="D38" s="246"/>
      <c r="E38" s="246"/>
      <c r="F38" s="246"/>
      <c r="G38" s="246"/>
      <c r="H38" s="246"/>
      <c r="I38" s="246"/>
      <c r="J38" s="246"/>
      <c r="K38" s="246"/>
      <c r="L38" s="246"/>
      <c r="M38" s="246"/>
      <c r="N38" s="246"/>
      <c r="O38" s="246"/>
      <c r="P38" s="246"/>
      <c r="Q38" s="242"/>
      <c r="R38" s="246"/>
      <c r="S38" s="246"/>
      <c r="T38" s="246"/>
      <c r="U38" s="246"/>
      <c r="V38" s="246"/>
      <c r="W38" s="246"/>
      <c r="X38" s="246"/>
      <c r="Y38" s="246"/>
      <c r="Z38" s="246"/>
      <c r="AA38" s="246"/>
      <c r="AB38" s="246"/>
      <c r="AC38" s="246"/>
      <c r="AD38" s="246"/>
      <c r="AE38" s="344"/>
      <c r="AF38" s="344"/>
      <c r="AG38" s="344"/>
      <c r="AH38" s="344"/>
      <c r="AI38" s="344"/>
      <c r="AJ38" s="344"/>
      <c r="AK38" s="344"/>
      <c r="AL38" s="344"/>
      <c r="AM38" s="344"/>
      <c r="AN38" s="344"/>
      <c r="AO38" s="344"/>
      <c r="AP38" s="344"/>
      <c r="AQ38" s="344"/>
      <c r="AR38" s="344"/>
      <c r="AS38" s="247">
        <f>SUM(AE38:AR38)</f>
        <v>0</v>
      </c>
    </row>
    <row r="39" spans="1:45" ht="15" hidden="1" outlineLevel="1">
      <c r="B39" s="245" t="s">
        <v>477</v>
      </c>
      <c r="C39" s="242" t="s">
        <v>325</v>
      </c>
      <c r="D39" s="246"/>
      <c r="E39" s="246"/>
      <c r="F39" s="246"/>
      <c r="G39" s="246"/>
      <c r="H39" s="246"/>
      <c r="I39" s="246"/>
      <c r="J39" s="246"/>
      <c r="K39" s="246"/>
      <c r="L39" s="246"/>
      <c r="M39" s="246"/>
      <c r="N39" s="246"/>
      <c r="O39" s="246"/>
      <c r="P39" s="246"/>
      <c r="Q39" s="386"/>
      <c r="R39" s="246"/>
      <c r="S39" s="246"/>
      <c r="T39" s="246"/>
      <c r="U39" s="246"/>
      <c r="V39" s="246"/>
      <c r="W39" s="246"/>
      <c r="X39" s="246"/>
      <c r="Y39" s="246"/>
      <c r="Z39" s="246"/>
      <c r="AA39" s="246"/>
      <c r="AB39" s="246"/>
      <c r="AC39" s="246"/>
      <c r="AD39" s="246"/>
      <c r="AE39" s="345">
        <f>AE38</f>
        <v>0</v>
      </c>
      <c r="AF39" s="345">
        <f t="shared" ref="AF39:AR39" si="0">AF38</f>
        <v>0</v>
      </c>
      <c r="AG39" s="345">
        <f t="shared" si="0"/>
        <v>0</v>
      </c>
      <c r="AH39" s="345">
        <f t="shared" si="0"/>
        <v>0</v>
      </c>
      <c r="AI39" s="345">
        <f t="shared" si="0"/>
        <v>0</v>
      </c>
      <c r="AJ39" s="345">
        <f t="shared" si="0"/>
        <v>0</v>
      </c>
      <c r="AK39" s="345">
        <f t="shared" si="0"/>
        <v>0</v>
      </c>
      <c r="AL39" s="345">
        <f t="shared" si="0"/>
        <v>0</v>
      </c>
      <c r="AM39" s="345">
        <f t="shared" si="0"/>
        <v>0</v>
      </c>
      <c r="AN39" s="345">
        <f t="shared" si="0"/>
        <v>0</v>
      </c>
      <c r="AO39" s="345">
        <f t="shared" si="0"/>
        <v>0</v>
      </c>
      <c r="AP39" s="345">
        <f t="shared" si="0"/>
        <v>0</v>
      </c>
      <c r="AQ39" s="345">
        <f t="shared" si="0"/>
        <v>0</v>
      </c>
      <c r="AR39" s="345">
        <f t="shared" si="0"/>
        <v>0</v>
      </c>
      <c r="AS39" s="248"/>
    </row>
    <row r="40" spans="1:45" ht="15.6" hidden="1" outlineLevel="1">
      <c r="B40" s="249"/>
      <c r="C40" s="250"/>
      <c r="D40" s="250"/>
      <c r="E40" s="250"/>
      <c r="F40" s="250"/>
      <c r="G40" s="250"/>
      <c r="H40" s="250"/>
      <c r="I40" s="250"/>
      <c r="J40" s="606"/>
      <c r="K40" s="250"/>
      <c r="L40" s="250"/>
      <c r="M40" s="250"/>
      <c r="N40" s="250"/>
      <c r="O40" s="250"/>
      <c r="P40" s="250"/>
      <c r="Q40" s="251"/>
      <c r="R40" s="250"/>
      <c r="S40" s="250"/>
      <c r="T40" s="250"/>
      <c r="U40" s="250"/>
      <c r="V40" s="250"/>
      <c r="W40" s="250"/>
      <c r="X40" s="250"/>
      <c r="Y40" s="250"/>
      <c r="Z40" s="250"/>
      <c r="AA40" s="250"/>
      <c r="AB40" s="250"/>
      <c r="AC40" s="250"/>
      <c r="AD40" s="250"/>
      <c r="AE40" s="346"/>
      <c r="AF40" s="347"/>
      <c r="AG40" s="347"/>
      <c r="AH40" s="347"/>
      <c r="AI40" s="347"/>
      <c r="AJ40" s="347"/>
      <c r="AK40" s="347"/>
      <c r="AL40" s="347"/>
      <c r="AM40" s="347"/>
      <c r="AN40" s="347"/>
      <c r="AO40" s="347"/>
      <c r="AP40" s="347"/>
      <c r="AQ40" s="347"/>
      <c r="AR40" s="347"/>
      <c r="AS40" s="253"/>
    </row>
    <row r="41" spans="1:45" ht="15" hidden="1" outlineLevel="1">
      <c r="A41" s="427">
        <v>2</v>
      </c>
      <c r="B41" s="264" t="s">
        <v>478</v>
      </c>
      <c r="C41" s="242" t="s">
        <v>323</v>
      </c>
      <c r="D41" s="246"/>
      <c r="E41" s="246"/>
      <c r="F41" s="246"/>
      <c r="G41" s="246"/>
      <c r="H41" s="246"/>
      <c r="I41" s="246"/>
      <c r="J41" s="246"/>
      <c r="K41" s="246"/>
      <c r="L41" s="246"/>
      <c r="M41" s="246"/>
      <c r="N41" s="246"/>
      <c r="O41" s="246"/>
      <c r="P41" s="246"/>
      <c r="Q41" s="242"/>
      <c r="R41" s="246"/>
      <c r="S41" s="246"/>
      <c r="T41" s="246"/>
      <c r="U41" s="246"/>
      <c r="V41" s="246"/>
      <c r="W41" s="246"/>
      <c r="X41" s="246"/>
      <c r="Y41" s="246"/>
      <c r="Z41" s="246"/>
      <c r="AA41" s="246"/>
      <c r="AB41" s="246"/>
      <c r="AC41" s="246"/>
      <c r="AD41" s="246"/>
      <c r="AE41" s="344"/>
      <c r="AF41" s="344"/>
      <c r="AG41" s="344"/>
      <c r="AH41" s="344"/>
      <c r="AI41" s="344"/>
      <c r="AJ41" s="344"/>
      <c r="AK41" s="344"/>
      <c r="AL41" s="344"/>
      <c r="AM41" s="344"/>
      <c r="AN41" s="344"/>
      <c r="AO41" s="344"/>
      <c r="AP41" s="344"/>
      <c r="AQ41" s="344"/>
      <c r="AR41" s="344"/>
      <c r="AS41" s="247">
        <f>SUM(AE41:AR41)</f>
        <v>0</v>
      </c>
    </row>
    <row r="42" spans="1:45" ht="15" hidden="1" outlineLevel="1">
      <c r="B42" s="245" t="s">
        <v>477</v>
      </c>
      <c r="C42" s="242" t="s">
        <v>325</v>
      </c>
      <c r="D42" s="246"/>
      <c r="E42" s="246"/>
      <c r="F42" s="246"/>
      <c r="G42" s="246"/>
      <c r="H42" s="246"/>
      <c r="I42" s="246"/>
      <c r="J42" s="246"/>
      <c r="K42" s="246"/>
      <c r="L42" s="246"/>
      <c r="M42" s="246"/>
      <c r="N42" s="246"/>
      <c r="O42" s="246"/>
      <c r="P42" s="246"/>
      <c r="Q42" s="386"/>
      <c r="R42" s="246"/>
      <c r="S42" s="246"/>
      <c r="T42" s="246"/>
      <c r="U42" s="246"/>
      <c r="V42" s="246"/>
      <c r="W42" s="246"/>
      <c r="X42" s="246"/>
      <c r="Y42" s="246"/>
      <c r="Z42" s="246"/>
      <c r="AA42" s="246"/>
      <c r="AB42" s="246"/>
      <c r="AC42" s="246"/>
      <c r="AD42" s="246"/>
      <c r="AE42" s="345">
        <f>AE41</f>
        <v>0</v>
      </c>
      <c r="AF42" s="345">
        <f t="shared" ref="AF42" si="1">AF41</f>
        <v>0</v>
      </c>
      <c r="AG42" s="345">
        <f t="shared" ref="AG42" si="2">AG41</f>
        <v>0</v>
      </c>
      <c r="AH42" s="345">
        <f t="shared" ref="AH42" si="3">AH41</f>
        <v>0</v>
      </c>
      <c r="AI42" s="345">
        <f t="shared" ref="AI42" si="4">AI41</f>
        <v>0</v>
      </c>
      <c r="AJ42" s="345">
        <f t="shared" ref="AJ42" si="5">AJ41</f>
        <v>0</v>
      </c>
      <c r="AK42" s="345">
        <f t="shared" ref="AK42" si="6">AK41</f>
        <v>0</v>
      </c>
      <c r="AL42" s="345">
        <f t="shared" ref="AL42" si="7">AL41</f>
        <v>0</v>
      </c>
      <c r="AM42" s="345">
        <f t="shared" ref="AM42" si="8">AM41</f>
        <v>0</v>
      </c>
      <c r="AN42" s="345">
        <f t="shared" ref="AN42" si="9">AN41</f>
        <v>0</v>
      </c>
      <c r="AO42" s="345">
        <f t="shared" ref="AO42" si="10">AO41</f>
        <v>0</v>
      </c>
      <c r="AP42" s="345">
        <f t="shared" ref="AP42" si="11">AP41</f>
        <v>0</v>
      </c>
      <c r="AQ42" s="345">
        <f t="shared" ref="AQ42" si="12">AQ41</f>
        <v>0</v>
      </c>
      <c r="AR42" s="345">
        <f t="shared" ref="AR42" si="13">AR41</f>
        <v>0</v>
      </c>
      <c r="AS42" s="248"/>
    </row>
    <row r="43" spans="1:45" ht="15.6" hidden="1" outlineLevel="1">
      <c r="B43" s="249"/>
      <c r="C43" s="250"/>
      <c r="D43" s="255"/>
      <c r="E43" s="255"/>
      <c r="F43" s="255"/>
      <c r="G43" s="255"/>
      <c r="H43" s="255"/>
      <c r="I43" s="255"/>
      <c r="J43" s="255"/>
      <c r="K43" s="255"/>
      <c r="L43" s="255"/>
      <c r="M43" s="255"/>
      <c r="N43" s="255"/>
      <c r="O43" s="255"/>
      <c r="P43" s="255"/>
      <c r="Q43" s="251"/>
      <c r="R43" s="255"/>
      <c r="S43" s="255"/>
      <c r="T43" s="255"/>
      <c r="U43" s="255"/>
      <c r="V43" s="255"/>
      <c r="W43" s="255"/>
      <c r="X43" s="255"/>
      <c r="Y43" s="255"/>
      <c r="Z43" s="255"/>
      <c r="AA43" s="255"/>
      <c r="AB43" s="255"/>
      <c r="AC43" s="255"/>
      <c r="AD43" s="255"/>
      <c r="AE43" s="346"/>
      <c r="AF43" s="347"/>
      <c r="AG43" s="347"/>
      <c r="AH43" s="347"/>
      <c r="AI43" s="347"/>
      <c r="AJ43" s="347"/>
      <c r="AK43" s="347"/>
      <c r="AL43" s="347"/>
      <c r="AM43" s="347"/>
      <c r="AN43" s="347"/>
      <c r="AO43" s="347"/>
      <c r="AP43" s="347"/>
      <c r="AQ43" s="347"/>
      <c r="AR43" s="347"/>
      <c r="AS43" s="253"/>
    </row>
    <row r="44" spans="1:45" ht="15" hidden="1" outlineLevel="1">
      <c r="A44" s="427">
        <v>3</v>
      </c>
      <c r="B44" s="264" t="s">
        <v>479</v>
      </c>
      <c r="C44" s="242" t="s">
        <v>323</v>
      </c>
      <c r="D44" s="246"/>
      <c r="E44" s="246"/>
      <c r="F44" s="246"/>
      <c r="G44" s="246"/>
      <c r="H44" s="246"/>
      <c r="I44" s="246"/>
      <c r="J44" s="246"/>
      <c r="K44" s="246"/>
      <c r="L44" s="246"/>
      <c r="M44" s="246"/>
      <c r="N44" s="246"/>
      <c r="O44" s="246"/>
      <c r="P44" s="246"/>
      <c r="Q44" s="242"/>
      <c r="R44" s="246"/>
      <c r="S44" s="246"/>
      <c r="T44" s="246"/>
      <c r="U44" s="246"/>
      <c r="V44" s="246"/>
      <c r="W44" s="246"/>
      <c r="X44" s="246"/>
      <c r="Y44" s="246"/>
      <c r="Z44" s="246"/>
      <c r="AA44" s="246"/>
      <c r="AB44" s="246"/>
      <c r="AC44" s="246"/>
      <c r="AD44" s="246"/>
      <c r="AE44" s="344"/>
      <c r="AF44" s="344"/>
      <c r="AG44" s="344"/>
      <c r="AH44" s="344"/>
      <c r="AI44" s="344"/>
      <c r="AJ44" s="344"/>
      <c r="AK44" s="344"/>
      <c r="AL44" s="344"/>
      <c r="AM44" s="344"/>
      <c r="AN44" s="344"/>
      <c r="AO44" s="344"/>
      <c r="AP44" s="344"/>
      <c r="AQ44" s="344"/>
      <c r="AR44" s="344"/>
      <c r="AS44" s="247">
        <f>SUM(AE44:AR44)</f>
        <v>0</v>
      </c>
    </row>
    <row r="45" spans="1:45" ht="15" hidden="1" outlineLevel="1">
      <c r="B45" s="245" t="s">
        <v>477</v>
      </c>
      <c r="C45" s="242" t="s">
        <v>325</v>
      </c>
      <c r="D45" s="246"/>
      <c r="E45" s="246"/>
      <c r="F45" s="246"/>
      <c r="G45" s="246"/>
      <c r="H45" s="246"/>
      <c r="I45" s="246"/>
      <c r="J45" s="246"/>
      <c r="K45" s="246"/>
      <c r="L45" s="246"/>
      <c r="M45" s="246"/>
      <c r="N45" s="246"/>
      <c r="O45" s="246"/>
      <c r="P45" s="246"/>
      <c r="Q45" s="386"/>
      <c r="R45" s="246"/>
      <c r="S45" s="246"/>
      <c r="T45" s="246"/>
      <c r="U45" s="246"/>
      <c r="V45" s="246"/>
      <c r="W45" s="246"/>
      <c r="X45" s="246"/>
      <c r="Y45" s="246"/>
      <c r="Z45" s="246"/>
      <c r="AA45" s="246"/>
      <c r="AB45" s="246"/>
      <c r="AC45" s="246"/>
      <c r="AD45" s="246"/>
      <c r="AE45" s="345">
        <f>AE44</f>
        <v>0</v>
      </c>
      <c r="AF45" s="345">
        <f t="shared" ref="AF45" si="14">AF44</f>
        <v>0</v>
      </c>
      <c r="AG45" s="345">
        <f t="shared" ref="AG45" si="15">AG44</f>
        <v>0</v>
      </c>
      <c r="AH45" s="345">
        <f t="shared" ref="AH45" si="16">AH44</f>
        <v>0</v>
      </c>
      <c r="AI45" s="345">
        <f t="shared" ref="AI45" si="17">AI44</f>
        <v>0</v>
      </c>
      <c r="AJ45" s="345">
        <f t="shared" ref="AJ45" si="18">AJ44</f>
        <v>0</v>
      </c>
      <c r="AK45" s="345">
        <f t="shared" ref="AK45" si="19">AK44</f>
        <v>0</v>
      </c>
      <c r="AL45" s="345">
        <f t="shared" ref="AL45" si="20">AL44</f>
        <v>0</v>
      </c>
      <c r="AM45" s="345">
        <f t="shared" ref="AM45" si="21">AM44</f>
        <v>0</v>
      </c>
      <c r="AN45" s="345">
        <f t="shared" ref="AN45" si="22">AN44</f>
        <v>0</v>
      </c>
      <c r="AO45" s="345">
        <f t="shared" ref="AO45" si="23">AO44</f>
        <v>0</v>
      </c>
      <c r="AP45" s="345">
        <f t="shared" ref="AP45" si="24">AP44</f>
        <v>0</v>
      </c>
      <c r="AQ45" s="345">
        <f t="shared" ref="AQ45" si="25">AQ44</f>
        <v>0</v>
      </c>
      <c r="AR45" s="345">
        <f t="shared" ref="AR45" si="26">AR44</f>
        <v>0</v>
      </c>
      <c r="AS45" s="248"/>
    </row>
    <row r="46" spans="1:45" ht="15" hidden="1" outlineLevel="1">
      <c r="B46" s="245"/>
      <c r="C46" s="256"/>
      <c r="D46" s="242"/>
      <c r="E46" s="242"/>
      <c r="F46" s="242"/>
      <c r="G46" s="242"/>
      <c r="H46" s="242"/>
      <c r="I46" s="242"/>
      <c r="J46" s="242"/>
      <c r="K46" s="242"/>
      <c r="L46" s="242"/>
      <c r="M46" s="242"/>
      <c r="N46" s="242"/>
      <c r="O46" s="242"/>
      <c r="P46" s="242"/>
      <c r="Q46" s="242"/>
      <c r="R46" s="242"/>
      <c r="S46" s="242"/>
      <c r="T46" s="242"/>
      <c r="U46" s="242"/>
      <c r="V46" s="242"/>
      <c r="W46" s="242"/>
      <c r="X46" s="242"/>
      <c r="Y46" s="242"/>
      <c r="Z46" s="242"/>
      <c r="AA46" s="242"/>
      <c r="AB46" s="242"/>
      <c r="AC46" s="242"/>
      <c r="AD46" s="242"/>
      <c r="AE46" s="346"/>
      <c r="AF46" s="346"/>
      <c r="AG46" s="346"/>
      <c r="AH46" s="346"/>
      <c r="AI46" s="346"/>
      <c r="AJ46" s="346"/>
      <c r="AK46" s="346"/>
      <c r="AL46" s="346"/>
      <c r="AM46" s="346"/>
      <c r="AN46" s="346"/>
      <c r="AO46" s="346"/>
      <c r="AP46" s="346"/>
      <c r="AQ46" s="346"/>
      <c r="AR46" s="346"/>
      <c r="AS46" s="257"/>
    </row>
    <row r="47" spans="1:45" ht="15" hidden="1" outlineLevel="1">
      <c r="A47" s="427">
        <v>4</v>
      </c>
      <c r="B47" s="264" t="s">
        <v>480</v>
      </c>
      <c r="C47" s="242" t="s">
        <v>323</v>
      </c>
      <c r="D47" s="246"/>
      <c r="E47" s="246"/>
      <c r="F47" s="246"/>
      <c r="G47" s="246"/>
      <c r="H47" s="246"/>
      <c r="I47" s="246"/>
      <c r="J47" s="246"/>
      <c r="K47" s="246"/>
      <c r="L47" s="246"/>
      <c r="M47" s="246"/>
      <c r="N47" s="246"/>
      <c r="O47" s="246"/>
      <c r="P47" s="246"/>
      <c r="Q47" s="242"/>
      <c r="R47" s="246"/>
      <c r="S47" s="246"/>
      <c r="T47" s="246"/>
      <c r="U47" s="246"/>
      <c r="V47" s="246"/>
      <c r="W47" s="246"/>
      <c r="X47" s="246"/>
      <c r="Y47" s="246"/>
      <c r="Z47" s="246"/>
      <c r="AA47" s="246"/>
      <c r="AB47" s="246"/>
      <c r="AC47" s="246"/>
      <c r="AD47" s="246"/>
      <c r="AE47" s="344"/>
      <c r="AF47" s="344"/>
      <c r="AG47" s="344"/>
      <c r="AH47" s="344"/>
      <c r="AI47" s="344"/>
      <c r="AJ47" s="344"/>
      <c r="AK47" s="344"/>
      <c r="AL47" s="344"/>
      <c r="AM47" s="344"/>
      <c r="AN47" s="344"/>
      <c r="AO47" s="344"/>
      <c r="AP47" s="344"/>
      <c r="AQ47" s="344"/>
      <c r="AR47" s="344"/>
      <c r="AS47" s="247">
        <f>SUM(AE47:AR47)</f>
        <v>0</v>
      </c>
    </row>
    <row r="48" spans="1:45" ht="15" hidden="1" outlineLevel="1">
      <c r="B48" s="245" t="s">
        <v>477</v>
      </c>
      <c r="C48" s="242" t="s">
        <v>325</v>
      </c>
      <c r="D48" s="246"/>
      <c r="E48" s="246"/>
      <c r="F48" s="246"/>
      <c r="G48" s="246"/>
      <c r="H48" s="246"/>
      <c r="I48" s="246"/>
      <c r="J48" s="246"/>
      <c r="K48" s="246"/>
      <c r="L48" s="246"/>
      <c r="M48" s="246"/>
      <c r="N48" s="246"/>
      <c r="O48" s="246"/>
      <c r="P48" s="246"/>
      <c r="Q48" s="386"/>
      <c r="R48" s="246"/>
      <c r="S48" s="246"/>
      <c r="T48" s="246"/>
      <c r="U48" s="246"/>
      <c r="V48" s="246"/>
      <c r="W48" s="246"/>
      <c r="X48" s="246"/>
      <c r="Y48" s="246"/>
      <c r="Z48" s="246"/>
      <c r="AA48" s="246"/>
      <c r="AB48" s="246"/>
      <c r="AC48" s="246"/>
      <c r="AD48" s="246"/>
      <c r="AE48" s="345">
        <f>AE47</f>
        <v>0</v>
      </c>
      <c r="AF48" s="345">
        <f t="shared" ref="AF48" si="27">AF47</f>
        <v>0</v>
      </c>
      <c r="AG48" s="345">
        <f t="shared" ref="AG48" si="28">AG47</f>
        <v>0</v>
      </c>
      <c r="AH48" s="345">
        <f t="shared" ref="AH48" si="29">AH47</f>
        <v>0</v>
      </c>
      <c r="AI48" s="345">
        <f t="shared" ref="AI48" si="30">AI47</f>
        <v>0</v>
      </c>
      <c r="AJ48" s="345">
        <f t="shared" ref="AJ48" si="31">AJ47</f>
        <v>0</v>
      </c>
      <c r="AK48" s="345">
        <f t="shared" ref="AK48" si="32">AK47</f>
        <v>0</v>
      </c>
      <c r="AL48" s="345">
        <f t="shared" ref="AL48" si="33">AL47</f>
        <v>0</v>
      </c>
      <c r="AM48" s="345">
        <f t="shared" ref="AM48" si="34">AM47</f>
        <v>0</v>
      </c>
      <c r="AN48" s="345">
        <f t="shared" ref="AN48" si="35">AN47</f>
        <v>0</v>
      </c>
      <c r="AO48" s="345">
        <f t="shared" ref="AO48" si="36">AO47</f>
        <v>0</v>
      </c>
      <c r="AP48" s="345">
        <f t="shared" ref="AP48" si="37">AP47</f>
        <v>0</v>
      </c>
      <c r="AQ48" s="345">
        <f t="shared" ref="AQ48" si="38">AQ47</f>
        <v>0</v>
      </c>
      <c r="AR48" s="345">
        <f t="shared" ref="AR48" si="39">AR47</f>
        <v>0</v>
      </c>
      <c r="AS48" s="248"/>
    </row>
    <row r="49" spans="1:45" ht="15" hidden="1" outlineLevel="1">
      <c r="B49" s="245"/>
      <c r="C49" s="256"/>
      <c r="D49" s="255"/>
      <c r="E49" s="255"/>
      <c r="F49" s="255"/>
      <c r="G49" s="255"/>
      <c r="H49" s="255"/>
      <c r="I49" s="255"/>
      <c r="J49" s="255"/>
      <c r="K49" s="255"/>
      <c r="L49" s="255"/>
      <c r="M49" s="255"/>
      <c r="N49" s="255"/>
      <c r="O49" s="255"/>
      <c r="P49" s="255"/>
      <c r="Q49" s="242"/>
      <c r="R49" s="255"/>
      <c r="S49" s="255"/>
      <c r="T49" s="255"/>
      <c r="U49" s="255"/>
      <c r="V49" s="255"/>
      <c r="W49" s="255"/>
      <c r="X49" s="255"/>
      <c r="Y49" s="255"/>
      <c r="Z49" s="255"/>
      <c r="AA49" s="255"/>
      <c r="AB49" s="255"/>
      <c r="AC49" s="255"/>
      <c r="AD49" s="255"/>
      <c r="AE49" s="346"/>
      <c r="AF49" s="346"/>
      <c r="AG49" s="346"/>
      <c r="AH49" s="346"/>
      <c r="AI49" s="346"/>
      <c r="AJ49" s="346"/>
      <c r="AK49" s="346"/>
      <c r="AL49" s="346"/>
      <c r="AM49" s="346"/>
      <c r="AN49" s="346"/>
      <c r="AO49" s="346"/>
      <c r="AP49" s="346"/>
      <c r="AQ49" s="346"/>
      <c r="AR49" s="346"/>
      <c r="AS49" s="257"/>
    </row>
    <row r="50" spans="1:45" ht="18" hidden="1" customHeight="1" outlineLevel="1">
      <c r="A50" s="427">
        <v>5</v>
      </c>
      <c r="B50" s="264" t="s">
        <v>481</v>
      </c>
      <c r="C50" s="242" t="s">
        <v>323</v>
      </c>
      <c r="D50" s="246"/>
      <c r="E50" s="246"/>
      <c r="F50" s="246"/>
      <c r="G50" s="246"/>
      <c r="H50" s="246"/>
      <c r="I50" s="246"/>
      <c r="J50" s="246"/>
      <c r="K50" s="246"/>
      <c r="L50" s="246"/>
      <c r="M50" s="246"/>
      <c r="N50" s="246"/>
      <c r="O50" s="246"/>
      <c r="P50" s="246"/>
      <c r="Q50" s="242"/>
      <c r="R50" s="246"/>
      <c r="S50" s="246"/>
      <c r="T50" s="246"/>
      <c r="U50" s="246"/>
      <c r="V50" s="246"/>
      <c r="W50" s="246"/>
      <c r="X50" s="246"/>
      <c r="Y50" s="246"/>
      <c r="Z50" s="246"/>
      <c r="AA50" s="246"/>
      <c r="AB50" s="246"/>
      <c r="AC50" s="246"/>
      <c r="AD50" s="246"/>
      <c r="AE50" s="344"/>
      <c r="AF50" s="344"/>
      <c r="AG50" s="344"/>
      <c r="AH50" s="344"/>
      <c r="AI50" s="344"/>
      <c r="AJ50" s="344"/>
      <c r="AK50" s="344"/>
      <c r="AL50" s="344"/>
      <c r="AM50" s="344"/>
      <c r="AN50" s="344"/>
      <c r="AO50" s="344"/>
      <c r="AP50" s="344"/>
      <c r="AQ50" s="344"/>
      <c r="AR50" s="344"/>
      <c r="AS50" s="247">
        <f>SUM(AE50:AR50)</f>
        <v>0</v>
      </c>
    </row>
    <row r="51" spans="1:45" ht="15" hidden="1" outlineLevel="1">
      <c r="B51" s="245" t="s">
        <v>477</v>
      </c>
      <c r="C51" s="242" t="s">
        <v>325</v>
      </c>
      <c r="D51" s="246"/>
      <c r="E51" s="246"/>
      <c r="F51" s="246"/>
      <c r="G51" s="246"/>
      <c r="H51" s="246"/>
      <c r="I51" s="246"/>
      <c r="J51" s="246"/>
      <c r="K51" s="246"/>
      <c r="L51" s="246"/>
      <c r="M51" s="246"/>
      <c r="N51" s="246"/>
      <c r="O51" s="246"/>
      <c r="P51" s="246"/>
      <c r="Q51" s="386"/>
      <c r="R51" s="246"/>
      <c r="S51" s="246"/>
      <c r="T51" s="246"/>
      <c r="U51" s="246"/>
      <c r="V51" s="246"/>
      <c r="W51" s="246"/>
      <c r="X51" s="246"/>
      <c r="Y51" s="246"/>
      <c r="Z51" s="246"/>
      <c r="AA51" s="246"/>
      <c r="AB51" s="246"/>
      <c r="AC51" s="246"/>
      <c r="AD51" s="246"/>
      <c r="AE51" s="345">
        <f>AE50</f>
        <v>0</v>
      </c>
      <c r="AF51" s="345">
        <f t="shared" ref="AF51" si="40">AF50</f>
        <v>0</v>
      </c>
      <c r="AG51" s="345">
        <f t="shared" ref="AG51" si="41">AG50</f>
        <v>0</v>
      </c>
      <c r="AH51" s="345">
        <f t="shared" ref="AH51" si="42">AH50</f>
        <v>0</v>
      </c>
      <c r="AI51" s="345">
        <f t="shared" ref="AI51" si="43">AI50</f>
        <v>0</v>
      </c>
      <c r="AJ51" s="345">
        <f t="shared" ref="AJ51" si="44">AJ50</f>
        <v>0</v>
      </c>
      <c r="AK51" s="345">
        <f t="shared" ref="AK51" si="45">AK50</f>
        <v>0</v>
      </c>
      <c r="AL51" s="345">
        <f t="shared" ref="AL51" si="46">AL50</f>
        <v>0</v>
      </c>
      <c r="AM51" s="345">
        <f t="shared" ref="AM51" si="47">AM50</f>
        <v>0</v>
      </c>
      <c r="AN51" s="345">
        <f t="shared" ref="AN51" si="48">AN50</f>
        <v>0</v>
      </c>
      <c r="AO51" s="345">
        <f t="shared" ref="AO51" si="49">AO50</f>
        <v>0</v>
      </c>
      <c r="AP51" s="345">
        <f t="shared" ref="AP51" si="50">AP50</f>
        <v>0</v>
      </c>
      <c r="AQ51" s="345">
        <f t="shared" ref="AQ51" si="51">AQ50</f>
        <v>0</v>
      </c>
      <c r="AR51" s="345">
        <f t="shared" ref="AR51" si="52">AR50</f>
        <v>0</v>
      </c>
      <c r="AS51" s="248"/>
    </row>
    <row r="52" spans="1:45" ht="15" hidden="1" outlineLevel="1">
      <c r="B52" s="245"/>
      <c r="C52" s="242"/>
      <c r="D52" s="242"/>
      <c r="E52" s="242"/>
      <c r="F52" s="242"/>
      <c r="G52" s="242"/>
      <c r="H52" s="242"/>
      <c r="I52" s="242"/>
      <c r="J52" s="242"/>
      <c r="K52" s="242"/>
      <c r="L52" s="242"/>
      <c r="M52" s="242"/>
      <c r="N52" s="242"/>
      <c r="O52" s="242"/>
      <c r="P52" s="242"/>
      <c r="Q52" s="242"/>
      <c r="R52" s="242"/>
      <c r="S52" s="242"/>
      <c r="T52" s="242"/>
      <c r="U52" s="242"/>
      <c r="V52" s="242"/>
      <c r="W52" s="242"/>
      <c r="X52" s="242"/>
      <c r="Y52" s="242"/>
      <c r="Z52" s="242"/>
      <c r="AA52" s="242"/>
      <c r="AB52" s="242"/>
      <c r="AC52" s="242"/>
      <c r="AD52" s="242"/>
      <c r="AE52" s="356"/>
      <c r="AF52" s="357"/>
      <c r="AG52" s="357"/>
      <c r="AH52" s="357"/>
      <c r="AI52" s="357"/>
      <c r="AJ52" s="357"/>
      <c r="AK52" s="357"/>
      <c r="AL52" s="357"/>
      <c r="AM52" s="357"/>
      <c r="AN52" s="357"/>
      <c r="AO52" s="357"/>
      <c r="AP52" s="357"/>
      <c r="AQ52" s="357"/>
      <c r="AR52" s="357"/>
      <c r="AS52" s="248"/>
    </row>
    <row r="53" spans="1:45" ht="16.5" hidden="1" customHeight="1" outlineLevel="1">
      <c r="B53" s="269" t="s">
        <v>482</v>
      </c>
      <c r="C53" s="240"/>
      <c r="D53" s="240"/>
      <c r="E53" s="240"/>
      <c r="F53" s="240"/>
      <c r="G53" s="240"/>
      <c r="H53" s="240"/>
      <c r="I53" s="240"/>
      <c r="J53" s="240"/>
      <c r="K53" s="240"/>
      <c r="L53" s="240"/>
      <c r="M53" s="240"/>
      <c r="N53" s="240"/>
      <c r="O53" s="240"/>
      <c r="P53" s="240"/>
      <c r="Q53" s="241"/>
      <c r="R53" s="240"/>
      <c r="S53" s="240"/>
      <c r="T53" s="240"/>
      <c r="U53" s="240"/>
      <c r="V53" s="240"/>
      <c r="W53" s="240"/>
      <c r="X53" s="240"/>
      <c r="Y53" s="240"/>
      <c r="Z53" s="240"/>
      <c r="AA53" s="240"/>
      <c r="AB53" s="240"/>
      <c r="AC53" s="240"/>
      <c r="AD53" s="240"/>
      <c r="AE53" s="348"/>
      <c r="AF53" s="348"/>
      <c r="AG53" s="348"/>
      <c r="AH53" s="348"/>
      <c r="AI53" s="348"/>
      <c r="AJ53" s="348"/>
      <c r="AK53" s="348"/>
      <c r="AL53" s="348"/>
      <c r="AM53" s="348"/>
      <c r="AN53" s="348"/>
      <c r="AO53" s="348"/>
      <c r="AP53" s="348"/>
      <c r="AQ53" s="348"/>
      <c r="AR53" s="348"/>
      <c r="AS53" s="243"/>
    </row>
    <row r="54" spans="1:45" ht="15" hidden="1" outlineLevel="1">
      <c r="A54" s="427">
        <v>6</v>
      </c>
      <c r="B54" s="264" t="s">
        <v>483</v>
      </c>
      <c r="C54" s="242" t="s">
        <v>323</v>
      </c>
      <c r="D54" s="246"/>
      <c r="E54" s="246"/>
      <c r="F54" s="246"/>
      <c r="G54" s="246"/>
      <c r="H54" s="246"/>
      <c r="I54" s="246"/>
      <c r="J54" s="246"/>
      <c r="K54" s="246"/>
      <c r="L54" s="246"/>
      <c r="M54" s="246"/>
      <c r="N54" s="246"/>
      <c r="O54" s="246"/>
      <c r="P54" s="246"/>
      <c r="Q54" s="246">
        <v>12</v>
      </c>
      <c r="R54" s="246"/>
      <c r="S54" s="246"/>
      <c r="T54" s="246"/>
      <c r="U54" s="246"/>
      <c r="V54" s="246"/>
      <c r="W54" s="246"/>
      <c r="X54" s="246"/>
      <c r="Y54" s="246"/>
      <c r="Z54" s="246"/>
      <c r="AA54" s="246"/>
      <c r="AB54" s="246"/>
      <c r="AC54" s="246"/>
      <c r="AD54" s="246"/>
      <c r="AE54" s="349"/>
      <c r="AF54" s="344"/>
      <c r="AG54" s="344"/>
      <c r="AH54" s="344"/>
      <c r="AI54" s="344"/>
      <c r="AJ54" s="344"/>
      <c r="AK54" s="344"/>
      <c r="AL54" s="349"/>
      <c r="AM54" s="349"/>
      <c r="AN54" s="349"/>
      <c r="AO54" s="349"/>
      <c r="AP54" s="349"/>
      <c r="AQ54" s="349"/>
      <c r="AR54" s="349"/>
      <c r="AS54" s="247">
        <f>SUM(AE54:AR54)</f>
        <v>0</v>
      </c>
    </row>
    <row r="55" spans="1:45" ht="15" hidden="1" outlineLevel="1">
      <c r="B55" s="245" t="s">
        <v>477</v>
      </c>
      <c r="C55" s="242" t="s">
        <v>325</v>
      </c>
      <c r="D55" s="246"/>
      <c r="E55" s="246"/>
      <c r="F55" s="246"/>
      <c r="G55" s="246"/>
      <c r="H55" s="246"/>
      <c r="I55" s="246"/>
      <c r="J55" s="246"/>
      <c r="K55" s="246"/>
      <c r="L55" s="246"/>
      <c r="M55" s="246"/>
      <c r="N55" s="246"/>
      <c r="O55" s="246"/>
      <c r="P55" s="246"/>
      <c r="Q55" s="246">
        <f>Q54</f>
        <v>12</v>
      </c>
      <c r="R55" s="246"/>
      <c r="S55" s="246"/>
      <c r="T55" s="246"/>
      <c r="U55" s="246"/>
      <c r="V55" s="246"/>
      <c r="W55" s="246"/>
      <c r="X55" s="246"/>
      <c r="Y55" s="246"/>
      <c r="Z55" s="246"/>
      <c r="AA55" s="246"/>
      <c r="AB55" s="246"/>
      <c r="AC55" s="246"/>
      <c r="AD55" s="246"/>
      <c r="AE55" s="345">
        <f>AE54</f>
        <v>0</v>
      </c>
      <c r="AF55" s="345">
        <f t="shared" ref="AF55" si="53">AF54</f>
        <v>0</v>
      </c>
      <c r="AG55" s="345">
        <f t="shared" ref="AG55" si="54">AG54</f>
        <v>0</v>
      </c>
      <c r="AH55" s="345">
        <f t="shared" ref="AH55" si="55">AH54</f>
        <v>0</v>
      </c>
      <c r="AI55" s="345">
        <f t="shared" ref="AI55" si="56">AI54</f>
        <v>0</v>
      </c>
      <c r="AJ55" s="345">
        <f t="shared" ref="AJ55" si="57">AJ54</f>
        <v>0</v>
      </c>
      <c r="AK55" s="345">
        <f t="shared" ref="AK55" si="58">AK54</f>
        <v>0</v>
      </c>
      <c r="AL55" s="345">
        <f t="shared" ref="AL55" si="59">AL54</f>
        <v>0</v>
      </c>
      <c r="AM55" s="345">
        <f t="shared" ref="AM55" si="60">AM54</f>
        <v>0</v>
      </c>
      <c r="AN55" s="345">
        <f t="shared" ref="AN55" si="61">AN54</f>
        <v>0</v>
      </c>
      <c r="AO55" s="345">
        <f t="shared" ref="AO55" si="62">AO54</f>
        <v>0</v>
      </c>
      <c r="AP55" s="345">
        <f t="shared" ref="AP55" si="63">AP54</f>
        <v>0</v>
      </c>
      <c r="AQ55" s="345">
        <f t="shared" ref="AQ55" si="64">AQ54</f>
        <v>0</v>
      </c>
      <c r="AR55" s="345">
        <f t="shared" ref="AR55" si="65">AR54</f>
        <v>0</v>
      </c>
      <c r="AS55" s="261"/>
    </row>
    <row r="56" spans="1:45" ht="15" hidden="1" outlineLevel="1">
      <c r="B56" s="260"/>
      <c r="C56" s="262"/>
      <c r="D56" s="242"/>
      <c r="E56" s="242"/>
      <c r="F56" s="242"/>
      <c r="G56" s="242"/>
      <c r="H56" s="242"/>
      <c r="I56" s="242"/>
      <c r="J56" s="242"/>
      <c r="K56" s="242"/>
      <c r="L56" s="242"/>
      <c r="M56" s="242"/>
      <c r="N56" s="242"/>
      <c r="O56" s="242"/>
      <c r="P56" s="242"/>
      <c r="Q56" s="242"/>
      <c r="R56" s="242"/>
      <c r="S56" s="242"/>
      <c r="T56" s="242"/>
      <c r="U56" s="242"/>
      <c r="V56" s="242"/>
      <c r="W56" s="242"/>
      <c r="X56" s="242"/>
      <c r="Y56" s="242"/>
      <c r="Z56" s="242"/>
      <c r="AA56" s="242"/>
      <c r="AB56" s="242"/>
      <c r="AC56" s="242"/>
      <c r="AD56" s="242"/>
      <c r="AE56" s="350"/>
      <c r="AF56" s="350"/>
      <c r="AG56" s="350"/>
      <c r="AH56" s="350"/>
      <c r="AI56" s="350"/>
      <c r="AJ56" s="350"/>
      <c r="AK56" s="350"/>
      <c r="AL56" s="350"/>
      <c r="AM56" s="350"/>
      <c r="AN56" s="350"/>
      <c r="AO56" s="350"/>
      <c r="AP56" s="350"/>
      <c r="AQ56" s="350"/>
      <c r="AR56" s="350"/>
      <c r="AS56" s="263"/>
    </row>
    <row r="57" spans="1:45" ht="28.5" hidden="1" customHeight="1" outlineLevel="1">
      <c r="A57" s="427">
        <v>7</v>
      </c>
      <c r="B57" s="264" t="s">
        <v>484</v>
      </c>
      <c r="C57" s="242" t="s">
        <v>323</v>
      </c>
      <c r="D57" s="246"/>
      <c r="E57" s="246"/>
      <c r="F57" s="246"/>
      <c r="G57" s="246"/>
      <c r="H57" s="246"/>
      <c r="I57" s="246"/>
      <c r="J57" s="246"/>
      <c r="K57" s="246"/>
      <c r="L57" s="246"/>
      <c r="M57" s="246"/>
      <c r="N57" s="246"/>
      <c r="O57" s="246"/>
      <c r="P57" s="246"/>
      <c r="Q57" s="246">
        <v>12</v>
      </c>
      <c r="R57" s="246"/>
      <c r="S57" s="246"/>
      <c r="T57" s="246"/>
      <c r="U57" s="246"/>
      <c r="V57" s="246"/>
      <c r="W57" s="246"/>
      <c r="X57" s="246"/>
      <c r="Y57" s="246"/>
      <c r="Z57" s="246"/>
      <c r="AA57" s="246"/>
      <c r="AB57" s="246"/>
      <c r="AC57" s="246"/>
      <c r="AD57" s="246"/>
      <c r="AE57" s="435"/>
      <c r="AF57" s="435"/>
      <c r="AG57" s="435"/>
      <c r="AH57" s="344"/>
      <c r="AI57" s="435"/>
      <c r="AJ57" s="344"/>
      <c r="AK57" s="344"/>
      <c r="AL57" s="349"/>
      <c r="AM57" s="349"/>
      <c r="AN57" s="349"/>
      <c r="AO57" s="349"/>
      <c r="AP57" s="349"/>
      <c r="AQ57" s="349"/>
      <c r="AR57" s="349"/>
      <c r="AS57" s="247">
        <f>SUM(AE57:AR57)</f>
        <v>0</v>
      </c>
    </row>
    <row r="58" spans="1:45" ht="15" hidden="1" outlineLevel="1">
      <c r="B58" s="245" t="s">
        <v>477</v>
      </c>
      <c r="C58" s="242" t="s">
        <v>325</v>
      </c>
      <c r="D58" s="246"/>
      <c r="E58" s="246"/>
      <c r="F58" s="246"/>
      <c r="G58" s="246"/>
      <c r="H58" s="246"/>
      <c r="I58" s="246"/>
      <c r="J58" s="246"/>
      <c r="K58" s="246"/>
      <c r="L58" s="246"/>
      <c r="M58" s="246"/>
      <c r="N58" s="246"/>
      <c r="O58" s="246"/>
      <c r="P58" s="246"/>
      <c r="Q58" s="246">
        <f>Q57</f>
        <v>12</v>
      </c>
      <c r="R58" s="246"/>
      <c r="S58" s="246"/>
      <c r="T58" s="246"/>
      <c r="U58" s="246"/>
      <c r="V58" s="246"/>
      <c r="W58" s="246"/>
      <c r="X58" s="246"/>
      <c r="Y58" s="246"/>
      <c r="Z58" s="246"/>
      <c r="AA58" s="246"/>
      <c r="AB58" s="246"/>
      <c r="AC58" s="246"/>
      <c r="AD58" s="246"/>
      <c r="AE58" s="345">
        <f>AE57</f>
        <v>0</v>
      </c>
      <c r="AF58" s="345">
        <f>AF57</f>
        <v>0</v>
      </c>
      <c r="AG58" s="345">
        <f t="shared" ref="AG58" si="66">AG57</f>
        <v>0</v>
      </c>
      <c r="AH58" s="345">
        <f t="shared" ref="AH58" si="67">AH57</f>
        <v>0</v>
      </c>
      <c r="AI58" s="345">
        <f t="shared" ref="AI58" si="68">AI57</f>
        <v>0</v>
      </c>
      <c r="AJ58" s="345">
        <f t="shared" ref="AJ58" si="69">AJ57</f>
        <v>0</v>
      </c>
      <c r="AK58" s="345">
        <f t="shared" ref="AK58" si="70">AK57</f>
        <v>0</v>
      </c>
      <c r="AL58" s="345">
        <f t="shared" ref="AL58" si="71">AL57</f>
        <v>0</v>
      </c>
      <c r="AM58" s="345">
        <f t="shared" ref="AM58" si="72">AM57</f>
        <v>0</v>
      </c>
      <c r="AN58" s="345">
        <f t="shared" ref="AN58" si="73">AN57</f>
        <v>0</v>
      </c>
      <c r="AO58" s="345">
        <f t="shared" ref="AO58" si="74">AO57</f>
        <v>0</v>
      </c>
      <c r="AP58" s="345">
        <f t="shared" ref="AP58" si="75">AP57</f>
        <v>0</v>
      </c>
      <c r="AQ58" s="345">
        <f t="shared" ref="AQ58" si="76">AQ57</f>
        <v>0</v>
      </c>
      <c r="AR58" s="345">
        <f t="shared" ref="AR58" si="77">AR57</f>
        <v>0</v>
      </c>
      <c r="AS58" s="261"/>
    </row>
    <row r="59" spans="1:45" ht="15" hidden="1" outlineLevel="1">
      <c r="B59" s="264"/>
      <c r="C59" s="262"/>
      <c r="D59" s="242"/>
      <c r="E59" s="242"/>
      <c r="F59" s="242"/>
      <c r="G59" s="242"/>
      <c r="H59" s="242"/>
      <c r="I59" s="242"/>
      <c r="J59" s="242"/>
      <c r="K59" s="242"/>
      <c r="L59" s="242"/>
      <c r="M59" s="242"/>
      <c r="N59" s="242"/>
      <c r="O59" s="242"/>
      <c r="P59" s="242"/>
      <c r="Q59" s="242"/>
      <c r="R59" s="242"/>
      <c r="S59" s="242"/>
      <c r="T59" s="242"/>
      <c r="U59" s="242"/>
      <c r="V59" s="242"/>
      <c r="W59" s="242"/>
      <c r="X59" s="242"/>
      <c r="Y59" s="242"/>
      <c r="Z59" s="242"/>
      <c r="AA59" s="242"/>
      <c r="AB59" s="242"/>
      <c r="AC59" s="242"/>
      <c r="AD59" s="242"/>
      <c r="AE59" s="350"/>
      <c r="AF59" s="351"/>
      <c r="AG59" s="350"/>
      <c r="AH59" s="350"/>
      <c r="AI59" s="350"/>
      <c r="AJ59" s="350"/>
      <c r="AK59" s="350"/>
      <c r="AL59" s="350"/>
      <c r="AM59" s="350"/>
      <c r="AN59" s="350"/>
      <c r="AO59" s="350"/>
      <c r="AP59" s="350"/>
      <c r="AQ59" s="350"/>
      <c r="AR59" s="350"/>
      <c r="AS59" s="263"/>
    </row>
    <row r="60" spans="1:45" ht="15" hidden="1" outlineLevel="1">
      <c r="A60" s="427">
        <v>8</v>
      </c>
      <c r="B60" s="264" t="s">
        <v>485</v>
      </c>
      <c r="C60" s="242" t="s">
        <v>323</v>
      </c>
      <c r="D60" s="246"/>
      <c r="E60" s="246"/>
      <c r="F60" s="246"/>
      <c r="G60" s="246"/>
      <c r="H60" s="246"/>
      <c r="I60" s="246"/>
      <c r="J60" s="246"/>
      <c r="K60" s="246"/>
      <c r="L60" s="246"/>
      <c r="M60" s="246"/>
      <c r="N60" s="246"/>
      <c r="O60" s="246"/>
      <c r="P60" s="246"/>
      <c r="Q60" s="246">
        <v>12</v>
      </c>
      <c r="R60" s="246"/>
      <c r="S60" s="246"/>
      <c r="T60" s="246"/>
      <c r="U60" s="246"/>
      <c r="V60" s="246"/>
      <c r="W60" s="246"/>
      <c r="X60" s="246"/>
      <c r="Y60" s="246"/>
      <c r="Z60" s="246"/>
      <c r="AA60" s="246"/>
      <c r="AB60" s="246"/>
      <c r="AC60" s="246"/>
      <c r="AD60" s="246"/>
      <c r="AE60" s="349"/>
      <c r="AF60" s="435"/>
      <c r="AG60" s="344"/>
      <c r="AH60" s="344"/>
      <c r="AI60" s="344"/>
      <c r="AJ60" s="344"/>
      <c r="AK60" s="344"/>
      <c r="AL60" s="349"/>
      <c r="AM60" s="349"/>
      <c r="AN60" s="349"/>
      <c r="AO60" s="349"/>
      <c r="AP60" s="349"/>
      <c r="AQ60" s="349"/>
      <c r="AR60" s="349"/>
      <c r="AS60" s="247">
        <f>SUM(AE60:AR60)</f>
        <v>0</v>
      </c>
    </row>
    <row r="61" spans="1:45" ht="15" hidden="1" outlineLevel="1">
      <c r="B61" s="245" t="s">
        <v>477</v>
      </c>
      <c r="C61" s="242" t="s">
        <v>325</v>
      </c>
      <c r="D61" s="246"/>
      <c r="E61" s="246"/>
      <c r="F61" s="246"/>
      <c r="G61" s="246"/>
      <c r="H61" s="246"/>
      <c r="I61" s="246"/>
      <c r="J61" s="246"/>
      <c r="K61" s="246"/>
      <c r="L61" s="246"/>
      <c r="M61" s="246"/>
      <c r="N61" s="246"/>
      <c r="O61" s="246"/>
      <c r="P61" s="246"/>
      <c r="Q61" s="246">
        <f>Q60</f>
        <v>12</v>
      </c>
      <c r="R61" s="246"/>
      <c r="S61" s="246"/>
      <c r="T61" s="246"/>
      <c r="U61" s="246"/>
      <c r="V61" s="246"/>
      <c r="W61" s="246"/>
      <c r="X61" s="246"/>
      <c r="Y61" s="246"/>
      <c r="Z61" s="246"/>
      <c r="AA61" s="246"/>
      <c r="AB61" s="246"/>
      <c r="AC61" s="246"/>
      <c r="AD61" s="246"/>
      <c r="AE61" s="345">
        <f>AE60</f>
        <v>0</v>
      </c>
      <c r="AF61" s="345">
        <f t="shared" ref="AF61" si="78">AF60</f>
        <v>0</v>
      </c>
      <c r="AG61" s="345">
        <f t="shared" ref="AG61" si="79">AG60</f>
        <v>0</v>
      </c>
      <c r="AH61" s="345">
        <f t="shared" ref="AH61" si="80">AH60</f>
        <v>0</v>
      </c>
      <c r="AI61" s="345">
        <f t="shared" ref="AI61" si="81">AI60</f>
        <v>0</v>
      </c>
      <c r="AJ61" s="345">
        <f t="shared" ref="AJ61" si="82">AJ60</f>
        <v>0</v>
      </c>
      <c r="AK61" s="345">
        <f t="shared" ref="AK61" si="83">AK60</f>
        <v>0</v>
      </c>
      <c r="AL61" s="345">
        <f t="shared" ref="AL61" si="84">AL60</f>
        <v>0</v>
      </c>
      <c r="AM61" s="345">
        <f t="shared" ref="AM61" si="85">AM60</f>
        <v>0</v>
      </c>
      <c r="AN61" s="345">
        <f t="shared" ref="AN61" si="86">AN60</f>
        <v>0</v>
      </c>
      <c r="AO61" s="345">
        <f t="shared" ref="AO61" si="87">AO60</f>
        <v>0</v>
      </c>
      <c r="AP61" s="345">
        <f t="shared" ref="AP61" si="88">AP60</f>
        <v>0</v>
      </c>
      <c r="AQ61" s="345">
        <f t="shared" ref="AQ61" si="89">AQ60</f>
        <v>0</v>
      </c>
      <c r="AR61" s="345">
        <f t="shared" ref="AR61" si="90">AR60</f>
        <v>0</v>
      </c>
      <c r="AS61" s="261"/>
    </row>
    <row r="62" spans="1:45" ht="15" hidden="1" outlineLevel="1">
      <c r="B62" s="264"/>
      <c r="C62" s="262"/>
      <c r="D62" s="266"/>
      <c r="E62" s="266"/>
      <c r="F62" s="266"/>
      <c r="G62" s="266"/>
      <c r="H62" s="266"/>
      <c r="I62" s="266"/>
      <c r="J62" s="266"/>
      <c r="K62" s="266"/>
      <c r="L62" s="266"/>
      <c r="M62" s="266"/>
      <c r="N62" s="266"/>
      <c r="O62" s="266"/>
      <c r="P62" s="266"/>
      <c r="Q62" s="242"/>
      <c r="R62" s="266"/>
      <c r="S62" s="266"/>
      <c r="T62" s="266"/>
      <c r="U62" s="266"/>
      <c r="V62" s="266"/>
      <c r="W62" s="266"/>
      <c r="X62" s="266"/>
      <c r="Y62" s="266"/>
      <c r="Z62" s="266"/>
      <c r="AA62" s="266"/>
      <c r="AB62" s="266"/>
      <c r="AC62" s="266"/>
      <c r="AD62" s="266"/>
      <c r="AE62" s="350"/>
      <c r="AF62" s="351"/>
      <c r="AG62" s="350"/>
      <c r="AH62" s="350"/>
      <c r="AI62" s="350"/>
      <c r="AJ62" s="350"/>
      <c r="AK62" s="350"/>
      <c r="AL62" s="350"/>
      <c r="AM62" s="350"/>
      <c r="AN62" s="350"/>
      <c r="AO62" s="350"/>
      <c r="AP62" s="350"/>
      <c r="AQ62" s="350"/>
      <c r="AR62" s="350"/>
      <c r="AS62" s="263"/>
    </row>
    <row r="63" spans="1:45" ht="15" hidden="1" outlineLevel="1">
      <c r="A63" s="427">
        <v>9</v>
      </c>
      <c r="B63" s="264" t="s">
        <v>486</v>
      </c>
      <c r="C63" s="242" t="s">
        <v>323</v>
      </c>
      <c r="D63" s="246"/>
      <c r="E63" s="246"/>
      <c r="F63" s="246"/>
      <c r="G63" s="246"/>
      <c r="H63" s="246"/>
      <c r="I63" s="246"/>
      <c r="J63" s="246"/>
      <c r="K63" s="246"/>
      <c r="L63" s="246"/>
      <c r="M63" s="246"/>
      <c r="N63" s="246"/>
      <c r="O63" s="246"/>
      <c r="P63" s="246"/>
      <c r="Q63" s="246">
        <v>12</v>
      </c>
      <c r="R63" s="246"/>
      <c r="S63" s="246"/>
      <c r="T63" s="246"/>
      <c r="U63" s="246"/>
      <c r="V63" s="246"/>
      <c r="W63" s="246"/>
      <c r="X63" s="246"/>
      <c r="Y63" s="246"/>
      <c r="Z63" s="246"/>
      <c r="AA63" s="246"/>
      <c r="AB63" s="246"/>
      <c r="AC63" s="246"/>
      <c r="AD63" s="246"/>
      <c r="AE63" s="349"/>
      <c r="AF63" s="344"/>
      <c r="AG63" s="344"/>
      <c r="AH63" s="344"/>
      <c r="AI63" s="344"/>
      <c r="AJ63" s="344"/>
      <c r="AK63" s="344"/>
      <c r="AL63" s="349"/>
      <c r="AM63" s="349"/>
      <c r="AN63" s="349"/>
      <c r="AO63" s="349"/>
      <c r="AP63" s="349"/>
      <c r="AQ63" s="349"/>
      <c r="AR63" s="349"/>
      <c r="AS63" s="247">
        <f>SUM(AE63:AR63)</f>
        <v>0</v>
      </c>
    </row>
    <row r="64" spans="1:45" ht="15" hidden="1" outlineLevel="1">
      <c r="B64" s="245" t="s">
        <v>477</v>
      </c>
      <c r="C64" s="242" t="s">
        <v>325</v>
      </c>
      <c r="D64" s="246"/>
      <c r="E64" s="246"/>
      <c r="F64" s="246"/>
      <c r="G64" s="246"/>
      <c r="H64" s="246"/>
      <c r="I64" s="246"/>
      <c r="J64" s="246"/>
      <c r="K64" s="246"/>
      <c r="L64" s="246"/>
      <c r="M64" s="246"/>
      <c r="N64" s="246"/>
      <c r="O64" s="246"/>
      <c r="P64" s="246"/>
      <c r="Q64" s="246">
        <f>Q63</f>
        <v>12</v>
      </c>
      <c r="R64" s="246"/>
      <c r="S64" s="246"/>
      <c r="T64" s="246"/>
      <c r="U64" s="246"/>
      <c r="V64" s="246"/>
      <c r="W64" s="246"/>
      <c r="X64" s="246"/>
      <c r="Y64" s="246"/>
      <c r="Z64" s="246"/>
      <c r="AA64" s="246"/>
      <c r="AB64" s="246"/>
      <c r="AC64" s="246"/>
      <c r="AD64" s="246"/>
      <c r="AE64" s="345">
        <f>AE63</f>
        <v>0</v>
      </c>
      <c r="AF64" s="345">
        <f t="shared" ref="AF64" si="91">AF63</f>
        <v>0</v>
      </c>
      <c r="AG64" s="345">
        <f t="shared" ref="AG64" si="92">AG63</f>
        <v>0</v>
      </c>
      <c r="AH64" s="345">
        <f t="shared" ref="AH64" si="93">AH63</f>
        <v>0</v>
      </c>
      <c r="AI64" s="345">
        <f t="shared" ref="AI64" si="94">AI63</f>
        <v>0</v>
      </c>
      <c r="AJ64" s="345">
        <f t="shared" ref="AJ64" si="95">AJ63</f>
        <v>0</v>
      </c>
      <c r="AK64" s="345">
        <f t="shared" ref="AK64" si="96">AK63</f>
        <v>0</v>
      </c>
      <c r="AL64" s="345">
        <f t="shared" ref="AL64" si="97">AL63</f>
        <v>0</v>
      </c>
      <c r="AM64" s="345">
        <f t="shared" ref="AM64" si="98">AM63</f>
        <v>0</v>
      </c>
      <c r="AN64" s="345">
        <f t="shared" ref="AN64" si="99">AN63</f>
        <v>0</v>
      </c>
      <c r="AO64" s="345">
        <f t="shared" ref="AO64" si="100">AO63</f>
        <v>0</v>
      </c>
      <c r="AP64" s="345">
        <f t="shared" ref="AP64" si="101">AP63</f>
        <v>0</v>
      </c>
      <c r="AQ64" s="345">
        <f t="shared" ref="AQ64" si="102">AQ63</f>
        <v>0</v>
      </c>
      <c r="AR64" s="345">
        <f t="shared" ref="AR64" si="103">AR63</f>
        <v>0</v>
      </c>
      <c r="AS64" s="261"/>
    </row>
    <row r="65" spans="1:45" ht="15" hidden="1" outlineLevel="1">
      <c r="B65" s="264"/>
      <c r="C65" s="262"/>
      <c r="D65" s="266"/>
      <c r="E65" s="266"/>
      <c r="F65" s="266"/>
      <c r="G65" s="266"/>
      <c r="H65" s="266"/>
      <c r="I65" s="266"/>
      <c r="J65" s="266"/>
      <c r="K65" s="266"/>
      <c r="L65" s="266"/>
      <c r="M65" s="266"/>
      <c r="N65" s="266"/>
      <c r="O65" s="266"/>
      <c r="P65" s="266"/>
      <c r="Q65" s="242"/>
      <c r="R65" s="266"/>
      <c r="S65" s="266"/>
      <c r="T65" s="266"/>
      <c r="U65" s="266"/>
      <c r="V65" s="266"/>
      <c r="W65" s="266"/>
      <c r="X65" s="266"/>
      <c r="Y65" s="266"/>
      <c r="Z65" s="266"/>
      <c r="AA65" s="266"/>
      <c r="AB65" s="266"/>
      <c r="AC65" s="266"/>
      <c r="AD65" s="266"/>
      <c r="AE65" s="350"/>
      <c r="AF65" s="350"/>
      <c r="AG65" s="350"/>
      <c r="AH65" s="350"/>
      <c r="AI65" s="350"/>
      <c r="AJ65" s="350"/>
      <c r="AK65" s="350"/>
      <c r="AL65" s="350"/>
      <c r="AM65" s="350"/>
      <c r="AN65" s="350"/>
      <c r="AO65" s="350"/>
      <c r="AP65" s="350"/>
      <c r="AQ65" s="350"/>
      <c r="AR65" s="350"/>
      <c r="AS65" s="263"/>
    </row>
    <row r="66" spans="1:45" ht="15" hidden="1" outlineLevel="1">
      <c r="A66" s="427">
        <v>10</v>
      </c>
      <c r="B66" s="264" t="s">
        <v>487</v>
      </c>
      <c r="C66" s="242" t="s">
        <v>323</v>
      </c>
      <c r="D66" s="246"/>
      <c r="E66" s="246"/>
      <c r="F66" s="246"/>
      <c r="G66" s="246"/>
      <c r="H66" s="246"/>
      <c r="I66" s="246"/>
      <c r="J66" s="246"/>
      <c r="K66" s="246"/>
      <c r="L66" s="246"/>
      <c r="M66" s="246"/>
      <c r="N66" s="246"/>
      <c r="O66" s="246"/>
      <c r="P66" s="246"/>
      <c r="Q66" s="246">
        <v>3</v>
      </c>
      <c r="R66" s="246"/>
      <c r="S66" s="246"/>
      <c r="T66" s="246"/>
      <c r="U66" s="246"/>
      <c r="V66" s="246"/>
      <c r="W66" s="246"/>
      <c r="X66" s="246"/>
      <c r="Y66" s="246"/>
      <c r="Z66" s="246"/>
      <c r="AA66" s="246"/>
      <c r="AB66" s="246"/>
      <c r="AC66" s="246"/>
      <c r="AD66" s="246"/>
      <c r="AE66" s="349"/>
      <c r="AF66" s="344"/>
      <c r="AG66" s="344"/>
      <c r="AH66" s="344"/>
      <c r="AI66" s="344"/>
      <c r="AJ66" s="344"/>
      <c r="AK66" s="344"/>
      <c r="AL66" s="349"/>
      <c r="AM66" s="349"/>
      <c r="AN66" s="349"/>
      <c r="AO66" s="349"/>
      <c r="AP66" s="349"/>
      <c r="AQ66" s="349"/>
      <c r="AR66" s="349"/>
      <c r="AS66" s="247">
        <f>SUM(AE66:AR66)</f>
        <v>0</v>
      </c>
    </row>
    <row r="67" spans="1:45" ht="15" hidden="1" outlineLevel="1">
      <c r="B67" s="245" t="s">
        <v>477</v>
      </c>
      <c r="C67" s="242" t="s">
        <v>325</v>
      </c>
      <c r="D67" s="246"/>
      <c r="E67" s="246"/>
      <c r="F67" s="246"/>
      <c r="G67" s="246"/>
      <c r="H67" s="246"/>
      <c r="I67" s="246"/>
      <c r="J67" s="246"/>
      <c r="K67" s="246"/>
      <c r="L67" s="246"/>
      <c r="M67" s="246"/>
      <c r="N67" s="246"/>
      <c r="O67" s="246"/>
      <c r="P67" s="246"/>
      <c r="Q67" s="246">
        <f>Q66</f>
        <v>3</v>
      </c>
      <c r="R67" s="246"/>
      <c r="S67" s="246"/>
      <c r="T67" s="246"/>
      <c r="U67" s="246"/>
      <c r="V67" s="246"/>
      <c r="W67" s="246"/>
      <c r="X67" s="246"/>
      <c r="Y67" s="246"/>
      <c r="Z67" s="246"/>
      <c r="AA67" s="246"/>
      <c r="AB67" s="246"/>
      <c r="AC67" s="246"/>
      <c r="AD67" s="246"/>
      <c r="AE67" s="345">
        <f>AE66</f>
        <v>0</v>
      </c>
      <c r="AF67" s="345">
        <f t="shared" ref="AF67" si="104">AF66</f>
        <v>0</v>
      </c>
      <c r="AG67" s="345">
        <f t="shared" ref="AG67" si="105">AG66</f>
        <v>0</v>
      </c>
      <c r="AH67" s="345">
        <f t="shared" ref="AH67" si="106">AH66</f>
        <v>0</v>
      </c>
      <c r="AI67" s="345">
        <f t="shared" ref="AI67" si="107">AI66</f>
        <v>0</v>
      </c>
      <c r="AJ67" s="345">
        <f t="shared" ref="AJ67" si="108">AJ66</f>
        <v>0</v>
      </c>
      <c r="AK67" s="345">
        <f t="shared" ref="AK67" si="109">AK66</f>
        <v>0</v>
      </c>
      <c r="AL67" s="345">
        <f t="shared" ref="AL67" si="110">AL66</f>
        <v>0</v>
      </c>
      <c r="AM67" s="345">
        <f t="shared" ref="AM67" si="111">AM66</f>
        <v>0</v>
      </c>
      <c r="AN67" s="345">
        <f t="shared" ref="AN67" si="112">AN66</f>
        <v>0</v>
      </c>
      <c r="AO67" s="345">
        <f t="shared" ref="AO67" si="113">AO66</f>
        <v>0</v>
      </c>
      <c r="AP67" s="345">
        <f t="shared" ref="AP67" si="114">AP66</f>
        <v>0</v>
      </c>
      <c r="AQ67" s="345">
        <f t="shared" ref="AQ67" si="115">AQ66</f>
        <v>0</v>
      </c>
      <c r="AR67" s="345">
        <f t="shared" ref="AR67" si="116">AR66</f>
        <v>0</v>
      </c>
      <c r="AS67" s="261"/>
    </row>
    <row r="68" spans="1:45" ht="15" hidden="1" outlineLevel="1">
      <c r="B68" s="264"/>
      <c r="C68" s="262"/>
      <c r="D68" s="266"/>
      <c r="E68" s="266"/>
      <c r="F68" s="266"/>
      <c r="G68" s="266"/>
      <c r="H68" s="266"/>
      <c r="I68" s="266"/>
      <c r="J68" s="266"/>
      <c r="K68" s="266"/>
      <c r="L68" s="266"/>
      <c r="M68" s="266"/>
      <c r="N68" s="266"/>
      <c r="O68" s="266"/>
      <c r="P68" s="266"/>
      <c r="Q68" s="242"/>
      <c r="R68" s="266"/>
      <c r="S68" s="266"/>
      <c r="T68" s="266"/>
      <c r="U68" s="266"/>
      <c r="V68" s="266"/>
      <c r="W68" s="266"/>
      <c r="X68" s="266"/>
      <c r="Y68" s="266"/>
      <c r="Z68" s="266"/>
      <c r="AA68" s="266"/>
      <c r="AB68" s="266"/>
      <c r="AC68" s="266"/>
      <c r="AD68" s="266"/>
      <c r="AE68" s="350"/>
      <c r="AF68" s="351"/>
      <c r="AG68" s="350"/>
      <c r="AH68" s="350"/>
      <c r="AI68" s="350"/>
      <c r="AJ68" s="350"/>
      <c r="AK68" s="350"/>
      <c r="AL68" s="350"/>
      <c r="AM68" s="350"/>
      <c r="AN68" s="350"/>
      <c r="AO68" s="350"/>
      <c r="AP68" s="350"/>
      <c r="AQ68" s="350"/>
      <c r="AR68" s="350"/>
      <c r="AS68" s="263"/>
    </row>
    <row r="69" spans="1:45" ht="15.6" hidden="1" outlineLevel="1">
      <c r="B69" s="239" t="s">
        <v>343</v>
      </c>
      <c r="C69" s="240"/>
      <c r="D69" s="240"/>
      <c r="E69" s="240"/>
      <c r="F69" s="240"/>
      <c r="G69" s="240"/>
      <c r="H69" s="240"/>
      <c r="I69" s="240"/>
      <c r="J69" s="240"/>
      <c r="K69" s="240"/>
      <c r="L69" s="240"/>
      <c r="M69" s="240"/>
      <c r="N69" s="240"/>
      <c r="O69" s="240"/>
      <c r="P69" s="240"/>
      <c r="Q69" s="241"/>
      <c r="R69" s="240"/>
      <c r="S69" s="240"/>
      <c r="T69" s="240"/>
      <c r="U69" s="240"/>
      <c r="V69" s="240"/>
      <c r="W69" s="240"/>
      <c r="X69" s="240"/>
      <c r="Y69" s="240"/>
      <c r="Z69" s="240"/>
      <c r="AA69" s="240"/>
      <c r="AB69" s="240"/>
      <c r="AC69" s="240"/>
      <c r="AD69" s="240"/>
      <c r="AE69" s="348"/>
      <c r="AF69" s="348"/>
      <c r="AG69" s="348"/>
      <c r="AH69" s="348"/>
      <c r="AI69" s="348"/>
      <c r="AJ69" s="348"/>
      <c r="AK69" s="348"/>
      <c r="AL69" s="348"/>
      <c r="AM69" s="348"/>
      <c r="AN69" s="348"/>
      <c r="AO69" s="348"/>
      <c r="AP69" s="348"/>
      <c r="AQ69" s="348"/>
      <c r="AR69" s="348"/>
      <c r="AS69" s="243"/>
    </row>
    <row r="70" spans="1:45" ht="30" hidden="1" outlineLevel="1">
      <c r="A70" s="427">
        <v>11</v>
      </c>
      <c r="B70" s="264" t="s">
        <v>488</v>
      </c>
      <c r="C70" s="242" t="s">
        <v>323</v>
      </c>
      <c r="D70" s="246"/>
      <c r="E70" s="246"/>
      <c r="F70" s="246"/>
      <c r="G70" s="246"/>
      <c r="H70" s="246"/>
      <c r="I70" s="246"/>
      <c r="J70" s="246"/>
      <c r="K70" s="246"/>
      <c r="L70" s="246"/>
      <c r="M70" s="246"/>
      <c r="N70" s="246"/>
      <c r="O70" s="246"/>
      <c r="P70" s="246"/>
      <c r="Q70" s="246">
        <v>12</v>
      </c>
      <c r="R70" s="246"/>
      <c r="S70" s="246"/>
      <c r="T70" s="246"/>
      <c r="U70" s="246"/>
      <c r="V70" s="246"/>
      <c r="W70" s="246"/>
      <c r="X70" s="246"/>
      <c r="Y70" s="246"/>
      <c r="Z70" s="246"/>
      <c r="AA70" s="246"/>
      <c r="AB70" s="246"/>
      <c r="AC70" s="246"/>
      <c r="AD70" s="246"/>
      <c r="AE70" s="360"/>
      <c r="AF70" s="344"/>
      <c r="AG70" s="344"/>
      <c r="AH70" s="344"/>
      <c r="AI70" s="344"/>
      <c r="AJ70" s="344"/>
      <c r="AK70" s="344"/>
      <c r="AL70" s="349"/>
      <c r="AM70" s="349"/>
      <c r="AN70" s="349"/>
      <c r="AO70" s="349"/>
      <c r="AP70" s="349"/>
      <c r="AQ70" s="349"/>
      <c r="AR70" s="349"/>
      <c r="AS70" s="247">
        <f>SUM(AE70:AR70)</f>
        <v>0</v>
      </c>
    </row>
    <row r="71" spans="1:45" ht="15" hidden="1" outlineLevel="1">
      <c r="B71" s="245" t="s">
        <v>477</v>
      </c>
      <c r="C71" s="242" t="s">
        <v>325</v>
      </c>
      <c r="D71" s="246"/>
      <c r="E71" s="246"/>
      <c r="F71" s="246"/>
      <c r="G71" s="246"/>
      <c r="H71" s="246"/>
      <c r="I71" s="246"/>
      <c r="J71" s="246"/>
      <c r="K71" s="246"/>
      <c r="L71" s="246"/>
      <c r="M71" s="246"/>
      <c r="N71" s="246"/>
      <c r="O71" s="246"/>
      <c r="P71" s="246"/>
      <c r="Q71" s="246">
        <f>Q70</f>
        <v>12</v>
      </c>
      <c r="R71" s="246"/>
      <c r="S71" s="246"/>
      <c r="T71" s="246"/>
      <c r="U71" s="246"/>
      <c r="V71" s="246"/>
      <c r="W71" s="246"/>
      <c r="X71" s="246"/>
      <c r="Y71" s="246"/>
      <c r="Z71" s="246"/>
      <c r="AA71" s="246"/>
      <c r="AB71" s="246"/>
      <c r="AC71" s="246"/>
      <c r="AD71" s="246"/>
      <c r="AE71" s="345">
        <f>AE70</f>
        <v>0</v>
      </c>
      <c r="AF71" s="345">
        <f t="shared" ref="AF71" si="117">AF70</f>
        <v>0</v>
      </c>
      <c r="AG71" s="345">
        <f t="shared" ref="AG71" si="118">AG70</f>
        <v>0</v>
      </c>
      <c r="AH71" s="345">
        <f t="shared" ref="AH71" si="119">AH70</f>
        <v>0</v>
      </c>
      <c r="AI71" s="345">
        <f t="shared" ref="AI71" si="120">AI70</f>
        <v>0</v>
      </c>
      <c r="AJ71" s="345">
        <f t="shared" ref="AJ71" si="121">AJ70</f>
        <v>0</v>
      </c>
      <c r="AK71" s="345">
        <f t="shared" ref="AK71" si="122">AK70</f>
        <v>0</v>
      </c>
      <c r="AL71" s="345">
        <f t="shared" ref="AL71" si="123">AL70</f>
        <v>0</v>
      </c>
      <c r="AM71" s="345">
        <f t="shared" ref="AM71" si="124">AM70</f>
        <v>0</v>
      </c>
      <c r="AN71" s="345">
        <f t="shared" ref="AN71" si="125">AN70</f>
        <v>0</v>
      </c>
      <c r="AO71" s="345">
        <f t="shared" ref="AO71" si="126">AO70</f>
        <v>0</v>
      </c>
      <c r="AP71" s="345">
        <f t="shared" ref="AP71" si="127">AP70</f>
        <v>0</v>
      </c>
      <c r="AQ71" s="345">
        <f t="shared" ref="AQ71" si="128">AQ70</f>
        <v>0</v>
      </c>
      <c r="AR71" s="345">
        <f t="shared" ref="AR71" si="129">AR70</f>
        <v>0</v>
      </c>
      <c r="AS71" s="248"/>
    </row>
    <row r="72" spans="1:45" ht="15" hidden="1" outlineLevel="1">
      <c r="B72" s="265"/>
      <c r="C72" s="256"/>
      <c r="D72" s="242"/>
      <c r="E72" s="242"/>
      <c r="F72" s="242"/>
      <c r="G72" s="242"/>
      <c r="H72" s="242"/>
      <c r="I72" s="242"/>
      <c r="J72" s="242"/>
      <c r="K72" s="242"/>
      <c r="L72" s="242"/>
      <c r="M72" s="242"/>
      <c r="N72" s="242"/>
      <c r="O72" s="242"/>
      <c r="P72" s="242"/>
      <c r="Q72" s="242"/>
      <c r="R72" s="242"/>
      <c r="S72" s="242"/>
      <c r="T72" s="242"/>
      <c r="U72" s="242"/>
      <c r="V72" s="242"/>
      <c r="W72" s="242"/>
      <c r="X72" s="242"/>
      <c r="Y72" s="242"/>
      <c r="Z72" s="242"/>
      <c r="AA72" s="242"/>
      <c r="AB72" s="242"/>
      <c r="AC72" s="242"/>
      <c r="AD72" s="242"/>
      <c r="AE72" s="346"/>
      <c r="AF72" s="355"/>
      <c r="AG72" s="355"/>
      <c r="AH72" s="355"/>
      <c r="AI72" s="355"/>
      <c r="AJ72" s="355"/>
      <c r="AK72" s="355"/>
      <c r="AL72" s="355"/>
      <c r="AM72" s="355"/>
      <c r="AN72" s="355"/>
      <c r="AO72" s="355"/>
      <c r="AP72" s="355"/>
      <c r="AQ72" s="355"/>
      <c r="AR72" s="355"/>
      <c r="AS72" s="257"/>
    </row>
    <row r="73" spans="1:45" ht="30" hidden="1" outlineLevel="1">
      <c r="A73" s="427">
        <v>12</v>
      </c>
      <c r="B73" s="264" t="s">
        <v>489</v>
      </c>
      <c r="C73" s="242" t="s">
        <v>323</v>
      </c>
      <c r="D73" s="246"/>
      <c r="E73" s="246"/>
      <c r="F73" s="246"/>
      <c r="G73" s="246"/>
      <c r="H73" s="246"/>
      <c r="I73" s="246"/>
      <c r="J73" s="246"/>
      <c r="K73" s="246"/>
      <c r="L73" s="246"/>
      <c r="M73" s="246"/>
      <c r="N73" s="246"/>
      <c r="O73" s="246"/>
      <c r="P73" s="246"/>
      <c r="Q73" s="246">
        <v>12</v>
      </c>
      <c r="R73" s="246"/>
      <c r="S73" s="246"/>
      <c r="T73" s="246"/>
      <c r="U73" s="246"/>
      <c r="V73" s="246"/>
      <c r="W73" s="246"/>
      <c r="X73" s="246"/>
      <c r="Y73" s="246"/>
      <c r="Z73" s="246"/>
      <c r="AA73" s="246"/>
      <c r="AB73" s="246"/>
      <c r="AC73" s="246"/>
      <c r="AD73" s="246"/>
      <c r="AE73" s="344"/>
      <c r="AF73" s="344"/>
      <c r="AG73" s="344"/>
      <c r="AH73" s="344"/>
      <c r="AI73" s="344"/>
      <c r="AJ73" s="344"/>
      <c r="AK73" s="344"/>
      <c r="AL73" s="349"/>
      <c r="AM73" s="349"/>
      <c r="AN73" s="349"/>
      <c r="AO73" s="349"/>
      <c r="AP73" s="349"/>
      <c r="AQ73" s="349"/>
      <c r="AR73" s="349"/>
      <c r="AS73" s="247">
        <f>SUM(AE73:AR73)</f>
        <v>0</v>
      </c>
    </row>
    <row r="74" spans="1:45" ht="15" hidden="1" outlineLevel="1">
      <c r="B74" s="264" t="s">
        <v>477</v>
      </c>
      <c r="C74" s="242" t="s">
        <v>325</v>
      </c>
      <c r="D74" s="246"/>
      <c r="E74" s="246"/>
      <c r="F74" s="246"/>
      <c r="G74" s="246"/>
      <c r="H74" s="246"/>
      <c r="I74" s="246"/>
      <c r="J74" s="246"/>
      <c r="K74" s="246"/>
      <c r="L74" s="246"/>
      <c r="M74" s="246"/>
      <c r="N74" s="246"/>
      <c r="O74" s="246"/>
      <c r="P74" s="246"/>
      <c r="Q74" s="246">
        <f>Q73</f>
        <v>12</v>
      </c>
      <c r="R74" s="246"/>
      <c r="S74" s="246"/>
      <c r="T74" s="246"/>
      <c r="U74" s="246"/>
      <c r="V74" s="246"/>
      <c r="W74" s="246"/>
      <c r="X74" s="246"/>
      <c r="Y74" s="246"/>
      <c r="Z74" s="246"/>
      <c r="AA74" s="246"/>
      <c r="AB74" s="246"/>
      <c r="AC74" s="246"/>
      <c r="AD74" s="246"/>
      <c r="AE74" s="345">
        <f>AE73</f>
        <v>0</v>
      </c>
      <c r="AF74" s="345">
        <f t="shared" ref="AF74" si="130">AF73</f>
        <v>0</v>
      </c>
      <c r="AG74" s="345">
        <f t="shared" ref="AG74" si="131">AG73</f>
        <v>0</v>
      </c>
      <c r="AH74" s="345">
        <f t="shared" ref="AH74" si="132">AH73</f>
        <v>0</v>
      </c>
      <c r="AI74" s="345">
        <f t="shared" ref="AI74" si="133">AI73</f>
        <v>0</v>
      </c>
      <c r="AJ74" s="345">
        <f t="shared" ref="AJ74" si="134">AJ73</f>
        <v>0</v>
      </c>
      <c r="AK74" s="345">
        <f t="shared" ref="AK74" si="135">AK73</f>
        <v>0</v>
      </c>
      <c r="AL74" s="345">
        <f t="shared" ref="AL74" si="136">AL73</f>
        <v>0</v>
      </c>
      <c r="AM74" s="345">
        <f t="shared" ref="AM74" si="137">AM73</f>
        <v>0</v>
      </c>
      <c r="AN74" s="345">
        <f t="shared" ref="AN74" si="138">AN73</f>
        <v>0</v>
      </c>
      <c r="AO74" s="345">
        <f t="shared" ref="AO74" si="139">AO73</f>
        <v>0</v>
      </c>
      <c r="AP74" s="345">
        <f t="shared" ref="AP74" si="140">AP73</f>
        <v>0</v>
      </c>
      <c r="AQ74" s="345">
        <f t="shared" ref="AQ74" si="141">AQ73</f>
        <v>0</v>
      </c>
      <c r="AR74" s="345">
        <f t="shared" ref="AR74" si="142">AR73</f>
        <v>0</v>
      </c>
      <c r="AS74" s="248"/>
    </row>
    <row r="75" spans="1:45" ht="15" hidden="1" outlineLevel="1">
      <c r="B75" s="264"/>
      <c r="C75" s="256"/>
      <c r="D75" s="242"/>
      <c r="E75" s="242"/>
      <c r="F75" s="242"/>
      <c r="G75" s="242"/>
      <c r="H75" s="242"/>
      <c r="I75" s="242"/>
      <c r="J75" s="242"/>
      <c r="K75" s="242"/>
      <c r="L75" s="242"/>
      <c r="M75" s="242"/>
      <c r="N75" s="242"/>
      <c r="O75" s="242"/>
      <c r="P75" s="242"/>
      <c r="Q75" s="242"/>
      <c r="R75" s="242"/>
      <c r="S75" s="242"/>
      <c r="T75" s="242"/>
      <c r="U75" s="242"/>
      <c r="V75" s="242"/>
      <c r="W75" s="242"/>
      <c r="X75" s="242"/>
      <c r="Y75" s="242"/>
      <c r="Z75" s="242"/>
      <c r="AA75" s="242"/>
      <c r="AB75" s="242"/>
      <c r="AC75" s="242"/>
      <c r="AD75" s="242"/>
      <c r="AE75" s="356"/>
      <c r="AF75" s="356"/>
      <c r="AG75" s="346"/>
      <c r="AH75" s="346"/>
      <c r="AI75" s="346"/>
      <c r="AJ75" s="346"/>
      <c r="AK75" s="346"/>
      <c r="AL75" s="346"/>
      <c r="AM75" s="346"/>
      <c r="AN75" s="346"/>
      <c r="AO75" s="346"/>
      <c r="AP75" s="346"/>
      <c r="AQ75" s="346"/>
      <c r="AR75" s="346"/>
      <c r="AS75" s="257"/>
    </row>
    <row r="76" spans="1:45" ht="30" hidden="1" outlineLevel="1">
      <c r="A76" s="427">
        <v>13</v>
      </c>
      <c r="B76" s="264" t="s">
        <v>490</v>
      </c>
      <c r="C76" s="242" t="s">
        <v>323</v>
      </c>
      <c r="D76" s="246"/>
      <c r="E76" s="246"/>
      <c r="F76" s="246"/>
      <c r="G76" s="246"/>
      <c r="H76" s="246"/>
      <c r="I76" s="246"/>
      <c r="J76" s="246"/>
      <c r="K76" s="246"/>
      <c r="L76" s="246"/>
      <c r="M76" s="246"/>
      <c r="N76" s="246"/>
      <c r="O76" s="246"/>
      <c r="P76" s="246"/>
      <c r="Q76" s="246">
        <v>12</v>
      </c>
      <c r="R76" s="246"/>
      <c r="S76" s="246"/>
      <c r="T76" s="246"/>
      <c r="U76" s="246"/>
      <c r="V76" s="246"/>
      <c r="W76" s="246"/>
      <c r="X76" s="246"/>
      <c r="Y76" s="246"/>
      <c r="Z76" s="246"/>
      <c r="AA76" s="246"/>
      <c r="AB76" s="246"/>
      <c r="AC76" s="246"/>
      <c r="AD76" s="246"/>
      <c r="AE76" s="344"/>
      <c r="AF76" s="344"/>
      <c r="AG76" s="344"/>
      <c r="AH76" s="344"/>
      <c r="AI76" s="344"/>
      <c r="AJ76" s="344"/>
      <c r="AK76" s="344"/>
      <c r="AL76" s="349"/>
      <c r="AM76" s="349"/>
      <c r="AN76" s="349"/>
      <c r="AO76" s="349"/>
      <c r="AP76" s="349"/>
      <c r="AQ76" s="349"/>
      <c r="AR76" s="349"/>
      <c r="AS76" s="247">
        <f>SUM(AE76:AR76)</f>
        <v>0</v>
      </c>
    </row>
    <row r="77" spans="1:45" ht="15" hidden="1" outlineLevel="1">
      <c r="B77" s="264" t="s">
        <v>477</v>
      </c>
      <c r="C77" s="242" t="s">
        <v>325</v>
      </c>
      <c r="D77" s="246"/>
      <c r="E77" s="246"/>
      <c r="F77" s="246"/>
      <c r="G77" s="246"/>
      <c r="H77" s="246"/>
      <c r="I77" s="246"/>
      <c r="J77" s="246"/>
      <c r="K77" s="246"/>
      <c r="L77" s="246"/>
      <c r="M77" s="246"/>
      <c r="N77" s="246"/>
      <c r="O77" s="246"/>
      <c r="P77" s="246"/>
      <c r="Q77" s="246">
        <f>Q76</f>
        <v>12</v>
      </c>
      <c r="R77" s="246"/>
      <c r="S77" s="246"/>
      <c r="T77" s="246"/>
      <c r="U77" s="246"/>
      <c r="V77" s="246"/>
      <c r="W77" s="246"/>
      <c r="X77" s="246"/>
      <c r="Y77" s="246"/>
      <c r="Z77" s="246"/>
      <c r="AA77" s="246"/>
      <c r="AB77" s="246"/>
      <c r="AC77" s="246"/>
      <c r="AD77" s="246"/>
      <c r="AE77" s="345">
        <f>AE76</f>
        <v>0</v>
      </c>
      <c r="AF77" s="345">
        <f t="shared" ref="AF77:AR77" si="143">AF76</f>
        <v>0</v>
      </c>
      <c r="AG77" s="345">
        <f t="shared" si="143"/>
        <v>0</v>
      </c>
      <c r="AH77" s="345">
        <f t="shared" si="143"/>
        <v>0</v>
      </c>
      <c r="AI77" s="345">
        <f t="shared" si="143"/>
        <v>0</v>
      </c>
      <c r="AJ77" s="345">
        <f t="shared" si="143"/>
        <v>0</v>
      </c>
      <c r="AK77" s="345">
        <f t="shared" si="143"/>
        <v>0</v>
      </c>
      <c r="AL77" s="345">
        <f t="shared" si="143"/>
        <v>0</v>
      </c>
      <c r="AM77" s="345">
        <f t="shared" si="143"/>
        <v>0</v>
      </c>
      <c r="AN77" s="345">
        <f t="shared" si="143"/>
        <v>0</v>
      </c>
      <c r="AO77" s="345">
        <f t="shared" si="143"/>
        <v>0</v>
      </c>
      <c r="AP77" s="345">
        <f t="shared" si="143"/>
        <v>0</v>
      </c>
      <c r="AQ77" s="345">
        <f t="shared" si="143"/>
        <v>0</v>
      </c>
      <c r="AR77" s="345">
        <f t="shared" si="143"/>
        <v>0</v>
      </c>
      <c r="AS77" s="257"/>
    </row>
    <row r="78" spans="1:45" ht="15" hidden="1" outlineLevel="1">
      <c r="B78" s="264"/>
      <c r="C78" s="256"/>
      <c r="D78" s="242"/>
      <c r="E78" s="242"/>
      <c r="F78" s="242"/>
      <c r="G78" s="242"/>
      <c r="H78" s="242"/>
      <c r="I78" s="242"/>
      <c r="J78" s="242"/>
      <c r="K78" s="242"/>
      <c r="L78" s="242"/>
      <c r="M78" s="242"/>
      <c r="N78" s="242"/>
      <c r="O78" s="242"/>
      <c r="P78" s="242"/>
      <c r="Q78" s="242"/>
      <c r="R78" s="242"/>
      <c r="S78" s="242"/>
      <c r="T78" s="242"/>
      <c r="U78" s="242"/>
      <c r="V78" s="242"/>
      <c r="W78" s="242"/>
      <c r="X78" s="242"/>
      <c r="Y78" s="242"/>
      <c r="Z78" s="242"/>
      <c r="AA78" s="242"/>
      <c r="AB78" s="242"/>
      <c r="AC78" s="242"/>
      <c r="AD78" s="242"/>
      <c r="AE78" s="346"/>
      <c r="AF78" s="346"/>
      <c r="AG78" s="346"/>
      <c r="AH78" s="346"/>
      <c r="AI78" s="346"/>
      <c r="AJ78" s="346"/>
      <c r="AK78" s="346"/>
      <c r="AL78" s="346"/>
      <c r="AM78" s="346"/>
      <c r="AN78" s="346"/>
      <c r="AO78" s="346"/>
      <c r="AP78" s="346"/>
      <c r="AQ78" s="346"/>
      <c r="AR78" s="346"/>
      <c r="AS78" s="257"/>
    </row>
    <row r="79" spans="1:45" ht="15.6" hidden="1" outlineLevel="1">
      <c r="B79" s="239" t="s">
        <v>491</v>
      </c>
      <c r="C79" s="240"/>
      <c r="D79" s="241"/>
      <c r="E79" s="241"/>
      <c r="F79" s="241"/>
      <c r="G79" s="241"/>
      <c r="H79" s="241"/>
      <c r="I79" s="241"/>
      <c r="J79" s="241"/>
      <c r="K79" s="241"/>
      <c r="L79" s="241"/>
      <c r="M79" s="241"/>
      <c r="N79" s="241"/>
      <c r="O79" s="241"/>
      <c r="P79" s="241"/>
      <c r="Q79" s="241"/>
      <c r="R79" s="241"/>
      <c r="S79" s="240"/>
      <c r="T79" s="240"/>
      <c r="U79" s="240"/>
      <c r="V79" s="240"/>
      <c r="W79" s="240"/>
      <c r="X79" s="240"/>
      <c r="Y79" s="240"/>
      <c r="Z79" s="240"/>
      <c r="AA79" s="240"/>
      <c r="AB79" s="240"/>
      <c r="AC79" s="240"/>
      <c r="AD79" s="240"/>
      <c r="AE79" s="348"/>
      <c r="AF79" s="348"/>
      <c r="AG79" s="348"/>
      <c r="AH79" s="348"/>
      <c r="AI79" s="348"/>
      <c r="AJ79" s="348"/>
      <c r="AK79" s="348"/>
      <c r="AL79" s="348"/>
      <c r="AM79" s="348"/>
      <c r="AN79" s="348"/>
      <c r="AO79" s="348"/>
      <c r="AP79" s="348"/>
      <c r="AQ79" s="348"/>
      <c r="AR79" s="348"/>
      <c r="AS79" s="243"/>
    </row>
    <row r="80" spans="1:45" ht="15" hidden="1" outlineLevel="1">
      <c r="A80" s="427">
        <v>14</v>
      </c>
      <c r="B80" s="265" t="s">
        <v>492</v>
      </c>
      <c r="C80" s="242" t="s">
        <v>323</v>
      </c>
      <c r="D80" s="246"/>
      <c r="E80" s="246"/>
      <c r="F80" s="246"/>
      <c r="G80" s="246"/>
      <c r="H80" s="246"/>
      <c r="I80" s="246"/>
      <c r="J80" s="246"/>
      <c r="K80" s="246"/>
      <c r="L80" s="246"/>
      <c r="M80" s="246"/>
      <c r="N80" s="246"/>
      <c r="O80" s="246"/>
      <c r="P80" s="246"/>
      <c r="Q80" s="246">
        <v>12</v>
      </c>
      <c r="R80" s="246"/>
      <c r="S80" s="246"/>
      <c r="T80" s="246"/>
      <c r="U80" s="246"/>
      <c r="V80" s="246"/>
      <c r="W80" s="246"/>
      <c r="X80" s="246"/>
      <c r="Y80" s="246"/>
      <c r="Z80" s="246"/>
      <c r="AA80" s="246"/>
      <c r="AB80" s="246"/>
      <c r="AC80" s="246"/>
      <c r="AD80" s="246"/>
      <c r="AE80" s="435"/>
      <c r="AF80" s="344"/>
      <c r="AG80" s="344"/>
      <c r="AH80" s="344"/>
      <c r="AI80" s="344"/>
      <c r="AJ80" s="344"/>
      <c r="AK80" s="344"/>
      <c r="AL80" s="344"/>
      <c r="AM80" s="344"/>
      <c r="AN80" s="344"/>
      <c r="AO80" s="344"/>
      <c r="AP80" s="344"/>
      <c r="AQ80" s="344"/>
      <c r="AR80" s="344"/>
      <c r="AS80" s="247">
        <f>SUM(AE80:AR80)</f>
        <v>0</v>
      </c>
    </row>
    <row r="81" spans="1:46" ht="15" hidden="1" outlineLevel="1">
      <c r="B81" s="245" t="s">
        <v>477</v>
      </c>
      <c r="C81" s="242" t="s">
        <v>325</v>
      </c>
      <c r="D81" s="246"/>
      <c r="E81" s="246"/>
      <c r="F81" s="246"/>
      <c r="G81" s="246"/>
      <c r="H81" s="246"/>
      <c r="I81" s="246"/>
      <c r="J81" s="246"/>
      <c r="K81" s="246"/>
      <c r="L81" s="246"/>
      <c r="M81" s="246"/>
      <c r="N81" s="246"/>
      <c r="O81" s="246"/>
      <c r="P81" s="246"/>
      <c r="Q81" s="246">
        <f>Q80</f>
        <v>12</v>
      </c>
      <c r="R81" s="246"/>
      <c r="S81" s="246"/>
      <c r="T81" s="246"/>
      <c r="U81" s="246"/>
      <c r="V81" s="246"/>
      <c r="W81" s="246"/>
      <c r="X81" s="246"/>
      <c r="Y81" s="246"/>
      <c r="Z81" s="246"/>
      <c r="AA81" s="246"/>
      <c r="AB81" s="246"/>
      <c r="AC81" s="246"/>
      <c r="AD81" s="246"/>
      <c r="AE81" s="345">
        <f>AE80</f>
        <v>0</v>
      </c>
      <c r="AF81" s="345">
        <f t="shared" ref="AF81" si="144">AF80</f>
        <v>0</v>
      </c>
      <c r="AG81" s="345">
        <f t="shared" ref="AG81" si="145">AG80</f>
        <v>0</v>
      </c>
      <c r="AH81" s="345">
        <f t="shared" ref="AH81" si="146">AH80</f>
        <v>0</v>
      </c>
      <c r="AI81" s="345">
        <f t="shared" ref="AI81" si="147">AI80</f>
        <v>0</v>
      </c>
      <c r="AJ81" s="345">
        <f>AJ80</f>
        <v>0</v>
      </c>
      <c r="AK81" s="345">
        <f t="shared" ref="AK81" si="148">AK80</f>
        <v>0</v>
      </c>
      <c r="AL81" s="345">
        <f t="shared" ref="AL81" si="149">AL80</f>
        <v>0</v>
      </c>
      <c r="AM81" s="345">
        <f t="shared" ref="AM81" si="150">AM80</f>
        <v>0</v>
      </c>
      <c r="AN81" s="345">
        <f t="shared" ref="AN81" si="151">AN80</f>
        <v>0</v>
      </c>
      <c r="AO81" s="345">
        <f t="shared" ref="AO81" si="152">AO80</f>
        <v>0</v>
      </c>
      <c r="AP81" s="345">
        <f t="shared" ref="AP81" si="153">AP80</f>
        <v>0</v>
      </c>
      <c r="AQ81" s="345">
        <f t="shared" ref="AQ81" si="154">AQ80</f>
        <v>0</v>
      </c>
      <c r="AR81" s="345">
        <f t="shared" ref="AR81" si="155">AR80</f>
        <v>0</v>
      </c>
      <c r="AS81" s="248"/>
    </row>
    <row r="82" spans="1:46" ht="15" hidden="1" outlineLevel="1">
      <c r="B82" s="245"/>
      <c r="C82" s="242"/>
      <c r="D82" s="242"/>
      <c r="E82" s="242"/>
      <c r="F82" s="242"/>
      <c r="G82" s="242"/>
      <c r="H82" s="242"/>
      <c r="I82" s="242"/>
      <c r="J82" s="242"/>
      <c r="K82" s="242"/>
      <c r="L82" s="242"/>
      <c r="M82" s="242"/>
      <c r="N82" s="242"/>
      <c r="O82" s="242"/>
      <c r="P82" s="242"/>
      <c r="Q82" s="386"/>
      <c r="R82" s="242"/>
      <c r="S82" s="242"/>
      <c r="T82" s="242"/>
      <c r="U82" s="242"/>
      <c r="V82" s="242"/>
      <c r="W82" s="242"/>
      <c r="X82" s="242"/>
      <c r="Y82" s="242"/>
      <c r="Z82" s="242"/>
      <c r="AA82" s="242"/>
      <c r="AB82" s="242"/>
      <c r="AC82" s="242"/>
      <c r="AD82" s="242"/>
      <c r="AE82" s="345"/>
      <c r="AF82" s="345"/>
      <c r="AG82" s="345"/>
      <c r="AH82" s="345"/>
      <c r="AI82" s="345"/>
      <c r="AJ82" s="345"/>
      <c r="AK82" s="345"/>
      <c r="AL82" s="345"/>
      <c r="AM82" s="345"/>
      <c r="AN82" s="345"/>
      <c r="AO82" s="345"/>
      <c r="AP82" s="345"/>
      <c r="AQ82" s="345"/>
      <c r="AR82" s="345"/>
      <c r="AS82" s="422"/>
      <c r="AT82" s="508"/>
    </row>
    <row r="83" spans="1:46" s="234" customFormat="1" ht="15.6" hidden="1" outlineLevel="1">
      <c r="A83" s="427"/>
      <c r="B83" s="239" t="s">
        <v>296</v>
      </c>
      <c r="C83" s="242"/>
      <c r="D83" s="242"/>
      <c r="E83" s="242"/>
      <c r="F83" s="242"/>
      <c r="G83" s="242"/>
      <c r="H83" s="242"/>
      <c r="I83" s="242"/>
      <c r="J83" s="242"/>
      <c r="K83" s="242"/>
      <c r="L83" s="242"/>
      <c r="M83" s="242"/>
      <c r="N83" s="242"/>
      <c r="O83" s="242"/>
      <c r="P83" s="242"/>
      <c r="Q83" s="242"/>
      <c r="R83" s="242"/>
      <c r="S83" s="242"/>
      <c r="T83" s="242"/>
      <c r="U83" s="242"/>
      <c r="V83" s="242"/>
      <c r="W83" s="242"/>
      <c r="X83" s="242"/>
      <c r="Y83" s="242"/>
      <c r="Z83" s="242"/>
      <c r="AA83" s="242"/>
      <c r="AB83" s="242"/>
      <c r="AC83" s="242"/>
      <c r="AD83" s="242"/>
      <c r="AE83" s="346"/>
      <c r="AF83" s="346"/>
      <c r="AG83" s="346"/>
      <c r="AH83" s="346"/>
      <c r="AI83" s="346"/>
      <c r="AJ83" s="346"/>
      <c r="AK83" s="350"/>
      <c r="AL83" s="350"/>
      <c r="AM83" s="350"/>
      <c r="AN83" s="350"/>
      <c r="AO83" s="350"/>
      <c r="AP83" s="350"/>
      <c r="AQ83" s="350"/>
      <c r="AR83" s="350"/>
      <c r="AS83" s="423"/>
      <c r="AT83" s="509"/>
    </row>
    <row r="84" spans="1:46" ht="15" hidden="1" outlineLevel="1">
      <c r="A84" s="427">
        <v>15</v>
      </c>
      <c r="B84" s="245" t="s">
        <v>493</v>
      </c>
      <c r="C84" s="242" t="s">
        <v>323</v>
      </c>
      <c r="D84" s="246"/>
      <c r="E84" s="246"/>
      <c r="F84" s="246"/>
      <c r="G84" s="246"/>
      <c r="H84" s="246"/>
      <c r="I84" s="246"/>
      <c r="J84" s="246"/>
      <c r="K84" s="246"/>
      <c r="L84" s="246"/>
      <c r="M84" s="246"/>
      <c r="N84" s="246"/>
      <c r="O84" s="246"/>
      <c r="P84" s="246"/>
      <c r="Q84" s="246">
        <v>0</v>
      </c>
      <c r="R84" s="246"/>
      <c r="S84" s="246"/>
      <c r="T84" s="246"/>
      <c r="U84" s="246"/>
      <c r="V84" s="246"/>
      <c r="W84" s="246"/>
      <c r="X84" s="246"/>
      <c r="Y84" s="246"/>
      <c r="Z84" s="246"/>
      <c r="AA84" s="246"/>
      <c r="AB84" s="246"/>
      <c r="AC84" s="246"/>
      <c r="AD84" s="246"/>
      <c r="AE84" s="344"/>
      <c r="AF84" s="344"/>
      <c r="AG84" s="344"/>
      <c r="AH84" s="344"/>
      <c r="AI84" s="344"/>
      <c r="AJ84" s="344"/>
      <c r="AK84" s="344"/>
      <c r="AL84" s="344"/>
      <c r="AM84" s="344"/>
      <c r="AN84" s="344"/>
      <c r="AO84" s="344"/>
      <c r="AP84" s="344"/>
      <c r="AQ84" s="344"/>
      <c r="AR84" s="344"/>
      <c r="AS84" s="247">
        <f>SUM(AE84:AR84)</f>
        <v>0</v>
      </c>
    </row>
    <row r="85" spans="1:46" ht="15" hidden="1" outlineLevel="1">
      <c r="B85" s="245" t="s">
        <v>477</v>
      </c>
      <c r="C85" s="242" t="s">
        <v>325</v>
      </c>
      <c r="D85" s="246"/>
      <c r="E85" s="246"/>
      <c r="F85" s="246"/>
      <c r="G85" s="246"/>
      <c r="H85" s="246"/>
      <c r="I85" s="246"/>
      <c r="J85" s="246"/>
      <c r="K85" s="246"/>
      <c r="L85" s="246"/>
      <c r="M85" s="246"/>
      <c r="N85" s="246"/>
      <c r="O85" s="246"/>
      <c r="P85" s="246"/>
      <c r="Q85" s="246">
        <f>Q84</f>
        <v>0</v>
      </c>
      <c r="R85" s="246"/>
      <c r="S85" s="246"/>
      <c r="T85" s="246"/>
      <c r="U85" s="246"/>
      <c r="V85" s="246"/>
      <c r="W85" s="246"/>
      <c r="X85" s="246"/>
      <c r="Y85" s="246"/>
      <c r="Z85" s="246"/>
      <c r="AA85" s="246"/>
      <c r="AB85" s="246"/>
      <c r="AC85" s="246"/>
      <c r="AD85" s="246"/>
      <c r="AE85" s="345">
        <f>AE84</f>
        <v>0</v>
      </c>
      <c r="AF85" s="345">
        <f t="shared" ref="AF85:AI85" si="156">AF84</f>
        <v>0</v>
      </c>
      <c r="AG85" s="345">
        <f t="shared" si="156"/>
        <v>0</v>
      </c>
      <c r="AH85" s="345">
        <f t="shared" si="156"/>
        <v>0</v>
      </c>
      <c r="AI85" s="345">
        <f t="shared" si="156"/>
        <v>0</v>
      </c>
      <c r="AJ85" s="345">
        <f>AJ84</f>
        <v>0</v>
      </c>
      <c r="AK85" s="345">
        <f t="shared" ref="AK85:AR85" si="157">AK84</f>
        <v>0</v>
      </c>
      <c r="AL85" s="345">
        <f t="shared" si="157"/>
        <v>0</v>
      </c>
      <c r="AM85" s="345">
        <f t="shared" si="157"/>
        <v>0</v>
      </c>
      <c r="AN85" s="345">
        <f t="shared" si="157"/>
        <v>0</v>
      </c>
      <c r="AO85" s="345">
        <f t="shared" si="157"/>
        <v>0</v>
      </c>
      <c r="AP85" s="345">
        <f t="shared" si="157"/>
        <v>0</v>
      </c>
      <c r="AQ85" s="345">
        <f t="shared" si="157"/>
        <v>0</v>
      </c>
      <c r="AR85" s="345">
        <f t="shared" si="157"/>
        <v>0</v>
      </c>
      <c r="AS85" s="248"/>
    </row>
    <row r="86" spans="1:46" ht="15" hidden="1" outlineLevel="1">
      <c r="B86" s="265"/>
      <c r="C86" s="256"/>
      <c r="D86" s="242"/>
      <c r="E86" s="242"/>
      <c r="F86" s="242"/>
      <c r="G86" s="242"/>
      <c r="H86" s="242"/>
      <c r="I86" s="242"/>
      <c r="J86" s="242"/>
      <c r="K86" s="242"/>
      <c r="L86" s="242"/>
      <c r="M86" s="242"/>
      <c r="N86" s="242"/>
      <c r="O86" s="242"/>
      <c r="P86" s="242"/>
      <c r="Q86" s="242"/>
      <c r="R86" s="242"/>
      <c r="S86" s="242"/>
      <c r="T86" s="242"/>
      <c r="U86" s="242"/>
      <c r="V86" s="242"/>
      <c r="W86" s="242"/>
      <c r="X86" s="242"/>
      <c r="Y86" s="242"/>
      <c r="Z86" s="242"/>
      <c r="AA86" s="242"/>
      <c r="AB86" s="242"/>
      <c r="AC86" s="242"/>
      <c r="AD86" s="242"/>
      <c r="AE86" s="346"/>
      <c r="AF86" s="346"/>
      <c r="AG86" s="346"/>
      <c r="AH86" s="346"/>
      <c r="AI86" s="346"/>
      <c r="AJ86" s="346"/>
      <c r="AK86" s="346"/>
      <c r="AL86" s="346"/>
      <c r="AM86" s="346"/>
      <c r="AN86" s="346"/>
      <c r="AO86" s="346"/>
      <c r="AP86" s="346"/>
      <c r="AQ86" s="346"/>
      <c r="AR86" s="346"/>
      <c r="AS86" s="257"/>
    </row>
    <row r="87" spans="1:46" s="234" customFormat="1" ht="15" hidden="1" outlineLevel="1">
      <c r="A87" s="427">
        <v>16</v>
      </c>
      <c r="B87" s="274" t="s">
        <v>355</v>
      </c>
      <c r="C87" s="242" t="s">
        <v>323</v>
      </c>
      <c r="D87" s="246"/>
      <c r="E87" s="246"/>
      <c r="F87" s="246"/>
      <c r="G87" s="246"/>
      <c r="H87" s="246"/>
      <c r="I87" s="246"/>
      <c r="J87" s="246"/>
      <c r="K87" s="246"/>
      <c r="L87" s="246"/>
      <c r="M87" s="246"/>
      <c r="N87" s="246"/>
      <c r="O87" s="246"/>
      <c r="P87" s="246"/>
      <c r="Q87" s="246">
        <v>0</v>
      </c>
      <c r="R87" s="246"/>
      <c r="S87" s="246"/>
      <c r="T87" s="246"/>
      <c r="U87" s="246"/>
      <c r="V87" s="246"/>
      <c r="W87" s="246"/>
      <c r="X87" s="246"/>
      <c r="Y87" s="246"/>
      <c r="Z87" s="246"/>
      <c r="AA87" s="246"/>
      <c r="AB87" s="246"/>
      <c r="AC87" s="246"/>
      <c r="AD87" s="246"/>
      <c r="AE87" s="344"/>
      <c r="AF87" s="344"/>
      <c r="AG87" s="344"/>
      <c r="AH87" s="344"/>
      <c r="AI87" s="344"/>
      <c r="AJ87" s="344"/>
      <c r="AK87" s="344"/>
      <c r="AL87" s="344"/>
      <c r="AM87" s="344"/>
      <c r="AN87" s="344"/>
      <c r="AO87" s="344"/>
      <c r="AP87" s="344"/>
      <c r="AQ87" s="344"/>
      <c r="AR87" s="344"/>
      <c r="AS87" s="247">
        <f>SUM(AE87:AR87)</f>
        <v>0</v>
      </c>
    </row>
    <row r="88" spans="1:46" s="234" customFormat="1" ht="15" hidden="1" outlineLevel="1">
      <c r="A88" s="427"/>
      <c r="B88" s="274" t="s">
        <v>477</v>
      </c>
      <c r="C88" s="242" t="s">
        <v>325</v>
      </c>
      <c r="D88" s="246"/>
      <c r="E88" s="246"/>
      <c r="F88" s="246"/>
      <c r="G88" s="246"/>
      <c r="H88" s="246"/>
      <c r="I88" s="246"/>
      <c r="J88" s="246"/>
      <c r="K88" s="246"/>
      <c r="L88" s="246"/>
      <c r="M88" s="246"/>
      <c r="N88" s="246"/>
      <c r="O88" s="246"/>
      <c r="P88" s="246"/>
      <c r="Q88" s="246">
        <f>Q87</f>
        <v>0</v>
      </c>
      <c r="R88" s="246"/>
      <c r="S88" s="246"/>
      <c r="T88" s="246"/>
      <c r="U88" s="246"/>
      <c r="V88" s="246"/>
      <c r="W88" s="246"/>
      <c r="X88" s="246"/>
      <c r="Y88" s="246"/>
      <c r="Z88" s="246"/>
      <c r="AA88" s="246"/>
      <c r="AB88" s="246"/>
      <c r="AC88" s="246"/>
      <c r="AD88" s="246"/>
      <c r="AE88" s="345">
        <f>AE87</f>
        <v>0</v>
      </c>
      <c r="AF88" s="345">
        <f t="shared" ref="AF88:AI88" si="158">AF87</f>
        <v>0</v>
      </c>
      <c r="AG88" s="345">
        <f t="shared" si="158"/>
        <v>0</v>
      </c>
      <c r="AH88" s="345">
        <f t="shared" si="158"/>
        <v>0</v>
      </c>
      <c r="AI88" s="345">
        <f t="shared" si="158"/>
        <v>0</v>
      </c>
      <c r="AJ88" s="345">
        <f>AJ87</f>
        <v>0</v>
      </c>
      <c r="AK88" s="345">
        <f t="shared" ref="AK88:AR88" si="159">AK87</f>
        <v>0</v>
      </c>
      <c r="AL88" s="345">
        <f t="shared" si="159"/>
        <v>0</v>
      </c>
      <c r="AM88" s="345">
        <f t="shared" si="159"/>
        <v>0</v>
      </c>
      <c r="AN88" s="345">
        <f t="shared" si="159"/>
        <v>0</v>
      </c>
      <c r="AO88" s="345">
        <f t="shared" si="159"/>
        <v>0</v>
      </c>
      <c r="AP88" s="345">
        <f t="shared" si="159"/>
        <v>0</v>
      </c>
      <c r="AQ88" s="345">
        <f t="shared" si="159"/>
        <v>0</v>
      </c>
      <c r="AR88" s="345">
        <f t="shared" si="159"/>
        <v>0</v>
      </c>
      <c r="AS88" s="248"/>
    </row>
    <row r="89" spans="1:46" s="234" customFormat="1" ht="15" hidden="1" outlineLevel="1">
      <c r="A89" s="427"/>
      <c r="B89" s="274"/>
      <c r="C89" s="242"/>
      <c r="D89" s="242"/>
      <c r="E89" s="242"/>
      <c r="F89" s="242"/>
      <c r="G89" s="242"/>
      <c r="H89" s="242"/>
      <c r="I89" s="242"/>
      <c r="J89" s="242"/>
      <c r="K89" s="242"/>
      <c r="L89" s="242"/>
      <c r="M89" s="242"/>
      <c r="N89" s="242"/>
      <c r="O89" s="242"/>
      <c r="P89" s="242"/>
      <c r="Q89" s="242"/>
      <c r="R89" s="242"/>
      <c r="S89" s="242"/>
      <c r="T89" s="242"/>
      <c r="U89" s="242"/>
      <c r="V89" s="242"/>
      <c r="W89" s="242"/>
      <c r="X89" s="242"/>
      <c r="Y89" s="242"/>
      <c r="Z89" s="242"/>
      <c r="AA89" s="242"/>
      <c r="AB89" s="242"/>
      <c r="AC89" s="242"/>
      <c r="AD89" s="242"/>
      <c r="AE89" s="346"/>
      <c r="AF89" s="346"/>
      <c r="AG89" s="346"/>
      <c r="AH89" s="346"/>
      <c r="AI89" s="346"/>
      <c r="AJ89" s="346"/>
      <c r="AK89" s="350"/>
      <c r="AL89" s="350"/>
      <c r="AM89" s="350"/>
      <c r="AN89" s="350"/>
      <c r="AO89" s="350"/>
      <c r="AP89" s="350"/>
      <c r="AQ89" s="350"/>
      <c r="AR89" s="350"/>
      <c r="AS89" s="263"/>
    </row>
    <row r="90" spans="1:46" ht="15.6" hidden="1" outlineLevel="1">
      <c r="B90" s="425" t="s">
        <v>494</v>
      </c>
      <c r="C90" s="270"/>
      <c r="D90" s="241"/>
      <c r="E90" s="240"/>
      <c r="F90" s="240"/>
      <c r="G90" s="240"/>
      <c r="H90" s="240"/>
      <c r="I90" s="240"/>
      <c r="J90" s="240"/>
      <c r="K90" s="240"/>
      <c r="L90" s="240"/>
      <c r="M90" s="240"/>
      <c r="N90" s="240"/>
      <c r="O90" s="240"/>
      <c r="P90" s="240"/>
      <c r="Q90" s="241"/>
      <c r="R90" s="240"/>
      <c r="S90" s="240"/>
      <c r="T90" s="240"/>
      <c r="U90" s="240"/>
      <c r="V90" s="240"/>
      <c r="W90" s="240"/>
      <c r="X90" s="240"/>
      <c r="Y90" s="240"/>
      <c r="Z90" s="240"/>
      <c r="AA90" s="240"/>
      <c r="AB90" s="240"/>
      <c r="AC90" s="240"/>
      <c r="AD90" s="240"/>
      <c r="AE90" s="348"/>
      <c r="AF90" s="348"/>
      <c r="AG90" s="348"/>
      <c r="AH90" s="348"/>
      <c r="AI90" s="348"/>
      <c r="AJ90" s="348"/>
      <c r="AK90" s="348"/>
      <c r="AL90" s="348"/>
      <c r="AM90" s="348"/>
      <c r="AN90" s="348"/>
      <c r="AO90" s="348"/>
      <c r="AP90" s="348"/>
      <c r="AQ90" s="348"/>
      <c r="AR90" s="348"/>
      <c r="AS90" s="243"/>
    </row>
    <row r="91" spans="1:46" ht="15" hidden="1" outlineLevel="1">
      <c r="A91" s="427">
        <v>17</v>
      </c>
      <c r="B91" s="264" t="s">
        <v>495</v>
      </c>
      <c r="C91" s="242" t="s">
        <v>323</v>
      </c>
      <c r="D91" s="246"/>
      <c r="E91" s="246"/>
      <c r="F91" s="246"/>
      <c r="G91" s="246"/>
      <c r="H91" s="246"/>
      <c r="I91" s="246"/>
      <c r="J91" s="246"/>
      <c r="K91" s="246"/>
      <c r="L91" s="246"/>
      <c r="M91" s="246"/>
      <c r="N91" s="246"/>
      <c r="O91" s="246"/>
      <c r="P91" s="246"/>
      <c r="Q91" s="246">
        <v>12</v>
      </c>
      <c r="R91" s="246"/>
      <c r="S91" s="246"/>
      <c r="T91" s="246"/>
      <c r="U91" s="246"/>
      <c r="V91" s="246"/>
      <c r="W91" s="246"/>
      <c r="X91" s="246"/>
      <c r="Y91" s="246"/>
      <c r="Z91" s="246"/>
      <c r="AA91" s="246"/>
      <c r="AB91" s="246"/>
      <c r="AC91" s="246"/>
      <c r="AD91" s="246"/>
      <c r="AE91" s="360"/>
      <c r="AF91" s="344"/>
      <c r="AG91" s="344"/>
      <c r="AH91" s="344"/>
      <c r="AI91" s="344"/>
      <c r="AJ91" s="344"/>
      <c r="AK91" s="344"/>
      <c r="AL91" s="349"/>
      <c r="AM91" s="349"/>
      <c r="AN91" s="349"/>
      <c r="AO91" s="349"/>
      <c r="AP91" s="349"/>
      <c r="AQ91" s="349"/>
      <c r="AR91" s="349"/>
      <c r="AS91" s="247">
        <f>SUM(AE91:AR91)</f>
        <v>0</v>
      </c>
    </row>
    <row r="92" spans="1:46" ht="15" hidden="1" outlineLevel="1">
      <c r="B92" s="245" t="s">
        <v>477</v>
      </c>
      <c r="C92" s="242" t="s">
        <v>325</v>
      </c>
      <c r="D92" s="246"/>
      <c r="E92" s="246"/>
      <c r="F92" s="246"/>
      <c r="G92" s="246"/>
      <c r="H92" s="246"/>
      <c r="I92" s="246"/>
      <c r="J92" s="246"/>
      <c r="K92" s="246"/>
      <c r="L92" s="246"/>
      <c r="M92" s="246"/>
      <c r="N92" s="246"/>
      <c r="O92" s="246"/>
      <c r="P92" s="246"/>
      <c r="Q92" s="246">
        <f>Q91</f>
        <v>12</v>
      </c>
      <c r="R92" s="246"/>
      <c r="S92" s="246"/>
      <c r="T92" s="246"/>
      <c r="U92" s="246"/>
      <c r="V92" s="246"/>
      <c r="W92" s="246"/>
      <c r="X92" s="246"/>
      <c r="Y92" s="246"/>
      <c r="Z92" s="246"/>
      <c r="AA92" s="246"/>
      <c r="AB92" s="246"/>
      <c r="AC92" s="246"/>
      <c r="AD92" s="246"/>
      <c r="AE92" s="345">
        <f>AE91</f>
        <v>0</v>
      </c>
      <c r="AF92" s="345">
        <f t="shared" ref="AF92:AR92" si="160">AF91</f>
        <v>0</v>
      </c>
      <c r="AG92" s="345">
        <f t="shared" si="160"/>
        <v>0</v>
      </c>
      <c r="AH92" s="345">
        <f t="shared" si="160"/>
        <v>0</v>
      </c>
      <c r="AI92" s="345">
        <f t="shared" si="160"/>
        <v>0</v>
      </c>
      <c r="AJ92" s="345">
        <f t="shared" si="160"/>
        <v>0</v>
      </c>
      <c r="AK92" s="345">
        <f t="shared" si="160"/>
        <v>0</v>
      </c>
      <c r="AL92" s="345">
        <f t="shared" si="160"/>
        <v>0</v>
      </c>
      <c r="AM92" s="345">
        <f t="shared" si="160"/>
        <v>0</v>
      </c>
      <c r="AN92" s="345">
        <f t="shared" si="160"/>
        <v>0</v>
      </c>
      <c r="AO92" s="345">
        <f t="shared" si="160"/>
        <v>0</v>
      </c>
      <c r="AP92" s="345">
        <f t="shared" si="160"/>
        <v>0</v>
      </c>
      <c r="AQ92" s="345">
        <f t="shared" si="160"/>
        <v>0</v>
      </c>
      <c r="AR92" s="345">
        <f t="shared" si="160"/>
        <v>0</v>
      </c>
      <c r="AS92" s="257"/>
    </row>
    <row r="93" spans="1:46" ht="15" hidden="1" outlineLevel="1">
      <c r="B93" s="245"/>
      <c r="C93" s="242"/>
      <c r="D93" s="242"/>
      <c r="E93" s="242"/>
      <c r="F93" s="242"/>
      <c r="G93" s="242"/>
      <c r="H93" s="242"/>
      <c r="I93" s="242"/>
      <c r="J93" s="242"/>
      <c r="K93" s="242"/>
      <c r="L93" s="242"/>
      <c r="M93" s="242"/>
      <c r="N93" s="242"/>
      <c r="O93" s="242"/>
      <c r="P93" s="242"/>
      <c r="Q93" s="242"/>
      <c r="R93" s="242"/>
      <c r="S93" s="242"/>
      <c r="T93" s="242"/>
      <c r="U93" s="242"/>
      <c r="V93" s="242"/>
      <c r="W93" s="242"/>
      <c r="X93" s="242"/>
      <c r="Y93" s="242"/>
      <c r="Z93" s="242"/>
      <c r="AA93" s="242"/>
      <c r="AB93" s="242"/>
      <c r="AC93" s="242"/>
      <c r="AD93" s="242"/>
      <c r="AE93" s="356"/>
      <c r="AF93" s="359"/>
      <c r="AG93" s="359"/>
      <c r="AH93" s="359"/>
      <c r="AI93" s="359"/>
      <c r="AJ93" s="359"/>
      <c r="AK93" s="359"/>
      <c r="AL93" s="359"/>
      <c r="AM93" s="359"/>
      <c r="AN93" s="359"/>
      <c r="AO93" s="359"/>
      <c r="AP93" s="359"/>
      <c r="AQ93" s="359"/>
      <c r="AR93" s="359"/>
      <c r="AS93" s="257"/>
    </row>
    <row r="94" spans="1:46" ht="15" hidden="1" outlineLevel="1">
      <c r="A94" s="427">
        <v>18</v>
      </c>
      <c r="B94" s="264" t="s">
        <v>496</v>
      </c>
      <c r="C94" s="242" t="s">
        <v>323</v>
      </c>
      <c r="D94" s="246"/>
      <c r="E94" s="246"/>
      <c r="F94" s="246"/>
      <c r="G94" s="246"/>
      <c r="H94" s="246"/>
      <c r="I94" s="246"/>
      <c r="J94" s="246"/>
      <c r="K94" s="246"/>
      <c r="L94" s="246"/>
      <c r="M94" s="246"/>
      <c r="N94" s="246"/>
      <c r="O94" s="246"/>
      <c r="P94" s="246"/>
      <c r="Q94" s="246">
        <v>12</v>
      </c>
      <c r="R94" s="246"/>
      <c r="S94" s="246"/>
      <c r="T94" s="246"/>
      <c r="U94" s="246"/>
      <c r="V94" s="246"/>
      <c r="W94" s="246"/>
      <c r="X94" s="246"/>
      <c r="Y94" s="246"/>
      <c r="Z94" s="246"/>
      <c r="AA94" s="246"/>
      <c r="AB94" s="246"/>
      <c r="AC94" s="246"/>
      <c r="AD94" s="246"/>
      <c r="AE94" s="360"/>
      <c r="AF94" s="344"/>
      <c r="AG94" s="344"/>
      <c r="AH94" s="344"/>
      <c r="AI94" s="344"/>
      <c r="AJ94" s="344"/>
      <c r="AK94" s="344"/>
      <c r="AL94" s="349"/>
      <c r="AM94" s="349"/>
      <c r="AN94" s="349"/>
      <c r="AO94" s="349"/>
      <c r="AP94" s="349"/>
      <c r="AQ94" s="349"/>
      <c r="AR94" s="349"/>
      <c r="AS94" s="247">
        <f>SUM(AE94:AR94)</f>
        <v>0</v>
      </c>
    </row>
    <row r="95" spans="1:46" ht="15" hidden="1" outlineLevel="1">
      <c r="B95" s="245" t="s">
        <v>477</v>
      </c>
      <c r="C95" s="242" t="s">
        <v>325</v>
      </c>
      <c r="D95" s="246"/>
      <c r="E95" s="246"/>
      <c r="F95" s="246"/>
      <c r="G95" s="246"/>
      <c r="H95" s="246"/>
      <c r="I95" s="246"/>
      <c r="J95" s="246"/>
      <c r="K95" s="246"/>
      <c r="L95" s="246"/>
      <c r="M95" s="246"/>
      <c r="N95" s="246"/>
      <c r="O95" s="246"/>
      <c r="P95" s="246"/>
      <c r="Q95" s="246">
        <f>Q94</f>
        <v>12</v>
      </c>
      <c r="R95" s="246"/>
      <c r="S95" s="246"/>
      <c r="T95" s="246"/>
      <c r="U95" s="246"/>
      <c r="V95" s="246"/>
      <c r="W95" s="246"/>
      <c r="X95" s="246"/>
      <c r="Y95" s="246"/>
      <c r="Z95" s="246"/>
      <c r="AA95" s="246"/>
      <c r="AB95" s="246"/>
      <c r="AC95" s="246"/>
      <c r="AD95" s="246"/>
      <c r="AE95" s="345">
        <f>AE94</f>
        <v>0</v>
      </c>
      <c r="AF95" s="345">
        <f t="shared" ref="AF95" si="161">AF94</f>
        <v>0</v>
      </c>
      <c r="AG95" s="345">
        <f t="shared" ref="AG95" si="162">AG94</f>
        <v>0</v>
      </c>
      <c r="AH95" s="345">
        <f t="shared" ref="AH95" si="163">AH94</f>
        <v>0</v>
      </c>
      <c r="AI95" s="345">
        <f t="shared" ref="AI95" si="164">AI94</f>
        <v>0</v>
      </c>
      <c r="AJ95" s="345">
        <f t="shared" ref="AJ95" si="165">AJ94</f>
        <v>0</v>
      </c>
      <c r="AK95" s="345">
        <f t="shared" ref="AK95" si="166">AK94</f>
        <v>0</v>
      </c>
      <c r="AL95" s="345">
        <f t="shared" ref="AL95" si="167">AL94</f>
        <v>0</v>
      </c>
      <c r="AM95" s="345">
        <f t="shared" ref="AM95" si="168">AM94</f>
        <v>0</v>
      </c>
      <c r="AN95" s="345">
        <f t="shared" ref="AN95" si="169">AN94</f>
        <v>0</v>
      </c>
      <c r="AO95" s="345">
        <f t="shared" ref="AO95" si="170">AO94</f>
        <v>0</v>
      </c>
      <c r="AP95" s="345">
        <f t="shared" ref="AP95" si="171">AP94</f>
        <v>0</v>
      </c>
      <c r="AQ95" s="345">
        <f t="shared" ref="AQ95" si="172">AQ94</f>
        <v>0</v>
      </c>
      <c r="AR95" s="345">
        <f t="shared" ref="AR95" si="173">AR94</f>
        <v>0</v>
      </c>
      <c r="AS95" s="257"/>
    </row>
    <row r="96" spans="1:46" ht="15" hidden="1" outlineLevel="1">
      <c r="B96" s="272"/>
      <c r="C96" s="242"/>
      <c r="D96" s="242"/>
      <c r="E96" s="242"/>
      <c r="F96" s="242"/>
      <c r="G96" s="242"/>
      <c r="H96" s="242"/>
      <c r="I96" s="242"/>
      <c r="J96" s="242"/>
      <c r="K96" s="242"/>
      <c r="L96" s="242"/>
      <c r="M96" s="242"/>
      <c r="N96" s="242"/>
      <c r="O96" s="242"/>
      <c r="P96" s="242"/>
      <c r="Q96" s="242"/>
      <c r="R96" s="242"/>
      <c r="S96" s="242"/>
      <c r="T96" s="242"/>
      <c r="U96" s="242"/>
      <c r="V96" s="242"/>
      <c r="W96" s="242"/>
      <c r="X96" s="242"/>
      <c r="Y96" s="242"/>
      <c r="Z96" s="242"/>
      <c r="AA96" s="242"/>
      <c r="AB96" s="242"/>
      <c r="AC96" s="242"/>
      <c r="AD96" s="242"/>
      <c r="AE96" s="357"/>
      <c r="AF96" s="358"/>
      <c r="AG96" s="358"/>
      <c r="AH96" s="358"/>
      <c r="AI96" s="358"/>
      <c r="AJ96" s="358"/>
      <c r="AK96" s="358"/>
      <c r="AL96" s="358"/>
      <c r="AM96" s="358"/>
      <c r="AN96" s="358"/>
      <c r="AO96" s="358"/>
      <c r="AP96" s="358"/>
      <c r="AQ96" s="358"/>
      <c r="AR96" s="358"/>
      <c r="AS96" s="248"/>
    </row>
    <row r="97" spans="1:45" ht="15" hidden="1" outlineLevel="1">
      <c r="A97" s="427">
        <v>19</v>
      </c>
      <c r="B97" s="264" t="s">
        <v>497</v>
      </c>
      <c r="C97" s="242" t="s">
        <v>323</v>
      </c>
      <c r="D97" s="246"/>
      <c r="E97" s="246"/>
      <c r="F97" s="246"/>
      <c r="G97" s="246"/>
      <c r="H97" s="246"/>
      <c r="I97" s="246"/>
      <c r="J97" s="246"/>
      <c r="K97" s="246"/>
      <c r="L97" s="246"/>
      <c r="M97" s="246"/>
      <c r="N97" s="246"/>
      <c r="O97" s="246"/>
      <c r="P97" s="246"/>
      <c r="Q97" s="246">
        <v>12</v>
      </c>
      <c r="R97" s="246"/>
      <c r="S97" s="246"/>
      <c r="T97" s="246"/>
      <c r="U97" s="246"/>
      <c r="V97" s="246"/>
      <c r="W97" s="246"/>
      <c r="X97" s="246"/>
      <c r="Y97" s="246"/>
      <c r="Z97" s="246"/>
      <c r="AA97" s="246"/>
      <c r="AB97" s="246"/>
      <c r="AC97" s="246"/>
      <c r="AD97" s="246"/>
      <c r="AE97" s="360"/>
      <c r="AF97" s="344"/>
      <c r="AG97" s="344"/>
      <c r="AH97" s="344"/>
      <c r="AI97" s="344"/>
      <c r="AJ97" s="344"/>
      <c r="AK97" s="344"/>
      <c r="AL97" s="349"/>
      <c r="AM97" s="349"/>
      <c r="AN97" s="349"/>
      <c r="AO97" s="349"/>
      <c r="AP97" s="349"/>
      <c r="AQ97" s="349"/>
      <c r="AR97" s="349"/>
      <c r="AS97" s="247">
        <f>SUM(AE97:AR97)</f>
        <v>0</v>
      </c>
    </row>
    <row r="98" spans="1:45" ht="15" hidden="1" outlineLevel="1">
      <c r="B98" s="245" t="s">
        <v>477</v>
      </c>
      <c r="C98" s="242" t="s">
        <v>325</v>
      </c>
      <c r="D98" s="246"/>
      <c r="E98" s="246"/>
      <c r="F98" s="246"/>
      <c r="G98" s="246"/>
      <c r="H98" s="246"/>
      <c r="I98" s="246"/>
      <c r="J98" s="246"/>
      <c r="K98" s="246"/>
      <c r="L98" s="246"/>
      <c r="M98" s="246"/>
      <c r="N98" s="246"/>
      <c r="O98" s="246"/>
      <c r="P98" s="246"/>
      <c r="Q98" s="246">
        <f>Q97</f>
        <v>12</v>
      </c>
      <c r="R98" s="246"/>
      <c r="S98" s="246"/>
      <c r="T98" s="246"/>
      <c r="U98" s="246"/>
      <c r="V98" s="246"/>
      <c r="W98" s="246"/>
      <c r="X98" s="246"/>
      <c r="Y98" s="246"/>
      <c r="Z98" s="246"/>
      <c r="AA98" s="246"/>
      <c r="AB98" s="246"/>
      <c r="AC98" s="246"/>
      <c r="AD98" s="246"/>
      <c r="AE98" s="345">
        <f>AE97</f>
        <v>0</v>
      </c>
      <c r="AF98" s="345">
        <f t="shared" ref="AF98:AR98" si="174">AF97</f>
        <v>0</v>
      </c>
      <c r="AG98" s="345">
        <f t="shared" si="174"/>
        <v>0</v>
      </c>
      <c r="AH98" s="345">
        <f t="shared" si="174"/>
        <v>0</v>
      </c>
      <c r="AI98" s="345">
        <f t="shared" si="174"/>
        <v>0</v>
      </c>
      <c r="AJ98" s="345">
        <f t="shared" si="174"/>
        <v>0</v>
      </c>
      <c r="AK98" s="345">
        <f t="shared" si="174"/>
        <v>0</v>
      </c>
      <c r="AL98" s="345">
        <f t="shared" si="174"/>
        <v>0</v>
      </c>
      <c r="AM98" s="345">
        <f t="shared" si="174"/>
        <v>0</v>
      </c>
      <c r="AN98" s="345">
        <f t="shared" si="174"/>
        <v>0</v>
      </c>
      <c r="AO98" s="345">
        <f t="shared" si="174"/>
        <v>0</v>
      </c>
      <c r="AP98" s="345">
        <f t="shared" si="174"/>
        <v>0</v>
      </c>
      <c r="AQ98" s="345">
        <f t="shared" si="174"/>
        <v>0</v>
      </c>
      <c r="AR98" s="345">
        <f t="shared" si="174"/>
        <v>0</v>
      </c>
      <c r="AS98" s="248"/>
    </row>
    <row r="99" spans="1:45" ht="15" hidden="1" outlineLevel="1">
      <c r="B99" s="272"/>
      <c r="C99" s="242"/>
      <c r="D99" s="242"/>
      <c r="E99" s="242"/>
      <c r="F99" s="242"/>
      <c r="G99" s="242"/>
      <c r="H99" s="242"/>
      <c r="I99" s="242"/>
      <c r="J99" s="242"/>
      <c r="K99" s="242"/>
      <c r="L99" s="242"/>
      <c r="M99" s="242"/>
      <c r="N99" s="242"/>
      <c r="O99" s="242"/>
      <c r="P99" s="242"/>
      <c r="Q99" s="242"/>
      <c r="R99" s="242"/>
      <c r="S99" s="242"/>
      <c r="T99" s="242"/>
      <c r="U99" s="242"/>
      <c r="V99" s="242"/>
      <c r="W99" s="242"/>
      <c r="X99" s="242"/>
      <c r="Y99" s="242"/>
      <c r="Z99" s="242"/>
      <c r="AA99" s="242"/>
      <c r="AB99" s="242"/>
      <c r="AC99" s="242"/>
      <c r="AD99" s="242"/>
      <c r="AE99" s="346"/>
      <c r="AF99" s="346"/>
      <c r="AG99" s="346"/>
      <c r="AH99" s="346"/>
      <c r="AI99" s="346"/>
      <c r="AJ99" s="346"/>
      <c r="AK99" s="346"/>
      <c r="AL99" s="346"/>
      <c r="AM99" s="346"/>
      <c r="AN99" s="346"/>
      <c r="AO99" s="346"/>
      <c r="AP99" s="346"/>
      <c r="AQ99" s="346"/>
      <c r="AR99" s="346"/>
      <c r="AS99" s="257"/>
    </row>
    <row r="100" spans="1:45" ht="15" hidden="1" outlineLevel="1">
      <c r="A100" s="427">
        <v>20</v>
      </c>
      <c r="B100" s="264" t="s">
        <v>498</v>
      </c>
      <c r="C100" s="242" t="s">
        <v>323</v>
      </c>
      <c r="D100" s="246"/>
      <c r="E100" s="246"/>
      <c r="F100" s="246"/>
      <c r="G100" s="246"/>
      <c r="H100" s="246"/>
      <c r="I100" s="246"/>
      <c r="J100" s="246"/>
      <c r="K100" s="246"/>
      <c r="L100" s="246"/>
      <c r="M100" s="246"/>
      <c r="N100" s="246"/>
      <c r="O100" s="246"/>
      <c r="P100" s="246"/>
      <c r="Q100" s="246">
        <v>12</v>
      </c>
      <c r="R100" s="246"/>
      <c r="S100" s="246"/>
      <c r="T100" s="246"/>
      <c r="U100" s="246"/>
      <c r="V100" s="246"/>
      <c r="W100" s="246"/>
      <c r="X100" s="246"/>
      <c r="Y100" s="246"/>
      <c r="Z100" s="246"/>
      <c r="AA100" s="246"/>
      <c r="AB100" s="246"/>
      <c r="AC100" s="246"/>
      <c r="AD100" s="246"/>
      <c r="AE100" s="360"/>
      <c r="AF100" s="344"/>
      <c r="AG100" s="344"/>
      <c r="AH100" s="344"/>
      <c r="AI100" s="344"/>
      <c r="AJ100" s="344"/>
      <c r="AK100" s="344"/>
      <c r="AL100" s="349"/>
      <c r="AM100" s="349"/>
      <c r="AN100" s="349"/>
      <c r="AO100" s="349"/>
      <c r="AP100" s="349"/>
      <c r="AQ100" s="349"/>
      <c r="AR100" s="349"/>
      <c r="AS100" s="247">
        <f>SUM(AE100:AR100)</f>
        <v>0</v>
      </c>
    </row>
    <row r="101" spans="1:45" ht="15" hidden="1" outlineLevel="1">
      <c r="B101" s="245" t="s">
        <v>477</v>
      </c>
      <c r="C101" s="242" t="s">
        <v>325</v>
      </c>
      <c r="D101" s="246"/>
      <c r="E101" s="246"/>
      <c r="F101" s="246"/>
      <c r="G101" s="246"/>
      <c r="H101" s="246"/>
      <c r="I101" s="246"/>
      <c r="J101" s="246"/>
      <c r="K101" s="246"/>
      <c r="L101" s="246"/>
      <c r="M101" s="246"/>
      <c r="N101" s="246"/>
      <c r="O101" s="246"/>
      <c r="P101" s="246"/>
      <c r="Q101" s="246">
        <f>Q100</f>
        <v>12</v>
      </c>
      <c r="R101" s="246"/>
      <c r="S101" s="246"/>
      <c r="T101" s="246"/>
      <c r="U101" s="246"/>
      <c r="V101" s="246"/>
      <c r="W101" s="246"/>
      <c r="X101" s="246"/>
      <c r="Y101" s="246"/>
      <c r="Z101" s="246"/>
      <c r="AA101" s="246"/>
      <c r="AB101" s="246"/>
      <c r="AC101" s="246"/>
      <c r="AD101" s="246"/>
      <c r="AE101" s="345">
        <f t="shared" ref="AE101:AR101" si="175">AE100</f>
        <v>0</v>
      </c>
      <c r="AF101" s="345">
        <f t="shared" si="175"/>
        <v>0</v>
      </c>
      <c r="AG101" s="345">
        <f t="shared" si="175"/>
        <v>0</v>
      </c>
      <c r="AH101" s="345">
        <f t="shared" si="175"/>
        <v>0</v>
      </c>
      <c r="AI101" s="345">
        <f t="shared" si="175"/>
        <v>0</v>
      </c>
      <c r="AJ101" s="345">
        <f t="shared" si="175"/>
        <v>0</v>
      </c>
      <c r="AK101" s="345">
        <f t="shared" si="175"/>
        <v>0</v>
      </c>
      <c r="AL101" s="345">
        <f t="shared" si="175"/>
        <v>0</v>
      </c>
      <c r="AM101" s="345">
        <f t="shared" si="175"/>
        <v>0</v>
      </c>
      <c r="AN101" s="345">
        <f t="shared" si="175"/>
        <v>0</v>
      </c>
      <c r="AO101" s="345">
        <f t="shared" si="175"/>
        <v>0</v>
      </c>
      <c r="AP101" s="345">
        <f t="shared" si="175"/>
        <v>0</v>
      </c>
      <c r="AQ101" s="345">
        <f t="shared" si="175"/>
        <v>0</v>
      </c>
      <c r="AR101" s="345">
        <f t="shared" si="175"/>
        <v>0</v>
      </c>
      <c r="AS101" s="257"/>
    </row>
    <row r="102" spans="1:45" ht="15.6" hidden="1" outlineLevel="1">
      <c r="B102" s="273"/>
      <c r="C102" s="251"/>
      <c r="D102" s="242"/>
      <c r="E102" s="242"/>
      <c r="F102" s="242"/>
      <c r="G102" s="242"/>
      <c r="H102" s="242"/>
      <c r="I102" s="242"/>
      <c r="J102" s="242"/>
      <c r="K102" s="242"/>
      <c r="L102" s="242"/>
      <c r="M102" s="242"/>
      <c r="N102" s="242"/>
      <c r="O102" s="242"/>
      <c r="P102" s="242"/>
      <c r="Q102" s="251"/>
      <c r="R102" s="242"/>
      <c r="S102" s="242"/>
      <c r="T102" s="242"/>
      <c r="U102" s="242"/>
      <c r="V102" s="242"/>
      <c r="W102" s="242"/>
      <c r="X102" s="242"/>
      <c r="Y102" s="242"/>
      <c r="Z102" s="242"/>
      <c r="AA102" s="242"/>
      <c r="AB102" s="242"/>
      <c r="AC102" s="242"/>
      <c r="AD102" s="242"/>
      <c r="AE102" s="346"/>
      <c r="AF102" s="346"/>
      <c r="AG102" s="346"/>
      <c r="AH102" s="346"/>
      <c r="AI102" s="346"/>
      <c r="AJ102" s="346"/>
      <c r="AK102" s="346"/>
      <c r="AL102" s="346"/>
      <c r="AM102" s="346"/>
      <c r="AN102" s="346"/>
      <c r="AO102" s="346"/>
      <c r="AP102" s="346"/>
      <c r="AQ102" s="346"/>
      <c r="AR102" s="346"/>
      <c r="AS102" s="257"/>
    </row>
    <row r="103" spans="1:45" ht="15.6" hidden="1" outlineLevel="1">
      <c r="B103" s="424" t="s">
        <v>499</v>
      </c>
      <c r="C103" s="242"/>
      <c r="D103" s="242"/>
      <c r="E103" s="242"/>
      <c r="F103" s="242"/>
      <c r="G103" s="242"/>
      <c r="H103" s="242"/>
      <c r="I103" s="242"/>
      <c r="J103" s="242"/>
      <c r="K103" s="242"/>
      <c r="L103" s="242"/>
      <c r="M103" s="242"/>
      <c r="N103" s="242"/>
      <c r="O103" s="242"/>
      <c r="P103" s="242"/>
      <c r="Q103" s="242"/>
      <c r="R103" s="242"/>
      <c r="S103" s="242"/>
      <c r="T103" s="242"/>
      <c r="U103" s="242"/>
      <c r="V103" s="242"/>
      <c r="W103" s="242"/>
      <c r="X103" s="242"/>
      <c r="Y103" s="242"/>
      <c r="Z103" s="242"/>
      <c r="AA103" s="242"/>
      <c r="AB103" s="242"/>
      <c r="AC103" s="242"/>
      <c r="AD103" s="242"/>
      <c r="AE103" s="356"/>
      <c r="AF103" s="359"/>
      <c r="AG103" s="359"/>
      <c r="AH103" s="359"/>
      <c r="AI103" s="359"/>
      <c r="AJ103" s="359"/>
      <c r="AK103" s="359"/>
      <c r="AL103" s="359"/>
      <c r="AM103" s="359"/>
      <c r="AN103" s="359"/>
      <c r="AO103" s="359"/>
      <c r="AP103" s="359"/>
      <c r="AQ103" s="359"/>
      <c r="AR103" s="359"/>
      <c r="AS103" s="257"/>
    </row>
    <row r="104" spans="1:45" ht="15.6" hidden="1" outlineLevel="1">
      <c r="B104" s="239" t="s">
        <v>500</v>
      </c>
      <c r="C104" s="242"/>
      <c r="D104" s="242"/>
      <c r="E104" s="242"/>
      <c r="F104" s="242"/>
      <c r="G104" s="242"/>
      <c r="H104" s="242"/>
      <c r="I104" s="242"/>
      <c r="J104" s="242"/>
      <c r="K104" s="242"/>
      <c r="L104" s="242"/>
      <c r="M104" s="242"/>
      <c r="N104" s="242"/>
      <c r="O104" s="242"/>
      <c r="P104" s="242"/>
      <c r="Q104" s="242"/>
      <c r="R104" s="242"/>
      <c r="S104" s="242"/>
      <c r="T104" s="242"/>
      <c r="U104" s="242"/>
      <c r="V104" s="242"/>
      <c r="W104" s="242"/>
      <c r="X104" s="242"/>
      <c r="Y104" s="242"/>
      <c r="Z104" s="242"/>
      <c r="AA104" s="242"/>
      <c r="AB104" s="242"/>
      <c r="AC104" s="242"/>
      <c r="AD104" s="242"/>
      <c r="AE104" s="356"/>
      <c r="AF104" s="359"/>
      <c r="AG104" s="359"/>
      <c r="AH104" s="359"/>
      <c r="AI104" s="359"/>
      <c r="AJ104" s="359"/>
      <c r="AK104" s="359"/>
      <c r="AL104" s="359"/>
      <c r="AM104" s="359"/>
      <c r="AN104" s="359"/>
      <c r="AO104" s="359"/>
      <c r="AP104" s="359"/>
      <c r="AQ104" s="359"/>
      <c r="AR104" s="359"/>
      <c r="AS104" s="257"/>
    </row>
    <row r="105" spans="1:45" ht="15" hidden="1" outlineLevel="1">
      <c r="A105" s="427">
        <v>21</v>
      </c>
      <c r="B105" s="264" t="s">
        <v>501</v>
      </c>
      <c r="C105" s="242" t="s">
        <v>323</v>
      </c>
      <c r="D105" s="246"/>
      <c r="E105" s="246"/>
      <c r="F105" s="246"/>
      <c r="G105" s="246"/>
      <c r="H105" s="246"/>
      <c r="I105" s="246"/>
      <c r="J105" s="246"/>
      <c r="K105" s="246"/>
      <c r="L105" s="246"/>
      <c r="M105" s="246"/>
      <c r="N105" s="246"/>
      <c r="O105" s="246"/>
      <c r="P105" s="246"/>
      <c r="Q105" s="242"/>
      <c r="R105" s="246"/>
      <c r="S105" s="246"/>
      <c r="T105" s="246"/>
      <c r="U105" s="246"/>
      <c r="V105" s="246"/>
      <c r="W105" s="246"/>
      <c r="X105" s="246"/>
      <c r="Y105" s="246"/>
      <c r="Z105" s="246"/>
      <c r="AA105" s="246"/>
      <c r="AB105" s="246"/>
      <c r="AC105" s="246"/>
      <c r="AD105" s="246"/>
      <c r="AE105" s="435"/>
      <c r="AF105" s="344"/>
      <c r="AG105" s="344"/>
      <c r="AH105" s="344"/>
      <c r="AI105" s="344"/>
      <c r="AJ105" s="344"/>
      <c r="AK105" s="344"/>
      <c r="AL105" s="344"/>
      <c r="AM105" s="344"/>
      <c r="AN105" s="344"/>
      <c r="AO105" s="344"/>
      <c r="AP105" s="344"/>
      <c r="AQ105" s="344"/>
      <c r="AR105" s="344"/>
      <c r="AS105" s="247">
        <f>SUM(AE105:AR105)</f>
        <v>0</v>
      </c>
    </row>
    <row r="106" spans="1:45" ht="15" hidden="1" outlineLevel="1">
      <c r="B106" s="245" t="s">
        <v>477</v>
      </c>
      <c r="C106" s="242" t="s">
        <v>325</v>
      </c>
      <c r="D106" s="246"/>
      <c r="E106" s="246"/>
      <c r="F106" s="246"/>
      <c r="G106" s="246"/>
      <c r="H106" s="246"/>
      <c r="I106" s="246"/>
      <c r="J106" s="246"/>
      <c r="K106" s="246"/>
      <c r="L106" s="246"/>
      <c r="M106" s="246"/>
      <c r="N106" s="246"/>
      <c r="O106" s="246"/>
      <c r="P106" s="246"/>
      <c r="Q106" s="242"/>
      <c r="R106" s="246"/>
      <c r="S106" s="246"/>
      <c r="T106" s="246"/>
      <c r="U106" s="246"/>
      <c r="V106" s="246"/>
      <c r="W106" s="246"/>
      <c r="X106" s="246"/>
      <c r="Y106" s="246"/>
      <c r="Z106" s="246"/>
      <c r="AA106" s="246"/>
      <c r="AB106" s="246"/>
      <c r="AC106" s="246"/>
      <c r="AD106" s="246"/>
      <c r="AE106" s="345">
        <f>AE105</f>
        <v>0</v>
      </c>
      <c r="AF106" s="345">
        <f t="shared" ref="AF106" si="176">AF105</f>
        <v>0</v>
      </c>
      <c r="AG106" s="345">
        <f t="shared" ref="AG106" si="177">AG105</f>
        <v>0</v>
      </c>
      <c r="AH106" s="345">
        <f t="shared" ref="AH106" si="178">AH105</f>
        <v>0</v>
      </c>
      <c r="AI106" s="345">
        <f t="shared" ref="AI106" si="179">AI105</f>
        <v>0</v>
      </c>
      <c r="AJ106" s="345">
        <f t="shared" ref="AJ106" si="180">AJ105</f>
        <v>0</v>
      </c>
      <c r="AK106" s="345">
        <f t="shared" ref="AK106" si="181">AK105</f>
        <v>0</v>
      </c>
      <c r="AL106" s="345">
        <f t="shared" ref="AL106" si="182">AL105</f>
        <v>0</v>
      </c>
      <c r="AM106" s="345">
        <f t="shared" ref="AM106" si="183">AM105</f>
        <v>0</v>
      </c>
      <c r="AN106" s="345">
        <f t="shared" ref="AN106" si="184">AN105</f>
        <v>0</v>
      </c>
      <c r="AO106" s="345">
        <f t="shared" ref="AO106" si="185">AO105</f>
        <v>0</v>
      </c>
      <c r="AP106" s="345">
        <f t="shared" ref="AP106" si="186">AP105</f>
        <v>0</v>
      </c>
      <c r="AQ106" s="345">
        <f t="shared" ref="AQ106" si="187">AQ105</f>
        <v>0</v>
      </c>
      <c r="AR106" s="345">
        <f t="shared" ref="AR106" si="188">AR105</f>
        <v>0</v>
      </c>
      <c r="AS106" s="257"/>
    </row>
    <row r="107" spans="1:45" ht="15" hidden="1" outlineLevel="1">
      <c r="B107" s="245"/>
      <c r="C107" s="242"/>
      <c r="D107" s="242"/>
      <c r="E107" s="242"/>
      <c r="F107" s="242"/>
      <c r="G107" s="242"/>
      <c r="H107" s="242"/>
      <c r="I107" s="242"/>
      <c r="J107" s="242"/>
      <c r="K107" s="242"/>
      <c r="L107" s="242"/>
      <c r="M107" s="242"/>
      <c r="N107" s="242"/>
      <c r="O107" s="242"/>
      <c r="P107" s="242"/>
      <c r="Q107" s="242"/>
      <c r="R107" s="242"/>
      <c r="S107" s="242"/>
      <c r="T107" s="242"/>
      <c r="U107" s="242"/>
      <c r="V107" s="242"/>
      <c r="W107" s="242"/>
      <c r="X107" s="242"/>
      <c r="Y107" s="242"/>
      <c r="Z107" s="242"/>
      <c r="AA107" s="242"/>
      <c r="AB107" s="242"/>
      <c r="AC107" s="242"/>
      <c r="AD107" s="242"/>
      <c r="AE107" s="356"/>
      <c r="AF107" s="359"/>
      <c r="AG107" s="359"/>
      <c r="AH107" s="359"/>
      <c r="AI107" s="359"/>
      <c r="AJ107" s="359"/>
      <c r="AK107" s="359"/>
      <c r="AL107" s="359"/>
      <c r="AM107" s="359"/>
      <c r="AN107" s="359"/>
      <c r="AO107" s="359"/>
      <c r="AP107" s="359"/>
      <c r="AQ107" s="359"/>
      <c r="AR107" s="359"/>
      <c r="AS107" s="257"/>
    </row>
    <row r="108" spans="1:45" ht="15" hidden="1" outlineLevel="1">
      <c r="A108" s="427">
        <v>22</v>
      </c>
      <c r="B108" s="264" t="s">
        <v>502</v>
      </c>
      <c r="C108" s="242" t="s">
        <v>323</v>
      </c>
      <c r="D108" s="246"/>
      <c r="E108" s="246"/>
      <c r="F108" s="246"/>
      <c r="G108" s="246"/>
      <c r="H108" s="246"/>
      <c r="I108" s="246"/>
      <c r="J108" s="246"/>
      <c r="K108" s="246"/>
      <c r="L108" s="246"/>
      <c r="M108" s="246"/>
      <c r="N108" s="246"/>
      <c r="O108" s="246"/>
      <c r="P108" s="246"/>
      <c r="Q108" s="242"/>
      <c r="R108" s="246"/>
      <c r="S108" s="246"/>
      <c r="T108" s="246"/>
      <c r="U108" s="246"/>
      <c r="V108" s="246"/>
      <c r="W108" s="246"/>
      <c r="X108" s="246"/>
      <c r="Y108" s="246"/>
      <c r="Z108" s="246"/>
      <c r="AA108" s="246"/>
      <c r="AB108" s="246"/>
      <c r="AC108" s="246"/>
      <c r="AD108" s="246"/>
      <c r="AE108" s="435"/>
      <c r="AF108" s="344"/>
      <c r="AG108" s="344"/>
      <c r="AH108" s="344"/>
      <c r="AI108" s="344"/>
      <c r="AJ108" s="344"/>
      <c r="AK108" s="344"/>
      <c r="AL108" s="344"/>
      <c r="AM108" s="344"/>
      <c r="AN108" s="344"/>
      <c r="AO108" s="344"/>
      <c r="AP108" s="344"/>
      <c r="AQ108" s="344"/>
      <c r="AR108" s="344"/>
      <c r="AS108" s="247">
        <f>SUM(AE108:AR108)</f>
        <v>0</v>
      </c>
    </row>
    <row r="109" spans="1:45" ht="15" hidden="1" outlineLevel="1">
      <c r="B109" s="245" t="s">
        <v>477</v>
      </c>
      <c r="C109" s="242" t="s">
        <v>325</v>
      </c>
      <c r="D109" s="246"/>
      <c r="E109" s="246"/>
      <c r="F109" s="246"/>
      <c r="G109" s="246"/>
      <c r="H109" s="246"/>
      <c r="I109" s="246"/>
      <c r="J109" s="246"/>
      <c r="K109" s="246"/>
      <c r="L109" s="246"/>
      <c r="M109" s="246"/>
      <c r="N109" s="246"/>
      <c r="O109" s="246"/>
      <c r="P109" s="246"/>
      <c r="Q109" s="242"/>
      <c r="R109" s="246"/>
      <c r="S109" s="246"/>
      <c r="T109" s="246"/>
      <c r="U109" s="246"/>
      <c r="V109" s="246"/>
      <c r="W109" s="246"/>
      <c r="X109" s="246"/>
      <c r="Y109" s="246"/>
      <c r="Z109" s="246"/>
      <c r="AA109" s="246"/>
      <c r="AB109" s="246"/>
      <c r="AC109" s="246"/>
      <c r="AD109" s="246"/>
      <c r="AE109" s="345">
        <f>AE108</f>
        <v>0</v>
      </c>
      <c r="AF109" s="345">
        <f t="shared" ref="AF109" si="189">AF108</f>
        <v>0</v>
      </c>
      <c r="AG109" s="345">
        <f t="shared" ref="AG109" si="190">AG108</f>
        <v>0</v>
      </c>
      <c r="AH109" s="345">
        <f t="shared" ref="AH109" si="191">AH108</f>
        <v>0</v>
      </c>
      <c r="AI109" s="345">
        <f t="shared" ref="AI109" si="192">AI108</f>
        <v>0</v>
      </c>
      <c r="AJ109" s="345">
        <f t="shared" ref="AJ109" si="193">AJ108</f>
        <v>0</v>
      </c>
      <c r="AK109" s="345">
        <f t="shared" ref="AK109" si="194">AK108</f>
        <v>0</v>
      </c>
      <c r="AL109" s="345">
        <f t="shared" ref="AL109" si="195">AL108</f>
        <v>0</v>
      </c>
      <c r="AM109" s="345">
        <f t="shared" ref="AM109" si="196">AM108</f>
        <v>0</v>
      </c>
      <c r="AN109" s="345">
        <f t="shared" ref="AN109" si="197">AN108</f>
        <v>0</v>
      </c>
      <c r="AO109" s="345">
        <f t="shared" ref="AO109" si="198">AO108</f>
        <v>0</v>
      </c>
      <c r="AP109" s="345">
        <f t="shared" ref="AP109" si="199">AP108</f>
        <v>0</v>
      </c>
      <c r="AQ109" s="345">
        <f t="shared" ref="AQ109" si="200">AQ108</f>
        <v>0</v>
      </c>
      <c r="AR109" s="345">
        <f t="shared" ref="AR109" si="201">AR108</f>
        <v>0</v>
      </c>
      <c r="AS109" s="257"/>
    </row>
    <row r="110" spans="1:45" ht="15" hidden="1" outlineLevel="1">
      <c r="B110" s="245"/>
      <c r="C110" s="242"/>
      <c r="D110" s="242"/>
      <c r="E110" s="242"/>
      <c r="F110" s="242"/>
      <c r="G110" s="242"/>
      <c r="H110" s="242"/>
      <c r="I110" s="242"/>
      <c r="J110" s="242"/>
      <c r="K110" s="242"/>
      <c r="L110" s="242"/>
      <c r="M110" s="242"/>
      <c r="N110" s="242"/>
      <c r="O110" s="242"/>
      <c r="P110" s="242"/>
      <c r="Q110" s="242"/>
      <c r="R110" s="242"/>
      <c r="S110" s="242"/>
      <c r="T110" s="242"/>
      <c r="U110" s="242"/>
      <c r="V110" s="242"/>
      <c r="W110" s="242"/>
      <c r="X110" s="242"/>
      <c r="Y110" s="242"/>
      <c r="Z110" s="242"/>
      <c r="AA110" s="242"/>
      <c r="AB110" s="242"/>
      <c r="AC110" s="242"/>
      <c r="AD110" s="242"/>
      <c r="AE110" s="356"/>
      <c r="AF110" s="359"/>
      <c r="AG110" s="359"/>
      <c r="AH110" s="359"/>
      <c r="AI110" s="359"/>
      <c r="AJ110" s="359"/>
      <c r="AK110" s="359"/>
      <c r="AL110" s="359"/>
      <c r="AM110" s="359"/>
      <c r="AN110" s="359"/>
      <c r="AO110" s="359"/>
      <c r="AP110" s="359"/>
      <c r="AQ110" s="359"/>
      <c r="AR110" s="359"/>
      <c r="AS110" s="257"/>
    </row>
    <row r="111" spans="1:45" ht="15" hidden="1" outlineLevel="1">
      <c r="A111" s="427">
        <v>23</v>
      </c>
      <c r="B111" s="264" t="s">
        <v>503</v>
      </c>
      <c r="C111" s="242" t="s">
        <v>323</v>
      </c>
      <c r="D111" s="246"/>
      <c r="E111" s="246"/>
      <c r="F111" s="246"/>
      <c r="G111" s="246"/>
      <c r="H111" s="246"/>
      <c r="I111" s="246"/>
      <c r="J111" s="246"/>
      <c r="K111" s="246"/>
      <c r="L111" s="246"/>
      <c r="M111" s="246"/>
      <c r="N111" s="246"/>
      <c r="O111" s="246"/>
      <c r="P111" s="246"/>
      <c r="Q111" s="242"/>
      <c r="R111" s="246"/>
      <c r="S111" s="246"/>
      <c r="T111" s="246"/>
      <c r="U111" s="246"/>
      <c r="V111" s="246"/>
      <c r="W111" s="246"/>
      <c r="X111" s="246"/>
      <c r="Y111" s="246"/>
      <c r="Z111" s="246"/>
      <c r="AA111" s="246"/>
      <c r="AB111" s="246"/>
      <c r="AC111" s="246"/>
      <c r="AD111" s="246"/>
      <c r="AE111" s="344"/>
      <c r="AF111" s="344"/>
      <c r="AG111" s="344"/>
      <c r="AH111" s="344"/>
      <c r="AI111" s="344"/>
      <c r="AJ111" s="344"/>
      <c r="AK111" s="344"/>
      <c r="AL111" s="344"/>
      <c r="AM111" s="344"/>
      <c r="AN111" s="344"/>
      <c r="AO111" s="344"/>
      <c r="AP111" s="344"/>
      <c r="AQ111" s="344"/>
      <c r="AR111" s="344"/>
      <c r="AS111" s="247">
        <f>SUM(AE111:AR111)</f>
        <v>0</v>
      </c>
    </row>
    <row r="112" spans="1:45" ht="15" hidden="1" outlineLevel="1">
      <c r="B112" s="245" t="s">
        <v>477</v>
      </c>
      <c r="C112" s="242" t="s">
        <v>325</v>
      </c>
      <c r="D112" s="246"/>
      <c r="E112" s="246"/>
      <c r="F112" s="246"/>
      <c r="G112" s="246"/>
      <c r="H112" s="246"/>
      <c r="I112" s="246"/>
      <c r="J112" s="246"/>
      <c r="K112" s="246"/>
      <c r="L112" s="246"/>
      <c r="M112" s="246"/>
      <c r="N112" s="246"/>
      <c r="O112" s="246"/>
      <c r="P112" s="246"/>
      <c r="Q112" s="242"/>
      <c r="R112" s="246"/>
      <c r="S112" s="246"/>
      <c r="T112" s="246"/>
      <c r="U112" s="246"/>
      <c r="V112" s="246"/>
      <c r="W112" s="246"/>
      <c r="X112" s="246"/>
      <c r="Y112" s="246"/>
      <c r="Z112" s="246"/>
      <c r="AA112" s="246"/>
      <c r="AB112" s="246"/>
      <c r="AC112" s="246"/>
      <c r="AD112" s="246"/>
      <c r="AE112" s="345">
        <f>AE111</f>
        <v>0</v>
      </c>
      <c r="AF112" s="345">
        <f t="shared" ref="AF112" si="202">AF111</f>
        <v>0</v>
      </c>
      <c r="AG112" s="345">
        <f t="shared" ref="AG112" si="203">AG111</f>
        <v>0</v>
      </c>
      <c r="AH112" s="345">
        <f t="shared" ref="AH112" si="204">AH111</f>
        <v>0</v>
      </c>
      <c r="AI112" s="345">
        <f t="shared" ref="AI112" si="205">AI111</f>
        <v>0</v>
      </c>
      <c r="AJ112" s="345">
        <f t="shared" ref="AJ112" si="206">AJ111</f>
        <v>0</v>
      </c>
      <c r="AK112" s="345">
        <f t="shared" ref="AK112" si="207">AK111</f>
        <v>0</v>
      </c>
      <c r="AL112" s="345">
        <f t="shared" ref="AL112" si="208">AL111</f>
        <v>0</v>
      </c>
      <c r="AM112" s="345">
        <f t="shared" ref="AM112" si="209">AM111</f>
        <v>0</v>
      </c>
      <c r="AN112" s="345">
        <f t="shared" ref="AN112" si="210">AN111</f>
        <v>0</v>
      </c>
      <c r="AO112" s="345">
        <f t="shared" ref="AO112" si="211">AO111</f>
        <v>0</v>
      </c>
      <c r="AP112" s="345">
        <f t="shared" ref="AP112" si="212">AP111</f>
        <v>0</v>
      </c>
      <c r="AQ112" s="345">
        <f t="shared" ref="AQ112" si="213">AQ111</f>
        <v>0</v>
      </c>
      <c r="AR112" s="345">
        <f t="shared" ref="AR112" si="214">AR111</f>
        <v>0</v>
      </c>
      <c r="AS112" s="257"/>
    </row>
    <row r="113" spans="1:45" ht="15" hidden="1" outlineLevel="1">
      <c r="B113" s="272"/>
      <c r="C113" s="242"/>
      <c r="D113" s="242"/>
      <c r="E113" s="242"/>
      <c r="F113" s="242"/>
      <c r="G113" s="242"/>
      <c r="H113" s="242"/>
      <c r="I113" s="242"/>
      <c r="J113" s="242"/>
      <c r="K113" s="242"/>
      <c r="L113" s="242"/>
      <c r="M113" s="242"/>
      <c r="N113" s="242"/>
      <c r="O113" s="242"/>
      <c r="P113" s="242"/>
      <c r="Q113" s="242"/>
      <c r="R113" s="242"/>
      <c r="S113" s="242"/>
      <c r="T113" s="242"/>
      <c r="U113" s="242"/>
      <c r="V113" s="242"/>
      <c r="W113" s="242"/>
      <c r="X113" s="242"/>
      <c r="Y113" s="242"/>
      <c r="Z113" s="242"/>
      <c r="AA113" s="242"/>
      <c r="AB113" s="242"/>
      <c r="AC113" s="242"/>
      <c r="AD113" s="242"/>
      <c r="AE113" s="356"/>
      <c r="AF113" s="359"/>
      <c r="AG113" s="359"/>
      <c r="AH113" s="359"/>
      <c r="AI113" s="359"/>
      <c r="AJ113" s="359"/>
      <c r="AK113" s="359"/>
      <c r="AL113" s="359"/>
      <c r="AM113" s="359"/>
      <c r="AN113" s="359"/>
      <c r="AO113" s="359"/>
      <c r="AP113" s="359"/>
      <c r="AQ113" s="359"/>
      <c r="AR113" s="359"/>
      <c r="AS113" s="257"/>
    </row>
    <row r="114" spans="1:45" ht="15" hidden="1" outlineLevel="1">
      <c r="A114" s="427">
        <v>24</v>
      </c>
      <c r="B114" s="264" t="s">
        <v>504</v>
      </c>
      <c r="C114" s="242" t="s">
        <v>323</v>
      </c>
      <c r="D114" s="246"/>
      <c r="E114" s="246"/>
      <c r="F114" s="246"/>
      <c r="G114" s="246"/>
      <c r="H114" s="246"/>
      <c r="I114" s="246"/>
      <c r="J114" s="246"/>
      <c r="K114" s="246"/>
      <c r="L114" s="246"/>
      <c r="M114" s="246"/>
      <c r="N114" s="246"/>
      <c r="O114" s="246"/>
      <c r="P114" s="246"/>
      <c r="Q114" s="242"/>
      <c r="R114" s="246"/>
      <c r="S114" s="246"/>
      <c r="T114" s="246"/>
      <c r="U114" s="246"/>
      <c r="V114" s="246"/>
      <c r="W114" s="246"/>
      <c r="X114" s="246"/>
      <c r="Y114" s="246"/>
      <c r="Z114" s="246"/>
      <c r="AA114" s="246"/>
      <c r="AB114" s="246"/>
      <c r="AC114" s="246"/>
      <c r="AD114" s="246"/>
      <c r="AE114" s="344"/>
      <c r="AF114" s="344"/>
      <c r="AG114" s="344"/>
      <c r="AH114" s="344"/>
      <c r="AI114" s="344"/>
      <c r="AJ114" s="344"/>
      <c r="AK114" s="344"/>
      <c r="AL114" s="344"/>
      <c r="AM114" s="344"/>
      <c r="AN114" s="344"/>
      <c r="AO114" s="344"/>
      <c r="AP114" s="344"/>
      <c r="AQ114" s="344"/>
      <c r="AR114" s="344"/>
      <c r="AS114" s="247">
        <f>SUM(AE114:AR114)</f>
        <v>0</v>
      </c>
    </row>
    <row r="115" spans="1:45" ht="15" hidden="1" outlineLevel="1">
      <c r="B115" s="245" t="s">
        <v>477</v>
      </c>
      <c r="C115" s="242" t="s">
        <v>325</v>
      </c>
      <c r="D115" s="246"/>
      <c r="E115" s="246"/>
      <c r="F115" s="246"/>
      <c r="G115" s="246"/>
      <c r="H115" s="246"/>
      <c r="I115" s="246"/>
      <c r="J115" s="246"/>
      <c r="K115" s="246"/>
      <c r="L115" s="246"/>
      <c r="M115" s="246"/>
      <c r="N115" s="246"/>
      <c r="O115" s="246"/>
      <c r="P115" s="246"/>
      <c r="Q115" s="242"/>
      <c r="R115" s="246"/>
      <c r="S115" s="246"/>
      <c r="T115" s="246"/>
      <c r="U115" s="246"/>
      <c r="V115" s="246"/>
      <c r="W115" s="246"/>
      <c r="X115" s="246"/>
      <c r="Y115" s="246"/>
      <c r="Z115" s="246"/>
      <c r="AA115" s="246"/>
      <c r="AB115" s="246"/>
      <c r="AC115" s="246"/>
      <c r="AD115" s="246"/>
      <c r="AE115" s="345">
        <f>AE114</f>
        <v>0</v>
      </c>
      <c r="AF115" s="345">
        <f t="shared" ref="AF115" si="215">AF114</f>
        <v>0</v>
      </c>
      <c r="AG115" s="345">
        <f t="shared" ref="AG115" si="216">AG114</f>
        <v>0</v>
      </c>
      <c r="AH115" s="345">
        <f t="shared" ref="AH115" si="217">AH114</f>
        <v>0</v>
      </c>
      <c r="AI115" s="345">
        <f t="shared" ref="AI115" si="218">AI114</f>
        <v>0</v>
      </c>
      <c r="AJ115" s="345">
        <f t="shared" ref="AJ115" si="219">AJ114</f>
        <v>0</v>
      </c>
      <c r="AK115" s="345">
        <f t="shared" ref="AK115" si="220">AK114</f>
        <v>0</v>
      </c>
      <c r="AL115" s="345">
        <f t="shared" ref="AL115" si="221">AL114</f>
        <v>0</v>
      </c>
      <c r="AM115" s="345">
        <f t="shared" ref="AM115" si="222">AM114</f>
        <v>0</v>
      </c>
      <c r="AN115" s="345">
        <f t="shared" ref="AN115" si="223">AN114</f>
        <v>0</v>
      </c>
      <c r="AO115" s="345">
        <f t="shared" ref="AO115" si="224">AO114</f>
        <v>0</v>
      </c>
      <c r="AP115" s="345">
        <f t="shared" ref="AP115" si="225">AP114</f>
        <v>0</v>
      </c>
      <c r="AQ115" s="345">
        <f t="shared" ref="AQ115" si="226">AQ114</f>
        <v>0</v>
      </c>
      <c r="AR115" s="345">
        <f t="shared" ref="AR115" si="227">AR114</f>
        <v>0</v>
      </c>
      <c r="AS115" s="257"/>
    </row>
    <row r="116" spans="1:45" ht="15" hidden="1" outlineLevel="1">
      <c r="B116" s="245"/>
      <c r="C116" s="242"/>
      <c r="D116" s="242"/>
      <c r="E116" s="242"/>
      <c r="F116" s="242"/>
      <c r="G116" s="242"/>
      <c r="H116" s="242"/>
      <c r="I116" s="242"/>
      <c r="J116" s="242"/>
      <c r="K116" s="242"/>
      <c r="L116" s="242"/>
      <c r="M116" s="242"/>
      <c r="N116" s="242"/>
      <c r="O116" s="242"/>
      <c r="P116" s="242"/>
      <c r="Q116" s="242"/>
      <c r="R116" s="242"/>
      <c r="S116" s="242"/>
      <c r="T116" s="242"/>
      <c r="U116" s="242"/>
      <c r="V116" s="242"/>
      <c r="W116" s="242"/>
      <c r="X116" s="242"/>
      <c r="Y116" s="242"/>
      <c r="Z116" s="242"/>
      <c r="AA116" s="242"/>
      <c r="AB116" s="242"/>
      <c r="AC116" s="242"/>
      <c r="AD116" s="242"/>
      <c r="AE116" s="346"/>
      <c r="AF116" s="359"/>
      <c r="AG116" s="359"/>
      <c r="AH116" s="359"/>
      <c r="AI116" s="359"/>
      <c r="AJ116" s="359"/>
      <c r="AK116" s="359"/>
      <c r="AL116" s="359"/>
      <c r="AM116" s="359"/>
      <c r="AN116" s="359"/>
      <c r="AO116" s="359"/>
      <c r="AP116" s="359"/>
      <c r="AQ116" s="359"/>
      <c r="AR116" s="359"/>
      <c r="AS116" s="257"/>
    </row>
    <row r="117" spans="1:45" ht="15.6" hidden="1" outlineLevel="1">
      <c r="B117" s="239" t="s">
        <v>505</v>
      </c>
      <c r="C117" s="242"/>
      <c r="D117" s="242"/>
      <c r="E117" s="242"/>
      <c r="F117" s="242"/>
      <c r="G117" s="242"/>
      <c r="H117" s="242"/>
      <c r="I117" s="242"/>
      <c r="J117" s="242"/>
      <c r="K117" s="242"/>
      <c r="L117" s="242"/>
      <c r="M117" s="242"/>
      <c r="N117" s="242"/>
      <c r="O117" s="242"/>
      <c r="P117" s="242"/>
      <c r="Q117" s="242"/>
      <c r="R117" s="242"/>
      <c r="S117" s="242"/>
      <c r="T117" s="242"/>
      <c r="U117" s="242"/>
      <c r="V117" s="242"/>
      <c r="W117" s="242"/>
      <c r="X117" s="242"/>
      <c r="Y117" s="242"/>
      <c r="Z117" s="242"/>
      <c r="AA117" s="242"/>
      <c r="AB117" s="242"/>
      <c r="AC117" s="242"/>
      <c r="AD117" s="242"/>
      <c r="AE117" s="346"/>
      <c r="AF117" s="359"/>
      <c r="AG117" s="359"/>
      <c r="AH117" s="359"/>
      <c r="AI117" s="359"/>
      <c r="AJ117" s="359"/>
      <c r="AK117" s="359"/>
      <c r="AL117" s="359"/>
      <c r="AM117" s="359"/>
      <c r="AN117" s="359"/>
      <c r="AO117" s="359"/>
      <c r="AP117" s="359"/>
      <c r="AQ117" s="359"/>
      <c r="AR117" s="359"/>
      <c r="AS117" s="257"/>
    </row>
    <row r="118" spans="1:45" ht="15" hidden="1" outlineLevel="1">
      <c r="A118" s="427">
        <v>25</v>
      </c>
      <c r="B118" s="264" t="s">
        <v>506</v>
      </c>
      <c r="C118" s="242" t="s">
        <v>323</v>
      </c>
      <c r="D118" s="246"/>
      <c r="E118" s="246"/>
      <c r="F118" s="246"/>
      <c r="G118" s="246"/>
      <c r="H118" s="246"/>
      <c r="I118" s="246"/>
      <c r="J118" s="246"/>
      <c r="K118" s="246"/>
      <c r="L118" s="246"/>
      <c r="M118" s="246"/>
      <c r="N118" s="246"/>
      <c r="O118" s="246"/>
      <c r="P118" s="246"/>
      <c r="Q118" s="246">
        <v>12</v>
      </c>
      <c r="R118" s="246"/>
      <c r="S118" s="246"/>
      <c r="T118" s="246"/>
      <c r="U118" s="246"/>
      <c r="V118" s="246"/>
      <c r="W118" s="246"/>
      <c r="X118" s="246"/>
      <c r="Y118" s="246"/>
      <c r="Z118" s="246"/>
      <c r="AA118" s="246"/>
      <c r="AB118" s="246"/>
      <c r="AC118" s="246"/>
      <c r="AD118" s="246"/>
      <c r="AE118" s="360"/>
      <c r="AF118" s="344"/>
      <c r="AG118" s="344"/>
      <c r="AH118" s="344"/>
      <c r="AI118" s="344"/>
      <c r="AJ118" s="344"/>
      <c r="AK118" s="344"/>
      <c r="AL118" s="349"/>
      <c r="AM118" s="349"/>
      <c r="AN118" s="349"/>
      <c r="AO118" s="349"/>
      <c r="AP118" s="349"/>
      <c r="AQ118" s="349"/>
      <c r="AR118" s="349"/>
      <c r="AS118" s="247">
        <f>SUM(AE118:AR118)</f>
        <v>0</v>
      </c>
    </row>
    <row r="119" spans="1:45" ht="15" hidden="1" outlineLevel="1">
      <c r="B119" s="245" t="s">
        <v>477</v>
      </c>
      <c r="C119" s="242" t="s">
        <v>325</v>
      </c>
      <c r="D119" s="246"/>
      <c r="E119" s="246"/>
      <c r="F119" s="246"/>
      <c r="G119" s="246"/>
      <c r="H119" s="246"/>
      <c r="I119" s="246"/>
      <c r="J119" s="246"/>
      <c r="K119" s="246"/>
      <c r="L119" s="246"/>
      <c r="M119" s="246"/>
      <c r="N119" s="246"/>
      <c r="O119" s="246"/>
      <c r="P119" s="246"/>
      <c r="Q119" s="246">
        <f>Q118</f>
        <v>12</v>
      </c>
      <c r="R119" s="246"/>
      <c r="S119" s="246"/>
      <c r="T119" s="246"/>
      <c r="U119" s="246"/>
      <c r="V119" s="246"/>
      <c r="W119" s="246"/>
      <c r="X119" s="246"/>
      <c r="Y119" s="246"/>
      <c r="Z119" s="246"/>
      <c r="AA119" s="246"/>
      <c r="AB119" s="246"/>
      <c r="AC119" s="246"/>
      <c r="AD119" s="246"/>
      <c r="AE119" s="345">
        <f>AE118</f>
        <v>0</v>
      </c>
      <c r="AF119" s="345">
        <f t="shared" ref="AF119" si="228">AF118</f>
        <v>0</v>
      </c>
      <c r="AG119" s="345">
        <f t="shared" ref="AG119" si="229">AG118</f>
        <v>0</v>
      </c>
      <c r="AH119" s="345">
        <f t="shared" ref="AH119" si="230">AH118</f>
        <v>0</v>
      </c>
      <c r="AI119" s="345">
        <f t="shared" ref="AI119" si="231">AI118</f>
        <v>0</v>
      </c>
      <c r="AJ119" s="345">
        <f t="shared" ref="AJ119" si="232">AJ118</f>
        <v>0</v>
      </c>
      <c r="AK119" s="345">
        <f t="shared" ref="AK119" si="233">AK118</f>
        <v>0</v>
      </c>
      <c r="AL119" s="345">
        <f t="shared" ref="AL119" si="234">AL118</f>
        <v>0</v>
      </c>
      <c r="AM119" s="345">
        <f t="shared" ref="AM119" si="235">AM118</f>
        <v>0</v>
      </c>
      <c r="AN119" s="345">
        <f t="shared" ref="AN119" si="236">AN118</f>
        <v>0</v>
      </c>
      <c r="AO119" s="345">
        <f t="shared" ref="AO119" si="237">AO118</f>
        <v>0</v>
      </c>
      <c r="AP119" s="345">
        <f t="shared" ref="AP119" si="238">AP118</f>
        <v>0</v>
      </c>
      <c r="AQ119" s="345">
        <f t="shared" ref="AQ119" si="239">AQ118</f>
        <v>0</v>
      </c>
      <c r="AR119" s="345">
        <f t="shared" ref="AR119" si="240">AR118</f>
        <v>0</v>
      </c>
      <c r="AS119" s="257"/>
    </row>
    <row r="120" spans="1:45" ht="15" hidden="1" outlineLevel="1">
      <c r="B120" s="245"/>
      <c r="C120" s="242"/>
      <c r="D120" s="242"/>
      <c r="E120" s="242"/>
      <c r="F120" s="242"/>
      <c r="G120" s="242"/>
      <c r="H120" s="242"/>
      <c r="I120" s="242"/>
      <c r="J120" s="242"/>
      <c r="K120" s="242"/>
      <c r="L120" s="242"/>
      <c r="M120" s="242"/>
      <c r="N120" s="242"/>
      <c r="O120" s="242"/>
      <c r="P120" s="242"/>
      <c r="Q120" s="242"/>
      <c r="R120" s="242"/>
      <c r="S120" s="242"/>
      <c r="T120" s="242"/>
      <c r="U120" s="242"/>
      <c r="V120" s="242"/>
      <c r="W120" s="242"/>
      <c r="X120" s="242"/>
      <c r="Y120" s="242"/>
      <c r="Z120" s="242"/>
      <c r="AA120" s="242"/>
      <c r="AB120" s="242"/>
      <c r="AC120" s="242"/>
      <c r="AD120" s="242"/>
      <c r="AE120" s="346"/>
      <c r="AF120" s="359"/>
      <c r="AG120" s="359"/>
      <c r="AH120" s="359"/>
      <c r="AI120" s="359"/>
      <c r="AJ120" s="359"/>
      <c r="AK120" s="359"/>
      <c r="AL120" s="359"/>
      <c r="AM120" s="359"/>
      <c r="AN120" s="359"/>
      <c r="AO120" s="359"/>
      <c r="AP120" s="359"/>
      <c r="AQ120" s="359"/>
      <c r="AR120" s="359"/>
      <c r="AS120" s="257"/>
    </row>
    <row r="121" spans="1:45" ht="15" hidden="1" outlineLevel="1">
      <c r="A121" s="427">
        <v>26</v>
      </c>
      <c r="B121" s="264" t="s">
        <v>507</v>
      </c>
      <c r="C121" s="242" t="s">
        <v>323</v>
      </c>
      <c r="D121" s="246"/>
      <c r="E121" s="246"/>
      <c r="F121" s="246"/>
      <c r="G121" s="246"/>
      <c r="H121" s="246"/>
      <c r="I121" s="246"/>
      <c r="J121" s="246"/>
      <c r="K121" s="246"/>
      <c r="L121" s="246"/>
      <c r="M121" s="246"/>
      <c r="N121" s="246"/>
      <c r="O121" s="246"/>
      <c r="P121" s="246"/>
      <c r="Q121" s="246">
        <v>12</v>
      </c>
      <c r="R121" s="246"/>
      <c r="S121" s="246"/>
      <c r="T121" s="246"/>
      <c r="U121" s="246"/>
      <c r="V121" s="246"/>
      <c r="W121" s="246"/>
      <c r="X121" s="246"/>
      <c r="Y121" s="246"/>
      <c r="Z121" s="246"/>
      <c r="AA121" s="246"/>
      <c r="AB121" s="246"/>
      <c r="AC121" s="246"/>
      <c r="AD121" s="246"/>
      <c r="AE121" s="360"/>
      <c r="AF121" s="435"/>
      <c r="AG121" s="435"/>
      <c r="AH121" s="344"/>
      <c r="AI121" s="435"/>
      <c r="AJ121" s="344"/>
      <c r="AK121" s="344"/>
      <c r="AL121" s="349"/>
      <c r="AM121" s="349"/>
      <c r="AN121" s="349"/>
      <c r="AO121" s="349"/>
      <c r="AP121" s="349"/>
      <c r="AQ121" s="349"/>
      <c r="AR121" s="349"/>
      <c r="AS121" s="247">
        <f>SUM(AE121:AR121)</f>
        <v>0</v>
      </c>
    </row>
    <row r="122" spans="1:45" ht="15" hidden="1" outlineLevel="1">
      <c r="B122" s="245" t="s">
        <v>477</v>
      </c>
      <c r="C122" s="242" t="s">
        <v>325</v>
      </c>
      <c r="D122" s="246"/>
      <c r="E122" s="246"/>
      <c r="F122" s="246"/>
      <c r="G122" s="246"/>
      <c r="H122" s="246"/>
      <c r="I122" s="246"/>
      <c r="J122" s="246"/>
      <c r="K122" s="246"/>
      <c r="L122" s="246"/>
      <c r="M122" s="246"/>
      <c r="N122" s="246"/>
      <c r="O122" s="246"/>
      <c r="P122" s="246"/>
      <c r="Q122" s="246">
        <f>Q121</f>
        <v>12</v>
      </c>
      <c r="R122" s="246"/>
      <c r="S122" s="246"/>
      <c r="T122" s="246"/>
      <c r="U122" s="246"/>
      <c r="V122" s="246"/>
      <c r="W122" s="246"/>
      <c r="X122" s="246"/>
      <c r="Y122" s="246"/>
      <c r="Z122" s="246"/>
      <c r="AA122" s="246"/>
      <c r="AB122" s="246"/>
      <c r="AC122" s="246"/>
      <c r="AD122" s="246"/>
      <c r="AE122" s="345">
        <f>AE121</f>
        <v>0</v>
      </c>
      <c r="AF122" s="345">
        <f t="shared" ref="AF122" si="241">AF121</f>
        <v>0</v>
      </c>
      <c r="AG122" s="345">
        <f t="shared" ref="AG122" si="242">AG121</f>
        <v>0</v>
      </c>
      <c r="AH122" s="345">
        <f t="shared" ref="AH122" si="243">AH121</f>
        <v>0</v>
      </c>
      <c r="AI122" s="345">
        <f t="shared" ref="AI122" si="244">AI121</f>
        <v>0</v>
      </c>
      <c r="AJ122" s="345">
        <f t="shared" ref="AJ122" si="245">AJ121</f>
        <v>0</v>
      </c>
      <c r="AK122" s="345">
        <f t="shared" ref="AK122" si="246">AK121</f>
        <v>0</v>
      </c>
      <c r="AL122" s="345">
        <f t="shared" ref="AL122" si="247">AL121</f>
        <v>0</v>
      </c>
      <c r="AM122" s="345">
        <f t="shared" ref="AM122" si="248">AM121</f>
        <v>0</v>
      </c>
      <c r="AN122" s="345">
        <f t="shared" ref="AN122" si="249">AN121</f>
        <v>0</v>
      </c>
      <c r="AO122" s="345">
        <f t="shared" ref="AO122" si="250">AO121</f>
        <v>0</v>
      </c>
      <c r="AP122" s="345">
        <f t="shared" ref="AP122" si="251">AP121</f>
        <v>0</v>
      </c>
      <c r="AQ122" s="345">
        <f t="shared" ref="AQ122" si="252">AQ121</f>
        <v>0</v>
      </c>
      <c r="AR122" s="345">
        <f t="shared" ref="AR122" si="253">AR121</f>
        <v>0</v>
      </c>
      <c r="AS122" s="257"/>
    </row>
    <row r="123" spans="1:45" ht="15" hidden="1" outlineLevel="1">
      <c r="B123" s="245"/>
      <c r="C123" s="242"/>
      <c r="D123" s="242"/>
      <c r="E123" s="242"/>
      <c r="F123" s="242"/>
      <c r="G123" s="242"/>
      <c r="H123" s="242"/>
      <c r="I123" s="242"/>
      <c r="J123" s="242"/>
      <c r="K123" s="242"/>
      <c r="L123" s="242"/>
      <c r="M123" s="242"/>
      <c r="N123" s="242"/>
      <c r="O123" s="242"/>
      <c r="P123" s="242"/>
      <c r="Q123" s="242"/>
      <c r="R123" s="242"/>
      <c r="S123" s="242"/>
      <c r="T123" s="242"/>
      <c r="U123" s="242"/>
      <c r="V123" s="242"/>
      <c r="W123" s="242"/>
      <c r="X123" s="242"/>
      <c r="Y123" s="242"/>
      <c r="Z123" s="242"/>
      <c r="AA123" s="242"/>
      <c r="AB123" s="242"/>
      <c r="AC123" s="242"/>
      <c r="AD123" s="242"/>
      <c r="AE123" s="346"/>
      <c r="AF123" s="359"/>
      <c r="AG123" s="359"/>
      <c r="AH123" s="359"/>
      <c r="AI123" s="359"/>
      <c r="AJ123" s="359"/>
      <c r="AK123" s="359"/>
      <c r="AL123" s="359"/>
      <c r="AM123" s="359"/>
      <c r="AN123" s="359"/>
      <c r="AO123" s="359"/>
      <c r="AP123" s="359"/>
      <c r="AQ123" s="359"/>
      <c r="AR123" s="359"/>
      <c r="AS123" s="257"/>
    </row>
    <row r="124" spans="1:45" ht="15" hidden="1" outlineLevel="1">
      <c r="A124" s="427">
        <v>27</v>
      </c>
      <c r="B124" s="264" t="s">
        <v>508</v>
      </c>
      <c r="C124" s="242" t="s">
        <v>323</v>
      </c>
      <c r="D124" s="246"/>
      <c r="E124" s="246"/>
      <c r="F124" s="246"/>
      <c r="G124" s="246"/>
      <c r="H124" s="246"/>
      <c r="I124" s="246"/>
      <c r="J124" s="246"/>
      <c r="K124" s="246"/>
      <c r="L124" s="246"/>
      <c r="M124" s="246"/>
      <c r="N124" s="246"/>
      <c r="O124" s="246"/>
      <c r="P124" s="246"/>
      <c r="Q124" s="246">
        <v>12</v>
      </c>
      <c r="R124" s="246"/>
      <c r="S124" s="246"/>
      <c r="T124" s="246"/>
      <c r="U124" s="246"/>
      <c r="V124" s="246"/>
      <c r="W124" s="246"/>
      <c r="X124" s="246"/>
      <c r="Y124" s="246"/>
      <c r="Z124" s="246"/>
      <c r="AA124" s="246"/>
      <c r="AB124" s="246"/>
      <c r="AC124" s="246"/>
      <c r="AD124" s="246"/>
      <c r="AE124" s="360"/>
      <c r="AF124" s="344"/>
      <c r="AG124" s="344"/>
      <c r="AH124" s="344"/>
      <c r="AI124" s="344"/>
      <c r="AJ124" s="344"/>
      <c r="AK124" s="344"/>
      <c r="AL124" s="349"/>
      <c r="AM124" s="349"/>
      <c r="AN124" s="349"/>
      <c r="AO124" s="349"/>
      <c r="AP124" s="349"/>
      <c r="AQ124" s="349"/>
      <c r="AR124" s="349"/>
      <c r="AS124" s="247">
        <f>SUM(AE124:AR124)</f>
        <v>0</v>
      </c>
    </row>
    <row r="125" spans="1:45" ht="15" hidden="1" outlineLevel="1">
      <c r="B125" s="245" t="s">
        <v>477</v>
      </c>
      <c r="C125" s="242" t="s">
        <v>325</v>
      </c>
      <c r="D125" s="246"/>
      <c r="E125" s="246"/>
      <c r="F125" s="246"/>
      <c r="G125" s="246"/>
      <c r="H125" s="246"/>
      <c r="I125" s="246"/>
      <c r="J125" s="246"/>
      <c r="K125" s="246"/>
      <c r="L125" s="246"/>
      <c r="M125" s="246"/>
      <c r="N125" s="246"/>
      <c r="O125" s="246"/>
      <c r="P125" s="246"/>
      <c r="Q125" s="246">
        <f>Q124</f>
        <v>12</v>
      </c>
      <c r="R125" s="246"/>
      <c r="S125" s="246"/>
      <c r="T125" s="246"/>
      <c r="U125" s="246"/>
      <c r="V125" s="246"/>
      <c r="W125" s="246"/>
      <c r="X125" s="246"/>
      <c r="Y125" s="246"/>
      <c r="Z125" s="246"/>
      <c r="AA125" s="246"/>
      <c r="AB125" s="246"/>
      <c r="AC125" s="246"/>
      <c r="AD125" s="246"/>
      <c r="AE125" s="345">
        <f>AE124</f>
        <v>0</v>
      </c>
      <c r="AF125" s="345">
        <f t="shared" ref="AF125" si="254">AF124</f>
        <v>0</v>
      </c>
      <c r="AG125" s="345">
        <f t="shared" ref="AG125" si="255">AG124</f>
        <v>0</v>
      </c>
      <c r="AH125" s="345">
        <f t="shared" ref="AH125" si="256">AH124</f>
        <v>0</v>
      </c>
      <c r="AI125" s="345">
        <f t="shared" ref="AI125" si="257">AI124</f>
        <v>0</v>
      </c>
      <c r="AJ125" s="345">
        <f t="shared" ref="AJ125" si="258">AJ124</f>
        <v>0</v>
      </c>
      <c r="AK125" s="345">
        <f t="shared" ref="AK125" si="259">AK124</f>
        <v>0</v>
      </c>
      <c r="AL125" s="345">
        <f t="shared" ref="AL125" si="260">AL124</f>
        <v>0</v>
      </c>
      <c r="AM125" s="345">
        <f t="shared" ref="AM125" si="261">AM124</f>
        <v>0</v>
      </c>
      <c r="AN125" s="345">
        <f t="shared" ref="AN125" si="262">AN124</f>
        <v>0</v>
      </c>
      <c r="AO125" s="345">
        <f t="shared" ref="AO125" si="263">AO124</f>
        <v>0</v>
      </c>
      <c r="AP125" s="345">
        <f t="shared" ref="AP125" si="264">AP124</f>
        <v>0</v>
      </c>
      <c r="AQ125" s="345">
        <f t="shared" ref="AQ125" si="265">AQ124</f>
        <v>0</v>
      </c>
      <c r="AR125" s="345">
        <f t="shared" ref="AR125" si="266">AR124</f>
        <v>0</v>
      </c>
      <c r="AS125" s="257"/>
    </row>
    <row r="126" spans="1:45" ht="15" hidden="1" outlineLevel="1">
      <c r="B126" s="245"/>
      <c r="C126" s="242"/>
      <c r="D126" s="242"/>
      <c r="E126" s="242"/>
      <c r="F126" s="242"/>
      <c r="G126" s="242"/>
      <c r="H126" s="242"/>
      <c r="I126" s="242"/>
      <c r="J126" s="242"/>
      <c r="K126" s="242"/>
      <c r="L126" s="242"/>
      <c r="M126" s="242"/>
      <c r="N126" s="242"/>
      <c r="O126" s="242"/>
      <c r="P126" s="242"/>
      <c r="Q126" s="242"/>
      <c r="R126" s="242"/>
      <c r="S126" s="242"/>
      <c r="T126" s="242"/>
      <c r="U126" s="242"/>
      <c r="V126" s="242"/>
      <c r="W126" s="242"/>
      <c r="X126" s="242"/>
      <c r="Y126" s="242"/>
      <c r="Z126" s="242"/>
      <c r="AA126" s="242"/>
      <c r="AB126" s="242"/>
      <c r="AC126" s="242"/>
      <c r="AD126" s="242"/>
      <c r="AE126" s="346"/>
      <c r="AF126" s="359"/>
      <c r="AG126" s="359"/>
      <c r="AH126" s="359"/>
      <c r="AI126" s="359"/>
      <c r="AJ126" s="359"/>
      <c r="AK126" s="359"/>
      <c r="AL126" s="359"/>
      <c r="AM126" s="359"/>
      <c r="AN126" s="359"/>
      <c r="AO126" s="359"/>
      <c r="AP126" s="359"/>
      <c r="AQ126" s="359"/>
      <c r="AR126" s="359"/>
      <c r="AS126" s="257"/>
    </row>
    <row r="127" spans="1:45" ht="30" hidden="1" outlineLevel="1">
      <c r="A127" s="427">
        <v>28</v>
      </c>
      <c r="B127" s="264" t="s">
        <v>509</v>
      </c>
      <c r="C127" s="242" t="s">
        <v>323</v>
      </c>
      <c r="D127" s="246"/>
      <c r="E127" s="246"/>
      <c r="F127" s="246"/>
      <c r="G127" s="246"/>
      <c r="H127" s="246"/>
      <c r="I127" s="246"/>
      <c r="J127" s="246"/>
      <c r="K127" s="246"/>
      <c r="L127" s="246"/>
      <c r="M127" s="246"/>
      <c r="N127" s="246"/>
      <c r="O127" s="246"/>
      <c r="P127" s="246"/>
      <c r="Q127" s="246">
        <v>12</v>
      </c>
      <c r="R127" s="246"/>
      <c r="S127" s="246"/>
      <c r="T127" s="246"/>
      <c r="U127" s="246"/>
      <c r="V127" s="246"/>
      <c r="W127" s="246"/>
      <c r="X127" s="246"/>
      <c r="Y127" s="246"/>
      <c r="Z127" s="246"/>
      <c r="AA127" s="246"/>
      <c r="AB127" s="246"/>
      <c r="AC127" s="246"/>
      <c r="AD127" s="246"/>
      <c r="AE127" s="360"/>
      <c r="AF127" s="344"/>
      <c r="AG127" s="344"/>
      <c r="AH127" s="344"/>
      <c r="AI127" s="344"/>
      <c r="AJ127" s="344"/>
      <c r="AK127" s="344"/>
      <c r="AL127" s="349"/>
      <c r="AM127" s="349"/>
      <c r="AN127" s="349"/>
      <c r="AO127" s="349"/>
      <c r="AP127" s="349"/>
      <c r="AQ127" s="349"/>
      <c r="AR127" s="349"/>
      <c r="AS127" s="247">
        <f>SUM(AE127:AR127)</f>
        <v>0</v>
      </c>
    </row>
    <row r="128" spans="1:45" ht="15" hidden="1" outlineLevel="1">
      <c r="B128" s="245" t="s">
        <v>477</v>
      </c>
      <c r="C128" s="242" t="s">
        <v>325</v>
      </c>
      <c r="D128" s="246"/>
      <c r="E128" s="246"/>
      <c r="F128" s="246"/>
      <c r="G128" s="246"/>
      <c r="H128" s="246"/>
      <c r="I128" s="246"/>
      <c r="J128" s="246"/>
      <c r="K128" s="246"/>
      <c r="L128" s="246"/>
      <c r="M128" s="246"/>
      <c r="N128" s="246"/>
      <c r="O128" s="246"/>
      <c r="P128" s="246"/>
      <c r="Q128" s="246">
        <f>Q127</f>
        <v>12</v>
      </c>
      <c r="R128" s="246"/>
      <c r="S128" s="246"/>
      <c r="T128" s="246"/>
      <c r="U128" s="246"/>
      <c r="V128" s="246"/>
      <c r="W128" s="246"/>
      <c r="X128" s="246"/>
      <c r="Y128" s="246"/>
      <c r="Z128" s="246"/>
      <c r="AA128" s="246"/>
      <c r="AB128" s="246"/>
      <c r="AC128" s="246"/>
      <c r="AD128" s="246"/>
      <c r="AE128" s="345">
        <f>AE127</f>
        <v>0</v>
      </c>
      <c r="AF128" s="345">
        <f t="shared" ref="AF128" si="267">AF127</f>
        <v>0</v>
      </c>
      <c r="AG128" s="345">
        <f t="shared" ref="AG128" si="268">AG127</f>
        <v>0</v>
      </c>
      <c r="AH128" s="345">
        <f t="shared" ref="AH128" si="269">AH127</f>
        <v>0</v>
      </c>
      <c r="AI128" s="345">
        <f t="shared" ref="AI128" si="270">AI127</f>
        <v>0</v>
      </c>
      <c r="AJ128" s="345">
        <f t="shared" ref="AJ128" si="271">AJ127</f>
        <v>0</v>
      </c>
      <c r="AK128" s="345">
        <f t="shared" ref="AK128" si="272">AK127</f>
        <v>0</v>
      </c>
      <c r="AL128" s="345">
        <f t="shared" ref="AL128" si="273">AL127</f>
        <v>0</v>
      </c>
      <c r="AM128" s="345">
        <f t="shared" ref="AM128" si="274">AM127</f>
        <v>0</v>
      </c>
      <c r="AN128" s="345">
        <f t="shared" ref="AN128" si="275">AN127</f>
        <v>0</v>
      </c>
      <c r="AO128" s="345">
        <f t="shared" ref="AO128" si="276">AO127</f>
        <v>0</v>
      </c>
      <c r="AP128" s="345">
        <f t="shared" ref="AP128" si="277">AP127</f>
        <v>0</v>
      </c>
      <c r="AQ128" s="345">
        <f t="shared" ref="AQ128" si="278">AQ127</f>
        <v>0</v>
      </c>
      <c r="AR128" s="345">
        <f t="shared" ref="AR128" si="279">AR127</f>
        <v>0</v>
      </c>
      <c r="AS128" s="257"/>
    </row>
    <row r="129" spans="1:45" ht="15" hidden="1" outlineLevel="1">
      <c r="B129" s="245"/>
      <c r="C129" s="242"/>
      <c r="D129" s="242"/>
      <c r="E129" s="242"/>
      <c r="F129" s="242"/>
      <c r="G129" s="242"/>
      <c r="H129" s="242"/>
      <c r="I129" s="242"/>
      <c r="J129" s="242"/>
      <c r="K129" s="242"/>
      <c r="L129" s="242"/>
      <c r="M129" s="242"/>
      <c r="N129" s="242"/>
      <c r="O129" s="242"/>
      <c r="P129" s="242"/>
      <c r="Q129" s="242"/>
      <c r="R129" s="242"/>
      <c r="S129" s="242"/>
      <c r="T129" s="242"/>
      <c r="U129" s="242"/>
      <c r="V129" s="242"/>
      <c r="W129" s="242"/>
      <c r="X129" s="242"/>
      <c r="Y129" s="242"/>
      <c r="Z129" s="242"/>
      <c r="AA129" s="242"/>
      <c r="AB129" s="242"/>
      <c r="AC129" s="242"/>
      <c r="AD129" s="242"/>
      <c r="AE129" s="346"/>
      <c r="AF129" s="359"/>
      <c r="AG129" s="359"/>
      <c r="AH129" s="359"/>
      <c r="AI129" s="359"/>
      <c r="AJ129" s="359"/>
      <c r="AK129" s="359"/>
      <c r="AL129" s="359"/>
      <c r="AM129" s="359"/>
      <c r="AN129" s="359"/>
      <c r="AO129" s="359"/>
      <c r="AP129" s="359"/>
      <c r="AQ129" s="359"/>
      <c r="AR129" s="359"/>
      <c r="AS129" s="257"/>
    </row>
    <row r="130" spans="1:45" ht="30" hidden="1" outlineLevel="1">
      <c r="A130" s="427">
        <v>29</v>
      </c>
      <c r="B130" s="264" t="s">
        <v>510</v>
      </c>
      <c r="C130" s="242" t="s">
        <v>323</v>
      </c>
      <c r="D130" s="246"/>
      <c r="E130" s="246"/>
      <c r="F130" s="246"/>
      <c r="G130" s="246"/>
      <c r="H130" s="246"/>
      <c r="I130" s="246"/>
      <c r="J130" s="246"/>
      <c r="K130" s="246"/>
      <c r="L130" s="246"/>
      <c r="M130" s="246"/>
      <c r="N130" s="246"/>
      <c r="O130" s="246"/>
      <c r="P130" s="246"/>
      <c r="Q130" s="246">
        <v>3</v>
      </c>
      <c r="R130" s="246"/>
      <c r="S130" s="246"/>
      <c r="T130" s="246"/>
      <c r="U130" s="246"/>
      <c r="V130" s="246"/>
      <c r="W130" s="246"/>
      <c r="X130" s="246"/>
      <c r="Y130" s="246"/>
      <c r="Z130" s="246"/>
      <c r="AA130" s="246"/>
      <c r="AB130" s="246"/>
      <c r="AC130" s="246"/>
      <c r="AD130" s="246"/>
      <c r="AE130" s="360"/>
      <c r="AF130" s="344"/>
      <c r="AG130" s="344"/>
      <c r="AH130" s="344"/>
      <c r="AI130" s="344"/>
      <c r="AJ130" s="344"/>
      <c r="AK130" s="344"/>
      <c r="AL130" s="349"/>
      <c r="AM130" s="349"/>
      <c r="AN130" s="349"/>
      <c r="AO130" s="349"/>
      <c r="AP130" s="349"/>
      <c r="AQ130" s="349"/>
      <c r="AR130" s="349"/>
      <c r="AS130" s="247">
        <f>SUM(AE130:AR130)</f>
        <v>0</v>
      </c>
    </row>
    <row r="131" spans="1:45" ht="15" hidden="1" outlineLevel="1">
      <c r="B131" s="245" t="s">
        <v>477</v>
      </c>
      <c r="C131" s="242" t="s">
        <v>325</v>
      </c>
      <c r="D131" s="246"/>
      <c r="E131" s="246"/>
      <c r="F131" s="246"/>
      <c r="G131" s="246"/>
      <c r="H131" s="246"/>
      <c r="I131" s="246"/>
      <c r="J131" s="246"/>
      <c r="K131" s="246"/>
      <c r="L131" s="246"/>
      <c r="M131" s="246"/>
      <c r="N131" s="246"/>
      <c r="O131" s="246"/>
      <c r="P131" s="246"/>
      <c r="Q131" s="246">
        <f>Q130</f>
        <v>3</v>
      </c>
      <c r="R131" s="246"/>
      <c r="S131" s="246"/>
      <c r="T131" s="246"/>
      <c r="U131" s="246"/>
      <c r="V131" s="246"/>
      <c r="W131" s="246"/>
      <c r="X131" s="246"/>
      <c r="Y131" s="246"/>
      <c r="Z131" s="246"/>
      <c r="AA131" s="246"/>
      <c r="AB131" s="246"/>
      <c r="AC131" s="246"/>
      <c r="AD131" s="246"/>
      <c r="AE131" s="345">
        <f>AE130</f>
        <v>0</v>
      </c>
      <c r="AF131" s="345">
        <f t="shared" ref="AF131" si="280">AF130</f>
        <v>0</v>
      </c>
      <c r="AG131" s="345">
        <f t="shared" ref="AG131" si="281">AG130</f>
        <v>0</v>
      </c>
      <c r="AH131" s="345">
        <f t="shared" ref="AH131" si="282">AH130</f>
        <v>0</v>
      </c>
      <c r="AI131" s="345">
        <f t="shared" ref="AI131" si="283">AI130</f>
        <v>0</v>
      </c>
      <c r="AJ131" s="345">
        <f t="shared" ref="AJ131" si="284">AJ130</f>
        <v>0</v>
      </c>
      <c r="AK131" s="345">
        <f t="shared" ref="AK131" si="285">AK130</f>
        <v>0</v>
      </c>
      <c r="AL131" s="345">
        <f t="shared" ref="AL131" si="286">AL130</f>
        <v>0</v>
      </c>
      <c r="AM131" s="345">
        <f t="shared" ref="AM131" si="287">AM130</f>
        <v>0</v>
      </c>
      <c r="AN131" s="345">
        <f t="shared" ref="AN131" si="288">AN130</f>
        <v>0</v>
      </c>
      <c r="AO131" s="345">
        <f t="shared" ref="AO131" si="289">AO130</f>
        <v>0</v>
      </c>
      <c r="AP131" s="345">
        <f t="shared" ref="AP131" si="290">AP130</f>
        <v>0</v>
      </c>
      <c r="AQ131" s="345">
        <f t="shared" ref="AQ131" si="291">AQ130</f>
        <v>0</v>
      </c>
      <c r="AR131" s="345">
        <f t="shared" ref="AR131" si="292">AR130</f>
        <v>0</v>
      </c>
      <c r="AS131" s="257"/>
    </row>
    <row r="132" spans="1:45" ht="15" hidden="1" outlineLevel="1">
      <c r="B132" s="245"/>
      <c r="C132" s="242"/>
      <c r="D132" s="242"/>
      <c r="E132" s="242"/>
      <c r="F132" s="242"/>
      <c r="G132" s="242"/>
      <c r="H132" s="242"/>
      <c r="I132" s="242"/>
      <c r="J132" s="242"/>
      <c r="K132" s="242"/>
      <c r="L132" s="242"/>
      <c r="M132" s="242"/>
      <c r="N132" s="242"/>
      <c r="O132" s="242"/>
      <c r="P132" s="242"/>
      <c r="Q132" s="242"/>
      <c r="R132" s="242"/>
      <c r="S132" s="242"/>
      <c r="T132" s="242"/>
      <c r="U132" s="242"/>
      <c r="V132" s="242"/>
      <c r="W132" s="242"/>
      <c r="X132" s="242"/>
      <c r="Y132" s="242"/>
      <c r="Z132" s="242"/>
      <c r="AA132" s="242"/>
      <c r="AB132" s="242"/>
      <c r="AC132" s="242"/>
      <c r="AD132" s="242"/>
      <c r="AE132" s="346"/>
      <c r="AF132" s="359"/>
      <c r="AG132" s="359"/>
      <c r="AH132" s="359"/>
      <c r="AI132" s="359"/>
      <c r="AJ132" s="359"/>
      <c r="AK132" s="359"/>
      <c r="AL132" s="359"/>
      <c r="AM132" s="359"/>
      <c r="AN132" s="359"/>
      <c r="AO132" s="359"/>
      <c r="AP132" s="359"/>
      <c r="AQ132" s="359"/>
      <c r="AR132" s="359"/>
      <c r="AS132" s="257"/>
    </row>
    <row r="133" spans="1:45" ht="30" hidden="1" outlineLevel="1">
      <c r="A133" s="427">
        <v>30</v>
      </c>
      <c r="B133" s="264" t="s">
        <v>511</v>
      </c>
      <c r="C133" s="242" t="s">
        <v>323</v>
      </c>
      <c r="D133" s="246"/>
      <c r="E133" s="246"/>
      <c r="F133" s="246"/>
      <c r="G133" s="246"/>
      <c r="H133" s="246"/>
      <c r="I133" s="246"/>
      <c r="J133" s="246"/>
      <c r="K133" s="246"/>
      <c r="L133" s="246"/>
      <c r="M133" s="246"/>
      <c r="N133" s="246"/>
      <c r="O133" s="246"/>
      <c r="P133" s="246"/>
      <c r="Q133" s="246">
        <v>12</v>
      </c>
      <c r="R133" s="246"/>
      <c r="S133" s="246"/>
      <c r="T133" s="246"/>
      <c r="U133" s="246"/>
      <c r="V133" s="246"/>
      <c r="W133" s="246"/>
      <c r="X133" s="246"/>
      <c r="Y133" s="246"/>
      <c r="Z133" s="246"/>
      <c r="AA133" s="246"/>
      <c r="AB133" s="246"/>
      <c r="AC133" s="246"/>
      <c r="AD133" s="246"/>
      <c r="AE133" s="360"/>
      <c r="AF133" s="344"/>
      <c r="AG133" s="344"/>
      <c r="AH133" s="344"/>
      <c r="AI133" s="344"/>
      <c r="AJ133" s="344"/>
      <c r="AK133" s="344"/>
      <c r="AL133" s="349"/>
      <c r="AM133" s="349"/>
      <c r="AN133" s="349"/>
      <c r="AO133" s="349"/>
      <c r="AP133" s="349"/>
      <c r="AQ133" s="349"/>
      <c r="AR133" s="349"/>
      <c r="AS133" s="247">
        <f>SUM(AE133:AR133)</f>
        <v>0</v>
      </c>
    </row>
    <row r="134" spans="1:45" ht="15" hidden="1" outlineLevel="1">
      <c r="B134" s="245" t="s">
        <v>477</v>
      </c>
      <c r="C134" s="242" t="s">
        <v>325</v>
      </c>
      <c r="D134" s="246"/>
      <c r="E134" s="246"/>
      <c r="F134" s="246"/>
      <c r="G134" s="246"/>
      <c r="H134" s="246"/>
      <c r="I134" s="246"/>
      <c r="J134" s="246"/>
      <c r="K134" s="246"/>
      <c r="L134" s="246"/>
      <c r="M134" s="246"/>
      <c r="N134" s="246"/>
      <c r="O134" s="246"/>
      <c r="P134" s="246"/>
      <c r="Q134" s="246">
        <f>Q133</f>
        <v>12</v>
      </c>
      <c r="R134" s="246"/>
      <c r="S134" s="246"/>
      <c r="T134" s="246"/>
      <c r="U134" s="246"/>
      <c r="V134" s="246"/>
      <c r="W134" s="246"/>
      <c r="X134" s="246"/>
      <c r="Y134" s="246"/>
      <c r="Z134" s="246"/>
      <c r="AA134" s="246"/>
      <c r="AB134" s="246"/>
      <c r="AC134" s="246"/>
      <c r="AD134" s="246"/>
      <c r="AE134" s="345">
        <f>AE133</f>
        <v>0</v>
      </c>
      <c r="AF134" s="345">
        <f t="shared" ref="AF134" si="293">AF133</f>
        <v>0</v>
      </c>
      <c r="AG134" s="345">
        <f t="shared" ref="AG134" si="294">AG133</f>
        <v>0</v>
      </c>
      <c r="AH134" s="345">
        <f t="shared" ref="AH134" si="295">AH133</f>
        <v>0</v>
      </c>
      <c r="AI134" s="345">
        <f t="shared" ref="AI134" si="296">AI133</f>
        <v>0</v>
      </c>
      <c r="AJ134" s="345">
        <f t="shared" ref="AJ134" si="297">AJ133</f>
        <v>0</v>
      </c>
      <c r="AK134" s="345">
        <f t="shared" ref="AK134" si="298">AK133</f>
        <v>0</v>
      </c>
      <c r="AL134" s="345">
        <f t="shared" ref="AL134" si="299">AL133</f>
        <v>0</v>
      </c>
      <c r="AM134" s="345">
        <f t="shared" ref="AM134" si="300">AM133</f>
        <v>0</v>
      </c>
      <c r="AN134" s="345">
        <f t="shared" ref="AN134" si="301">AN133</f>
        <v>0</v>
      </c>
      <c r="AO134" s="345">
        <f t="shared" ref="AO134" si="302">AO133</f>
        <v>0</v>
      </c>
      <c r="AP134" s="345">
        <f t="shared" ref="AP134" si="303">AP133</f>
        <v>0</v>
      </c>
      <c r="AQ134" s="345">
        <f t="shared" ref="AQ134" si="304">AQ133</f>
        <v>0</v>
      </c>
      <c r="AR134" s="345">
        <f t="shared" ref="AR134" si="305">AR133</f>
        <v>0</v>
      </c>
      <c r="AS134" s="257"/>
    </row>
    <row r="135" spans="1:45" ht="15" hidden="1" outlineLevel="1">
      <c r="B135" s="245"/>
      <c r="C135" s="242"/>
      <c r="D135" s="242"/>
      <c r="E135" s="242"/>
      <c r="F135" s="242"/>
      <c r="G135" s="242"/>
      <c r="H135" s="242"/>
      <c r="I135" s="242"/>
      <c r="J135" s="242"/>
      <c r="K135" s="242"/>
      <c r="L135" s="242"/>
      <c r="M135" s="242"/>
      <c r="N135" s="242"/>
      <c r="O135" s="242"/>
      <c r="P135" s="242"/>
      <c r="Q135" s="242"/>
      <c r="R135" s="242"/>
      <c r="S135" s="242"/>
      <c r="T135" s="242"/>
      <c r="U135" s="242"/>
      <c r="V135" s="242"/>
      <c r="W135" s="242"/>
      <c r="X135" s="242"/>
      <c r="Y135" s="242"/>
      <c r="Z135" s="242"/>
      <c r="AA135" s="242"/>
      <c r="AB135" s="242"/>
      <c r="AC135" s="242"/>
      <c r="AD135" s="242"/>
      <c r="AE135" s="346"/>
      <c r="AF135" s="359"/>
      <c r="AG135" s="359"/>
      <c r="AH135" s="359"/>
      <c r="AI135" s="359"/>
      <c r="AJ135" s="359"/>
      <c r="AK135" s="359"/>
      <c r="AL135" s="359"/>
      <c r="AM135" s="359"/>
      <c r="AN135" s="359"/>
      <c r="AO135" s="359"/>
      <c r="AP135" s="359"/>
      <c r="AQ135" s="359"/>
      <c r="AR135" s="359"/>
      <c r="AS135" s="257"/>
    </row>
    <row r="136" spans="1:45" ht="15" hidden="1" outlineLevel="1">
      <c r="A136" s="427">
        <v>31</v>
      </c>
      <c r="B136" s="264" t="s">
        <v>512</v>
      </c>
      <c r="C136" s="242" t="s">
        <v>323</v>
      </c>
      <c r="D136" s="246"/>
      <c r="E136" s="246"/>
      <c r="F136" s="246"/>
      <c r="G136" s="246"/>
      <c r="H136" s="246"/>
      <c r="I136" s="246"/>
      <c r="J136" s="246"/>
      <c r="K136" s="246"/>
      <c r="L136" s="246"/>
      <c r="M136" s="246"/>
      <c r="N136" s="246"/>
      <c r="O136" s="246"/>
      <c r="P136" s="246"/>
      <c r="Q136" s="246">
        <v>12</v>
      </c>
      <c r="R136" s="246"/>
      <c r="S136" s="246"/>
      <c r="T136" s="246"/>
      <c r="U136" s="246"/>
      <c r="V136" s="246"/>
      <c r="W136" s="246"/>
      <c r="X136" s="246"/>
      <c r="Y136" s="246"/>
      <c r="Z136" s="246"/>
      <c r="AA136" s="246"/>
      <c r="AB136" s="246"/>
      <c r="AC136" s="246"/>
      <c r="AD136" s="246"/>
      <c r="AE136" s="360"/>
      <c r="AF136" s="344"/>
      <c r="AG136" s="344"/>
      <c r="AH136" s="344"/>
      <c r="AI136" s="344"/>
      <c r="AJ136" s="344"/>
      <c r="AK136" s="344"/>
      <c r="AL136" s="349"/>
      <c r="AM136" s="349"/>
      <c r="AN136" s="349"/>
      <c r="AO136" s="349"/>
      <c r="AP136" s="349"/>
      <c r="AQ136" s="349"/>
      <c r="AR136" s="349"/>
      <c r="AS136" s="247">
        <f>SUM(AE136:AR136)</f>
        <v>0</v>
      </c>
    </row>
    <row r="137" spans="1:45" ht="15" hidden="1" outlineLevel="1">
      <c r="B137" s="245" t="s">
        <v>477</v>
      </c>
      <c r="C137" s="242" t="s">
        <v>325</v>
      </c>
      <c r="D137" s="246"/>
      <c r="E137" s="246"/>
      <c r="F137" s="246"/>
      <c r="G137" s="246"/>
      <c r="H137" s="246"/>
      <c r="I137" s="246"/>
      <c r="J137" s="246"/>
      <c r="K137" s="246"/>
      <c r="L137" s="246"/>
      <c r="M137" s="246"/>
      <c r="N137" s="246"/>
      <c r="O137" s="246"/>
      <c r="P137" s="246"/>
      <c r="Q137" s="246">
        <f>Q136</f>
        <v>12</v>
      </c>
      <c r="R137" s="246"/>
      <c r="S137" s="246"/>
      <c r="T137" s="246"/>
      <c r="U137" s="246"/>
      <c r="V137" s="246"/>
      <c r="W137" s="246"/>
      <c r="X137" s="246"/>
      <c r="Y137" s="246"/>
      <c r="Z137" s="246"/>
      <c r="AA137" s="246"/>
      <c r="AB137" s="246"/>
      <c r="AC137" s="246"/>
      <c r="AD137" s="246"/>
      <c r="AE137" s="345">
        <f>AE136</f>
        <v>0</v>
      </c>
      <c r="AF137" s="345">
        <f t="shared" ref="AF137" si="306">AF136</f>
        <v>0</v>
      </c>
      <c r="AG137" s="345">
        <f t="shared" ref="AG137" si="307">AG136</f>
        <v>0</v>
      </c>
      <c r="AH137" s="345">
        <f t="shared" ref="AH137" si="308">AH136</f>
        <v>0</v>
      </c>
      <c r="AI137" s="345">
        <f t="shared" ref="AI137" si="309">AI136</f>
        <v>0</v>
      </c>
      <c r="AJ137" s="345">
        <f t="shared" ref="AJ137" si="310">AJ136</f>
        <v>0</v>
      </c>
      <c r="AK137" s="345">
        <f t="shared" ref="AK137" si="311">AK136</f>
        <v>0</v>
      </c>
      <c r="AL137" s="345">
        <f t="shared" ref="AL137" si="312">AL136</f>
        <v>0</v>
      </c>
      <c r="AM137" s="345">
        <f t="shared" ref="AM137" si="313">AM136</f>
        <v>0</v>
      </c>
      <c r="AN137" s="345">
        <f t="shared" ref="AN137" si="314">AN136</f>
        <v>0</v>
      </c>
      <c r="AO137" s="345">
        <f t="shared" ref="AO137" si="315">AO136</f>
        <v>0</v>
      </c>
      <c r="AP137" s="345">
        <f t="shared" ref="AP137" si="316">AP136</f>
        <v>0</v>
      </c>
      <c r="AQ137" s="345">
        <f t="shared" ref="AQ137" si="317">AQ136</f>
        <v>0</v>
      </c>
      <c r="AR137" s="345">
        <f t="shared" ref="AR137" si="318">AR136</f>
        <v>0</v>
      </c>
      <c r="AS137" s="257"/>
    </row>
    <row r="138" spans="1:45" ht="15" hidden="1" outlineLevel="1">
      <c r="B138" s="264"/>
      <c r="C138" s="242"/>
      <c r="D138" s="242"/>
      <c r="E138" s="242"/>
      <c r="F138" s="242"/>
      <c r="G138" s="242"/>
      <c r="H138" s="242"/>
      <c r="I138" s="242"/>
      <c r="J138" s="242"/>
      <c r="K138" s="242"/>
      <c r="L138" s="242"/>
      <c r="M138" s="242"/>
      <c r="N138" s="242"/>
      <c r="O138" s="242"/>
      <c r="P138" s="242"/>
      <c r="Q138" s="242"/>
      <c r="R138" s="242"/>
      <c r="S138" s="242"/>
      <c r="T138" s="242"/>
      <c r="U138" s="242"/>
      <c r="V138" s="242"/>
      <c r="W138" s="242"/>
      <c r="X138" s="242"/>
      <c r="Y138" s="242"/>
      <c r="Z138" s="242"/>
      <c r="AA138" s="242"/>
      <c r="AB138" s="242"/>
      <c r="AC138" s="242"/>
      <c r="AD138" s="242"/>
      <c r="AE138" s="346"/>
      <c r="AF138" s="359"/>
      <c r="AG138" s="359"/>
      <c r="AH138" s="359"/>
      <c r="AI138" s="359"/>
      <c r="AJ138" s="359"/>
      <c r="AK138" s="359"/>
      <c r="AL138" s="359"/>
      <c r="AM138" s="359"/>
      <c r="AN138" s="359"/>
      <c r="AO138" s="359"/>
      <c r="AP138" s="359"/>
      <c r="AQ138" s="359"/>
      <c r="AR138" s="359"/>
      <c r="AS138" s="257"/>
    </row>
    <row r="139" spans="1:45" ht="15.75" hidden="1" customHeight="1" outlineLevel="1">
      <c r="A139" s="427">
        <v>32</v>
      </c>
      <c r="B139" s="264" t="s">
        <v>513</v>
      </c>
      <c r="C139" s="242" t="s">
        <v>323</v>
      </c>
      <c r="D139" s="246"/>
      <c r="E139" s="246"/>
      <c r="F139" s="246"/>
      <c r="G139" s="246"/>
      <c r="H139" s="246"/>
      <c r="I139" s="246"/>
      <c r="J139" s="246"/>
      <c r="K139" s="246"/>
      <c r="L139" s="246"/>
      <c r="M139" s="246"/>
      <c r="N139" s="246"/>
      <c r="O139" s="246"/>
      <c r="P139" s="246"/>
      <c r="Q139" s="246">
        <v>12</v>
      </c>
      <c r="R139" s="246"/>
      <c r="S139" s="246"/>
      <c r="T139" s="246"/>
      <c r="U139" s="246"/>
      <c r="V139" s="246"/>
      <c r="W139" s="246"/>
      <c r="X139" s="246"/>
      <c r="Y139" s="246"/>
      <c r="Z139" s="246"/>
      <c r="AA139" s="246"/>
      <c r="AB139" s="246"/>
      <c r="AC139" s="246"/>
      <c r="AD139" s="246"/>
      <c r="AE139" s="360"/>
      <c r="AF139" s="344"/>
      <c r="AG139" s="344"/>
      <c r="AH139" s="344"/>
      <c r="AI139" s="344"/>
      <c r="AJ139" s="344"/>
      <c r="AK139" s="344"/>
      <c r="AL139" s="349"/>
      <c r="AM139" s="349"/>
      <c r="AN139" s="349"/>
      <c r="AO139" s="349"/>
      <c r="AP139" s="349"/>
      <c r="AQ139" s="349"/>
      <c r="AR139" s="349"/>
      <c r="AS139" s="247">
        <f>SUM(AE139:AR139)</f>
        <v>0</v>
      </c>
    </row>
    <row r="140" spans="1:45" ht="15" hidden="1" outlineLevel="1">
      <c r="B140" s="245" t="s">
        <v>477</v>
      </c>
      <c r="C140" s="242" t="s">
        <v>325</v>
      </c>
      <c r="D140" s="246"/>
      <c r="E140" s="246"/>
      <c r="F140" s="246"/>
      <c r="G140" s="246"/>
      <c r="H140" s="246"/>
      <c r="I140" s="246"/>
      <c r="J140" s="246"/>
      <c r="K140" s="246"/>
      <c r="L140" s="246"/>
      <c r="M140" s="246"/>
      <c r="N140" s="246"/>
      <c r="O140" s="246"/>
      <c r="P140" s="246"/>
      <c r="Q140" s="246">
        <f>Q139</f>
        <v>12</v>
      </c>
      <c r="R140" s="246"/>
      <c r="S140" s="246"/>
      <c r="T140" s="246"/>
      <c r="U140" s="246"/>
      <c r="V140" s="246"/>
      <c r="W140" s="246"/>
      <c r="X140" s="246"/>
      <c r="Y140" s="246"/>
      <c r="Z140" s="246"/>
      <c r="AA140" s="246"/>
      <c r="AB140" s="246"/>
      <c r="AC140" s="246"/>
      <c r="AD140" s="246"/>
      <c r="AE140" s="345">
        <f>AE139</f>
        <v>0</v>
      </c>
      <c r="AF140" s="345">
        <f t="shared" ref="AF140" si="319">AF139</f>
        <v>0</v>
      </c>
      <c r="AG140" s="345">
        <f t="shared" ref="AG140" si="320">AG139</f>
        <v>0</v>
      </c>
      <c r="AH140" s="345">
        <f t="shared" ref="AH140" si="321">AH139</f>
        <v>0</v>
      </c>
      <c r="AI140" s="345">
        <f t="shared" ref="AI140" si="322">AI139</f>
        <v>0</v>
      </c>
      <c r="AJ140" s="345">
        <f t="shared" ref="AJ140" si="323">AJ139</f>
        <v>0</v>
      </c>
      <c r="AK140" s="345">
        <f t="shared" ref="AK140" si="324">AK139</f>
        <v>0</v>
      </c>
      <c r="AL140" s="345">
        <f t="shared" ref="AL140" si="325">AL139</f>
        <v>0</v>
      </c>
      <c r="AM140" s="345">
        <f t="shared" ref="AM140" si="326">AM139</f>
        <v>0</v>
      </c>
      <c r="AN140" s="345">
        <f t="shared" ref="AN140" si="327">AN139</f>
        <v>0</v>
      </c>
      <c r="AO140" s="345">
        <f t="shared" ref="AO140" si="328">AO139</f>
        <v>0</v>
      </c>
      <c r="AP140" s="345">
        <f t="shared" ref="AP140" si="329">AP139</f>
        <v>0</v>
      </c>
      <c r="AQ140" s="345">
        <f t="shared" ref="AQ140" si="330">AQ139</f>
        <v>0</v>
      </c>
      <c r="AR140" s="345">
        <f t="shared" ref="AR140" si="331">AR139</f>
        <v>0</v>
      </c>
      <c r="AS140" s="257"/>
    </row>
    <row r="141" spans="1:45" ht="15" hidden="1" outlineLevel="1">
      <c r="B141" s="264"/>
      <c r="C141" s="242"/>
      <c r="D141" s="242"/>
      <c r="E141" s="242"/>
      <c r="F141" s="242"/>
      <c r="G141" s="242"/>
      <c r="H141" s="242"/>
      <c r="I141" s="242"/>
      <c r="J141" s="242"/>
      <c r="K141" s="242"/>
      <c r="L141" s="242"/>
      <c r="M141" s="242"/>
      <c r="N141" s="242"/>
      <c r="O141" s="242"/>
      <c r="P141" s="242"/>
      <c r="Q141" s="242"/>
      <c r="R141" s="242"/>
      <c r="S141" s="242"/>
      <c r="T141" s="242"/>
      <c r="U141" s="242"/>
      <c r="V141" s="242"/>
      <c r="W141" s="242"/>
      <c r="X141" s="242"/>
      <c r="Y141" s="242"/>
      <c r="Z141" s="242"/>
      <c r="AA141" s="242"/>
      <c r="AB141" s="242"/>
      <c r="AC141" s="242"/>
      <c r="AD141" s="242"/>
      <c r="AE141" s="346"/>
      <c r="AF141" s="359"/>
      <c r="AG141" s="359"/>
      <c r="AH141" s="359"/>
      <c r="AI141" s="359"/>
      <c r="AJ141" s="359"/>
      <c r="AK141" s="359"/>
      <c r="AL141" s="359"/>
      <c r="AM141" s="359"/>
      <c r="AN141" s="359"/>
      <c r="AO141" s="359"/>
      <c r="AP141" s="359"/>
      <c r="AQ141" s="359"/>
      <c r="AR141" s="359"/>
      <c r="AS141" s="257"/>
    </row>
    <row r="142" spans="1:45" ht="15.6" hidden="1" outlineLevel="1">
      <c r="B142" s="239" t="s">
        <v>514</v>
      </c>
      <c r="C142" s="242"/>
      <c r="D142" s="242"/>
      <c r="E142" s="242"/>
      <c r="F142" s="242"/>
      <c r="G142" s="242"/>
      <c r="H142" s="242"/>
      <c r="I142" s="242"/>
      <c r="J142" s="242"/>
      <c r="K142" s="242"/>
      <c r="L142" s="242"/>
      <c r="M142" s="242"/>
      <c r="N142" s="242"/>
      <c r="O142" s="242"/>
      <c r="P142" s="242"/>
      <c r="Q142" s="242"/>
      <c r="R142" s="242"/>
      <c r="S142" s="242"/>
      <c r="T142" s="242"/>
      <c r="U142" s="242"/>
      <c r="V142" s="242"/>
      <c r="W142" s="242"/>
      <c r="X142" s="242"/>
      <c r="Y142" s="242"/>
      <c r="Z142" s="242"/>
      <c r="AA142" s="242"/>
      <c r="AB142" s="242"/>
      <c r="AC142" s="242"/>
      <c r="AD142" s="242"/>
      <c r="AE142" s="346"/>
      <c r="AF142" s="359"/>
      <c r="AG142" s="359"/>
      <c r="AH142" s="359"/>
      <c r="AI142" s="359"/>
      <c r="AJ142" s="359"/>
      <c r="AK142" s="359"/>
      <c r="AL142" s="359"/>
      <c r="AM142" s="359"/>
      <c r="AN142" s="359"/>
      <c r="AO142" s="359"/>
      <c r="AP142" s="359"/>
      <c r="AQ142" s="359"/>
      <c r="AR142" s="359"/>
      <c r="AS142" s="257"/>
    </row>
    <row r="143" spans="1:45" ht="15" hidden="1" outlineLevel="1">
      <c r="A143" s="427">
        <v>33</v>
      </c>
      <c r="B143" s="264" t="s">
        <v>515</v>
      </c>
      <c r="C143" s="242" t="s">
        <v>323</v>
      </c>
      <c r="D143" s="246"/>
      <c r="E143" s="246"/>
      <c r="F143" s="246"/>
      <c r="G143" s="246"/>
      <c r="H143" s="246"/>
      <c r="I143" s="246"/>
      <c r="J143" s="246"/>
      <c r="K143" s="246"/>
      <c r="L143" s="246"/>
      <c r="M143" s="246"/>
      <c r="N143" s="246"/>
      <c r="O143" s="246"/>
      <c r="P143" s="246"/>
      <c r="Q143" s="246">
        <v>0</v>
      </c>
      <c r="R143" s="246"/>
      <c r="S143" s="246"/>
      <c r="T143" s="246"/>
      <c r="U143" s="246"/>
      <c r="V143" s="246"/>
      <c r="W143" s="246"/>
      <c r="X143" s="246"/>
      <c r="Y143" s="246"/>
      <c r="Z143" s="246"/>
      <c r="AA143" s="246"/>
      <c r="AB143" s="246"/>
      <c r="AC143" s="246"/>
      <c r="AD143" s="246"/>
      <c r="AE143" s="360"/>
      <c r="AF143" s="344"/>
      <c r="AG143" s="344"/>
      <c r="AH143" s="344"/>
      <c r="AI143" s="344"/>
      <c r="AJ143" s="344"/>
      <c r="AK143" s="344"/>
      <c r="AL143" s="349"/>
      <c r="AM143" s="349"/>
      <c r="AN143" s="349"/>
      <c r="AO143" s="349"/>
      <c r="AP143" s="349"/>
      <c r="AQ143" s="349"/>
      <c r="AR143" s="349"/>
      <c r="AS143" s="247">
        <f>SUM(AE143:AR143)</f>
        <v>0</v>
      </c>
    </row>
    <row r="144" spans="1:45" ht="15" hidden="1" outlineLevel="1">
      <c r="B144" s="245" t="s">
        <v>477</v>
      </c>
      <c r="C144" s="242" t="s">
        <v>325</v>
      </c>
      <c r="D144" s="246"/>
      <c r="E144" s="246"/>
      <c r="F144" s="246"/>
      <c r="G144" s="246"/>
      <c r="H144" s="246"/>
      <c r="I144" s="246"/>
      <c r="J144" s="246"/>
      <c r="K144" s="246"/>
      <c r="L144" s="246"/>
      <c r="M144" s="246"/>
      <c r="N144" s="246"/>
      <c r="O144" s="246"/>
      <c r="P144" s="246"/>
      <c r="Q144" s="246">
        <f>Q143</f>
        <v>0</v>
      </c>
      <c r="R144" s="246"/>
      <c r="S144" s="246"/>
      <c r="T144" s="246"/>
      <c r="U144" s="246"/>
      <c r="V144" s="246"/>
      <c r="W144" s="246"/>
      <c r="X144" s="246"/>
      <c r="Y144" s="246"/>
      <c r="Z144" s="246"/>
      <c r="AA144" s="246"/>
      <c r="AB144" s="246"/>
      <c r="AC144" s="246"/>
      <c r="AD144" s="246"/>
      <c r="AE144" s="345">
        <f>AE143</f>
        <v>0</v>
      </c>
      <c r="AF144" s="345">
        <f t="shared" ref="AF144" si="332">AF143</f>
        <v>0</v>
      </c>
      <c r="AG144" s="345">
        <f t="shared" ref="AG144" si="333">AG143</f>
        <v>0</v>
      </c>
      <c r="AH144" s="345">
        <f t="shared" ref="AH144" si="334">AH143</f>
        <v>0</v>
      </c>
      <c r="AI144" s="345">
        <f t="shared" ref="AI144" si="335">AI143</f>
        <v>0</v>
      </c>
      <c r="AJ144" s="345">
        <f t="shared" ref="AJ144" si="336">AJ143</f>
        <v>0</v>
      </c>
      <c r="AK144" s="345">
        <f t="shared" ref="AK144" si="337">AK143</f>
        <v>0</v>
      </c>
      <c r="AL144" s="345">
        <f t="shared" ref="AL144" si="338">AL143</f>
        <v>0</v>
      </c>
      <c r="AM144" s="345">
        <f t="shared" ref="AM144" si="339">AM143</f>
        <v>0</v>
      </c>
      <c r="AN144" s="345">
        <f t="shared" ref="AN144" si="340">AN143</f>
        <v>0</v>
      </c>
      <c r="AO144" s="345">
        <f t="shared" ref="AO144" si="341">AO143</f>
        <v>0</v>
      </c>
      <c r="AP144" s="345">
        <f t="shared" ref="AP144" si="342">AP143</f>
        <v>0</v>
      </c>
      <c r="AQ144" s="345">
        <f t="shared" ref="AQ144" si="343">AQ143</f>
        <v>0</v>
      </c>
      <c r="AR144" s="345">
        <f t="shared" ref="AR144" si="344">AR143</f>
        <v>0</v>
      </c>
      <c r="AS144" s="257"/>
    </row>
    <row r="145" spans="1:45" ht="15" hidden="1" outlineLevel="1">
      <c r="B145" s="264"/>
      <c r="C145" s="242"/>
      <c r="D145" s="242"/>
      <c r="E145" s="242"/>
      <c r="F145" s="242"/>
      <c r="G145" s="242"/>
      <c r="H145" s="242"/>
      <c r="I145" s="242"/>
      <c r="J145" s="242"/>
      <c r="K145" s="242"/>
      <c r="L145" s="242"/>
      <c r="M145" s="242"/>
      <c r="N145" s="242"/>
      <c r="O145" s="242"/>
      <c r="P145" s="242"/>
      <c r="Q145" s="242"/>
      <c r="R145" s="242"/>
      <c r="S145" s="242"/>
      <c r="T145" s="242"/>
      <c r="U145" s="242"/>
      <c r="V145" s="242"/>
      <c r="W145" s="242"/>
      <c r="X145" s="242"/>
      <c r="Y145" s="242"/>
      <c r="Z145" s="242"/>
      <c r="AA145" s="242"/>
      <c r="AB145" s="242"/>
      <c r="AC145" s="242"/>
      <c r="AD145" s="242"/>
      <c r="AE145" s="346"/>
      <c r="AF145" s="359"/>
      <c r="AG145" s="359"/>
      <c r="AH145" s="359"/>
      <c r="AI145" s="359"/>
      <c r="AJ145" s="359"/>
      <c r="AK145" s="359"/>
      <c r="AL145" s="359"/>
      <c r="AM145" s="359"/>
      <c r="AN145" s="359"/>
      <c r="AO145" s="359"/>
      <c r="AP145" s="359"/>
      <c r="AQ145" s="359"/>
      <c r="AR145" s="359"/>
      <c r="AS145" s="257"/>
    </row>
    <row r="146" spans="1:45" ht="15" hidden="1" outlineLevel="1">
      <c r="A146" s="427">
        <v>34</v>
      </c>
      <c r="B146" s="264" t="s">
        <v>516</v>
      </c>
      <c r="C146" s="242" t="s">
        <v>323</v>
      </c>
      <c r="D146" s="246"/>
      <c r="E146" s="246"/>
      <c r="F146" s="246"/>
      <c r="G146" s="246"/>
      <c r="H146" s="246"/>
      <c r="I146" s="246"/>
      <c r="J146" s="246"/>
      <c r="K146" s="246"/>
      <c r="L146" s="246"/>
      <c r="M146" s="246"/>
      <c r="N146" s="246"/>
      <c r="O146" s="246"/>
      <c r="P146" s="246"/>
      <c r="Q146" s="246">
        <v>0</v>
      </c>
      <c r="R146" s="246"/>
      <c r="S146" s="246"/>
      <c r="T146" s="246"/>
      <c r="U146" s="246"/>
      <c r="V146" s="246"/>
      <c r="W146" s="246"/>
      <c r="X146" s="246"/>
      <c r="Y146" s="246"/>
      <c r="Z146" s="246"/>
      <c r="AA146" s="246"/>
      <c r="AB146" s="246"/>
      <c r="AC146" s="246"/>
      <c r="AD146" s="246"/>
      <c r="AE146" s="360"/>
      <c r="AF146" s="344"/>
      <c r="AG146" s="344"/>
      <c r="AH146" s="344"/>
      <c r="AI146" s="344"/>
      <c r="AJ146" s="344"/>
      <c r="AK146" s="344"/>
      <c r="AL146" s="349"/>
      <c r="AM146" s="349"/>
      <c r="AN146" s="349"/>
      <c r="AO146" s="349"/>
      <c r="AP146" s="349"/>
      <c r="AQ146" s="349"/>
      <c r="AR146" s="349"/>
      <c r="AS146" s="247">
        <f>SUM(AE146:AR146)</f>
        <v>0</v>
      </c>
    </row>
    <row r="147" spans="1:45" ht="15" hidden="1" outlineLevel="1">
      <c r="B147" s="245" t="s">
        <v>477</v>
      </c>
      <c r="C147" s="242" t="s">
        <v>325</v>
      </c>
      <c r="D147" s="246"/>
      <c r="E147" s="246"/>
      <c r="F147" s="246"/>
      <c r="G147" s="246"/>
      <c r="H147" s="246"/>
      <c r="I147" s="246"/>
      <c r="J147" s="246"/>
      <c r="K147" s="246"/>
      <c r="L147" s="246"/>
      <c r="M147" s="246"/>
      <c r="N147" s="246"/>
      <c r="O147" s="246"/>
      <c r="P147" s="246"/>
      <c r="Q147" s="246">
        <f>Q146</f>
        <v>0</v>
      </c>
      <c r="R147" s="246"/>
      <c r="S147" s="246"/>
      <c r="T147" s="246"/>
      <c r="U147" s="246"/>
      <c r="V147" s="246"/>
      <c r="W147" s="246"/>
      <c r="X147" s="246"/>
      <c r="Y147" s="246"/>
      <c r="Z147" s="246"/>
      <c r="AA147" s="246"/>
      <c r="AB147" s="246"/>
      <c r="AC147" s="246"/>
      <c r="AD147" s="246"/>
      <c r="AE147" s="345">
        <f>AE146</f>
        <v>0</v>
      </c>
      <c r="AF147" s="345">
        <f t="shared" ref="AF147" si="345">AF146</f>
        <v>0</v>
      </c>
      <c r="AG147" s="345">
        <f t="shared" ref="AG147" si="346">AG146</f>
        <v>0</v>
      </c>
      <c r="AH147" s="345">
        <f t="shared" ref="AH147" si="347">AH146</f>
        <v>0</v>
      </c>
      <c r="AI147" s="345">
        <f t="shared" ref="AI147" si="348">AI146</f>
        <v>0</v>
      </c>
      <c r="AJ147" s="345">
        <f t="shared" ref="AJ147" si="349">AJ146</f>
        <v>0</v>
      </c>
      <c r="AK147" s="345">
        <f t="shared" ref="AK147" si="350">AK146</f>
        <v>0</v>
      </c>
      <c r="AL147" s="345">
        <f t="shared" ref="AL147" si="351">AL146</f>
        <v>0</v>
      </c>
      <c r="AM147" s="345">
        <f t="shared" ref="AM147" si="352">AM146</f>
        <v>0</v>
      </c>
      <c r="AN147" s="345">
        <f t="shared" ref="AN147" si="353">AN146</f>
        <v>0</v>
      </c>
      <c r="AO147" s="345">
        <f t="shared" ref="AO147" si="354">AO146</f>
        <v>0</v>
      </c>
      <c r="AP147" s="345">
        <f t="shared" ref="AP147" si="355">AP146</f>
        <v>0</v>
      </c>
      <c r="AQ147" s="345">
        <f t="shared" ref="AQ147" si="356">AQ146</f>
        <v>0</v>
      </c>
      <c r="AR147" s="345">
        <f t="shared" ref="AR147" si="357">AR146</f>
        <v>0</v>
      </c>
      <c r="AS147" s="257"/>
    </row>
    <row r="148" spans="1:45" ht="15" hidden="1" outlineLevel="1">
      <c r="B148" s="264"/>
      <c r="C148" s="242"/>
      <c r="D148" s="242"/>
      <c r="E148" s="242"/>
      <c r="F148" s="242"/>
      <c r="G148" s="242"/>
      <c r="H148" s="242"/>
      <c r="I148" s="242"/>
      <c r="J148" s="242"/>
      <c r="K148" s="242"/>
      <c r="L148" s="242"/>
      <c r="M148" s="242"/>
      <c r="N148" s="242"/>
      <c r="O148" s="242"/>
      <c r="P148" s="242"/>
      <c r="Q148" s="242"/>
      <c r="R148" s="242"/>
      <c r="S148" s="242"/>
      <c r="T148" s="242"/>
      <c r="U148" s="242"/>
      <c r="V148" s="242"/>
      <c r="W148" s="242"/>
      <c r="X148" s="242"/>
      <c r="Y148" s="242"/>
      <c r="Z148" s="242"/>
      <c r="AA148" s="242"/>
      <c r="AB148" s="242"/>
      <c r="AC148" s="242"/>
      <c r="AD148" s="242"/>
      <c r="AE148" s="346"/>
      <c r="AF148" s="359"/>
      <c r="AG148" s="359"/>
      <c r="AH148" s="359"/>
      <c r="AI148" s="359"/>
      <c r="AJ148" s="359"/>
      <c r="AK148" s="359"/>
      <c r="AL148" s="359"/>
      <c r="AM148" s="359"/>
      <c r="AN148" s="359"/>
      <c r="AO148" s="359"/>
      <c r="AP148" s="359"/>
      <c r="AQ148" s="359"/>
      <c r="AR148" s="359"/>
      <c r="AS148" s="257"/>
    </row>
    <row r="149" spans="1:45" ht="15" hidden="1" outlineLevel="1">
      <c r="A149" s="427">
        <v>35</v>
      </c>
      <c r="B149" s="264" t="s">
        <v>517</v>
      </c>
      <c r="C149" s="242" t="s">
        <v>323</v>
      </c>
      <c r="D149" s="246"/>
      <c r="E149" s="246"/>
      <c r="F149" s="246"/>
      <c r="G149" s="246"/>
      <c r="H149" s="246"/>
      <c r="I149" s="246"/>
      <c r="J149" s="246"/>
      <c r="K149" s="246"/>
      <c r="L149" s="246"/>
      <c r="M149" s="246"/>
      <c r="N149" s="246"/>
      <c r="O149" s="246"/>
      <c r="P149" s="246"/>
      <c r="Q149" s="246">
        <v>0</v>
      </c>
      <c r="R149" s="246"/>
      <c r="S149" s="246"/>
      <c r="T149" s="246"/>
      <c r="U149" s="246"/>
      <c r="V149" s="246"/>
      <c r="W149" s="246"/>
      <c r="X149" s="246"/>
      <c r="Y149" s="246"/>
      <c r="Z149" s="246"/>
      <c r="AA149" s="246"/>
      <c r="AB149" s="246"/>
      <c r="AC149" s="246"/>
      <c r="AD149" s="246"/>
      <c r="AE149" s="360"/>
      <c r="AF149" s="344"/>
      <c r="AG149" s="344"/>
      <c r="AH149" s="344"/>
      <c r="AI149" s="344"/>
      <c r="AJ149" s="344"/>
      <c r="AK149" s="344"/>
      <c r="AL149" s="349"/>
      <c r="AM149" s="349"/>
      <c r="AN149" s="349"/>
      <c r="AO149" s="349"/>
      <c r="AP149" s="349"/>
      <c r="AQ149" s="349"/>
      <c r="AR149" s="349"/>
      <c r="AS149" s="247">
        <f>SUM(AE149:AR149)</f>
        <v>0</v>
      </c>
    </row>
    <row r="150" spans="1:45" ht="15" hidden="1" outlineLevel="1">
      <c r="B150" s="245" t="s">
        <v>477</v>
      </c>
      <c r="C150" s="242" t="s">
        <v>325</v>
      </c>
      <c r="D150" s="246"/>
      <c r="E150" s="246"/>
      <c r="F150" s="246"/>
      <c r="G150" s="246"/>
      <c r="H150" s="246"/>
      <c r="I150" s="246"/>
      <c r="J150" s="246"/>
      <c r="K150" s="246"/>
      <c r="L150" s="246"/>
      <c r="M150" s="246"/>
      <c r="N150" s="246"/>
      <c r="O150" s="246"/>
      <c r="P150" s="246"/>
      <c r="Q150" s="246">
        <f>Q149</f>
        <v>0</v>
      </c>
      <c r="R150" s="246"/>
      <c r="S150" s="246"/>
      <c r="T150" s="246"/>
      <c r="U150" s="246"/>
      <c r="V150" s="246"/>
      <c r="W150" s="246"/>
      <c r="X150" s="246"/>
      <c r="Y150" s="246"/>
      <c r="Z150" s="246"/>
      <c r="AA150" s="246"/>
      <c r="AB150" s="246"/>
      <c r="AC150" s="246"/>
      <c r="AD150" s="246"/>
      <c r="AE150" s="345">
        <f>AE149</f>
        <v>0</v>
      </c>
      <c r="AF150" s="345">
        <f t="shared" ref="AF150" si="358">AF149</f>
        <v>0</v>
      </c>
      <c r="AG150" s="345">
        <f t="shared" ref="AG150" si="359">AG149</f>
        <v>0</v>
      </c>
      <c r="AH150" s="345">
        <f t="shared" ref="AH150" si="360">AH149</f>
        <v>0</v>
      </c>
      <c r="AI150" s="345">
        <f t="shared" ref="AI150" si="361">AI149</f>
        <v>0</v>
      </c>
      <c r="AJ150" s="345">
        <f t="shared" ref="AJ150" si="362">AJ149</f>
        <v>0</v>
      </c>
      <c r="AK150" s="345">
        <f t="shared" ref="AK150" si="363">AK149</f>
        <v>0</v>
      </c>
      <c r="AL150" s="345">
        <f t="shared" ref="AL150" si="364">AL149</f>
        <v>0</v>
      </c>
      <c r="AM150" s="345">
        <f t="shared" ref="AM150" si="365">AM149</f>
        <v>0</v>
      </c>
      <c r="AN150" s="345">
        <f t="shared" ref="AN150" si="366">AN149</f>
        <v>0</v>
      </c>
      <c r="AO150" s="345">
        <f t="shared" ref="AO150" si="367">AO149</f>
        <v>0</v>
      </c>
      <c r="AP150" s="345">
        <f t="shared" ref="AP150" si="368">AP149</f>
        <v>0</v>
      </c>
      <c r="AQ150" s="345">
        <f t="shared" ref="AQ150" si="369">AQ149</f>
        <v>0</v>
      </c>
      <c r="AR150" s="345">
        <f t="shared" ref="AR150" si="370">AR149</f>
        <v>0</v>
      </c>
      <c r="AS150" s="257"/>
    </row>
    <row r="151" spans="1:45" ht="15" hidden="1" outlineLevel="1">
      <c r="B151" s="245"/>
      <c r="C151" s="242"/>
      <c r="D151" s="242"/>
      <c r="E151" s="242"/>
      <c r="F151" s="242"/>
      <c r="G151" s="242"/>
      <c r="H151" s="242"/>
      <c r="I151" s="242"/>
      <c r="J151" s="242"/>
      <c r="K151" s="242"/>
      <c r="L151" s="242"/>
      <c r="M151" s="242"/>
      <c r="N151" s="242"/>
      <c r="O151" s="242"/>
      <c r="P151" s="242"/>
      <c r="Q151" s="242"/>
      <c r="R151" s="242"/>
      <c r="S151" s="242"/>
      <c r="T151" s="242"/>
      <c r="U151" s="242"/>
      <c r="V151" s="242"/>
      <c r="W151" s="242"/>
      <c r="X151" s="242"/>
      <c r="Y151" s="242"/>
      <c r="Z151" s="242"/>
      <c r="AA151" s="242"/>
      <c r="AB151" s="242"/>
      <c r="AC151" s="242"/>
      <c r="AD151" s="242"/>
      <c r="AE151" s="346"/>
      <c r="AF151" s="359"/>
      <c r="AG151" s="359"/>
      <c r="AH151" s="359"/>
      <c r="AI151" s="359"/>
      <c r="AJ151" s="359"/>
      <c r="AK151" s="359"/>
      <c r="AL151" s="359"/>
      <c r="AM151" s="359"/>
      <c r="AN151" s="359"/>
      <c r="AO151" s="359"/>
      <c r="AP151" s="359"/>
      <c r="AQ151" s="359"/>
      <c r="AR151" s="359"/>
      <c r="AS151" s="257"/>
    </row>
    <row r="152" spans="1:45" ht="15.6" hidden="1" outlineLevel="1">
      <c r="B152" s="239" t="s">
        <v>518</v>
      </c>
      <c r="C152" s="242"/>
      <c r="D152" s="242"/>
      <c r="E152" s="242"/>
      <c r="F152" s="242"/>
      <c r="G152" s="242"/>
      <c r="H152" s="242"/>
      <c r="I152" s="242"/>
      <c r="J152" s="242"/>
      <c r="K152" s="242"/>
      <c r="L152" s="242"/>
      <c r="M152" s="242"/>
      <c r="N152" s="242"/>
      <c r="O152" s="242"/>
      <c r="P152" s="242"/>
      <c r="Q152" s="242"/>
      <c r="R152" s="242"/>
      <c r="S152" s="242"/>
      <c r="T152" s="242"/>
      <c r="U152" s="242"/>
      <c r="V152" s="242"/>
      <c r="W152" s="242"/>
      <c r="X152" s="242"/>
      <c r="Y152" s="242"/>
      <c r="Z152" s="242"/>
      <c r="AA152" s="242"/>
      <c r="AB152" s="242"/>
      <c r="AC152" s="242"/>
      <c r="AD152" s="242"/>
      <c r="AE152" s="346"/>
      <c r="AF152" s="359"/>
      <c r="AG152" s="359"/>
      <c r="AH152" s="359"/>
      <c r="AI152" s="359"/>
      <c r="AJ152" s="359"/>
      <c r="AK152" s="359"/>
      <c r="AL152" s="359"/>
      <c r="AM152" s="359"/>
      <c r="AN152" s="359"/>
      <c r="AO152" s="359"/>
      <c r="AP152" s="359"/>
      <c r="AQ152" s="359"/>
      <c r="AR152" s="359"/>
      <c r="AS152" s="257"/>
    </row>
    <row r="153" spans="1:45" ht="45" hidden="1" outlineLevel="1">
      <c r="A153" s="427">
        <v>36</v>
      </c>
      <c r="B153" s="264" t="s">
        <v>519</v>
      </c>
      <c r="C153" s="242" t="s">
        <v>323</v>
      </c>
      <c r="D153" s="246"/>
      <c r="E153" s="246"/>
      <c r="F153" s="246"/>
      <c r="G153" s="246"/>
      <c r="H153" s="246"/>
      <c r="I153" s="246"/>
      <c r="J153" s="246"/>
      <c r="K153" s="246"/>
      <c r="L153" s="246"/>
      <c r="M153" s="246"/>
      <c r="N153" s="246"/>
      <c r="O153" s="246"/>
      <c r="P153" s="246"/>
      <c r="Q153" s="246">
        <v>12</v>
      </c>
      <c r="R153" s="246"/>
      <c r="S153" s="246"/>
      <c r="T153" s="246"/>
      <c r="U153" s="246"/>
      <c r="V153" s="246"/>
      <c r="W153" s="246"/>
      <c r="X153" s="246"/>
      <c r="Y153" s="246"/>
      <c r="Z153" s="246"/>
      <c r="AA153" s="246"/>
      <c r="AB153" s="246"/>
      <c r="AC153" s="246"/>
      <c r="AD153" s="246"/>
      <c r="AE153" s="360"/>
      <c r="AF153" s="344"/>
      <c r="AG153" s="344"/>
      <c r="AH153" s="344"/>
      <c r="AI153" s="344"/>
      <c r="AJ153" s="344"/>
      <c r="AK153" s="344"/>
      <c r="AL153" s="349"/>
      <c r="AM153" s="349"/>
      <c r="AN153" s="349"/>
      <c r="AO153" s="349"/>
      <c r="AP153" s="349"/>
      <c r="AQ153" s="349"/>
      <c r="AR153" s="349"/>
      <c r="AS153" s="247">
        <f>SUM(AE153:AR153)</f>
        <v>0</v>
      </c>
    </row>
    <row r="154" spans="1:45" ht="15" hidden="1" outlineLevel="1">
      <c r="B154" s="245" t="s">
        <v>477</v>
      </c>
      <c r="C154" s="242" t="s">
        <v>325</v>
      </c>
      <c r="D154" s="246"/>
      <c r="E154" s="246"/>
      <c r="F154" s="246"/>
      <c r="G154" s="246"/>
      <c r="H154" s="246"/>
      <c r="I154" s="246"/>
      <c r="J154" s="246"/>
      <c r="K154" s="246"/>
      <c r="L154" s="246"/>
      <c r="M154" s="246"/>
      <c r="N154" s="246"/>
      <c r="O154" s="246"/>
      <c r="P154" s="246"/>
      <c r="Q154" s="246">
        <f>Q153</f>
        <v>12</v>
      </c>
      <c r="R154" s="246"/>
      <c r="S154" s="246"/>
      <c r="T154" s="246"/>
      <c r="U154" s="246"/>
      <c r="V154" s="246"/>
      <c r="W154" s="246"/>
      <c r="X154" s="246"/>
      <c r="Y154" s="246"/>
      <c r="Z154" s="246"/>
      <c r="AA154" s="246"/>
      <c r="AB154" s="246"/>
      <c r="AC154" s="246"/>
      <c r="AD154" s="246"/>
      <c r="AE154" s="345">
        <f>AE153</f>
        <v>0</v>
      </c>
      <c r="AF154" s="345">
        <f t="shared" ref="AF154" si="371">AF153</f>
        <v>0</v>
      </c>
      <c r="AG154" s="345">
        <f t="shared" ref="AG154" si="372">AG153</f>
        <v>0</v>
      </c>
      <c r="AH154" s="345">
        <f t="shared" ref="AH154" si="373">AH153</f>
        <v>0</v>
      </c>
      <c r="AI154" s="345">
        <f t="shared" ref="AI154" si="374">AI153</f>
        <v>0</v>
      </c>
      <c r="AJ154" s="345">
        <f t="shared" ref="AJ154" si="375">AJ153</f>
        <v>0</v>
      </c>
      <c r="AK154" s="345">
        <f t="shared" ref="AK154" si="376">AK153</f>
        <v>0</v>
      </c>
      <c r="AL154" s="345">
        <f t="shared" ref="AL154" si="377">AL153</f>
        <v>0</v>
      </c>
      <c r="AM154" s="345">
        <f t="shared" ref="AM154" si="378">AM153</f>
        <v>0</v>
      </c>
      <c r="AN154" s="345">
        <f t="shared" ref="AN154" si="379">AN153</f>
        <v>0</v>
      </c>
      <c r="AO154" s="345">
        <f t="shared" ref="AO154" si="380">AO153</f>
        <v>0</v>
      </c>
      <c r="AP154" s="345">
        <f t="shared" ref="AP154" si="381">AP153</f>
        <v>0</v>
      </c>
      <c r="AQ154" s="345">
        <f t="shared" ref="AQ154" si="382">AQ153</f>
        <v>0</v>
      </c>
      <c r="AR154" s="345">
        <f t="shared" ref="AR154" si="383">AR153</f>
        <v>0</v>
      </c>
      <c r="AS154" s="257"/>
    </row>
    <row r="155" spans="1:45" ht="15" hidden="1" outlineLevel="1">
      <c r="B155" s="264"/>
      <c r="C155" s="242"/>
      <c r="D155" s="242"/>
      <c r="E155" s="242"/>
      <c r="F155" s="242"/>
      <c r="G155" s="242"/>
      <c r="H155" s="242"/>
      <c r="I155" s="242"/>
      <c r="J155" s="242"/>
      <c r="K155" s="242"/>
      <c r="L155" s="242"/>
      <c r="M155" s="242"/>
      <c r="N155" s="242"/>
      <c r="O155" s="242"/>
      <c r="P155" s="242"/>
      <c r="Q155" s="242"/>
      <c r="R155" s="242"/>
      <c r="S155" s="242"/>
      <c r="T155" s="242"/>
      <c r="U155" s="242"/>
      <c r="V155" s="242"/>
      <c r="W155" s="242"/>
      <c r="X155" s="242"/>
      <c r="Y155" s="242"/>
      <c r="Z155" s="242"/>
      <c r="AA155" s="242"/>
      <c r="AB155" s="242"/>
      <c r="AC155" s="242"/>
      <c r="AD155" s="242"/>
      <c r="AE155" s="346"/>
      <c r="AF155" s="359"/>
      <c r="AG155" s="359"/>
      <c r="AH155" s="359"/>
      <c r="AI155" s="359"/>
      <c r="AJ155" s="359"/>
      <c r="AK155" s="359"/>
      <c r="AL155" s="359"/>
      <c r="AM155" s="359"/>
      <c r="AN155" s="359"/>
      <c r="AO155" s="359"/>
      <c r="AP155" s="359"/>
      <c r="AQ155" s="359"/>
      <c r="AR155" s="359"/>
      <c r="AS155" s="257"/>
    </row>
    <row r="156" spans="1:45" ht="15" hidden="1" outlineLevel="1">
      <c r="A156" s="427">
        <v>37</v>
      </c>
      <c r="B156" s="264" t="s">
        <v>520</v>
      </c>
      <c r="C156" s="242" t="s">
        <v>323</v>
      </c>
      <c r="D156" s="246"/>
      <c r="E156" s="246"/>
      <c r="F156" s="246"/>
      <c r="G156" s="246"/>
      <c r="H156" s="246"/>
      <c r="I156" s="246"/>
      <c r="J156" s="246"/>
      <c r="K156" s="246"/>
      <c r="L156" s="246"/>
      <c r="M156" s="246"/>
      <c r="N156" s="246"/>
      <c r="O156" s="246"/>
      <c r="P156" s="246"/>
      <c r="Q156" s="246">
        <v>12</v>
      </c>
      <c r="R156" s="246"/>
      <c r="S156" s="246"/>
      <c r="T156" s="246"/>
      <c r="U156" s="246"/>
      <c r="V156" s="246"/>
      <c r="W156" s="246"/>
      <c r="X156" s="246"/>
      <c r="Y156" s="246"/>
      <c r="Z156" s="246"/>
      <c r="AA156" s="246"/>
      <c r="AB156" s="246"/>
      <c r="AC156" s="246"/>
      <c r="AD156" s="246"/>
      <c r="AE156" s="360"/>
      <c r="AF156" s="344"/>
      <c r="AG156" s="344"/>
      <c r="AH156" s="344"/>
      <c r="AI156" s="344"/>
      <c r="AJ156" s="344"/>
      <c r="AK156" s="344"/>
      <c r="AL156" s="349"/>
      <c r="AM156" s="349"/>
      <c r="AN156" s="349"/>
      <c r="AO156" s="349"/>
      <c r="AP156" s="349"/>
      <c r="AQ156" s="349"/>
      <c r="AR156" s="349"/>
      <c r="AS156" s="247">
        <f>SUM(AE156:AR156)</f>
        <v>0</v>
      </c>
    </row>
    <row r="157" spans="1:45" ht="15" hidden="1" outlineLevel="1">
      <c r="B157" s="245" t="s">
        <v>477</v>
      </c>
      <c r="C157" s="242" t="s">
        <v>325</v>
      </c>
      <c r="D157" s="246"/>
      <c r="E157" s="246"/>
      <c r="F157" s="246"/>
      <c r="G157" s="246"/>
      <c r="H157" s="246"/>
      <c r="I157" s="246"/>
      <c r="J157" s="246"/>
      <c r="K157" s="246"/>
      <c r="L157" s="246"/>
      <c r="M157" s="246"/>
      <c r="N157" s="246"/>
      <c r="O157" s="246"/>
      <c r="P157" s="246"/>
      <c r="Q157" s="246">
        <f>Q156</f>
        <v>12</v>
      </c>
      <c r="R157" s="246"/>
      <c r="S157" s="246"/>
      <c r="T157" s="246"/>
      <c r="U157" s="246"/>
      <c r="V157" s="246"/>
      <c r="W157" s="246"/>
      <c r="X157" s="246"/>
      <c r="Y157" s="246"/>
      <c r="Z157" s="246"/>
      <c r="AA157" s="246"/>
      <c r="AB157" s="246"/>
      <c r="AC157" s="246"/>
      <c r="AD157" s="246"/>
      <c r="AE157" s="345">
        <f>AE156</f>
        <v>0</v>
      </c>
      <c r="AF157" s="345">
        <f t="shared" ref="AF157" si="384">AF156</f>
        <v>0</v>
      </c>
      <c r="AG157" s="345">
        <f t="shared" ref="AG157" si="385">AG156</f>
        <v>0</v>
      </c>
      <c r="AH157" s="345">
        <f t="shared" ref="AH157" si="386">AH156</f>
        <v>0</v>
      </c>
      <c r="AI157" s="345">
        <f t="shared" ref="AI157" si="387">AI156</f>
        <v>0</v>
      </c>
      <c r="AJ157" s="345">
        <f t="shared" ref="AJ157" si="388">AJ156</f>
        <v>0</v>
      </c>
      <c r="AK157" s="345">
        <f t="shared" ref="AK157" si="389">AK156</f>
        <v>0</v>
      </c>
      <c r="AL157" s="345">
        <f t="shared" ref="AL157" si="390">AL156</f>
        <v>0</v>
      </c>
      <c r="AM157" s="345">
        <f t="shared" ref="AM157" si="391">AM156</f>
        <v>0</v>
      </c>
      <c r="AN157" s="345">
        <f t="shared" ref="AN157" si="392">AN156</f>
        <v>0</v>
      </c>
      <c r="AO157" s="345">
        <f t="shared" ref="AO157" si="393">AO156</f>
        <v>0</v>
      </c>
      <c r="AP157" s="345">
        <f t="shared" ref="AP157" si="394">AP156</f>
        <v>0</v>
      </c>
      <c r="AQ157" s="345">
        <f t="shared" ref="AQ157" si="395">AQ156</f>
        <v>0</v>
      </c>
      <c r="AR157" s="345">
        <f t="shared" ref="AR157" si="396">AR156</f>
        <v>0</v>
      </c>
      <c r="AS157" s="257"/>
    </row>
    <row r="158" spans="1:45" ht="15" hidden="1" outlineLevel="1">
      <c r="B158" s="264"/>
      <c r="C158" s="242"/>
      <c r="D158" s="242"/>
      <c r="E158" s="242"/>
      <c r="F158" s="242"/>
      <c r="G158" s="242"/>
      <c r="H158" s="242"/>
      <c r="I158" s="242"/>
      <c r="J158" s="242"/>
      <c r="K158" s="242"/>
      <c r="L158" s="242"/>
      <c r="M158" s="242"/>
      <c r="N158" s="242"/>
      <c r="O158" s="242"/>
      <c r="P158" s="242"/>
      <c r="Q158" s="242"/>
      <c r="R158" s="242"/>
      <c r="S158" s="242"/>
      <c r="T158" s="242"/>
      <c r="U158" s="242"/>
      <c r="V158" s="242"/>
      <c r="W158" s="242"/>
      <c r="X158" s="242"/>
      <c r="Y158" s="242"/>
      <c r="Z158" s="242"/>
      <c r="AA158" s="242"/>
      <c r="AB158" s="242"/>
      <c r="AC158" s="242"/>
      <c r="AD158" s="242"/>
      <c r="AE158" s="346"/>
      <c r="AF158" s="359"/>
      <c r="AG158" s="359"/>
      <c r="AH158" s="359"/>
      <c r="AI158" s="359"/>
      <c r="AJ158" s="359"/>
      <c r="AK158" s="359"/>
      <c r="AL158" s="359"/>
      <c r="AM158" s="359"/>
      <c r="AN158" s="359"/>
      <c r="AO158" s="359"/>
      <c r="AP158" s="359"/>
      <c r="AQ158" s="359"/>
      <c r="AR158" s="359"/>
      <c r="AS158" s="257"/>
    </row>
    <row r="159" spans="1:45" ht="15" hidden="1" outlineLevel="1">
      <c r="A159" s="427">
        <v>38</v>
      </c>
      <c r="B159" s="264" t="s">
        <v>521</v>
      </c>
      <c r="C159" s="242" t="s">
        <v>323</v>
      </c>
      <c r="D159" s="246"/>
      <c r="E159" s="246"/>
      <c r="F159" s="246"/>
      <c r="G159" s="246"/>
      <c r="H159" s="246"/>
      <c r="I159" s="246"/>
      <c r="J159" s="246"/>
      <c r="K159" s="246"/>
      <c r="L159" s="246"/>
      <c r="M159" s="246"/>
      <c r="N159" s="246"/>
      <c r="O159" s="246"/>
      <c r="P159" s="246"/>
      <c r="Q159" s="246">
        <v>12</v>
      </c>
      <c r="R159" s="246"/>
      <c r="S159" s="246"/>
      <c r="T159" s="246"/>
      <c r="U159" s="246"/>
      <c r="V159" s="246"/>
      <c r="W159" s="246"/>
      <c r="X159" s="246"/>
      <c r="Y159" s="246"/>
      <c r="Z159" s="246"/>
      <c r="AA159" s="246"/>
      <c r="AB159" s="246"/>
      <c r="AC159" s="246"/>
      <c r="AD159" s="246"/>
      <c r="AE159" s="360"/>
      <c r="AF159" s="344"/>
      <c r="AG159" s="344"/>
      <c r="AH159" s="344"/>
      <c r="AI159" s="344"/>
      <c r="AJ159" s="344"/>
      <c r="AK159" s="344"/>
      <c r="AL159" s="349"/>
      <c r="AM159" s="349"/>
      <c r="AN159" s="349"/>
      <c r="AO159" s="349"/>
      <c r="AP159" s="349"/>
      <c r="AQ159" s="349"/>
      <c r="AR159" s="349"/>
      <c r="AS159" s="247">
        <f>SUM(AE159:AR159)</f>
        <v>0</v>
      </c>
    </row>
    <row r="160" spans="1:45" ht="15" hidden="1" outlineLevel="1">
      <c r="B160" s="245" t="s">
        <v>477</v>
      </c>
      <c r="C160" s="242" t="s">
        <v>325</v>
      </c>
      <c r="D160" s="246"/>
      <c r="E160" s="246"/>
      <c r="F160" s="246"/>
      <c r="G160" s="246"/>
      <c r="H160" s="246"/>
      <c r="I160" s="246"/>
      <c r="J160" s="246"/>
      <c r="K160" s="246"/>
      <c r="L160" s="246"/>
      <c r="M160" s="246"/>
      <c r="N160" s="246"/>
      <c r="O160" s="246"/>
      <c r="P160" s="246"/>
      <c r="Q160" s="246">
        <f>Q159</f>
        <v>12</v>
      </c>
      <c r="R160" s="246"/>
      <c r="S160" s="246"/>
      <c r="T160" s="246"/>
      <c r="U160" s="246"/>
      <c r="V160" s="246"/>
      <c r="W160" s="246"/>
      <c r="X160" s="246"/>
      <c r="Y160" s="246"/>
      <c r="Z160" s="246"/>
      <c r="AA160" s="246"/>
      <c r="AB160" s="246"/>
      <c r="AC160" s="246"/>
      <c r="AD160" s="246"/>
      <c r="AE160" s="345">
        <f>AE159</f>
        <v>0</v>
      </c>
      <c r="AF160" s="345">
        <f t="shared" ref="AF160" si="397">AF159</f>
        <v>0</v>
      </c>
      <c r="AG160" s="345">
        <f t="shared" ref="AG160" si="398">AG159</f>
        <v>0</v>
      </c>
      <c r="AH160" s="345">
        <f t="shared" ref="AH160" si="399">AH159</f>
        <v>0</v>
      </c>
      <c r="AI160" s="345">
        <f t="shared" ref="AI160" si="400">AI159</f>
        <v>0</v>
      </c>
      <c r="AJ160" s="345">
        <f t="shared" ref="AJ160" si="401">AJ159</f>
        <v>0</v>
      </c>
      <c r="AK160" s="345">
        <f t="shared" ref="AK160" si="402">AK159</f>
        <v>0</v>
      </c>
      <c r="AL160" s="345">
        <f t="shared" ref="AL160" si="403">AL159</f>
        <v>0</v>
      </c>
      <c r="AM160" s="345">
        <f t="shared" ref="AM160" si="404">AM159</f>
        <v>0</v>
      </c>
      <c r="AN160" s="345">
        <f t="shared" ref="AN160" si="405">AN159</f>
        <v>0</v>
      </c>
      <c r="AO160" s="345">
        <f t="shared" ref="AO160" si="406">AO159</f>
        <v>0</v>
      </c>
      <c r="AP160" s="345">
        <f t="shared" ref="AP160" si="407">AP159</f>
        <v>0</v>
      </c>
      <c r="AQ160" s="345">
        <f t="shared" ref="AQ160" si="408">AQ159</f>
        <v>0</v>
      </c>
      <c r="AR160" s="345">
        <f t="shared" ref="AR160" si="409">AR159</f>
        <v>0</v>
      </c>
      <c r="AS160" s="257"/>
    </row>
    <row r="161" spans="1:45" ht="15" hidden="1" outlineLevel="1">
      <c r="B161" s="264"/>
      <c r="C161" s="242"/>
      <c r="D161" s="242"/>
      <c r="E161" s="242"/>
      <c r="F161" s="242"/>
      <c r="G161" s="242"/>
      <c r="H161" s="242"/>
      <c r="I161" s="242"/>
      <c r="J161" s="242"/>
      <c r="K161" s="242"/>
      <c r="L161" s="242"/>
      <c r="M161" s="242"/>
      <c r="N161" s="242"/>
      <c r="O161" s="242"/>
      <c r="P161" s="242"/>
      <c r="Q161" s="242"/>
      <c r="R161" s="242"/>
      <c r="S161" s="242"/>
      <c r="T161" s="242"/>
      <c r="U161" s="242"/>
      <c r="V161" s="242"/>
      <c r="W161" s="242"/>
      <c r="X161" s="242"/>
      <c r="Y161" s="242"/>
      <c r="Z161" s="242"/>
      <c r="AA161" s="242"/>
      <c r="AB161" s="242"/>
      <c r="AC161" s="242"/>
      <c r="AD161" s="242"/>
      <c r="AE161" s="346"/>
      <c r="AF161" s="359"/>
      <c r="AG161" s="359"/>
      <c r="AH161" s="359"/>
      <c r="AI161" s="359"/>
      <c r="AJ161" s="359"/>
      <c r="AK161" s="359"/>
      <c r="AL161" s="359"/>
      <c r="AM161" s="359"/>
      <c r="AN161" s="359"/>
      <c r="AO161" s="359"/>
      <c r="AP161" s="359"/>
      <c r="AQ161" s="359"/>
      <c r="AR161" s="359"/>
      <c r="AS161" s="257"/>
    </row>
    <row r="162" spans="1:45" ht="30" hidden="1" outlineLevel="1">
      <c r="A162" s="427">
        <v>39</v>
      </c>
      <c r="B162" s="264" t="s">
        <v>522</v>
      </c>
      <c r="C162" s="242" t="s">
        <v>323</v>
      </c>
      <c r="D162" s="246"/>
      <c r="E162" s="246"/>
      <c r="F162" s="246"/>
      <c r="G162" s="246"/>
      <c r="H162" s="246"/>
      <c r="I162" s="246"/>
      <c r="J162" s="246"/>
      <c r="K162" s="246"/>
      <c r="L162" s="246"/>
      <c r="M162" s="246"/>
      <c r="N162" s="246"/>
      <c r="O162" s="246"/>
      <c r="P162" s="246"/>
      <c r="Q162" s="246">
        <v>12</v>
      </c>
      <c r="R162" s="246"/>
      <c r="S162" s="246"/>
      <c r="T162" s="246"/>
      <c r="U162" s="246"/>
      <c r="V162" s="246"/>
      <c r="W162" s="246"/>
      <c r="X162" s="246"/>
      <c r="Y162" s="246"/>
      <c r="Z162" s="246"/>
      <c r="AA162" s="246"/>
      <c r="AB162" s="246"/>
      <c r="AC162" s="246"/>
      <c r="AD162" s="246"/>
      <c r="AE162" s="360"/>
      <c r="AF162" s="344"/>
      <c r="AG162" s="344"/>
      <c r="AH162" s="344"/>
      <c r="AI162" s="344"/>
      <c r="AJ162" s="344"/>
      <c r="AK162" s="344"/>
      <c r="AL162" s="349"/>
      <c r="AM162" s="349"/>
      <c r="AN162" s="349"/>
      <c r="AO162" s="349"/>
      <c r="AP162" s="349"/>
      <c r="AQ162" s="349"/>
      <c r="AR162" s="349"/>
      <c r="AS162" s="247">
        <f>SUM(AE162:AR162)</f>
        <v>0</v>
      </c>
    </row>
    <row r="163" spans="1:45" ht="15" hidden="1" outlineLevel="1">
      <c r="B163" s="245" t="s">
        <v>477</v>
      </c>
      <c r="C163" s="242" t="s">
        <v>325</v>
      </c>
      <c r="D163" s="246"/>
      <c r="E163" s="246"/>
      <c r="F163" s="246"/>
      <c r="G163" s="246"/>
      <c r="H163" s="246"/>
      <c r="I163" s="246"/>
      <c r="J163" s="246"/>
      <c r="K163" s="246"/>
      <c r="L163" s="246"/>
      <c r="M163" s="246"/>
      <c r="N163" s="246"/>
      <c r="O163" s="246"/>
      <c r="P163" s="246"/>
      <c r="Q163" s="246">
        <f>Q162</f>
        <v>12</v>
      </c>
      <c r="R163" s="246"/>
      <c r="S163" s="246"/>
      <c r="T163" s="246"/>
      <c r="U163" s="246"/>
      <c r="V163" s="246"/>
      <c r="W163" s="246"/>
      <c r="X163" s="246"/>
      <c r="Y163" s="246"/>
      <c r="Z163" s="246"/>
      <c r="AA163" s="246"/>
      <c r="AB163" s="246"/>
      <c r="AC163" s="246"/>
      <c r="AD163" s="246"/>
      <c r="AE163" s="345">
        <f>AE162</f>
        <v>0</v>
      </c>
      <c r="AF163" s="345">
        <f t="shared" ref="AF163" si="410">AF162</f>
        <v>0</v>
      </c>
      <c r="AG163" s="345">
        <f t="shared" ref="AG163" si="411">AG162</f>
        <v>0</v>
      </c>
      <c r="AH163" s="345">
        <f t="shared" ref="AH163" si="412">AH162</f>
        <v>0</v>
      </c>
      <c r="AI163" s="345">
        <f t="shared" ref="AI163" si="413">AI162</f>
        <v>0</v>
      </c>
      <c r="AJ163" s="345">
        <f t="shared" ref="AJ163" si="414">AJ162</f>
        <v>0</v>
      </c>
      <c r="AK163" s="345">
        <f t="shared" ref="AK163" si="415">AK162</f>
        <v>0</v>
      </c>
      <c r="AL163" s="345">
        <f t="shared" ref="AL163" si="416">AL162</f>
        <v>0</v>
      </c>
      <c r="AM163" s="345">
        <f t="shared" ref="AM163" si="417">AM162</f>
        <v>0</v>
      </c>
      <c r="AN163" s="345">
        <f t="shared" ref="AN163" si="418">AN162</f>
        <v>0</v>
      </c>
      <c r="AO163" s="345">
        <f t="shared" ref="AO163" si="419">AO162</f>
        <v>0</v>
      </c>
      <c r="AP163" s="345">
        <f t="shared" ref="AP163" si="420">AP162</f>
        <v>0</v>
      </c>
      <c r="AQ163" s="345">
        <f t="shared" ref="AQ163" si="421">AQ162</f>
        <v>0</v>
      </c>
      <c r="AR163" s="345">
        <f t="shared" ref="AR163" si="422">AR162</f>
        <v>0</v>
      </c>
      <c r="AS163" s="257"/>
    </row>
    <row r="164" spans="1:45" ht="15" hidden="1" outlineLevel="1">
      <c r="B164" s="264"/>
      <c r="C164" s="242"/>
      <c r="D164" s="242"/>
      <c r="E164" s="242"/>
      <c r="F164" s="242"/>
      <c r="G164" s="242"/>
      <c r="H164" s="242"/>
      <c r="I164" s="242"/>
      <c r="J164" s="242"/>
      <c r="K164" s="242"/>
      <c r="L164" s="242"/>
      <c r="M164" s="242"/>
      <c r="N164" s="242"/>
      <c r="O164" s="242"/>
      <c r="P164" s="242"/>
      <c r="Q164" s="242"/>
      <c r="R164" s="242"/>
      <c r="S164" s="242"/>
      <c r="T164" s="242"/>
      <c r="U164" s="242"/>
      <c r="V164" s="242"/>
      <c r="W164" s="242"/>
      <c r="X164" s="242"/>
      <c r="Y164" s="242"/>
      <c r="Z164" s="242"/>
      <c r="AA164" s="242"/>
      <c r="AB164" s="242"/>
      <c r="AC164" s="242"/>
      <c r="AD164" s="242"/>
      <c r="AE164" s="346"/>
      <c r="AF164" s="359"/>
      <c r="AG164" s="359"/>
      <c r="AH164" s="359"/>
      <c r="AI164" s="359"/>
      <c r="AJ164" s="359"/>
      <c r="AK164" s="359"/>
      <c r="AL164" s="359"/>
      <c r="AM164" s="359"/>
      <c r="AN164" s="359"/>
      <c r="AO164" s="359"/>
      <c r="AP164" s="359"/>
      <c r="AQ164" s="359"/>
      <c r="AR164" s="359"/>
      <c r="AS164" s="257"/>
    </row>
    <row r="165" spans="1:45" ht="30" hidden="1" outlineLevel="1">
      <c r="A165" s="427">
        <v>40</v>
      </c>
      <c r="B165" s="264" t="s">
        <v>523</v>
      </c>
      <c r="C165" s="242" t="s">
        <v>323</v>
      </c>
      <c r="D165" s="246"/>
      <c r="E165" s="246"/>
      <c r="F165" s="246"/>
      <c r="G165" s="246"/>
      <c r="H165" s="246"/>
      <c r="I165" s="246"/>
      <c r="J165" s="246"/>
      <c r="K165" s="246"/>
      <c r="L165" s="246"/>
      <c r="M165" s="246"/>
      <c r="N165" s="246"/>
      <c r="O165" s="246"/>
      <c r="P165" s="246"/>
      <c r="Q165" s="246">
        <v>12</v>
      </c>
      <c r="R165" s="246"/>
      <c r="S165" s="246"/>
      <c r="T165" s="246"/>
      <c r="U165" s="246"/>
      <c r="V165" s="246"/>
      <c r="W165" s="246"/>
      <c r="X165" s="246"/>
      <c r="Y165" s="246"/>
      <c r="Z165" s="246"/>
      <c r="AA165" s="246"/>
      <c r="AB165" s="246"/>
      <c r="AC165" s="246"/>
      <c r="AD165" s="246"/>
      <c r="AE165" s="360"/>
      <c r="AF165" s="344"/>
      <c r="AG165" s="344"/>
      <c r="AH165" s="344"/>
      <c r="AI165" s="344"/>
      <c r="AJ165" s="344"/>
      <c r="AK165" s="344"/>
      <c r="AL165" s="349"/>
      <c r="AM165" s="349"/>
      <c r="AN165" s="349"/>
      <c r="AO165" s="349"/>
      <c r="AP165" s="349"/>
      <c r="AQ165" s="349"/>
      <c r="AR165" s="349"/>
      <c r="AS165" s="247">
        <f>SUM(AE165:AR165)</f>
        <v>0</v>
      </c>
    </row>
    <row r="166" spans="1:45" ht="15" hidden="1" outlineLevel="1">
      <c r="B166" s="245" t="s">
        <v>477</v>
      </c>
      <c r="C166" s="242" t="s">
        <v>325</v>
      </c>
      <c r="D166" s="246"/>
      <c r="E166" s="246"/>
      <c r="F166" s="246"/>
      <c r="G166" s="246"/>
      <c r="H166" s="246"/>
      <c r="I166" s="246"/>
      <c r="J166" s="246"/>
      <c r="K166" s="246"/>
      <c r="L166" s="246"/>
      <c r="M166" s="246"/>
      <c r="N166" s="246"/>
      <c r="O166" s="246"/>
      <c r="P166" s="246"/>
      <c r="Q166" s="246">
        <f>Q165</f>
        <v>12</v>
      </c>
      <c r="R166" s="246"/>
      <c r="S166" s="246"/>
      <c r="T166" s="246"/>
      <c r="U166" s="246"/>
      <c r="V166" s="246"/>
      <c r="W166" s="246"/>
      <c r="X166" s="246"/>
      <c r="Y166" s="246"/>
      <c r="Z166" s="246"/>
      <c r="AA166" s="246"/>
      <c r="AB166" s="246"/>
      <c r="AC166" s="246"/>
      <c r="AD166" s="246"/>
      <c r="AE166" s="345">
        <f>AE165</f>
        <v>0</v>
      </c>
      <c r="AF166" s="345">
        <f t="shared" ref="AF166" si="423">AF165</f>
        <v>0</v>
      </c>
      <c r="AG166" s="345">
        <f t="shared" ref="AG166" si="424">AG165</f>
        <v>0</v>
      </c>
      <c r="AH166" s="345">
        <f t="shared" ref="AH166" si="425">AH165</f>
        <v>0</v>
      </c>
      <c r="AI166" s="345">
        <f t="shared" ref="AI166" si="426">AI165</f>
        <v>0</v>
      </c>
      <c r="AJ166" s="345">
        <f t="shared" ref="AJ166" si="427">AJ165</f>
        <v>0</v>
      </c>
      <c r="AK166" s="345">
        <f t="shared" ref="AK166" si="428">AK165</f>
        <v>0</v>
      </c>
      <c r="AL166" s="345">
        <f t="shared" ref="AL166" si="429">AL165</f>
        <v>0</v>
      </c>
      <c r="AM166" s="345">
        <f t="shared" ref="AM166" si="430">AM165</f>
        <v>0</v>
      </c>
      <c r="AN166" s="345">
        <f t="shared" ref="AN166" si="431">AN165</f>
        <v>0</v>
      </c>
      <c r="AO166" s="345">
        <f t="shared" ref="AO166" si="432">AO165</f>
        <v>0</v>
      </c>
      <c r="AP166" s="345">
        <f t="shared" ref="AP166" si="433">AP165</f>
        <v>0</v>
      </c>
      <c r="AQ166" s="345">
        <f t="shared" ref="AQ166" si="434">AQ165</f>
        <v>0</v>
      </c>
      <c r="AR166" s="345">
        <f t="shared" ref="AR166" si="435">AR165</f>
        <v>0</v>
      </c>
      <c r="AS166" s="257"/>
    </row>
    <row r="167" spans="1:45" ht="15" hidden="1" outlineLevel="1">
      <c r="B167" s="264"/>
      <c r="C167" s="242"/>
      <c r="D167" s="242"/>
      <c r="E167" s="242"/>
      <c r="F167" s="242"/>
      <c r="G167" s="242"/>
      <c r="H167" s="242"/>
      <c r="I167" s="242"/>
      <c r="J167" s="242"/>
      <c r="K167" s="242"/>
      <c r="L167" s="242"/>
      <c r="M167" s="242"/>
      <c r="N167" s="242"/>
      <c r="O167" s="242"/>
      <c r="P167" s="242"/>
      <c r="Q167" s="242"/>
      <c r="R167" s="242"/>
      <c r="S167" s="242"/>
      <c r="T167" s="242"/>
      <c r="U167" s="242"/>
      <c r="V167" s="242"/>
      <c r="W167" s="242"/>
      <c r="X167" s="242"/>
      <c r="Y167" s="242"/>
      <c r="Z167" s="242"/>
      <c r="AA167" s="242"/>
      <c r="AB167" s="242"/>
      <c r="AC167" s="242"/>
      <c r="AD167" s="242"/>
      <c r="AE167" s="346"/>
      <c r="AF167" s="359"/>
      <c r="AG167" s="359"/>
      <c r="AH167" s="359"/>
      <c r="AI167" s="359"/>
      <c r="AJ167" s="359"/>
      <c r="AK167" s="359"/>
      <c r="AL167" s="359"/>
      <c r="AM167" s="359"/>
      <c r="AN167" s="359"/>
      <c r="AO167" s="359"/>
      <c r="AP167" s="359"/>
      <c r="AQ167" s="359"/>
      <c r="AR167" s="359"/>
      <c r="AS167" s="257"/>
    </row>
    <row r="168" spans="1:45" ht="30" hidden="1" outlineLevel="1">
      <c r="A168" s="427">
        <v>41</v>
      </c>
      <c r="B168" s="264" t="s">
        <v>524</v>
      </c>
      <c r="C168" s="242" t="s">
        <v>323</v>
      </c>
      <c r="D168" s="246"/>
      <c r="E168" s="246"/>
      <c r="F168" s="246"/>
      <c r="G168" s="246"/>
      <c r="H168" s="246"/>
      <c r="I168" s="246"/>
      <c r="J168" s="246"/>
      <c r="K168" s="246"/>
      <c r="L168" s="246"/>
      <c r="M168" s="246"/>
      <c r="N168" s="246"/>
      <c r="O168" s="246"/>
      <c r="P168" s="246"/>
      <c r="Q168" s="246">
        <v>12</v>
      </c>
      <c r="R168" s="246"/>
      <c r="S168" s="246"/>
      <c r="T168" s="246"/>
      <c r="U168" s="246"/>
      <c r="V168" s="246"/>
      <c r="W168" s="246"/>
      <c r="X168" s="246"/>
      <c r="Y168" s="246"/>
      <c r="Z168" s="246"/>
      <c r="AA168" s="246"/>
      <c r="AB168" s="246"/>
      <c r="AC168" s="246"/>
      <c r="AD168" s="246"/>
      <c r="AE168" s="360"/>
      <c r="AF168" s="344"/>
      <c r="AG168" s="344"/>
      <c r="AH168" s="344"/>
      <c r="AI168" s="344"/>
      <c r="AJ168" s="344"/>
      <c r="AK168" s="344"/>
      <c r="AL168" s="349"/>
      <c r="AM168" s="349"/>
      <c r="AN168" s="349"/>
      <c r="AO168" s="349"/>
      <c r="AP168" s="349"/>
      <c r="AQ168" s="349"/>
      <c r="AR168" s="349"/>
      <c r="AS168" s="247">
        <f>SUM(AE168:AR168)</f>
        <v>0</v>
      </c>
    </row>
    <row r="169" spans="1:45" ht="15" hidden="1" outlineLevel="1">
      <c r="B169" s="245" t="s">
        <v>477</v>
      </c>
      <c r="C169" s="242" t="s">
        <v>325</v>
      </c>
      <c r="D169" s="246"/>
      <c r="E169" s="246"/>
      <c r="F169" s="246"/>
      <c r="G169" s="246"/>
      <c r="H169" s="246"/>
      <c r="I169" s="246"/>
      <c r="J169" s="246"/>
      <c r="K169" s="246"/>
      <c r="L169" s="246"/>
      <c r="M169" s="246"/>
      <c r="N169" s="246"/>
      <c r="O169" s="246"/>
      <c r="P169" s="246"/>
      <c r="Q169" s="246">
        <f>Q168</f>
        <v>12</v>
      </c>
      <c r="R169" s="246"/>
      <c r="S169" s="246"/>
      <c r="T169" s="246"/>
      <c r="U169" s="246"/>
      <c r="V169" s="246"/>
      <c r="W169" s="246"/>
      <c r="X169" s="246"/>
      <c r="Y169" s="246"/>
      <c r="Z169" s="246"/>
      <c r="AA169" s="246"/>
      <c r="AB169" s="246"/>
      <c r="AC169" s="246"/>
      <c r="AD169" s="246"/>
      <c r="AE169" s="345">
        <f>AE168</f>
        <v>0</v>
      </c>
      <c r="AF169" s="345">
        <f t="shared" ref="AF169" si="436">AF168</f>
        <v>0</v>
      </c>
      <c r="AG169" s="345">
        <f t="shared" ref="AG169" si="437">AG168</f>
        <v>0</v>
      </c>
      <c r="AH169" s="345">
        <f t="shared" ref="AH169" si="438">AH168</f>
        <v>0</v>
      </c>
      <c r="AI169" s="345">
        <f t="shared" ref="AI169" si="439">AI168</f>
        <v>0</v>
      </c>
      <c r="AJ169" s="345">
        <f t="shared" ref="AJ169" si="440">AJ168</f>
        <v>0</v>
      </c>
      <c r="AK169" s="345">
        <f t="shared" ref="AK169" si="441">AK168</f>
        <v>0</v>
      </c>
      <c r="AL169" s="345">
        <f t="shared" ref="AL169" si="442">AL168</f>
        <v>0</v>
      </c>
      <c r="AM169" s="345">
        <f t="shared" ref="AM169" si="443">AM168</f>
        <v>0</v>
      </c>
      <c r="AN169" s="345">
        <f t="shared" ref="AN169" si="444">AN168</f>
        <v>0</v>
      </c>
      <c r="AO169" s="345">
        <f t="shared" ref="AO169" si="445">AO168</f>
        <v>0</v>
      </c>
      <c r="AP169" s="345">
        <f t="shared" ref="AP169" si="446">AP168</f>
        <v>0</v>
      </c>
      <c r="AQ169" s="345">
        <f t="shared" ref="AQ169" si="447">AQ168</f>
        <v>0</v>
      </c>
      <c r="AR169" s="345">
        <f t="shared" ref="AR169" si="448">AR168</f>
        <v>0</v>
      </c>
      <c r="AS169" s="257"/>
    </row>
    <row r="170" spans="1:45" ht="15" hidden="1" outlineLevel="1">
      <c r="B170" s="264"/>
      <c r="C170" s="242"/>
      <c r="D170" s="242"/>
      <c r="E170" s="242"/>
      <c r="F170" s="242"/>
      <c r="G170" s="242"/>
      <c r="H170" s="242"/>
      <c r="I170" s="242"/>
      <c r="J170" s="242"/>
      <c r="K170" s="242"/>
      <c r="L170" s="242"/>
      <c r="M170" s="242"/>
      <c r="N170" s="242"/>
      <c r="O170" s="242"/>
      <c r="P170" s="242"/>
      <c r="Q170" s="242"/>
      <c r="R170" s="242"/>
      <c r="S170" s="242"/>
      <c r="T170" s="242"/>
      <c r="U170" s="242"/>
      <c r="V170" s="242"/>
      <c r="W170" s="242"/>
      <c r="X170" s="242"/>
      <c r="Y170" s="242"/>
      <c r="Z170" s="242"/>
      <c r="AA170" s="242"/>
      <c r="AB170" s="242"/>
      <c r="AC170" s="242"/>
      <c r="AD170" s="242"/>
      <c r="AE170" s="346"/>
      <c r="AF170" s="359"/>
      <c r="AG170" s="359"/>
      <c r="AH170" s="359"/>
      <c r="AI170" s="359"/>
      <c r="AJ170" s="359"/>
      <c r="AK170" s="359"/>
      <c r="AL170" s="359"/>
      <c r="AM170" s="359"/>
      <c r="AN170" s="359"/>
      <c r="AO170" s="359"/>
      <c r="AP170" s="359"/>
      <c r="AQ170" s="359"/>
      <c r="AR170" s="359"/>
      <c r="AS170" s="257"/>
    </row>
    <row r="171" spans="1:45" ht="30" hidden="1" outlineLevel="1">
      <c r="A171" s="427">
        <v>42</v>
      </c>
      <c r="B171" s="264" t="s">
        <v>525</v>
      </c>
      <c r="C171" s="242" t="s">
        <v>323</v>
      </c>
      <c r="D171" s="246"/>
      <c r="E171" s="246"/>
      <c r="F171" s="246"/>
      <c r="G171" s="246"/>
      <c r="H171" s="246"/>
      <c r="I171" s="246"/>
      <c r="J171" s="246"/>
      <c r="K171" s="246"/>
      <c r="L171" s="246"/>
      <c r="M171" s="246"/>
      <c r="N171" s="246"/>
      <c r="O171" s="246"/>
      <c r="P171" s="246"/>
      <c r="Q171" s="242"/>
      <c r="R171" s="246"/>
      <c r="S171" s="246"/>
      <c r="T171" s="246"/>
      <c r="U171" s="246"/>
      <c r="V171" s="246"/>
      <c r="W171" s="246"/>
      <c r="X171" s="246"/>
      <c r="Y171" s="246"/>
      <c r="Z171" s="246"/>
      <c r="AA171" s="246"/>
      <c r="AB171" s="246"/>
      <c r="AC171" s="246"/>
      <c r="AD171" s="246"/>
      <c r="AE171" s="360"/>
      <c r="AF171" s="344"/>
      <c r="AG171" s="344"/>
      <c r="AH171" s="344"/>
      <c r="AI171" s="344"/>
      <c r="AJ171" s="344"/>
      <c r="AK171" s="344"/>
      <c r="AL171" s="349"/>
      <c r="AM171" s="349"/>
      <c r="AN171" s="349"/>
      <c r="AO171" s="349"/>
      <c r="AP171" s="349"/>
      <c r="AQ171" s="349"/>
      <c r="AR171" s="349"/>
      <c r="AS171" s="247">
        <f>SUM(AE171:AR171)</f>
        <v>0</v>
      </c>
    </row>
    <row r="172" spans="1:45" ht="15" hidden="1" outlineLevel="1">
      <c r="B172" s="245" t="s">
        <v>477</v>
      </c>
      <c r="C172" s="242" t="s">
        <v>325</v>
      </c>
      <c r="D172" s="246"/>
      <c r="E172" s="246"/>
      <c r="F172" s="246"/>
      <c r="G172" s="246"/>
      <c r="H172" s="246"/>
      <c r="I172" s="246"/>
      <c r="J172" s="246"/>
      <c r="K172" s="246"/>
      <c r="L172" s="246"/>
      <c r="M172" s="246"/>
      <c r="N172" s="246"/>
      <c r="O172" s="246"/>
      <c r="P172" s="246"/>
      <c r="Q172" s="386"/>
      <c r="R172" s="246"/>
      <c r="S172" s="246"/>
      <c r="T172" s="246"/>
      <c r="U172" s="246"/>
      <c r="V172" s="246"/>
      <c r="W172" s="246"/>
      <c r="X172" s="246"/>
      <c r="Y172" s="246"/>
      <c r="Z172" s="246"/>
      <c r="AA172" s="246"/>
      <c r="AB172" s="246"/>
      <c r="AC172" s="246"/>
      <c r="AD172" s="246"/>
      <c r="AE172" s="345">
        <f>AE171</f>
        <v>0</v>
      </c>
      <c r="AF172" s="345">
        <f t="shared" ref="AF172" si="449">AF171</f>
        <v>0</v>
      </c>
      <c r="AG172" s="345">
        <f t="shared" ref="AG172" si="450">AG171</f>
        <v>0</v>
      </c>
      <c r="AH172" s="345">
        <f t="shared" ref="AH172" si="451">AH171</f>
        <v>0</v>
      </c>
      <c r="AI172" s="345">
        <f t="shared" ref="AI172" si="452">AI171</f>
        <v>0</v>
      </c>
      <c r="AJ172" s="345">
        <f t="shared" ref="AJ172" si="453">AJ171</f>
        <v>0</v>
      </c>
      <c r="AK172" s="345">
        <f t="shared" ref="AK172" si="454">AK171</f>
        <v>0</v>
      </c>
      <c r="AL172" s="345">
        <f t="shared" ref="AL172" si="455">AL171</f>
        <v>0</v>
      </c>
      <c r="AM172" s="345">
        <f t="shared" ref="AM172" si="456">AM171</f>
        <v>0</v>
      </c>
      <c r="AN172" s="345">
        <f t="shared" ref="AN172" si="457">AN171</f>
        <v>0</v>
      </c>
      <c r="AO172" s="345">
        <f t="shared" ref="AO172" si="458">AO171</f>
        <v>0</v>
      </c>
      <c r="AP172" s="345">
        <f t="shared" ref="AP172" si="459">AP171</f>
        <v>0</v>
      </c>
      <c r="AQ172" s="345">
        <f t="shared" ref="AQ172" si="460">AQ171</f>
        <v>0</v>
      </c>
      <c r="AR172" s="345">
        <f t="shared" ref="AR172" si="461">AR171</f>
        <v>0</v>
      </c>
      <c r="AS172" s="257"/>
    </row>
    <row r="173" spans="1:45" ht="15" hidden="1" outlineLevel="1">
      <c r="B173" s="264"/>
      <c r="C173" s="242"/>
      <c r="D173" s="242"/>
      <c r="E173" s="242"/>
      <c r="F173" s="242"/>
      <c r="G173" s="242"/>
      <c r="H173" s="242"/>
      <c r="I173" s="242"/>
      <c r="J173" s="242"/>
      <c r="K173" s="242"/>
      <c r="L173" s="242"/>
      <c r="M173" s="242"/>
      <c r="N173" s="242"/>
      <c r="O173" s="242"/>
      <c r="P173" s="242"/>
      <c r="Q173" s="242"/>
      <c r="R173" s="242"/>
      <c r="S173" s="242"/>
      <c r="T173" s="242"/>
      <c r="U173" s="242"/>
      <c r="V173" s="242"/>
      <c r="W173" s="242"/>
      <c r="X173" s="242"/>
      <c r="Y173" s="242"/>
      <c r="Z173" s="242"/>
      <c r="AA173" s="242"/>
      <c r="AB173" s="242"/>
      <c r="AC173" s="242"/>
      <c r="AD173" s="242"/>
      <c r="AE173" s="346"/>
      <c r="AF173" s="359"/>
      <c r="AG173" s="359"/>
      <c r="AH173" s="359"/>
      <c r="AI173" s="359"/>
      <c r="AJ173" s="359"/>
      <c r="AK173" s="359"/>
      <c r="AL173" s="359"/>
      <c r="AM173" s="359"/>
      <c r="AN173" s="359"/>
      <c r="AO173" s="359"/>
      <c r="AP173" s="359"/>
      <c r="AQ173" s="359"/>
      <c r="AR173" s="359"/>
      <c r="AS173" s="257"/>
    </row>
    <row r="174" spans="1:45" ht="15" hidden="1" outlineLevel="1">
      <c r="A174" s="427">
        <v>43</v>
      </c>
      <c r="B174" s="264" t="s">
        <v>526</v>
      </c>
      <c r="C174" s="242" t="s">
        <v>323</v>
      </c>
      <c r="D174" s="246"/>
      <c r="E174" s="246"/>
      <c r="F174" s="246"/>
      <c r="G174" s="246"/>
      <c r="H174" s="246"/>
      <c r="I174" s="246"/>
      <c r="J174" s="246"/>
      <c r="K174" s="246"/>
      <c r="L174" s="246"/>
      <c r="M174" s="246"/>
      <c r="N174" s="246"/>
      <c r="O174" s="246"/>
      <c r="P174" s="246"/>
      <c r="Q174" s="246">
        <v>12</v>
      </c>
      <c r="R174" s="246"/>
      <c r="S174" s="246"/>
      <c r="T174" s="246"/>
      <c r="U174" s="246"/>
      <c r="V174" s="246"/>
      <c r="W174" s="246"/>
      <c r="X174" s="246"/>
      <c r="Y174" s="246"/>
      <c r="Z174" s="246"/>
      <c r="AA174" s="246"/>
      <c r="AB174" s="246"/>
      <c r="AC174" s="246"/>
      <c r="AD174" s="246"/>
      <c r="AE174" s="360"/>
      <c r="AF174" s="344"/>
      <c r="AG174" s="344"/>
      <c r="AH174" s="344"/>
      <c r="AI174" s="344"/>
      <c r="AJ174" s="344"/>
      <c r="AK174" s="344"/>
      <c r="AL174" s="349"/>
      <c r="AM174" s="349"/>
      <c r="AN174" s="349"/>
      <c r="AO174" s="349"/>
      <c r="AP174" s="349"/>
      <c r="AQ174" s="349"/>
      <c r="AR174" s="349"/>
      <c r="AS174" s="247">
        <f>SUM(AE174:AR174)</f>
        <v>0</v>
      </c>
    </row>
    <row r="175" spans="1:45" ht="15" hidden="1" outlineLevel="1">
      <c r="B175" s="245" t="s">
        <v>477</v>
      </c>
      <c r="C175" s="242" t="s">
        <v>325</v>
      </c>
      <c r="D175" s="246"/>
      <c r="E175" s="246"/>
      <c r="F175" s="246"/>
      <c r="G175" s="246"/>
      <c r="H175" s="246"/>
      <c r="I175" s="246"/>
      <c r="J175" s="246"/>
      <c r="K175" s="246"/>
      <c r="L175" s="246"/>
      <c r="M175" s="246"/>
      <c r="N175" s="246"/>
      <c r="O175" s="246"/>
      <c r="P175" s="246"/>
      <c r="Q175" s="246">
        <f>Q174</f>
        <v>12</v>
      </c>
      <c r="R175" s="246"/>
      <c r="S175" s="246"/>
      <c r="T175" s="246"/>
      <c r="U175" s="246"/>
      <c r="V175" s="246"/>
      <c r="W175" s="246"/>
      <c r="X175" s="246"/>
      <c r="Y175" s="246"/>
      <c r="Z175" s="246"/>
      <c r="AA175" s="246"/>
      <c r="AB175" s="246"/>
      <c r="AC175" s="246"/>
      <c r="AD175" s="246"/>
      <c r="AE175" s="345">
        <f>AE174</f>
        <v>0</v>
      </c>
      <c r="AF175" s="345">
        <f t="shared" ref="AF175" si="462">AF174</f>
        <v>0</v>
      </c>
      <c r="AG175" s="345">
        <f t="shared" ref="AG175" si="463">AG174</f>
        <v>0</v>
      </c>
      <c r="AH175" s="345">
        <f t="shared" ref="AH175" si="464">AH174</f>
        <v>0</v>
      </c>
      <c r="AI175" s="345">
        <f t="shared" ref="AI175" si="465">AI174</f>
        <v>0</v>
      </c>
      <c r="AJ175" s="345">
        <f t="shared" ref="AJ175" si="466">AJ174</f>
        <v>0</v>
      </c>
      <c r="AK175" s="345">
        <f t="shared" ref="AK175" si="467">AK174</f>
        <v>0</v>
      </c>
      <c r="AL175" s="345">
        <f t="shared" ref="AL175" si="468">AL174</f>
        <v>0</v>
      </c>
      <c r="AM175" s="345">
        <f t="shared" ref="AM175" si="469">AM174</f>
        <v>0</v>
      </c>
      <c r="AN175" s="345">
        <f t="shared" ref="AN175" si="470">AN174</f>
        <v>0</v>
      </c>
      <c r="AO175" s="345">
        <f t="shared" ref="AO175" si="471">AO174</f>
        <v>0</v>
      </c>
      <c r="AP175" s="345">
        <f t="shared" ref="AP175" si="472">AP174</f>
        <v>0</v>
      </c>
      <c r="AQ175" s="345">
        <f t="shared" ref="AQ175" si="473">AQ174</f>
        <v>0</v>
      </c>
      <c r="AR175" s="345">
        <f t="shared" ref="AR175" si="474">AR174</f>
        <v>0</v>
      </c>
      <c r="AS175" s="257"/>
    </row>
    <row r="176" spans="1:45" ht="15" hidden="1" outlineLevel="1">
      <c r="B176" s="264"/>
      <c r="C176" s="242"/>
      <c r="D176" s="242"/>
      <c r="E176" s="242"/>
      <c r="F176" s="242"/>
      <c r="G176" s="242"/>
      <c r="H176" s="242"/>
      <c r="I176" s="242"/>
      <c r="J176" s="242"/>
      <c r="K176" s="242"/>
      <c r="L176" s="242"/>
      <c r="M176" s="242"/>
      <c r="N176" s="242"/>
      <c r="O176" s="242"/>
      <c r="P176" s="242"/>
      <c r="Q176" s="242"/>
      <c r="R176" s="242"/>
      <c r="S176" s="242"/>
      <c r="T176" s="242"/>
      <c r="U176" s="242"/>
      <c r="V176" s="242"/>
      <c r="W176" s="242"/>
      <c r="X176" s="242"/>
      <c r="Y176" s="242"/>
      <c r="Z176" s="242"/>
      <c r="AA176" s="242"/>
      <c r="AB176" s="242"/>
      <c r="AC176" s="242"/>
      <c r="AD176" s="242"/>
      <c r="AE176" s="346"/>
      <c r="AF176" s="359"/>
      <c r="AG176" s="359"/>
      <c r="AH176" s="359"/>
      <c r="AI176" s="359"/>
      <c r="AJ176" s="359"/>
      <c r="AK176" s="359"/>
      <c r="AL176" s="359"/>
      <c r="AM176" s="359"/>
      <c r="AN176" s="359"/>
      <c r="AO176" s="359"/>
      <c r="AP176" s="359"/>
      <c r="AQ176" s="359"/>
      <c r="AR176" s="359"/>
      <c r="AS176" s="257"/>
    </row>
    <row r="177" spans="1:45" ht="30" hidden="1" outlineLevel="1">
      <c r="A177" s="427">
        <v>44</v>
      </c>
      <c r="B177" s="264" t="s">
        <v>527</v>
      </c>
      <c r="C177" s="242" t="s">
        <v>323</v>
      </c>
      <c r="D177" s="246"/>
      <c r="E177" s="246"/>
      <c r="F177" s="246"/>
      <c r="G177" s="246"/>
      <c r="H177" s="246"/>
      <c r="I177" s="246"/>
      <c r="J177" s="246"/>
      <c r="K177" s="246"/>
      <c r="L177" s="246"/>
      <c r="M177" s="246"/>
      <c r="N177" s="246"/>
      <c r="O177" s="246"/>
      <c r="P177" s="246"/>
      <c r="Q177" s="246">
        <v>12</v>
      </c>
      <c r="R177" s="246"/>
      <c r="S177" s="246"/>
      <c r="T177" s="246"/>
      <c r="U177" s="246"/>
      <c r="V177" s="246"/>
      <c r="W177" s="246"/>
      <c r="X177" s="246"/>
      <c r="Y177" s="246"/>
      <c r="Z177" s="246"/>
      <c r="AA177" s="246"/>
      <c r="AB177" s="246"/>
      <c r="AC177" s="246"/>
      <c r="AD177" s="246"/>
      <c r="AE177" s="360"/>
      <c r="AF177" s="344"/>
      <c r="AG177" s="344"/>
      <c r="AH177" s="344"/>
      <c r="AI177" s="344"/>
      <c r="AJ177" s="344"/>
      <c r="AK177" s="344"/>
      <c r="AL177" s="349"/>
      <c r="AM177" s="349"/>
      <c r="AN177" s="349"/>
      <c r="AO177" s="349"/>
      <c r="AP177" s="349"/>
      <c r="AQ177" s="349"/>
      <c r="AR177" s="349"/>
      <c r="AS177" s="247">
        <f>SUM(AE177:AR177)</f>
        <v>0</v>
      </c>
    </row>
    <row r="178" spans="1:45" ht="15" hidden="1" outlineLevel="1">
      <c r="B178" s="245" t="s">
        <v>477</v>
      </c>
      <c r="C178" s="242" t="s">
        <v>325</v>
      </c>
      <c r="D178" s="246"/>
      <c r="E178" s="246"/>
      <c r="F178" s="246"/>
      <c r="G178" s="246"/>
      <c r="H178" s="246"/>
      <c r="I178" s="246"/>
      <c r="J178" s="246"/>
      <c r="K178" s="246"/>
      <c r="L178" s="246"/>
      <c r="M178" s="246"/>
      <c r="N178" s="246"/>
      <c r="O178" s="246"/>
      <c r="P178" s="246"/>
      <c r="Q178" s="246">
        <f>Q177</f>
        <v>12</v>
      </c>
      <c r="R178" s="246"/>
      <c r="S178" s="246"/>
      <c r="T178" s="246"/>
      <c r="U178" s="246"/>
      <c r="V178" s="246"/>
      <c r="W178" s="246"/>
      <c r="X178" s="246"/>
      <c r="Y178" s="246"/>
      <c r="Z178" s="246"/>
      <c r="AA178" s="246"/>
      <c r="AB178" s="246"/>
      <c r="AC178" s="246"/>
      <c r="AD178" s="246"/>
      <c r="AE178" s="345">
        <f>AE177</f>
        <v>0</v>
      </c>
      <c r="AF178" s="345">
        <f t="shared" ref="AF178" si="475">AF177</f>
        <v>0</v>
      </c>
      <c r="AG178" s="345">
        <f t="shared" ref="AG178" si="476">AG177</f>
        <v>0</v>
      </c>
      <c r="AH178" s="345">
        <f t="shared" ref="AH178" si="477">AH177</f>
        <v>0</v>
      </c>
      <c r="AI178" s="345">
        <f t="shared" ref="AI178" si="478">AI177</f>
        <v>0</v>
      </c>
      <c r="AJ178" s="345">
        <f t="shared" ref="AJ178" si="479">AJ177</f>
        <v>0</v>
      </c>
      <c r="AK178" s="345">
        <f t="shared" ref="AK178" si="480">AK177</f>
        <v>0</v>
      </c>
      <c r="AL178" s="345">
        <f t="shared" ref="AL178" si="481">AL177</f>
        <v>0</v>
      </c>
      <c r="AM178" s="345">
        <f t="shared" ref="AM178" si="482">AM177</f>
        <v>0</v>
      </c>
      <c r="AN178" s="345">
        <f t="shared" ref="AN178" si="483">AN177</f>
        <v>0</v>
      </c>
      <c r="AO178" s="345">
        <f t="shared" ref="AO178" si="484">AO177</f>
        <v>0</v>
      </c>
      <c r="AP178" s="345">
        <f t="shared" ref="AP178" si="485">AP177</f>
        <v>0</v>
      </c>
      <c r="AQ178" s="345">
        <f t="shared" ref="AQ178" si="486">AQ177</f>
        <v>0</v>
      </c>
      <c r="AR178" s="345">
        <f t="shared" ref="AR178" si="487">AR177</f>
        <v>0</v>
      </c>
      <c r="AS178" s="257"/>
    </row>
    <row r="179" spans="1:45" ht="15" hidden="1" outlineLevel="1">
      <c r="B179" s="264"/>
      <c r="C179" s="242"/>
      <c r="D179" s="242"/>
      <c r="E179" s="242"/>
      <c r="F179" s="242"/>
      <c r="G179" s="242"/>
      <c r="H179" s="242"/>
      <c r="I179" s="242"/>
      <c r="J179" s="242"/>
      <c r="K179" s="242"/>
      <c r="L179" s="242"/>
      <c r="M179" s="242"/>
      <c r="N179" s="242"/>
      <c r="O179" s="242"/>
      <c r="P179" s="242"/>
      <c r="Q179" s="242"/>
      <c r="R179" s="242"/>
      <c r="S179" s="242"/>
      <c r="T179" s="242"/>
      <c r="U179" s="242"/>
      <c r="V179" s="242"/>
      <c r="W179" s="242"/>
      <c r="X179" s="242"/>
      <c r="Y179" s="242"/>
      <c r="Z179" s="242"/>
      <c r="AA179" s="242"/>
      <c r="AB179" s="242"/>
      <c r="AC179" s="242"/>
      <c r="AD179" s="242"/>
      <c r="AE179" s="346"/>
      <c r="AF179" s="359"/>
      <c r="AG179" s="359"/>
      <c r="AH179" s="359"/>
      <c r="AI179" s="359"/>
      <c r="AJ179" s="359"/>
      <c r="AK179" s="359"/>
      <c r="AL179" s="359"/>
      <c r="AM179" s="359"/>
      <c r="AN179" s="359"/>
      <c r="AO179" s="359"/>
      <c r="AP179" s="359"/>
      <c r="AQ179" s="359"/>
      <c r="AR179" s="359"/>
      <c r="AS179" s="257"/>
    </row>
    <row r="180" spans="1:45" ht="30" hidden="1" outlineLevel="1">
      <c r="A180" s="427">
        <v>45</v>
      </c>
      <c r="B180" s="264" t="s">
        <v>528</v>
      </c>
      <c r="C180" s="242" t="s">
        <v>323</v>
      </c>
      <c r="D180" s="246"/>
      <c r="E180" s="246"/>
      <c r="F180" s="246"/>
      <c r="G180" s="246"/>
      <c r="H180" s="246"/>
      <c r="I180" s="246"/>
      <c r="J180" s="246"/>
      <c r="K180" s="246"/>
      <c r="L180" s="246"/>
      <c r="M180" s="246"/>
      <c r="N180" s="246"/>
      <c r="O180" s="246"/>
      <c r="P180" s="246"/>
      <c r="Q180" s="246">
        <v>12</v>
      </c>
      <c r="R180" s="246"/>
      <c r="S180" s="246"/>
      <c r="T180" s="246"/>
      <c r="U180" s="246"/>
      <c r="V180" s="246"/>
      <c r="W180" s="246"/>
      <c r="X180" s="246"/>
      <c r="Y180" s="246"/>
      <c r="Z180" s="246"/>
      <c r="AA180" s="246"/>
      <c r="AB180" s="246"/>
      <c r="AC180" s="246"/>
      <c r="AD180" s="246"/>
      <c r="AE180" s="360"/>
      <c r="AF180" s="344"/>
      <c r="AG180" s="344"/>
      <c r="AH180" s="344"/>
      <c r="AI180" s="344"/>
      <c r="AJ180" s="344"/>
      <c r="AK180" s="344"/>
      <c r="AL180" s="349"/>
      <c r="AM180" s="349"/>
      <c r="AN180" s="349"/>
      <c r="AO180" s="349"/>
      <c r="AP180" s="349"/>
      <c r="AQ180" s="349"/>
      <c r="AR180" s="349"/>
      <c r="AS180" s="247">
        <f>SUM(AE180:AR180)</f>
        <v>0</v>
      </c>
    </row>
    <row r="181" spans="1:45" ht="15" hidden="1" outlineLevel="1">
      <c r="B181" s="245" t="s">
        <v>477</v>
      </c>
      <c r="C181" s="242" t="s">
        <v>325</v>
      </c>
      <c r="D181" s="246"/>
      <c r="E181" s="246"/>
      <c r="F181" s="246"/>
      <c r="G181" s="246"/>
      <c r="H181" s="246"/>
      <c r="I181" s="246"/>
      <c r="J181" s="246"/>
      <c r="K181" s="246"/>
      <c r="L181" s="246"/>
      <c r="M181" s="246"/>
      <c r="N181" s="246"/>
      <c r="O181" s="246"/>
      <c r="P181" s="246"/>
      <c r="Q181" s="246">
        <f>Q180</f>
        <v>12</v>
      </c>
      <c r="R181" s="246"/>
      <c r="S181" s="246"/>
      <c r="T181" s="246"/>
      <c r="U181" s="246"/>
      <c r="V181" s="246"/>
      <c r="W181" s="246"/>
      <c r="X181" s="246"/>
      <c r="Y181" s="246"/>
      <c r="Z181" s="246"/>
      <c r="AA181" s="246"/>
      <c r="AB181" s="246"/>
      <c r="AC181" s="246"/>
      <c r="AD181" s="246"/>
      <c r="AE181" s="345">
        <f>AE180</f>
        <v>0</v>
      </c>
      <c r="AF181" s="345">
        <f t="shared" ref="AF181" si="488">AF180</f>
        <v>0</v>
      </c>
      <c r="AG181" s="345">
        <f t="shared" ref="AG181" si="489">AG180</f>
        <v>0</v>
      </c>
      <c r="AH181" s="345">
        <f t="shared" ref="AH181" si="490">AH180</f>
        <v>0</v>
      </c>
      <c r="AI181" s="345">
        <f t="shared" ref="AI181" si="491">AI180</f>
        <v>0</v>
      </c>
      <c r="AJ181" s="345">
        <f t="shared" ref="AJ181" si="492">AJ180</f>
        <v>0</v>
      </c>
      <c r="AK181" s="345">
        <f t="shared" ref="AK181" si="493">AK180</f>
        <v>0</v>
      </c>
      <c r="AL181" s="345">
        <f t="shared" ref="AL181" si="494">AL180</f>
        <v>0</v>
      </c>
      <c r="AM181" s="345">
        <f t="shared" ref="AM181" si="495">AM180</f>
        <v>0</v>
      </c>
      <c r="AN181" s="345">
        <f t="shared" ref="AN181" si="496">AN180</f>
        <v>0</v>
      </c>
      <c r="AO181" s="345">
        <f t="shared" ref="AO181" si="497">AO180</f>
        <v>0</v>
      </c>
      <c r="AP181" s="345">
        <f t="shared" ref="AP181" si="498">AP180</f>
        <v>0</v>
      </c>
      <c r="AQ181" s="345">
        <f t="shared" ref="AQ181" si="499">AQ180</f>
        <v>0</v>
      </c>
      <c r="AR181" s="345">
        <f t="shared" ref="AR181" si="500">AR180</f>
        <v>0</v>
      </c>
      <c r="AS181" s="257"/>
    </row>
    <row r="182" spans="1:45" ht="15" hidden="1" outlineLevel="1">
      <c r="B182" s="264"/>
      <c r="C182" s="242"/>
      <c r="D182" s="242"/>
      <c r="E182" s="242"/>
      <c r="F182" s="242"/>
      <c r="G182" s="242"/>
      <c r="H182" s="242"/>
      <c r="I182" s="242"/>
      <c r="J182" s="242"/>
      <c r="K182" s="242"/>
      <c r="L182" s="242"/>
      <c r="M182" s="242"/>
      <c r="N182" s="242"/>
      <c r="O182" s="242"/>
      <c r="P182" s="242"/>
      <c r="Q182" s="242"/>
      <c r="R182" s="242"/>
      <c r="S182" s="242"/>
      <c r="T182" s="242"/>
      <c r="U182" s="242"/>
      <c r="V182" s="242"/>
      <c r="W182" s="242"/>
      <c r="X182" s="242"/>
      <c r="Y182" s="242"/>
      <c r="Z182" s="242"/>
      <c r="AA182" s="242"/>
      <c r="AB182" s="242"/>
      <c r="AC182" s="242"/>
      <c r="AD182" s="242"/>
      <c r="AE182" s="346"/>
      <c r="AF182" s="359"/>
      <c r="AG182" s="359"/>
      <c r="AH182" s="359"/>
      <c r="AI182" s="359"/>
      <c r="AJ182" s="359"/>
      <c r="AK182" s="359"/>
      <c r="AL182" s="359"/>
      <c r="AM182" s="359"/>
      <c r="AN182" s="359"/>
      <c r="AO182" s="359"/>
      <c r="AP182" s="359"/>
      <c r="AQ182" s="359"/>
      <c r="AR182" s="359"/>
      <c r="AS182" s="257"/>
    </row>
    <row r="183" spans="1:45" ht="30" hidden="1" outlineLevel="1">
      <c r="A183" s="427">
        <v>46</v>
      </c>
      <c r="B183" s="264" t="s">
        <v>529</v>
      </c>
      <c r="C183" s="242" t="s">
        <v>323</v>
      </c>
      <c r="D183" s="246"/>
      <c r="E183" s="246"/>
      <c r="F183" s="246"/>
      <c r="G183" s="246"/>
      <c r="H183" s="246"/>
      <c r="I183" s="246"/>
      <c r="J183" s="246"/>
      <c r="K183" s="246"/>
      <c r="L183" s="246"/>
      <c r="M183" s="246"/>
      <c r="N183" s="246"/>
      <c r="O183" s="246"/>
      <c r="P183" s="246"/>
      <c r="Q183" s="246">
        <v>12</v>
      </c>
      <c r="R183" s="246"/>
      <c r="S183" s="246"/>
      <c r="T183" s="246"/>
      <c r="U183" s="246"/>
      <c r="V183" s="246"/>
      <c r="W183" s="246"/>
      <c r="X183" s="246"/>
      <c r="Y183" s="246"/>
      <c r="Z183" s="246"/>
      <c r="AA183" s="246"/>
      <c r="AB183" s="246"/>
      <c r="AC183" s="246"/>
      <c r="AD183" s="246"/>
      <c r="AE183" s="360"/>
      <c r="AF183" s="344"/>
      <c r="AG183" s="344"/>
      <c r="AH183" s="344"/>
      <c r="AI183" s="344"/>
      <c r="AJ183" s="344"/>
      <c r="AK183" s="344"/>
      <c r="AL183" s="349"/>
      <c r="AM183" s="349"/>
      <c r="AN183" s="349"/>
      <c r="AO183" s="349"/>
      <c r="AP183" s="349"/>
      <c r="AQ183" s="349"/>
      <c r="AR183" s="349"/>
      <c r="AS183" s="247">
        <f>SUM(AE183:AR183)</f>
        <v>0</v>
      </c>
    </row>
    <row r="184" spans="1:45" ht="15" hidden="1" outlineLevel="1">
      <c r="B184" s="245" t="s">
        <v>477</v>
      </c>
      <c r="C184" s="242" t="s">
        <v>325</v>
      </c>
      <c r="D184" s="246"/>
      <c r="E184" s="246"/>
      <c r="F184" s="246"/>
      <c r="G184" s="246"/>
      <c r="H184" s="246"/>
      <c r="I184" s="246"/>
      <c r="J184" s="246"/>
      <c r="K184" s="246"/>
      <c r="L184" s="246"/>
      <c r="M184" s="246"/>
      <c r="N184" s="246"/>
      <c r="O184" s="246"/>
      <c r="P184" s="246"/>
      <c r="Q184" s="246">
        <f>Q183</f>
        <v>12</v>
      </c>
      <c r="R184" s="246"/>
      <c r="S184" s="246"/>
      <c r="T184" s="246"/>
      <c r="U184" s="246"/>
      <c r="V184" s="246"/>
      <c r="W184" s="246"/>
      <c r="X184" s="246"/>
      <c r="Y184" s="246"/>
      <c r="Z184" s="246"/>
      <c r="AA184" s="246"/>
      <c r="AB184" s="246"/>
      <c r="AC184" s="246"/>
      <c r="AD184" s="246"/>
      <c r="AE184" s="345">
        <f>AE183</f>
        <v>0</v>
      </c>
      <c r="AF184" s="345">
        <f t="shared" ref="AF184" si="501">AF183</f>
        <v>0</v>
      </c>
      <c r="AG184" s="345">
        <f t="shared" ref="AG184" si="502">AG183</f>
        <v>0</v>
      </c>
      <c r="AH184" s="345">
        <f t="shared" ref="AH184" si="503">AH183</f>
        <v>0</v>
      </c>
      <c r="AI184" s="345">
        <f t="shared" ref="AI184" si="504">AI183</f>
        <v>0</v>
      </c>
      <c r="AJ184" s="345">
        <f t="shared" ref="AJ184" si="505">AJ183</f>
        <v>0</v>
      </c>
      <c r="AK184" s="345">
        <f t="shared" ref="AK184" si="506">AK183</f>
        <v>0</v>
      </c>
      <c r="AL184" s="345">
        <f t="shared" ref="AL184" si="507">AL183</f>
        <v>0</v>
      </c>
      <c r="AM184" s="345">
        <f t="shared" ref="AM184" si="508">AM183</f>
        <v>0</v>
      </c>
      <c r="AN184" s="345">
        <f t="shared" ref="AN184" si="509">AN183</f>
        <v>0</v>
      </c>
      <c r="AO184" s="345">
        <f t="shared" ref="AO184" si="510">AO183</f>
        <v>0</v>
      </c>
      <c r="AP184" s="345">
        <f t="shared" ref="AP184" si="511">AP183</f>
        <v>0</v>
      </c>
      <c r="AQ184" s="345">
        <f t="shared" ref="AQ184" si="512">AQ183</f>
        <v>0</v>
      </c>
      <c r="AR184" s="345">
        <f t="shared" ref="AR184" si="513">AR183</f>
        <v>0</v>
      </c>
      <c r="AS184" s="257"/>
    </row>
    <row r="185" spans="1:45" ht="15" hidden="1" outlineLevel="1">
      <c r="B185" s="264"/>
      <c r="C185" s="242"/>
      <c r="D185" s="242"/>
      <c r="E185" s="242"/>
      <c r="F185" s="242"/>
      <c r="G185" s="242"/>
      <c r="H185" s="242"/>
      <c r="I185" s="242"/>
      <c r="J185" s="242"/>
      <c r="K185" s="242"/>
      <c r="L185" s="242"/>
      <c r="M185" s="242"/>
      <c r="N185" s="242"/>
      <c r="O185" s="242"/>
      <c r="P185" s="242"/>
      <c r="Q185" s="242"/>
      <c r="R185" s="242"/>
      <c r="S185" s="242"/>
      <c r="T185" s="242"/>
      <c r="U185" s="242"/>
      <c r="V185" s="242"/>
      <c r="W185" s="242"/>
      <c r="X185" s="242"/>
      <c r="Y185" s="242"/>
      <c r="Z185" s="242"/>
      <c r="AA185" s="242"/>
      <c r="AB185" s="242"/>
      <c r="AC185" s="242"/>
      <c r="AD185" s="242"/>
      <c r="AE185" s="346"/>
      <c r="AF185" s="359"/>
      <c r="AG185" s="359"/>
      <c r="AH185" s="359"/>
      <c r="AI185" s="359"/>
      <c r="AJ185" s="359"/>
      <c r="AK185" s="359"/>
      <c r="AL185" s="359"/>
      <c r="AM185" s="359"/>
      <c r="AN185" s="359"/>
      <c r="AO185" s="359"/>
      <c r="AP185" s="359"/>
      <c r="AQ185" s="359"/>
      <c r="AR185" s="359"/>
      <c r="AS185" s="257"/>
    </row>
    <row r="186" spans="1:45" ht="30" hidden="1" outlineLevel="1">
      <c r="A186" s="427">
        <v>47</v>
      </c>
      <c r="B186" s="264" t="s">
        <v>530</v>
      </c>
      <c r="C186" s="242" t="s">
        <v>323</v>
      </c>
      <c r="D186" s="246"/>
      <c r="E186" s="246"/>
      <c r="F186" s="246"/>
      <c r="G186" s="246"/>
      <c r="H186" s="246"/>
      <c r="I186" s="246"/>
      <c r="J186" s="246"/>
      <c r="K186" s="246"/>
      <c r="L186" s="246"/>
      <c r="M186" s="246"/>
      <c r="N186" s="246"/>
      <c r="O186" s="246"/>
      <c r="P186" s="246"/>
      <c r="Q186" s="246">
        <v>12</v>
      </c>
      <c r="R186" s="246"/>
      <c r="S186" s="246"/>
      <c r="T186" s="246"/>
      <c r="U186" s="246"/>
      <c r="V186" s="246"/>
      <c r="W186" s="246"/>
      <c r="X186" s="246"/>
      <c r="Y186" s="246"/>
      <c r="Z186" s="246"/>
      <c r="AA186" s="246"/>
      <c r="AB186" s="246"/>
      <c r="AC186" s="246"/>
      <c r="AD186" s="246"/>
      <c r="AE186" s="360"/>
      <c r="AF186" s="344"/>
      <c r="AG186" s="344"/>
      <c r="AH186" s="344"/>
      <c r="AI186" s="344"/>
      <c r="AJ186" s="344"/>
      <c r="AK186" s="344"/>
      <c r="AL186" s="349"/>
      <c r="AM186" s="349"/>
      <c r="AN186" s="349"/>
      <c r="AO186" s="349"/>
      <c r="AP186" s="349"/>
      <c r="AQ186" s="349"/>
      <c r="AR186" s="349"/>
      <c r="AS186" s="247">
        <f>SUM(AE186:AR186)</f>
        <v>0</v>
      </c>
    </row>
    <row r="187" spans="1:45" ht="15" hidden="1" outlineLevel="1">
      <c r="B187" s="245" t="s">
        <v>477</v>
      </c>
      <c r="C187" s="242" t="s">
        <v>325</v>
      </c>
      <c r="D187" s="246"/>
      <c r="E187" s="246"/>
      <c r="F187" s="246"/>
      <c r="G187" s="246"/>
      <c r="H187" s="246"/>
      <c r="I187" s="246"/>
      <c r="J187" s="246"/>
      <c r="K187" s="246"/>
      <c r="L187" s="246"/>
      <c r="M187" s="246"/>
      <c r="N187" s="246"/>
      <c r="O187" s="246"/>
      <c r="P187" s="246"/>
      <c r="Q187" s="246">
        <f>Q186</f>
        <v>12</v>
      </c>
      <c r="R187" s="246"/>
      <c r="S187" s="246"/>
      <c r="T187" s="246"/>
      <c r="U187" s="246"/>
      <c r="V187" s="246"/>
      <c r="W187" s="246"/>
      <c r="X187" s="246"/>
      <c r="Y187" s="246"/>
      <c r="Z187" s="246"/>
      <c r="AA187" s="246"/>
      <c r="AB187" s="246"/>
      <c r="AC187" s="246"/>
      <c r="AD187" s="246"/>
      <c r="AE187" s="345">
        <f>AE186</f>
        <v>0</v>
      </c>
      <c r="AF187" s="345">
        <f t="shared" ref="AF187" si="514">AF186</f>
        <v>0</v>
      </c>
      <c r="AG187" s="345">
        <f t="shared" ref="AG187" si="515">AG186</f>
        <v>0</v>
      </c>
      <c r="AH187" s="345">
        <f t="shared" ref="AH187" si="516">AH186</f>
        <v>0</v>
      </c>
      <c r="AI187" s="345">
        <f t="shared" ref="AI187" si="517">AI186</f>
        <v>0</v>
      </c>
      <c r="AJ187" s="345">
        <f t="shared" ref="AJ187" si="518">AJ186</f>
        <v>0</v>
      </c>
      <c r="AK187" s="345">
        <f t="shared" ref="AK187" si="519">AK186</f>
        <v>0</v>
      </c>
      <c r="AL187" s="345">
        <f t="shared" ref="AL187" si="520">AL186</f>
        <v>0</v>
      </c>
      <c r="AM187" s="345">
        <f t="shared" ref="AM187" si="521">AM186</f>
        <v>0</v>
      </c>
      <c r="AN187" s="345">
        <f t="shared" ref="AN187" si="522">AN186</f>
        <v>0</v>
      </c>
      <c r="AO187" s="345">
        <f t="shared" ref="AO187" si="523">AO186</f>
        <v>0</v>
      </c>
      <c r="AP187" s="345">
        <f t="shared" ref="AP187" si="524">AP186</f>
        <v>0</v>
      </c>
      <c r="AQ187" s="345">
        <f t="shared" ref="AQ187" si="525">AQ186</f>
        <v>0</v>
      </c>
      <c r="AR187" s="345">
        <f t="shared" ref="AR187" si="526">AR186</f>
        <v>0</v>
      </c>
      <c r="AS187" s="257"/>
    </row>
    <row r="188" spans="1:45" ht="15" hidden="1" outlineLevel="1">
      <c r="B188" s="264"/>
      <c r="C188" s="242"/>
      <c r="D188" s="242"/>
      <c r="E188" s="242"/>
      <c r="F188" s="242"/>
      <c r="G188" s="242"/>
      <c r="H188" s="242"/>
      <c r="I188" s="242"/>
      <c r="J188" s="242"/>
      <c r="K188" s="242"/>
      <c r="L188" s="242"/>
      <c r="M188" s="242"/>
      <c r="N188" s="242"/>
      <c r="O188" s="242"/>
      <c r="P188" s="242"/>
      <c r="Q188" s="242"/>
      <c r="R188" s="242"/>
      <c r="S188" s="242"/>
      <c r="T188" s="242"/>
      <c r="U188" s="242"/>
      <c r="V188" s="242"/>
      <c r="W188" s="242"/>
      <c r="X188" s="242"/>
      <c r="Y188" s="242"/>
      <c r="Z188" s="242"/>
      <c r="AA188" s="242"/>
      <c r="AB188" s="242"/>
      <c r="AC188" s="242"/>
      <c r="AD188" s="242"/>
      <c r="AE188" s="346"/>
      <c r="AF188" s="359"/>
      <c r="AG188" s="359"/>
      <c r="AH188" s="359"/>
      <c r="AI188" s="359"/>
      <c r="AJ188" s="359"/>
      <c r="AK188" s="359"/>
      <c r="AL188" s="359"/>
      <c r="AM188" s="359"/>
      <c r="AN188" s="359"/>
      <c r="AO188" s="359"/>
      <c r="AP188" s="359"/>
      <c r="AQ188" s="359"/>
      <c r="AR188" s="359"/>
      <c r="AS188" s="257"/>
    </row>
    <row r="189" spans="1:45" ht="30" hidden="1" outlineLevel="1">
      <c r="A189" s="427">
        <v>48</v>
      </c>
      <c r="B189" s="264" t="s">
        <v>531</v>
      </c>
      <c r="C189" s="242" t="s">
        <v>323</v>
      </c>
      <c r="D189" s="246"/>
      <c r="E189" s="246"/>
      <c r="F189" s="246"/>
      <c r="G189" s="246"/>
      <c r="H189" s="246"/>
      <c r="I189" s="246"/>
      <c r="J189" s="246"/>
      <c r="K189" s="246"/>
      <c r="L189" s="246"/>
      <c r="M189" s="246"/>
      <c r="N189" s="246"/>
      <c r="O189" s="246"/>
      <c r="P189" s="246"/>
      <c r="Q189" s="246">
        <v>12</v>
      </c>
      <c r="R189" s="246"/>
      <c r="S189" s="246"/>
      <c r="T189" s="246"/>
      <c r="U189" s="246"/>
      <c r="V189" s="246"/>
      <c r="W189" s="246"/>
      <c r="X189" s="246"/>
      <c r="Y189" s="246"/>
      <c r="Z189" s="246"/>
      <c r="AA189" s="246"/>
      <c r="AB189" s="246"/>
      <c r="AC189" s="246"/>
      <c r="AD189" s="246"/>
      <c r="AE189" s="360"/>
      <c r="AF189" s="344"/>
      <c r="AG189" s="344"/>
      <c r="AH189" s="344"/>
      <c r="AI189" s="344"/>
      <c r="AJ189" s="344"/>
      <c r="AK189" s="344"/>
      <c r="AL189" s="349"/>
      <c r="AM189" s="349"/>
      <c r="AN189" s="349"/>
      <c r="AO189" s="349"/>
      <c r="AP189" s="349"/>
      <c r="AQ189" s="349"/>
      <c r="AR189" s="349"/>
      <c r="AS189" s="247">
        <f>SUM(AE189:AR189)</f>
        <v>0</v>
      </c>
    </row>
    <row r="190" spans="1:45" ht="15" hidden="1" outlineLevel="1">
      <c r="B190" s="245" t="s">
        <v>477</v>
      </c>
      <c r="C190" s="242" t="s">
        <v>325</v>
      </c>
      <c r="D190" s="246"/>
      <c r="E190" s="246"/>
      <c r="F190" s="246"/>
      <c r="G190" s="246"/>
      <c r="H190" s="246"/>
      <c r="I190" s="246"/>
      <c r="J190" s="246"/>
      <c r="K190" s="246"/>
      <c r="L190" s="246"/>
      <c r="M190" s="246"/>
      <c r="N190" s="246"/>
      <c r="O190" s="246"/>
      <c r="P190" s="246"/>
      <c r="Q190" s="246">
        <f>Q189</f>
        <v>12</v>
      </c>
      <c r="R190" s="246"/>
      <c r="S190" s="246"/>
      <c r="T190" s="246"/>
      <c r="U190" s="246"/>
      <c r="V190" s="246"/>
      <c r="W190" s="246"/>
      <c r="X190" s="246"/>
      <c r="Y190" s="246"/>
      <c r="Z190" s="246"/>
      <c r="AA190" s="246"/>
      <c r="AB190" s="246"/>
      <c r="AC190" s="246"/>
      <c r="AD190" s="246"/>
      <c r="AE190" s="345">
        <f>AE189</f>
        <v>0</v>
      </c>
      <c r="AF190" s="345">
        <f t="shared" ref="AF190" si="527">AF189</f>
        <v>0</v>
      </c>
      <c r="AG190" s="345">
        <f t="shared" ref="AG190" si="528">AG189</f>
        <v>0</v>
      </c>
      <c r="AH190" s="345">
        <f t="shared" ref="AH190" si="529">AH189</f>
        <v>0</v>
      </c>
      <c r="AI190" s="345">
        <f t="shared" ref="AI190" si="530">AI189</f>
        <v>0</v>
      </c>
      <c r="AJ190" s="345">
        <f t="shared" ref="AJ190" si="531">AJ189</f>
        <v>0</v>
      </c>
      <c r="AK190" s="345">
        <f t="shared" ref="AK190" si="532">AK189</f>
        <v>0</v>
      </c>
      <c r="AL190" s="345">
        <f t="shared" ref="AL190" si="533">AL189</f>
        <v>0</v>
      </c>
      <c r="AM190" s="345">
        <f t="shared" ref="AM190" si="534">AM189</f>
        <v>0</v>
      </c>
      <c r="AN190" s="345">
        <f t="shared" ref="AN190" si="535">AN189</f>
        <v>0</v>
      </c>
      <c r="AO190" s="345">
        <f t="shared" ref="AO190" si="536">AO189</f>
        <v>0</v>
      </c>
      <c r="AP190" s="345">
        <f t="shared" ref="AP190" si="537">AP189</f>
        <v>0</v>
      </c>
      <c r="AQ190" s="345">
        <f t="shared" ref="AQ190" si="538">AQ189</f>
        <v>0</v>
      </c>
      <c r="AR190" s="345">
        <f t="shared" ref="AR190" si="539">AR189</f>
        <v>0</v>
      </c>
      <c r="AS190" s="257"/>
    </row>
    <row r="191" spans="1:45" ht="15" hidden="1" outlineLevel="1">
      <c r="B191" s="264"/>
      <c r="C191" s="242"/>
      <c r="D191" s="242"/>
      <c r="E191" s="242"/>
      <c r="F191" s="242"/>
      <c r="G191" s="242"/>
      <c r="H191" s="242"/>
      <c r="I191" s="242"/>
      <c r="J191" s="242"/>
      <c r="K191" s="242"/>
      <c r="L191" s="242"/>
      <c r="M191" s="242"/>
      <c r="N191" s="242"/>
      <c r="O191" s="242"/>
      <c r="P191" s="242"/>
      <c r="Q191" s="242"/>
      <c r="R191" s="242"/>
      <c r="S191" s="242"/>
      <c r="T191" s="242"/>
      <c r="U191" s="242"/>
      <c r="V191" s="242"/>
      <c r="W191" s="242"/>
      <c r="X191" s="242"/>
      <c r="Y191" s="242"/>
      <c r="Z191" s="242"/>
      <c r="AA191" s="242"/>
      <c r="AB191" s="242"/>
      <c r="AC191" s="242"/>
      <c r="AD191" s="242"/>
      <c r="AE191" s="346"/>
      <c r="AF191" s="359"/>
      <c r="AG191" s="359"/>
      <c r="AH191" s="359"/>
      <c r="AI191" s="359"/>
      <c r="AJ191" s="359"/>
      <c r="AK191" s="359"/>
      <c r="AL191" s="359"/>
      <c r="AM191" s="359"/>
      <c r="AN191" s="359"/>
      <c r="AO191" s="359"/>
      <c r="AP191" s="359"/>
      <c r="AQ191" s="359"/>
      <c r="AR191" s="359"/>
      <c r="AS191" s="257"/>
    </row>
    <row r="192" spans="1:45" ht="30" hidden="1" outlineLevel="1">
      <c r="A192" s="427">
        <v>49</v>
      </c>
      <c r="B192" s="264" t="s">
        <v>532</v>
      </c>
      <c r="C192" s="242" t="s">
        <v>323</v>
      </c>
      <c r="D192" s="246"/>
      <c r="E192" s="246"/>
      <c r="F192" s="246"/>
      <c r="G192" s="246"/>
      <c r="H192" s="246"/>
      <c r="I192" s="246"/>
      <c r="J192" s="246"/>
      <c r="K192" s="246"/>
      <c r="L192" s="246"/>
      <c r="M192" s="246"/>
      <c r="N192" s="246"/>
      <c r="O192" s="246"/>
      <c r="P192" s="246"/>
      <c r="Q192" s="246">
        <v>12</v>
      </c>
      <c r="R192" s="246"/>
      <c r="S192" s="246"/>
      <c r="T192" s="246"/>
      <c r="U192" s="246"/>
      <c r="V192" s="246"/>
      <c r="W192" s="246"/>
      <c r="X192" s="246"/>
      <c r="Y192" s="246"/>
      <c r="Z192" s="246"/>
      <c r="AA192" s="246"/>
      <c r="AB192" s="246"/>
      <c r="AC192" s="246"/>
      <c r="AD192" s="246"/>
      <c r="AE192" s="360"/>
      <c r="AF192" s="344"/>
      <c r="AG192" s="344"/>
      <c r="AH192" s="344"/>
      <c r="AI192" s="344"/>
      <c r="AJ192" s="344"/>
      <c r="AK192" s="344"/>
      <c r="AL192" s="349"/>
      <c r="AM192" s="349"/>
      <c r="AN192" s="349"/>
      <c r="AO192" s="349"/>
      <c r="AP192" s="349"/>
      <c r="AQ192" s="349"/>
      <c r="AR192" s="349"/>
      <c r="AS192" s="247">
        <f>SUM(AE192:AR192)</f>
        <v>0</v>
      </c>
    </row>
    <row r="193" spans="2:45" ht="15" hidden="1" outlineLevel="1">
      <c r="B193" s="245" t="s">
        <v>477</v>
      </c>
      <c r="C193" s="242" t="s">
        <v>325</v>
      </c>
      <c r="D193" s="246"/>
      <c r="E193" s="246"/>
      <c r="F193" s="246"/>
      <c r="G193" s="246"/>
      <c r="H193" s="246"/>
      <c r="I193" s="246"/>
      <c r="J193" s="246"/>
      <c r="K193" s="246"/>
      <c r="L193" s="246"/>
      <c r="M193" s="246"/>
      <c r="N193" s="246"/>
      <c r="O193" s="246"/>
      <c r="P193" s="246"/>
      <c r="Q193" s="246">
        <f>Q192</f>
        <v>12</v>
      </c>
      <c r="R193" s="246"/>
      <c r="S193" s="246"/>
      <c r="T193" s="246"/>
      <c r="U193" s="246"/>
      <c r="V193" s="246"/>
      <c r="W193" s="246"/>
      <c r="X193" s="246"/>
      <c r="Y193" s="246"/>
      <c r="Z193" s="246"/>
      <c r="AA193" s="246"/>
      <c r="AB193" s="246"/>
      <c r="AC193" s="246"/>
      <c r="AD193" s="246"/>
      <c r="AE193" s="345">
        <f>AE192</f>
        <v>0</v>
      </c>
      <c r="AF193" s="345">
        <f t="shared" ref="AF193" si="540">AF192</f>
        <v>0</v>
      </c>
      <c r="AG193" s="345">
        <f t="shared" ref="AG193" si="541">AG192</f>
        <v>0</v>
      </c>
      <c r="AH193" s="345">
        <f t="shared" ref="AH193" si="542">AH192</f>
        <v>0</v>
      </c>
      <c r="AI193" s="345">
        <f t="shared" ref="AI193" si="543">AI192</f>
        <v>0</v>
      </c>
      <c r="AJ193" s="345">
        <f t="shared" ref="AJ193" si="544">AJ192</f>
        <v>0</v>
      </c>
      <c r="AK193" s="345">
        <f t="shared" ref="AK193" si="545">AK192</f>
        <v>0</v>
      </c>
      <c r="AL193" s="345">
        <f t="shared" ref="AL193" si="546">AL192</f>
        <v>0</v>
      </c>
      <c r="AM193" s="345">
        <f t="shared" ref="AM193" si="547">AM192</f>
        <v>0</v>
      </c>
      <c r="AN193" s="345">
        <f t="shared" ref="AN193" si="548">AN192</f>
        <v>0</v>
      </c>
      <c r="AO193" s="345">
        <f t="shared" ref="AO193" si="549">AO192</f>
        <v>0</v>
      </c>
      <c r="AP193" s="345">
        <f t="shared" ref="AP193" si="550">AP192</f>
        <v>0</v>
      </c>
      <c r="AQ193" s="345">
        <f t="shared" ref="AQ193" si="551">AQ192</f>
        <v>0</v>
      </c>
      <c r="AR193" s="345">
        <f t="shared" ref="AR193" si="552">AR192</f>
        <v>0</v>
      </c>
      <c r="AS193" s="257"/>
    </row>
    <row r="194" spans="2:45" ht="15" hidden="1" outlineLevel="1">
      <c r="B194" s="245"/>
      <c r="C194" s="256"/>
      <c r="D194" s="242"/>
      <c r="E194" s="242"/>
      <c r="F194" s="242"/>
      <c r="G194" s="242"/>
      <c r="H194" s="242"/>
      <c r="I194" s="242"/>
      <c r="J194" s="242"/>
      <c r="K194" s="242"/>
      <c r="L194" s="242"/>
      <c r="M194" s="242"/>
      <c r="N194" s="242"/>
      <c r="O194" s="242"/>
      <c r="P194" s="242"/>
      <c r="Q194" s="242"/>
      <c r="R194" s="242"/>
      <c r="S194" s="242"/>
      <c r="T194" s="242"/>
      <c r="U194" s="242"/>
      <c r="V194" s="242"/>
      <c r="W194" s="242"/>
      <c r="X194" s="242"/>
      <c r="Y194" s="242"/>
      <c r="Z194" s="242"/>
      <c r="AA194" s="242"/>
      <c r="AB194" s="242"/>
      <c r="AC194" s="242"/>
      <c r="AD194" s="242"/>
      <c r="AE194" s="252"/>
      <c r="AF194" s="252"/>
      <c r="AG194" s="252"/>
      <c r="AH194" s="252"/>
      <c r="AI194" s="252"/>
      <c r="AJ194" s="252"/>
      <c r="AK194" s="252"/>
      <c r="AL194" s="252"/>
      <c r="AM194" s="252"/>
      <c r="AN194" s="252"/>
      <c r="AO194" s="252"/>
      <c r="AP194" s="252"/>
      <c r="AQ194" s="252"/>
      <c r="AR194" s="252"/>
      <c r="AS194" s="257"/>
    </row>
    <row r="195" spans="2:45" ht="15.6" hidden="1" collapsed="1">
      <c r="B195" s="277" t="s">
        <v>533</v>
      </c>
      <c r="C195" s="279"/>
      <c r="D195" s="279">
        <f>SUM(D38:D193)</f>
        <v>0</v>
      </c>
      <c r="E195" s="279"/>
      <c r="F195" s="279"/>
      <c r="G195" s="279"/>
      <c r="H195" s="279"/>
      <c r="I195" s="279"/>
      <c r="J195" s="279"/>
      <c r="K195" s="279"/>
      <c r="L195" s="279"/>
      <c r="M195" s="279"/>
      <c r="N195" s="279"/>
      <c r="O195" s="279"/>
      <c r="P195" s="279"/>
      <c r="Q195" s="279"/>
      <c r="R195" s="279">
        <f>SUM(R38:R193)</f>
        <v>0</v>
      </c>
      <c r="S195" s="279"/>
      <c r="T195" s="279"/>
      <c r="U195" s="279"/>
      <c r="V195" s="279"/>
      <c r="W195" s="279"/>
      <c r="X195" s="279"/>
      <c r="Y195" s="279"/>
      <c r="Z195" s="279"/>
      <c r="AA195" s="279"/>
      <c r="AB195" s="279"/>
      <c r="AC195" s="279"/>
      <c r="AD195" s="279"/>
      <c r="AE195" s="279">
        <f>IF(AE36="kWh",SUMPRODUCT(D38:D193,AE38:AE193))</f>
        <v>0</v>
      </c>
      <c r="AF195" s="279">
        <f>IF(AF36="kWh",SUMPRODUCT(D38:D193,AF38:AF193))</f>
        <v>0</v>
      </c>
      <c r="AG195" s="279">
        <f>IF(AG36="kw",SUMPRODUCT(Q38:Q193,R38:R193,AG38:AG193),SUMPRODUCT(D38:D193,AG38:AG193))</f>
        <v>0</v>
      </c>
      <c r="AH195" s="279">
        <f>IF(AH36="kw",SUMPRODUCT(Q38:Q193,R38:R193,AH38:AH193),SUMPRODUCT(D38:D193,AH38:AH193))</f>
        <v>0</v>
      </c>
      <c r="AI195" s="279">
        <f>IF(AI36="kw",SUMPRODUCT(Q38:Q193,R38:R193,AI38:AI193),SUMPRODUCT(D38:D193,AI38:AI193))</f>
        <v>0</v>
      </c>
      <c r="AJ195" s="279">
        <f>IF(AJ36="kw",SUMPRODUCT(Q38:Q193,R38:R193,AJ38:AJ193),SUMPRODUCT(D38:D193,AJ38:AJ193))</f>
        <v>0</v>
      </c>
      <c r="AK195" s="279">
        <f>IF(AK36="kw",SUMPRODUCT(Q38:Q193,R38:R193,AK38:AK193),SUMPRODUCT(D38:D193,AK38:AK193))</f>
        <v>0</v>
      </c>
      <c r="AL195" s="279">
        <f>IF(AL36="kw",SUMPRODUCT(Q38:Q193,R38:R193,AL38:AL193),SUMPRODUCT(D38:D193,AL38:AL193))</f>
        <v>0</v>
      </c>
      <c r="AM195" s="279">
        <f>IF(AM36="kw",SUMPRODUCT(Q38:Q193,R38:R193,AM38:AM193),SUMPRODUCT(D38:D193,AM38:AM193))</f>
        <v>0</v>
      </c>
      <c r="AN195" s="279">
        <f>IF(AN36="kw",SUMPRODUCT(Q38:Q193,R38:R193,AN38:AN193),SUMPRODUCT(D38:D193,AN38:AN193))</f>
        <v>0</v>
      </c>
      <c r="AO195" s="279">
        <f>IF(AO36="kw",SUMPRODUCT(Q38:Q193,R38:R193,AO38:AO193),SUMPRODUCT(D38:D193,AO38:AO193))</f>
        <v>0</v>
      </c>
      <c r="AP195" s="279">
        <f>IF(AP36="kw",SUMPRODUCT(Q38:Q193,R38:R193,AP38:AP193),SUMPRODUCT(D38:D193,AP38:AP193))</f>
        <v>0</v>
      </c>
      <c r="AQ195" s="279">
        <f>IF(AQ36="kw",SUMPRODUCT(Q38:Q193,R38:R193,AQ38:AQ193),SUMPRODUCT(D38:D193,AQ38:AQ193))</f>
        <v>0</v>
      </c>
      <c r="AR195" s="279">
        <f>IF(AR36="kw",SUMPRODUCT(Q38:Q193,R38:R193,AR38:AR193),SUMPRODUCT(D38:D193,AR38:AR193))</f>
        <v>0</v>
      </c>
      <c r="AS195" s="280"/>
    </row>
    <row r="196" spans="2:45" ht="15.6" hidden="1">
      <c r="B196" s="332" t="s">
        <v>534</v>
      </c>
      <c r="C196" s="333"/>
      <c r="D196" s="333"/>
      <c r="E196" s="333"/>
      <c r="F196" s="333"/>
      <c r="G196" s="333"/>
      <c r="H196" s="333"/>
      <c r="I196" s="333"/>
      <c r="J196" s="333"/>
      <c r="K196" s="333"/>
      <c r="L196" s="333"/>
      <c r="M196" s="333"/>
      <c r="N196" s="333"/>
      <c r="O196" s="333"/>
      <c r="P196" s="333"/>
      <c r="Q196" s="333"/>
      <c r="R196" s="333"/>
      <c r="S196" s="333"/>
      <c r="T196" s="333"/>
      <c r="U196" s="333"/>
      <c r="V196" s="333"/>
      <c r="W196" s="333"/>
      <c r="X196" s="333"/>
      <c r="Y196" s="333"/>
      <c r="Z196" s="333"/>
      <c r="AA196" s="333"/>
      <c r="AB196" s="333"/>
      <c r="AC196" s="333"/>
      <c r="AD196" s="333"/>
      <c r="AE196" s="333">
        <f>HLOOKUP(AE35,'2. LRAMVA Threshold'!$B$56:$Q$74,7,FALSE)</f>
        <v>0</v>
      </c>
      <c r="AF196" s="333">
        <f>HLOOKUP(AF35,'2. LRAMVA Threshold'!$B$56:$Q$67,7,FALSE)</f>
        <v>0</v>
      </c>
      <c r="AG196" s="333">
        <f>HLOOKUP(AG35,'2. LRAMVA Threshold'!$B$56:$Q$67,7,FALSE)</f>
        <v>0</v>
      </c>
      <c r="AH196" s="333">
        <f>HLOOKUP(AH35,'2. LRAMVA Threshold'!$B$56:$Q$67,7,FALSE)</f>
        <v>0</v>
      </c>
      <c r="AI196" s="333">
        <f>HLOOKUP(AI35,'2. LRAMVA Threshold'!$B$56:$Q$67,7,FALSE)</f>
        <v>0</v>
      </c>
      <c r="AJ196" s="333">
        <f>HLOOKUP(AJ35,'2. LRAMVA Threshold'!$B$56:$Q$67,7,FALSE)</f>
        <v>0</v>
      </c>
      <c r="AK196" s="333">
        <f>HLOOKUP(AK35,'2. LRAMVA Threshold'!$B$56:$Q$67,7,FALSE)</f>
        <v>0</v>
      </c>
      <c r="AL196" s="333">
        <f>HLOOKUP(AL35,'2. LRAMVA Threshold'!$B$56:$Q$67,7,FALSE)</f>
        <v>0</v>
      </c>
      <c r="AM196" s="333">
        <f>HLOOKUP(AM35,'2. LRAMVA Threshold'!$B$56:$Q$67,7,FALSE)</f>
        <v>0</v>
      </c>
      <c r="AN196" s="333">
        <f>HLOOKUP(AN35,'2. LRAMVA Threshold'!$B$56:$Q$67,7,FALSE)</f>
        <v>0</v>
      </c>
      <c r="AO196" s="333">
        <f>HLOOKUP(AO35,'2. LRAMVA Threshold'!$B$56:$Q$67,7,FALSE)</f>
        <v>0</v>
      </c>
      <c r="AP196" s="333">
        <f>HLOOKUP(AP35,'2. LRAMVA Threshold'!$B$56:$Q$67,7,FALSE)</f>
        <v>0</v>
      </c>
      <c r="AQ196" s="333">
        <f>HLOOKUP(AQ35,'2. LRAMVA Threshold'!$B$56:$Q$67,7,FALSE)</f>
        <v>0</v>
      </c>
      <c r="AR196" s="333">
        <f>HLOOKUP(AR35,'2. LRAMVA Threshold'!$B$56:$Q$67,7,FALSE)</f>
        <v>0</v>
      </c>
      <c r="AS196" s="334"/>
    </row>
    <row r="197" spans="2:45" ht="15" hidden="1">
      <c r="B197" s="426"/>
      <c r="C197" s="335"/>
      <c r="D197" s="336"/>
      <c r="E197" s="336"/>
      <c r="F197" s="336"/>
      <c r="G197" s="336"/>
      <c r="H197" s="336"/>
      <c r="I197" s="336"/>
      <c r="J197" s="336"/>
      <c r="K197" s="336"/>
      <c r="L197" s="336"/>
      <c r="M197" s="336"/>
      <c r="N197" s="336"/>
      <c r="O197" s="336"/>
      <c r="P197" s="336"/>
      <c r="Q197" s="336"/>
      <c r="R197" s="337"/>
      <c r="S197" s="336"/>
      <c r="T197" s="336"/>
      <c r="U197" s="336"/>
      <c r="V197" s="338"/>
      <c r="W197" s="338"/>
      <c r="X197" s="338"/>
      <c r="Y197" s="338"/>
      <c r="Z197" s="336"/>
      <c r="AA197" s="336"/>
      <c r="AB197" s="336"/>
      <c r="AC197" s="336"/>
      <c r="AD197" s="336"/>
      <c r="AE197" s="339"/>
      <c r="AF197" s="339"/>
      <c r="AG197" s="339"/>
      <c r="AH197" s="339"/>
      <c r="AI197" s="339"/>
      <c r="AJ197" s="339"/>
      <c r="AK197" s="339"/>
      <c r="AL197" s="339"/>
      <c r="AM197" s="339"/>
      <c r="AN197" s="339"/>
      <c r="AO197" s="339"/>
      <c r="AP197" s="339"/>
      <c r="AQ197" s="339"/>
      <c r="AR197" s="339"/>
      <c r="AS197" s="340"/>
    </row>
    <row r="198" spans="2:45" ht="15" hidden="1">
      <c r="B198" s="274" t="s">
        <v>535</v>
      </c>
      <c r="C198" s="287"/>
      <c r="D198" s="287"/>
      <c r="E198" s="320"/>
      <c r="F198" s="320"/>
      <c r="G198" s="320"/>
      <c r="H198" s="320"/>
      <c r="I198" s="320"/>
      <c r="J198" s="320"/>
      <c r="K198" s="320"/>
      <c r="L198" s="320"/>
      <c r="M198" s="320"/>
      <c r="N198" s="320"/>
      <c r="O198" s="320"/>
      <c r="P198" s="320"/>
      <c r="Q198" s="320"/>
      <c r="R198" s="242"/>
      <c r="S198" s="289"/>
      <c r="T198" s="289"/>
      <c r="U198" s="289"/>
      <c r="V198" s="288"/>
      <c r="W198" s="288"/>
      <c r="X198" s="288"/>
      <c r="Y198" s="288"/>
      <c r="Z198" s="289"/>
      <c r="AA198" s="289"/>
      <c r="AB198" s="289"/>
      <c r="AC198" s="289"/>
      <c r="AD198" s="289"/>
      <c r="AE198" s="670">
        <f>HLOOKUP(AE$35,'3.  Distribution Rates'!$C$122:$P$135,7,FALSE)</f>
        <v>0</v>
      </c>
      <c r="AF198" s="670">
        <f>HLOOKUP(AF$35,'3.  Distribution Rates'!$C$122:$P$135,7,FALSE)</f>
        <v>0</v>
      </c>
      <c r="AG198" s="290">
        <f>HLOOKUP(AG$35,'3.  Distribution Rates'!$C$122:$P$135,7,FALSE)</f>
        <v>0</v>
      </c>
      <c r="AH198" s="290">
        <f>HLOOKUP(AH$35,'3.  Distribution Rates'!$C$122:$P$135,7,FALSE)</f>
        <v>0</v>
      </c>
      <c r="AI198" s="290">
        <f>HLOOKUP(AI$35,'3.  Distribution Rates'!$C$122:$P$135,7,FALSE)</f>
        <v>0</v>
      </c>
      <c r="AJ198" s="290">
        <f>HLOOKUP(AJ$35,'3.  Distribution Rates'!$C$122:$P$135,7,FALSE)</f>
        <v>0</v>
      </c>
      <c r="AK198" s="290">
        <f>HLOOKUP(AK$35,'3.  Distribution Rates'!$C$122:$P$135,7,FALSE)</f>
        <v>0</v>
      </c>
      <c r="AL198" s="290">
        <f>HLOOKUP(AL$35,'3.  Distribution Rates'!$C$122:$P$135,7,FALSE)</f>
        <v>0</v>
      </c>
      <c r="AM198" s="290">
        <f>HLOOKUP(AM$35,'3.  Distribution Rates'!$C$122:$P$135,7,FALSE)</f>
        <v>0</v>
      </c>
      <c r="AN198" s="290">
        <f>HLOOKUP(AN$35,'3.  Distribution Rates'!$C$122:$P$135,7,FALSE)</f>
        <v>0</v>
      </c>
      <c r="AO198" s="290">
        <f>HLOOKUP(AO$35,'3.  Distribution Rates'!$C$122:$P$135,7,FALSE)</f>
        <v>0</v>
      </c>
      <c r="AP198" s="290">
        <f>HLOOKUP(AP$35,'3.  Distribution Rates'!$C$122:$P$135,7,FALSE)</f>
        <v>0</v>
      </c>
      <c r="AQ198" s="290">
        <f>HLOOKUP(AQ$35,'3.  Distribution Rates'!$C$122:$P$135,7,FALSE)</f>
        <v>0</v>
      </c>
      <c r="AR198" s="290">
        <f>HLOOKUP(AR$35,'3.  Distribution Rates'!$C$122:$P$135,7,FALSE)</f>
        <v>0</v>
      </c>
      <c r="AS198" s="295"/>
    </row>
    <row r="199" spans="2:45" ht="15" hidden="1">
      <c r="B199" s="274" t="s">
        <v>536</v>
      </c>
      <c r="C199" s="292"/>
      <c r="D199" s="234"/>
      <c r="E199" s="231"/>
      <c r="F199" s="231"/>
      <c r="G199" s="231"/>
      <c r="H199" s="231"/>
      <c r="I199" s="231"/>
      <c r="J199" s="231"/>
      <c r="K199" s="231"/>
      <c r="L199" s="231"/>
      <c r="M199" s="231"/>
      <c r="N199" s="231"/>
      <c r="O199" s="231"/>
      <c r="P199" s="231"/>
      <c r="Q199" s="231"/>
      <c r="R199" s="242"/>
      <c r="S199" s="231"/>
      <c r="T199" s="231"/>
      <c r="U199" s="231"/>
      <c r="V199" s="234"/>
      <c r="W199" s="234"/>
      <c r="X199" s="234"/>
      <c r="Y199" s="234"/>
      <c r="Z199" s="231"/>
      <c r="AA199" s="231"/>
      <c r="AB199" s="231"/>
      <c r="AC199" s="231"/>
      <c r="AD199" s="231"/>
      <c r="AE199" s="322">
        <f>'4.  2011-2014 LRAM'!AM138*AE198</f>
        <v>0</v>
      </c>
      <c r="AF199" s="322">
        <f>'4.  2011-2014 LRAM'!AN138*AF198</f>
        <v>0</v>
      </c>
      <c r="AG199" s="322">
        <f>'4.  2011-2014 LRAM'!AO138*AG198</f>
        <v>0</v>
      </c>
      <c r="AH199" s="322">
        <f>'4.  2011-2014 LRAM'!AP138*AH198</f>
        <v>0</v>
      </c>
      <c r="AI199" s="322">
        <f>'4.  2011-2014 LRAM'!AQ138*AI198</f>
        <v>0</v>
      </c>
      <c r="AJ199" s="322">
        <f>'4.  2011-2014 LRAM'!AR138*AJ198</f>
        <v>0</v>
      </c>
      <c r="AK199" s="322">
        <f>'4.  2011-2014 LRAM'!AS138*AK198</f>
        <v>0</v>
      </c>
      <c r="AL199" s="322">
        <f>'4.  2011-2014 LRAM'!AT138*AL198</f>
        <v>0</v>
      </c>
      <c r="AM199" s="322">
        <f>'4.  2011-2014 LRAM'!AU138*AM198</f>
        <v>0</v>
      </c>
      <c r="AN199" s="322">
        <f>'4.  2011-2014 LRAM'!AV138*AN198</f>
        <v>0</v>
      </c>
      <c r="AO199" s="322">
        <f>'4.  2011-2014 LRAM'!AW138*AO198</f>
        <v>0</v>
      </c>
      <c r="AP199" s="322">
        <f>'4.  2011-2014 LRAM'!AX138*AP198</f>
        <v>0</v>
      </c>
      <c r="AQ199" s="322">
        <f>'4.  2011-2014 LRAM'!AY138*AQ198</f>
        <v>0</v>
      </c>
      <c r="AR199" s="322">
        <f>'4.  2011-2014 LRAM'!AZ138*AR198</f>
        <v>0</v>
      </c>
      <c r="AS199" s="507">
        <f>SUM(AE199:AR199)</f>
        <v>0</v>
      </c>
    </row>
    <row r="200" spans="2:45" ht="15" hidden="1">
      <c r="B200" s="274" t="s">
        <v>537</v>
      </c>
      <c r="C200" s="292"/>
      <c r="D200" s="234"/>
      <c r="E200" s="231"/>
      <c r="F200" s="231"/>
      <c r="G200" s="231"/>
      <c r="H200" s="231"/>
      <c r="I200" s="231"/>
      <c r="J200" s="231"/>
      <c r="K200" s="231"/>
      <c r="L200" s="231"/>
      <c r="M200" s="231"/>
      <c r="N200" s="231"/>
      <c r="O200" s="231"/>
      <c r="P200" s="231"/>
      <c r="Q200" s="231"/>
      <c r="R200" s="242"/>
      <c r="S200" s="231"/>
      <c r="T200" s="231"/>
      <c r="U200" s="231"/>
      <c r="V200" s="234"/>
      <c r="W200" s="234"/>
      <c r="X200" s="234"/>
      <c r="Y200" s="234"/>
      <c r="Z200" s="231"/>
      <c r="AA200" s="231"/>
      <c r="AB200" s="231"/>
      <c r="AC200" s="231"/>
      <c r="AD200" s="231"/>
      <c r="AE200" s="322">
        <f>'4.  2011-2014 LRAM'!AM277*AE198</f>
        <v>0</v>
      </c>
      <c r="AF200" s="322">
        <f>'4.  2011-2014 LRAM'!AN277*AF198</f>
        <v>0</v>
      </c>
      <c r="AG200" s="322">
        <f>'4.  2011-2014 LRAM'!AO277*AG198</f>
        <v>0</v>
      </c>
      <c r="AH200" s="322">
        <f>'4.  2011-2014 LRAM'!AP277*AH198</f>
        <v>0</v>
      </c>
      <c r="AI200" s="322">
        <f>'4.  2011-2014 LRAM'!AQ277*AI198</f>
        <v>0</v>
      </c>
      <c r="AJ200" s="322">
        <f>'4.  2011-2014 LRAM'!AR277*AJ198</f>
        <v>0</v>
      </c>
      <c r="AK200" s="322">
        <f>'4.  2011-2014 LRAM'!AS277*AK198</f>
        <v>0</v>
      </c>
      <c r="AL200" s="322">
        <f>'4.  2011-2014 LRAM'!AT277*AL198</f>
        <v>0</v>
      </c>
      <c r="AM200" s="322">
        <f>'4.  2011-2014 LRAM'!AU277*AM198</f>
        <v>0</v>
      </c>
      <c r="AN200" s="322">
        <f>'4.  2011-2014 LRAM'!AV277*AN198</f>
        <v>0</v>
      </c>
      <c r="AO200" s="322">
        <f>'4.  2011-2014 LRAM'!AW277*AO198</f>
        <v>0</v>
      </c>
      <c r="AP200" s="322">
        <f>'4.  2011-2014 LRAM'!AX277*AP198</f>
        <v>0</v>
      </c>
      <c r="AQ200" s="322">
        <f>'4.  2011-2014 LRAM'!AY277*AQ198</f>
        <v>0</v>
      </c>
      <c r="AR200" s="322">
        <f>'4.  2011-2014 LRAM'!AZ277*AR198</f>
        <v>0</v>
      </c>
      <c r="AS200" s="507">
        <f>SUM(AE200:AR200)</f>
        <v>0</v>
      </c>
    </row>
    <row r="201" spans="2:45" ht="15" hidden="1">
      <c r="B201" s="274" t="s">
        <v>538</v>
      </c>
      <c r="C201" s="292"/>
      <c r="D201" s="234"/>
      <c r="E201" s="231"/>
      <c r="F201" s="231"/>
      <c r="G201" s="231"/>
      <c r="H201" s="231"/>
      <c r="I201" s="231"/>
      <c r="J201" s="231"/>
      <c r="K201" s="231"/>
      <c r="L201" s="231"/>
      <c r="M201" s="231"/>
      <c r="N201" s="231"/>
      <c r="O201" s="231"/>
      <c r="P201" s="231"/>
      <c r="Q201" s="231"/>
      <c r="R201" s="242"/>
      <c r="S201" s="231"/>
      <c r="T201" s="231"/>
      <c r="U201" s="231"/>
      <c r="V201" s="234"/>
      <c r="W201" s="234"/>
      <c r="X201" s="234"/>
      <c r="Y201" s="234"/>
      <c r="Z201" s="231"/>
      <c r="AA201" s="231"/>
      <c r="AB201" s="231"/>
      <c r="AC201" s="231"/>
      <c r="AD201" s="231"/>
      <c r="AE201" s="322">
        <f>'4.  2011-2014 LRAM'!AM413*AE198</f>
        <v>0</v>
      </c>
      <c r="AF201" s="322">
        <f>'4.  2011-2014 LRAM'!AN413*AF198</f>
        <v>0</v>
      </c>
      <c r="AG201" s="322">
        <f>'4.  2011-2014 LRAM'!AO413*AG198</f>
        <v>0</v>
      </c>
      <c r="AH201" s="322">
        <f>'4.  2011-2014 LRAM'!AP413*AH198</f>
        <v>0</v>
      </c>
      <c r="AI201" s="322">
        <f>'4.  2011-2014 LRAM'!AQ413*AI198</f>
        <v>0</v>
      </c>
      <c r="AJ201" s="322">
        <f>'4.  2011-2014 LRAM'!AR413*AJ198</f>
        <v>0</v>
      </c>
      <c r="AK201" s="322">
        <f>'4.  2011-2014 LRAM'!AS413*AK198</f>
        <v>0</v>
      </c>
      <c r="AL201" s="322">
        <f>'4.  2011-2014 LRAM'!AT413*AL198</f>
        <v>0</v>
      </c>
      <c r="AM201" s="322">
        <f>'4.  2011-2014 LRAM'!AU413*AM198</f>
        <v>0</v>
      </c>
      <c r="AN201" s="322">
        <f>'4.  2011-2014 LRAM'!AV413*AN198</f>
        <v>0</v>
      </c>
      <c r="AO201" s="322">
        <f>'4.  2011-2014 LRAM'!AW413*AO198</f>
        <v>0</v>
      </c>
      <c r="AP201" s="322">
        <f>'4.  2011-2014 LRAM'!AX413*AP198</f>
        <v>0</v>
      </c>
      <c r="AQ201" s="322">
        <f>'4.  2011-2014 LRAM'!AY413*AQ198</f>
        <v>0</v>
      </c>
      <c r="AR201" s="322">
        <f>'4.  2011-2014 LRAM'!AZ413*AR198</f>
        <v>0</v>
      </c>
      <c r="AS201" s="507">
        <f>SUM(AE201:AR201)</f>
        <v>0</v>
      </c>
    </row>
    <row r="202" spans="2:45" ht="15" hidden="1">
      <c r="B202" s="274" t="s">
        <v>539</v>
      </c>
      <c r="C202" s="292"/>
      <c r="D202" s="234"/>
      <c r="E202" s="231"/>
      <c r="F202" s="231"/>
      <c r="G202" s="231"/>
      <c r="H202" s="231"/>
      <c r="I202" s="231"/>
      <c r="J202" s="231"/>
      <c r="K202" s="231"/>
      <c r="L202" s="231"/>
      <c r="M202" s="231"/>
      <c r="N202" s="231"/>
      <c r="O202" s="231"/>
      <c r="P202" s="231"/>
      <c r="Q202" s="231"/>
      <c r="R202" s="242"/>
      <c r="S202" s="231"/>
      <c r="T202" s="231"/>
      <c r="U202" s="231"/>
      <c r="V202" s="234"/>
      <c r="W202" s="234"/>
      <c r="X202" s="234"/>
      <c r="Y202" s="234"/>
      <c r="Z202" s="231"/>
      <c r="AA202" s="231"/>
      <c r="AB202" s="231"/>
      <c r="AC202" s="231"/>
      <c r="AD202" s="231"/>
      <c r="AE202" s="322">
        <f>'4.  2011-2014 LRAM'!AM550*AE198</f>
        <v>0</v>
      </c>
      <c r="AF202" s="322">
        <f>'4.  2011-2014 LRAM'!AN550*AF198</f>
        <v>0</v>
      </c>
      <c r="AG202" s="322">
        <f>'4.  2011-2014 LRAM'!AO550*AG198</f>
        <v>0</v>
      </c>
      <c r="AH202" s="322">
        <f>'4.  2011-2014 LRAM'!AP550*AH198</f>
        <v>0</v>
      </c>
      <c r="AI202" s="322">
        <f>'4.  2011-2014 LRAM'!AQ550*AI198</f>
        <v>0</v>
      </c>
      <c r="AJ202" s="322">
        <f>'4.  2011-2014 LRAM'!AR550*AJ198</f>
        <v>0</v>
      </c>
      <c r="AK202" s="322">
        <f>'4.  2011-2014 LRAM'!AS550*AK198</f>
        <v>0</v>
      </c>
      <c r="AL202" s="322">
        <f>'4.  2011-2014 LRAM'!AT550*AL198</f>
        <v>0</v>
      </c>
      <c r="AM202" s="322">
        <f>'4.  2011-2014 LRAM'!AU550*AM198</f>
        <v>0</v>
      </c>
      <c r="AN202" s="322">
        <f>'4.  2011-2014 LRAM'!AV550*AN198</f>
        <v>0</v>
      </c>
      <c r="AO202" s="322">
        <f>'4.  2011-2014 LRAM'!AW550*AO198</f>
        <v>0</v>
      </c>
      <c r="AP202" s="322">
        <f>'4.  2011-2014 LRAM'!AX550*AP198</f>
        <v>0</v>
      </c>
      <c r="AQ202" s="322">
        <f>'4.  2011-2014 LRAM'!AY550*AQ198</f>
        <v>0</v>
      </c>
      <c r="AR202" s="322">
        <f>'4.  2011-2014 LRAM'!AZ550*AR198</f>
        <v>0</v>
      </c>
      <c r="AS202" s="507">
        <f>SUM(AE202:AR202)</f>
        <v>0</v>
      </c>
    </row>
    <row r="203" spans="2:45" ht="15" hidden="1">
      <c r="B203" s="274" t="s">
        <v>540</v>
      </c>
      <c r="C203" s="292"/>
      <c r="D203" s="234"/>
      <c r="E203" s="231"/>
      <c r="F203" s="231"/>
      <c r="G203" s="231"/>
      <c r="H203" s="231"/>
      <c r="I203" s="231"/>
      <c r="J203" s="231"/>
      <c r="K203" s="231"/>
      <c r="L203" s="231"/>
      <c r="M203" s="231"/>
      <c r="N203" s="231"/>
      <c r="O203" s="231"/>
      <c r="P203" s="231"/>
      <c r="Q203" s="231"/>
      <c r="R203" s="242"/>
      <c r="S203" s="231"/>
      <c r="T203" s="231"/>
      <c r="U203" s="231"/>
      <c r="V203" s="234"/>
      <c r="W203" s="234"/>
      <c r="X203" s="234"/>
      <c r="Y203" s="234"/>
      <c r="Z203" s="231"/>
      <c r="AA203" s="231"/>
      <c r="AB203" s="231"/>
      <c r="AC203" s="231"/>
      <c r="AD203" s="231"/>
      <c r="AE203" s="322">
        <f>AE195*AE198</f>
        <v>0</v>
      </c>
      <c r="AF203" s="322">
        <f t="shared" ref="AF203:AR203" si="553">AF195*AF198</f>
        <v>0</v>
      </c>
      <c r="AG203" s="322">
        <f t="shared" si="553"/>
        <v>0</v>
      </c>
      <c r="AH203" s="322">
        <f t="shared" si="553"/>
        <v>0</v>
      </c>
      <c r="AI203" s="322">
        <f t="shared" si="553"/>
        <v>0</v>
      </c>
      <c r="AJ203" s="322">
        <f t="shared" si="553"/>
        <v>0</v>
      </c>
      <c r="AK203" s="322">
        <f t="shared" si="553"/>
        <v>0</v>
      </c>
      <c r="AL203" s="322">
        <f t="shared" si="553"/>
        <v>0</v>
      </c>
      <c r="AM203" s="322">
        <f t="shared" si="553"/>
        <v>0</v>
      </c>
      <c r="AN203" s="322">
        <f t="shared" si="553"/>
        <v>0</v>
      </c>
      <c r="AO203" s="322">
        <f t="shared" si="553"/>
        <v>0</v>
      </c>
      <c r="AP203" s="322">
        <f t="shared" si="553"/>
        <v>0</v>
      </c>
      <c r="AQ203" s="322">
        <f t="shared" si="553"/>
        <v>0</v>
      </c>
      <c r="AR203" s="322">
        <f t="shared" si="553"/>
        <v>0</v>
      </c>
      <c r="AS203" s="507">
        <f>SUM(AE203:AR203)</f>
        <v>0</v>
      </c>
    </row>
    <row r="204" spans="2:45" ht="15.6" hidden="1">
      <c r="B204" s="296" t="s">
        <v>541</v>
      </c>
      <c r="C204" s="292"/>
      <c r="D204" s="254"/>
      <c r="E204" s="284"/>
      <c r="F204" s="284"/>
      <c r="G204" s="284"/>
      <c r="H204" s="284"/>
      <c r="I204" s="284"/>
      <c r="J204" s="284"/>
      <c r="K204" s="284"/>
      <c r="L204" s="284"/>
      <c r="M204" s="284"/>
      <c r="N204" s="284"/>
      <c r="O204" s="284"/>
      <c r="P204" s="284"/>
      <c r="Q204" s="284"/>
      <c r="R204" s="251"/>
      <c r="S204" s="284"/>
      <c r="T204" s="284"/>
      <c r="U204" s="284"/>
      <c r="V204" s="254"/>
      <c r="W204" s="254"/>
      <c r="X204" s="254"/>
      <c r="Y204" s="254"/>
      <c r="Z204" s="284"/>
      <c r="AA204" s="284"/>
      <c r="AB204" s="284"/>
      <c r="AC204" s="284"/>
      <c r="AD204" s="284"/>
      <c r="AE204" s="293">
        <f>SUM(AE199:AE203)</f>
        <v>0</v>
      </c>
      <c r="AF204" s="293">
        <f>SUM(AF199:AF203)</f>
        <v>0</v>
      </c>
      <c r="AG204" s="293">
        <f t="shared" ref="AG204:AK204" si="554">SUM(AG199:AG203)</f>
        <v>0</v>
      </c>
      <c r="AH204" s="293">
        <f t="shared" si="554"/>
        <v>0</v>
      </c>
      <c r="AI204" s="293">
        <f t="shared" si="554"/>
        <v>0</v>
      </c>
      <c r="AJ204" s="293">
        <f t="shared" si="554"/>
        <v>0</v>
      </c>
      <c r="AK204" s="293">
        <f t="shared" si="554"/>
        <v>0</v>
      </c>
      <c r="AL204" s="293">
        <f>SUM(AL199:AL203)</f>
        <v>0</v>
      </c>
      <c r="AM204" s="293">
        <f>SUM(AM199:AM203)</f>
        <v>0</v>
      </c>
      <c r="AN204" s="293">
        <f t="shared" ref="AN204:AR204" si="555">SUM(AN199:AN203)</f>
        <v>0</v>
      </c>
      <c r="AO204" s="293">
        <f t="shared" si="555"/>
        <v>0</v>
      </c>
      <c r="AP204" s="293">
        <f t="shared" si="555"/>
        <v>0</v>
      </c>
      <c r="AQ204" s="293">
        <f t="shared" si="555"/>
        <v>0</v>
      </c>
      <c r="AR204" s="293">
        <f t="shared" si="555"/>
        <v>0</v>
      </c>
      <c r="AS204" s="342">
        <f>SUM(AS199:AS203)</f>
        <v>0</v>
      </c>
    </row>
    <row r="205" spans="2:45" ht="15.6" hidden="1">
      <c r="B205" s="296" t="s">
        <v>542</v>
      </c>
      <c r="C205" s="292"/>
      <c r="D205" s="297"/>
      <c r="E205" s="284"/>
      <c r="F205" s="284"/>
      <c r="G205" s="284"/>
      <c r="H205" s="284"/>
      <c r="I205" s="284"/>
      <c r="J205" s="284"/>
      <c r="K205" s="284"/>
      <c r="L205" s="284"/>
      <c r="M205" s="284"/>
      <c r="N205" s="284"/>
      <c r="O205" s="284"/>
      <c r="P205" s="284"/>
      <c r="Q205" s="284"/>
      <c r="R205" s="251"/>
      <c r="S205" s="284"/>
      <c r="T205" s="284"/>
      <c r="U205" s="284"/>
      <c r="V205" s="254"/>
      <c r="W205" s="254"/>
      <c r="X205" s="254"/>
      <c r="Y205" s="254"/>
      <c r="Z205" s="284"/>
      <c r="AA205" s="284"/>
      <c r="AB205" s="284"/>
      <c r="AC205" s="284"/>
      <c r="AD205" s="284"/>
      <c r="AE205" s="294">
        <f>AE196*AE198</f>
        <v>0</v>
      </c>
      <c r="AF205" s="294">
        <f t="shared" ref="AF205:AK205" si="556">AF196*AF198</f>
        <v>0</v>
      </c>
      <c r="AG205" s="294">
        <f t="shared" si="556"/>
        <v>0</v>
      </c>
      <c r="AH205" s="294">
        <f t="shared" si="556"/>
        <v>0</v>
      </c>
      <c r="AI205" s="294">
        <f t="shared" si="556"/>
        <v>0</v>
      </c>
      <c r="AJ205" s="294">
        <f t="shared" si="556"/>
        <v>0</v>
      </c>
      <c r="AK205" s="294">
        <f t="shared" si="556"/>
        <v>0</v>
      </c>
      <c r="AL205" s="294">
        <f>AL196*AL198</f>
        <v>0</v>
      </c>
      <c r="AM205" s="294">
        <f t="shared" ref="AM205:AR205" si="557">AM196*AM198</f>
        <v>0</v>
      </c>
      <c r="AN205" s="294">
        <f t="shared" si="557"/>
        <v>0</v>
      </c>
      <c r="AO205" s="294">
        <f t="shared" si="557"/>
        <v>0</v>
      </c>
      <c r="AP205" s="294">
        <f t="shared" si="557"/>
        <v>0</v>
      </c>
      <c r="AQ205" s="294">
        <f t="shared" si="557"/>
        <v>0</v>
      </c>
      <c r="AR205" s="294">
        <f t="shared" si="557"/>
        <v>0</v>
      </c>
      <c r="AS205" s="342">
        <f>SUM(AE205:AR205)</f>
        <v>0</v>
      </c>
    </row>
    <row r="206" spans="2:45" ht="15.6" hidden="1">
      <c r="B206" s="296" t="s">
        <v>543</v>
      </c>
      <c r="C206" s="292"/>
      <c r="D206" s="297"/>
      <c r="E206" s="284"/>
      <c r="F206" s="284"/>
      <c r="G206" s="284"/>
      <c r="H206" s="284"/>
      <c r="I206" s="284"/>
      <c r="J206" s="284"/>
      <c r="K206" s="284"/>
      <c r="L206" s="284"/>
      <c r="M206" s="284"/>
      <c r="N206" s="284"/>
      <c r="O206" s="284"/>
      <c r="P206" s="284"/>
      <c r="Q206" s="284"/>
      <c r="R206" s="251"/>
      <c r="S206" s="284"/>
      <c r="T206" s="284"/>
      <c r="U206" s="284"/>
      <c r="V206" s="297"/>
      <c r="W206" s="297"/>
      <c r="X206" s="297"/>
      <c r="Y206" s="297"/>
      <c r="Z206" s="284"/>
      <c r="AA206" s="284"/>
      <c r="AB206" s="284"/>
      <c r="AC206" s="284"/>
      <c r="AD206" s="284"/>
      <c r="AE206" s="298"/>
      <c r="AF206" s="298"/>
      <c r="AG206" s="298"/>
      <c r="AH206" s="298"/>
      <c r="AI206" s="298"/>
      <c r="AJ206" s="298"/>
      <c r="AK206" s="298"/>
      <c r="AL206" s="298"/>
      <c r="AM206" s="298"/>
      <c r="AN206" s="298"/>
      <c r="AO206" s="298"/>
      <c r="AP206" s="298"/>
      <c r="AQ206" s="298"/>
      <c r="AR206" s="298"/>
      <c r="AS206" s="342">
        <f>AS204-AS205</f>
        <v>0</v>
      </c>
    </row>
    <row r="207" spans="2:45" ht="15" hidden="1">
      <c r="B207" s="274"/>
      <c r="C207" s="297"/>
      <c r="D207" s="297"/>
      <c r="E207" s="284"/>
      <c r="F207" s="284"/>
      <c r="G207" s="284"/>
      <c r="H207" s="284"/>
      <c r="I207" s="284"/>
      <c r="J207" s="284"/>
      <c r="K207" s="284"/>
      <c r="L207" s="284"/>
      <c r="M207" s="284"/>
      <c r="N207" s="284"/>
      <c r="O207" s="284"/>
      <c r="P207" s="284"/>
      <c r="Q207" s="284"/>
      <c r="R207" s="251"/>
      <c r="S207" s="284"/>
      <c r="T207" s="284"/>
      <c r="U207" s="284"/>
      <c r="V207" s="297"/>
      <c r="W207" s="292"/>
      <c r="X207" s="297"/>
      <c r="Y207" s="297"/>
      <c r="Z207" s="284"/>
      <c r="AA207" s="284"/>
      <c r="AB207" s="284"/>
      <c r="AC207" s="284"/>
      <c r="AD207" s="284"/>
      <c r="AE207" s="299"/>
      <c r="AF207" s="299"/>
      <c r="AG207" s="299"/>
      <c r="AH207" s="299"/>
      <c r="AI207" s="299"/>
      <c r="AJ207" s="299"/>
      <c r="AK207" s="299"/>
      <c r="AL207" s="299"/>
      <c r="AM207" s="299"/>
      <c r="AN207" s="299"/>
      <c r="AO207" s="299"/>
      <c r="AP207" s="299"/>
      <c r="AQ207" s="299"/>
      <c r="AR207" s="299"/>
      <c r="AS207" s="295"/>
    </row>
    <row r="208" spans="2:45" ht="15" hidden="1">
      <c r="B208" s="245" t="s">
        <v>544</v>
      </c>
      <c r="C208" s="255"/>
      <c r="D208" s="231"/>
      <c r="E208" s="231"/>
      <c r="F208" s="231"/>
      <c r="G208" s="231"/>
      <c r="H208" s="231"/>
      <c r="I208" s="231"/>
      <c r="J208" s="231"/>
      <c r="K208" s="231"/>
      <c r="L208" s="231"/>
      <c r="M208" s="231"/>
      <c r="N208" s="231"/>
      <c r="O208" s="231"/>
      <c r="P208" s="231"/>
      <c r="Q208" s="231"/>
      <c r="R208" s="303"/>
      <c r="S208" s="231"/>
      <c r="T208" s="231"/>
      <c r="U208" s="231"/>
      <c r="V208" s="255"/>
      <c r="W208" s="234"/>
      <c r="X208" s="234"/>
      <c r="Y208" s="231"/>
      <c r="Z208" s="231"/>
      <c r="AA208" s="234"/>
      <c r="AB208" s="234"/>
      <c r="AC208" s="234"/>
      <c r="AD208" s="234"/>
      <c r="AE208" s="242">
        <f>SUMPRODUCT($E$38:$E$193,AE38:AE193)</f>
        <v>0</v>
      </c>
      <c r="AF208" s="242">
        <f>SUMPRODUCT($E$38:$E$193,AF38:AF193)</f>
        <v>0</v>
      </c>
      <c r="AG208" s="242">
        <f>IF(AG36="kw",SUMPRODUCT($Q$38:$Q$193,$S$38:$S$193,AG38:AG193),SUMPRODUCT($E$38:$E$193,AG38:AG193))</f>
        <v>0</v>
      </c>
      <c r="AH208" s="242">
        <f t="shared" ref="AH208:AR208" si="558">IF(AH36="kw",SUMPRODUCT($Q$38:$Q$193,$S$38:$S$193,AH38:AH193),SUMPRODUCT($E$38:$E$193,AH38:AH193))</f>
        <v>0</v>
      </c>
      <c r="AI208" s="242">
        <f t="shared" si="558"/>
        <v>0</v>
      </c>
      <c r="AJ208" s="242">
        <f t="shared" si="558"/>
        <v>0</v>
      </c>
      <c r="AK208" s="242">
        <f t="shared" si="558"/>
        <v>0</v>
      </c>
      <c r="AL208" s="242">
        <f t="shared" si="558"/>
        <v>0</v>
      </c>
      <c r="AM208" s="242">
        <f t="shared" si="558"/>
        <v>0</v>
      </c>
      <c r="AN208" s="242">
        <f t="shared" si="558"/>
        <v>0</v>
      </c>
      <c r="AO208" s="242">
        <f t="shared" si="558"/>
        <v>0</v>
      </c>
      <c r="AP208" s="242">
        <f t="shared" si="558"/>
        <v>0</v>
      </c>
      <c r="AQ208" s="242">
        <f t="shared" si="558"/>
        <v>0</v>
      </c>
      <c r="AR208" s="242">
        <f t="shared" si="558"/>
        <v>0</v>
      </c>
      <c r="AS208" s="295"/>
    </row>
    <row r="209" spans="2:45" ht="15" hidden="1">
      <c r="B209" s="245" t="s">
        <v>545</v>
      </c>
      <c r="C209" s="255"/>
      <c r="D209" s="231"/>
      <c r="E209" s="231"/>
      <c r="F209" s="231"/>
      <c r="G209" s="231"/>
      <c r="H209" s="231"/>
      <c r="I209" s="231"/>
      <c r="J209" s="231"/>
      <c r="K209" s="231"/>
      <c r="L209" s="231"/>
      <c r="M209" s="231"/>
      <c r="N209" s="231"/>
      <c r="O209" s="231"/>
      <c r="P209" s="231"/>
      <c r="Q209" s="231"/>
      <c r="R209" s="303"/>
      <c r="S209" s="231"/>
      <c r="T209" s="231"/>
      <c r="U209" s="231"/>
      <c r="V209" s="255"/>
      <c r="W209" s="234"/>
      <c r="X209" s="234"/>
      <c r="Y209" s="231"/>
      <c r="Z209" s="231"/>
      <c r="AA209" s="234"/>
      <c r="AB209" s="234"/>
      <c r="AC209" s="234"/>
      <c r="AD209" s="234"/>
      <c r="AE209" s="242">
        <f>SUMPRODUCT($F$38:$F$193,AE38:AE193)</f>
        <v>0</v>
      </c>
      <c r="AF209" s="242">
        <f>SUMPRODUCT($F$38:$F$193,AF38:AF193)</f>
        <v>0</v>
      </c>
      <c r="AG209" s="242">
        <f>IF(AG36="kw",SUMPRODUCT($Q$38:$Q$193,$T$38:$T$193,AG38:AG193),SUMPRODUCT($F$38:$F$193,AG38:AG193))</f>
        <v>0</v>
      </c>
      <c r="AH209" s="242">
        <f t="shared" ref="AH209:AR209" si="559">IF(AH36="kw",SUMPRODUCT($Q$38:$Q$193,$T$38:$T$193,AH38:AH193),SUMPRODUCT($F$38:$F$193,AH38:AH193))</f>
        <v>0</v>
      </c>
      <c r="AI209" s="242">
        <f t="shared" si="559"/>
        <v>0</v>
      </c>
      <c r="AJ209" s="242">
        <f t="shared" si="559"/>
        <v>0</v>
      </c>
      <c r="AK209" s="242">
        <f t="shared" si="559"/>
        <v>0</v>
      </c>
      <c r="AL209" s="242">
        <f t="shared" si="559"/>
        <v>0</v>
      </c>
      <c r="AM209" s="242">
        <f t="shared" si="559"/>
        <v>0</v>
      </c>
      <c r="AN209" s="242">
        <f t="shared" si="559"/>
        <v>0</v>
      </c>
      <c r="AO209" s="242">
        <f t="shared" si="559"/>
        <v>0</v>
      </c>
      <c r="AP209" s="242">
        <f t="shared" si="559"/>
        <v>0</v>
      </c>
      <c r="AQ209" s="242">
        <f t="shared" si="559"/>
        <v>0</v>
      </c>
      <c r="AR209" s="242">
        <f t="shared" si="559"/>
        <v>0</v>
      </c>
      <c r="AS209" s="286"/>
    </row>
    <row r="210" spans="2:45" ht="15" hidden="1">
      <c r="B210" s="245" t="s">
        <v>546</v>
      </c>
      <c r="C210" s="255"/>
      <c r="D210" s="231"/>
      <c r="E210" s="231"/>
      <c r="F210" s="231"/>
      <c r="G210" s="231"/>
      <c r="H210" s="231"/>
      <c r="I210" s="231"/>
      <c r="J210" s="231"/>
      <c r="K210" s="231"/>
      <c r="L210" s="231"/>
      <c r="M210" s="231"/>
      <c r="N210" s="231"/>
      <c r="O210" s="231"/>
      <c r="P210" s="231"/>
      <c r="Q210" s="231"/>
      <c r="R210" s="303"/>
      <c r="S210" s="231"/>
      <c r="T210" s="231"/>
      <c r="U210" s="231"/>
      <c r="V210" s="255"/>
      <c r="W210" s="234"/>
      <c r="X210" s="234"/>
      <c r="Y210" s="231"/>
      <c r="Z210" s="231"/>
      <c r="AA210" s="234"/>
      <c r="AB210" s="234"/>
      <c r="AC210" s="234"/>
      <c r="AD210" s="234"/>
      <c r="AE210" s="242">
        <f>SUMPRODUCT($G$38:$G$193,AE38:AE193)</f>
        <v>0</v>
      </c>
      <c r="AF210" s="242">
        <f>SUMPRODUCT($G$38:$G$193,AF38:AF193)</f>
        <v>0</v>
      </c>
      <c r="AG210" s="242">
        <f>IF(AG36="kw",SUMPRODUCT($Q$38:$Q$193,$U$38:$U$193,AG38:AG193),SUMPRODUCT($G$38:$G$193,AG38:AG193))</f>
        <v>0</v>
      </c>
      <c r="AH210" s="242">
        <f t="shared" ref="AH210:AR210" si="560">IF(AH36="kw",SUMPRODUCT($Q$38:$Q$193,$U$38:$U$193,AH38:AH193),SUMPRODUCT($G$38:$G$193,AH38:AH193))</f>
        <v>0</v>
      </c>
      <c r="AI210" s="242">
        <f t="shared" si="560"/>
        <v>0</v>
      </c>
      <c r="AJ210" s="242">
        <f t="shared" si="560"/>
        <v>0</v>
      </c>
      <c r="AK210" s="242">
        <f t="shared" si="560"/>
        <v>0</v>
      </c>
      <c r="AL210" s="242">
        <f t="shared" si="560"/>
        <v>0</v>
      </c>
      <c r="AM210" s="242">
        <f t="shared" si="560"/>
        <v>0</v>
      </c>
      <c r="AN210" s="242">
        <f t="shared" si="560"/>
        <v>0</v>
      </c>
      <c r="AO210" s="242">
        <f t="shared" si="560"/>
        <v>0</v>
      </c>
      <c r="AP210" s="242">
        <f t="shared" si="560"/>
        <v>0</v>
      </c>
      <c r="AQ210" s="242">
        <f t="shared" si="560"/>
        <v>0</v>
      </c>
      <c r="AR210" s="242">
        <f t="shared" si="560"/>
        <v>0</v>
      </c>
      <c r="AS210" s="286"/>
    </row>
    <row r="211" spans="2:45" ht="15" hidden="1">
      <c r="B211" s="245" t="s">
        <v>547</v>
      </c>
      <c r="C211" s="255"/>
      <c r="D211" s="231"/>
      <c r="E211" s="231"/>
      <c r="F211" s="231"/>
      <c r="G211" s="231"/>
      <c r="H211" s="231"/>
      <c r="I211" s="231"/>
      <c r="J211" s="231"/>
      <c r="K211" s="231"/>
      <c r="L211" s="231"/>
      <c r="M211" s="231"/>
      <c r="N211" s="231"/>
      <c r="O211" s="231"/>
      <c r="P211" s="231"/>
      <c r="Q211" s="231"/>
      <c r="R211" s="303"/>
      <c r="S211" s="231"/>
      <c r="T211" s="231"/>
      <c r="U211" s="231"/>
      <c r="V211" s="255"/>
      <c r="W211" s="234"/>
      <c r="X211" s="234"/>
      <c r="Y211" s="231"/>
      <c r="Z211" s="231"/>
      <c r="AA211" s="234"/>
      <c r="AB211" s="234"/>
      <c r="AC211" s="234"/>
      <c r="AD211" s="234"/>
      <c r="AE211" s="242">
        <f>SUMPRODUCT($H$38:$H$193,AE38:AE193)</f>
        <v>0</v>
      </c>
      <c r="AF211" s="242">
        <f>SUMPRODUCT($H$38:$H$193,AF38:AF193)</f>
        <v>0</v>
      </c>
      <c r="AG211" s="242">
        <f>IF(AG36="kw",SUMPRODUCT($Q$38:$Q$193,$V$38:$V$193,AG38:AG193),SUMPRODUCT($H$38:$H$193,AG38:AG193))</f>
        <v>0</v>
      </c>
      <c r="AH211" s="242">
        <f t="shared" ref="AH211:AR211" si="561">IF(AH36="kw",SUMPRODUCT($Q$38:$Q$193,$V$38:$V$193,AH38:AH193),SUMPRODUCT($H$38:$H$193,AH38:AH193))</f>
        <v>0</v>
      </c>
      <c r="AI211" s="242">
        <f t="shared" si="561"/>
        <v>0</v>
      </c>
      <c r="AJ211" s="242">
        <f t="shared" si="561"/>
        <v>0</v>
      </c>
      <c r="AK211" s="242">
        <f t="shared" si="561"/>
        <v>0</v>
      </c>
      <c r="AL211" s="242">
        <f t="shared" si="561"/>
        <v>0</v>
      </c>
      <c r="AM211" s="242">
        <f t="shared" si="561"/>
        <v>0</v>
      </c>
      <c r="AN211" s="242">
        <f t="shared" si="561"/>
        <v>0</v>
      </c>
      <c r="AO211" s="242">
        <f t="shared" si="561"/>
        <v>0</v>
      </c>
      <c r="AP211" s="242">
        <f t="shared" si="561"/>
        <v>0</v>
      </c>
      <c r="AQ211" s="242">
        <f t="shared" si="561"/>
        <v>0</v>
      </c>
      <c r="AR211" s="242">
        <f t="shared" si="561"/>
        <v>0</v>
      </c>
      <c r="AS211" s="286"/>
    </row>
    <row r="212" spans="2:45" ht="15" hidden="1">
      <c r="B212" s="245" t="s">
        <v>548</v>
      </c>
      <c r="C212" s="255"/>
      <c r="D212" s="231"/>
      <c r="E212" s="231"/>
      <c r="F212" s="231"/>
      <c r="G212" s="231"/>
      <c r="H212" s="231"/>
      <c r="I212" s="231"/>
      <c r="J212" s="231"/>
      <c r="K212" s="231"/>
      <c r="L212" s="231"/>
      <c r="M212" s="231"/>
      <c r="N212" s="231"/>
      <c r="O212" s="231"/>
      <c r="P212" s="231"/>
      <c r="Q212" s="231"/>
      <c r="R212" s="303"/>
      <c r="S212" s="231"/>
      <c r="T212" s="231"/>
      <c r="U212" s="231"/>
      <c r="V212" s="255"/>
      <c r="W212" s="234"/>
      <c r="X212" s="234"/>
      <c r="Y212" s="231"/>
      <c r="Z212" s="231"/>
      <c r="AA212" s="234"/>
      <c r="AB212" s="234"/>
      <c r="AC212" s="234"/>
      <c r="AD212" s="234"/>
      <c r="AE212" s="242">
        <f>SUMPRODUCT($I$38:$I$193,AE38:AE193)</f>
        <v>0</v>
      </c>
      <c r="AF212" s="242">
        <f>SUMPRODUCT($I$38:$I$193,AF38:AF193)</f>
        <v>0</v>
      </c>
      <c r="AG212" s="242">
        <f>IF(AG36="kw",SUMPRODUCT($Q$38:$Q$193,$W$38:$W$193,AG38:AG193),SUMPRODUCT($I$38:$I$193,AG38:AG193))</f>
        <v>0</v>
      </c>
      <c r="AH212" s="242">
        <f t="shared" ref="AH212:AR212" si="562">IF(AH36="kw",SUMPRODUCT($Q$38:$Q$193,$W$38:$W$193,AH38:AH193),SUMPRODUCT($I$38:$I$193,AH38:AH193))</f>
        <v>0</v>
      </c>
      <c r="AI212" s="242">
        <f t="shared" si="562"/>
        <v>0</v>
      </c>
      <c r="AJ212" s="242">
        <f t="shared" si="562"/>
        <v>0</v>
      </c>
      <c r="AK212" s="242">
        <f t="shared" si="562"/>
        <v>0</v>
      </c>
      <c r="AL212" s="242">
        <f t="shared" si="562"/>
        <v>0</v>
      </c>
      <c r="AM212" s="242">
        <f t="shared" si="562"/>
        <v>0</v>
      </c>
      <c r="AN212" s="242">
        <f t="shared" si="562"/>
        <v>0</v>
      </c>
      <c r="AO212" s="242">
        <f t="shared" si="562"/>
        <v>0</v>
      </c>
      <c r="AP212" s="242">
        <f t="shared" si="562"/>
        <v>0</v>
      </c>
      <c r="AQ212" s="242">
        <f t="shared" si="562"/>
        <v>0</v>
      </c>
      <c r="AR212" s="242">
        <f t="shared" si="562"/>
        <v>0</v>
      </c>
      <c r="AS212" s="286"/>
    </row>
    <row r="213" spans="2:45" ht="15" hidden="1">
      <c r="B213" s="245" t="s">
        <v>549</v>
      </c>
      <c r="C213" s="255"/>
      <c r="D213" s="231"/>
      <c r="E213" s="231"/>
      <c r="F213" s="231"/>
      <c r="G213" s="231"/>
      <c r="H213" s="231"/>
      <c r="I213" s="231"/>
      <c r="J213" s="231"/>
      <c r="K213" s="231"/>
      <c r="L213" s="231"/>
      <c r="M213" s="231"/>
      <c r="N213" s="231"/>
      <c r="O213" s="231"/>
      <c r="P213" s="231"/>
      <c r="Q213" s="231"/>
      <c r="R213" s="303"/>
      <c r="S213" s="231"/>
      <c r="T213" s="231"/>
      <c r="U213" s="231"/>
      <c r="V213" s="255"/>
      <c r="W213" s="234"/>
      <c r="X213" s="234"/>
      <c r="Y213" s="231"/>
      <c r="Z213" s="231"/>
      <c r="AA213" s="234"/>
      <c r="AB213" s="234"/>
      <c r="AC213" s="234"/>
      <c r="AD213" s="234"/>
      <c r="AE213" s="242">
        <f>SUMPRODUCT($J$38:$J$193,AE38:AE193)</f>
        <v>0</v>
      </c>
      <c r="AF213" s="242">
        <f>SUMPRODUCT($J$38:$J$193,AF38:AF193)</f>
        <v>0</v>
      </c>
      <c r="AG213" s="242">
        <f>IF(AG36="kw",SUMPRODUCT($Q$38:$Q$193,$X$38:$X$193,AG38:AG193),SUMPRODUCT($J$38:$J$193,AG38:AG193))</f>
        <v>0</v>
      </c>
      <c r="AH213" s="242">
        <f t="shared" ref="AH213:AR213" si="563">IF(AH36="kw",SUMPRODUCT($Q$38:$Q$193,$X$38:$X$193,AH38:AH193),SUMPRODUCT($J$38:$J$193,AH38:AH193))</f>
        <v>0</v>
      </c>
      <c r="AI213" s="242">
        <f t="shared" si="563"/>
        <v>0</v>
      </c>
      <c r="AJ213" s="242">
        <f t="shared" si="563"/>
        <v>0</v>
      </c>
      <c r="AK213" s="242">
        <f t="shared" si="563"/>
        <v>0</v>
      </c>
      <c r="AL213" s="242">
        <f t="shared" si="563"/>
        <v>0</v>
      </c>
      <c r="AM213" s="242">
        <f t="shared" si="563"/>
        <v>0</v>
      </c>
      <c r="AN213" s="242">
        <f t="shared" si="563"/>
        <v>0</v>
      </c>
      <c r="AO213" s="242">
        <f t="shared" si="563"/>
        <v>0</v>
      </c>
      <c r="AP213" s="242">
        <f t="shared" si="563"/>
        <v>0</v>
      </c>
      <c r="AQ213" s="242">
        <f t="shared" si="563"/>
        <v>0</v>
      </c>
      <c r="AR213" s="242">
        <f t="shared" si="563"/>
        <v>0</v>
      </c>
      <c r="AS213" s="286"/>
    </row>
    <row r="214" spans="2:45" ht="15" hidden="1">
      <c r="B214" s="245" t="s">
        <v>550</v>
      </c>
      <c r="C214" s="255"/>
      <c r="D214" s="231"/>
      <c r="E214" s="231"/>
      <c r="F214" s="231"/>
      <c r="G214" s="231"/>
      <c r="H214" s="231"/>
      <c r="I214" s="231"/>
      <c r="J214" s="231"/>
      <c r="K214" s="231"/>
      <c r="L214" s="231"/>
      <c r="M214" s="231"/>
      <c r="N214" s="231"/>
      <c r="O214" s="231"/>
      <c r="P214" s="231"/>
      <c r="Q214" s="231"/>
      <c r="R214" s="303"/>
      <c r="S214" s="231"/>
      <c r="T214" s="231"/>
      <c r="U214" s="231"/>
      <c r="V214" s="255"/>
      <c r="W214" s="234"/>
      <c r="X214" s="234"/>
      <c r="Y214" s="231"/>
      <c r="Z214" s="231"/>
      <c r="AA214" s="234"/>
      <c r="AB214" s="234"/>
      <c r="AC214" s="234"/>
      <c r="AD214" s="234"/>
      <c r="AE214" s="242">
        <f>SUMPRODUCT($K$35:$K$193,AE35:AE193)</f>
        <v>0</v>
      </c>
      <c r="AF214" s="242">
        <f>SUMPRODUCT($K$35:$K$193,AF35:AF193)</f>
        <v>0</v>
      </c>
      <c r="AG214" s="242">
        <f>IF(AG36="kw",SUMPRODUCT($Q$38:$Q$193,$Y$38:$Y$193,AG38:AG193),SUMPRODUCT($K$38:$K$193,AG38:AG193))</f>
        <v>0</v>
      </c>
      <c r="AH214" s="242">
        <f t="shared" ref="AH214:AR214" si="564">IF(AH36="kw",SUMPRODUCT($Q$38:$Q$193,$Y$38:$Y$193,AH38:AH193),SUMPRODUCT($K$38:$K$193,AH38:AH193))</f>
        <v>0</v>
      </c>
      <c r="AI214" s="242">
        <f t="shared" si="564"/>
        <v>0</v>
      </c>
      <c r="AJ214" s="242">
        <f t="shared" si="564"/>
        <v>0</v>
      </c>
      <c r="AK214" s="242">
        <f t="shared" si="564"/>
        <v>0</v>
      </c>
      <c r="AL214" s="242">
        <f t="shared" si="564"/>
        <v>0</v>
      </c>
      <c r="AM214" s="242">
        <f t="shared" si="564"/>
        <v>0</v>
      </c>
      <c r="AN214" s="242">
        <f t="shared" si="564"/>
        <v>0</v>
      </c>
      <c r="AO214" s="242">
        <f t="shared" si="564"/>
        <v>0</v>
      </c>
      <c r="AP214" s="242">
        <f t="shared" si="564"/>
        <v>0</v>
      </c>
      <c r="AQ214" s="242">
        <f t="shared" si="564"/>
        <v>0</v>
      </c>
      <c r="AR214" s="242">
        <f t="shared" si="564"/>
        <v>0</v>
      </c>
      <c r="AS214" s="286"/>
    </row>
    <row r="215" spans="2:45" ht="15" hidden="1">
      <c r="B215" s="245" t="s">
        <v>551</v>
      </c>
      <c r="C215" s="255"/>
      <c r="D215" s="231"/>
      <c r="E215" s="231"/>
      <c r="F215" s="231"/>
      <c r="G215" s="231"/>
      <c r="H215" s="231"/>
      <c r="I215" s="231"/>
      <c r="J215" s="231"/>
      <c r="K215" s="231"/>
      <c r="L215" s="231"/>
      <c r="M215" s="231"/>
      <c r="N215" s="231"/>
      <c r="O215" s="231"/>
      <c r="P215" s="231"/>
      <c r="Q215" s="231"/>
      <c r="R215" s="303"/>
      <c r="S215" s="231"/>
      <c r="T215" s="231"/>
      <c r="U215" s="231"/>
      <c r="V215" s="255"/>
      <c r="W215" s="234"/>
      <c r="X215" s="234"/>
      <c r="Y215" s="231"/>
      <c r="Z215" s="231"/>
      <c r="AA215" s="234"/>
      <c r="AB215" s="234"/>
      <c r="AC215" s="234"/>
      <c r="AD215" s="234"/>
      <c r="AE215" s="242">
        <f>SUMPRODUCT($L$38:$L$193,AE38:AE193)</f>
        <v>0</v>
      </c>
      <c r="AF215" s="242">
        <f>SUMPRODUCT($L$38:$L$193,AF38:AF193)</f>
        <v>0</v>
      </c>
      <c r="AG215" s="242">
        <f>IF(AG36="kw",SUMPRODUCT($Q$38:$Q$193,$Z$38:$Z$193,AG38:AG193),SUMPRODUCT($L$38:$L$193,AG38:AG193))</f>
        <v>0</v>
      </c>
      <c r="AH215" s="242">
        <f t="shared" ref="AH215:AR215" si="565">IF(AH36="kw",SUMPRODUCT($Q$38:$Q$193,$Z$38:$Z$193,AH38:AH193),SUMPRODUCT($L$38:$L$193,AH38:AH193))</f>
        <v>0</v>
      </c>
      <c r="AI215" s="242">
        <f t="shared" si="565"/>
        <v>0</v>
      </c>
      <c r="AJ215" s="242">
        <f t="shared" si="565"/>
        <v>0</v>
      </c>
      <c r="AK215" s="242">
        <f t="shared" si="565"/>
        <v>0</v>
      </c>
      <c r="AL215" s="242">
        <f t="shared" si="565"/>
        <v>0</v>
      </c>
      <c r="AM215" s="242">
        <f t="shared" si="565"/>
        <v>0</v>
      </c>
      <c r="AN215" s="242">
        <f t="shared" si="565"/>
        <v>0</v>
      </c>
      <c r="AO215" s="242">
        <f t="shared" si="565"/>
        <v>0</v>
      </c>
      <c r="AP215" s="242">
        <f t="shared" si="565"/>
        <v>0</v>
      </c>
      <c r="AQ215" s="242">
        <f t="shared" si="565"/>
        <v>0</v>
      </c>
      <c r="AR215" s="242">
        <f t="shared" si="565"/>
        <v>0</v>
      </c>
      <c r="AS215" s="286"/>
    </row>
    <row r="216" spans="2:45" ht="15" hidden="1">
      <c r="B216" s="245" t="s">
        <v>552</v>
      </c>
      <c r="C216" s="255"/>
      <c r="D216" s="231"/>
      <c r="E216" s="231"/>
      <c r="F216" s="231"/>
      <c r="G216" s="231"/>
      <c r="H216" s="231"/>
      <c r="I216" s="231"/>
      <c r="J216" s="231"/>
      <c r="K216" s="231"/>
      <c r="L216" s="231"/>
      <c r="M216" s="231"/>
      <c r="N216" s="231"/>
      <c r="O216" s="231"/>
      <c r="P216" s="231"/>
      <c r="Q216" s="231"/>
      <c r="R216" s="303"/>
      <c r="S216" s="231"/>
      <c r="T216" s="231"/>
      <c r="U216" s="231"/>
      <c r="V216" s="255"/>
      <c r="W216" s="234"/>
      <c r="X216" s="234"/>
      <c r="Y216" s="231"/>
      <c r="Z216" s="231"/>
      <c r="AA216" s="234"/>
      <c r="AB216" s="234"/>
      <c r="AC216" s="234"/>
      <c r="AD216" s="234"/>
      <c r="AE216" s="242">
        <f>SUMPRODUCT($M$38:$M$193,AE38:AE193)</f>
        <v>0</v>
      </c>
      <c r="AF216" s="242">
        <f>SUMPRODUCT($M$38:$M$193,AF38:AF193)</f>
        <v>0</v>
      </c>
      <c r="AG216" s="242">
        <f>IF(AG36="kw",SUMPRODUCT($Q$38:$Q$193,$AA$38:$AA$193,AG38:AG193),SUMPRODUCT($M$38:$M$193,AG38:AG193))</f>
        <v>0</v>
      </c>
      <c r="AH216" s="242">
        <f t="shared" ref="AH216:AR216" si="566">IF(AH36="kw",SUMPRODUCT($Q$38:$Q$193,$AA$38:$AA$193,AH38:AH193),SUMPRODUCT($M$38:$M$193,AH38:AH193))</f>
        <v>0</v>
      </c>
      <c r="AI216" s="242">
        <f t="shared" si="566"/>
        <v>0</v>
      </c>
      <c r="AJ216" s="242">
        <f t="shared" si="566"/>
        <v>0</v>
      </c>
      <c r="AK216" s="242">
        <f t="shared" si="566"/>
        <v>0</v>
      </c>
      <c r="AL216" s="242">
        <f t="shared" si="566"/>
        <v>0</v>
      </c>
      <c r="AM216" s="242">
        <f t="shared" si="566"/>
        <v>0</v>
      </c>
      <c r="AN216" s="242">
        <f t="shared" si="566"/>
        <v>0</v>
      </c>
      <c r="AO216" s="242">
        <f t="shared" si="566"/>
        <v>0</v>
      </c>
      <c r="AP216" s="242">
        <f t="shared" si="566"/>
        <v>0</v>
      </c>
      <c r="AQ216" s="242">
        <f t="shared" si="566"/>
        <v>0</v>
      </c>
      <c r="AR216" s="242">
        <f t="shared" si="566"/>
        <v>0</v>
      </c>
      <c r="AS216" s="286"/>
    </row>
    <row r="217" spans="2:45" ht="15" hidden="1">
      <c r="B217" s="245" t="s">
        <v>553</v>
      </c>
      <c r="C217" s="255"/>
      <c r="D217" s="231"/>
      <c r="E217" s="231"/>
      <c r="F217" s="231"/>
      <c r="G217" s="231"/>
      <c r="H217" s="231"/>
      <c r="I217" s="231"/>
      <c r="J217" s="231"/>
      <c r="K217" s="231"/>
      <c r="L217" s="231"/>
      <c r="M217" s="231"/>
      <c r="N217" s="231"/>
      <c r="O217" s="231"/>
      <c r="P217" s="231"/>
      <c r="Q217" s="231"/>
      <c r="R217" s="303"/>
      <c r="S217" s="231"/>
      <c r="T217" s="231"/>
      <c r="U217" s="231"/>
      <c r="V217" s="255"/>
      <c r="W217" s="234"/>
      <c r="X217" s="234"/>
      <c r="Y217" s="231"/>
      <c r="Z217" s="231"/>
      <c r="AA217" s="234"/>
      <c r="AB217" s="234"/>
      <c r="AC217" s="234"/>
      <c r="AD217" s="234"/>
      <c r="AE217" s="242">
        <f>SUMPRODUCT($N$38:$N$193,AE38:AE193)</f>
        <v>0</v>
      </c>
      <c r="AF217" s="242">
        <f>SUMPRODUCT($N$38:$N$193,AF38:AF193)</f>
        <v>0</v>
      </c>
      <c r="AG217" s="242">
        <f>IF(AG36="kw",SUMPRODUCT($Q$38:$Q$193,$AB$38:$AB$193,AG38:AG193),SUMPRODUCT($N$38:$N$193,AG38:AG193))</f>
        <v>0</v>
      </c>
      <c r="AH217" s="242">
        <f t="shared" ref="AH217:AR217" si="567">IF(AH36="kw",SUMPRODUCT($Q$38:$Q$193,$AB$38:$AB$193,AH38:AH193),SUMPRODUCT($N$38:$N$193,AH38:AH193))</f>
        <v>0</v>
      </c>
      <c r="AI217" s="242">
        <f t="shared" si="567"/>
        <v>0</v>
      </c>
      <c r="AJ217" s="242">
        <f t="shared" si="567"/>
        <v>0</v>
      </c>
      <c r="AK217" s="242">
        <f t="shared" si="567"/>
        <v>0</v>
      </c>
      <c r="AL217" s="242">
        <f t="shared" si="567"/>
        <v>0</v>
      </c>
      <c r="AM217" s="242">
        <f t="shared" si="567"/>
        <v>0</v>
      </c>
      <c r="AN217" s="242">
        <f t="shared" si="567"/>
        <v>0</v>
      </c>
      <c r="AO217" s="242">
        <f t="shared" si="567"/>
        <v>0</v>
      </c>
      <c r="AP217" s="242">
        <f t="shared" si="567"/>
        <v>0</v>
      </c>
      <c r="AQ217" s="242">
        <f t="shared" si="567"/>
        <v>0</v>
      </c>
      <c r="AR217" s="242">
        <f t="shared" si="567"/>
        <v>0</v>
      </c>
      <c r="AS217" s="286"/>
    </row>
    <row r="218" spans="2:45" ht="15" hidden="1">
      <c r="B218" s="245" t="s">
        <v>554</v>
      </c>
      <c r="C218" s="255"/>
      <c r="D218" s="231"/>
      <c r="E218" s="231"/>
      <c r="F218" s="231"/>
      <c r="G218" s="231"/>
      <c r="H218" s="231"/>
      <c r="I218" s="231"/>
      <c r="J218" s="231"/>
      <c r="K218" s="231"/>
      <c r="L218" s="231"/>
      <c r="M218" s="231"/>
      <c r="N218" s="231"/>
      <c r="O218" s="231"/>
      <c r="P218" s="231"/>
      <c r="Q218" s="231"/>
      <c r="R218" s="303"/>
      <c r="S218" s="231"/>
      <c r="T218" s="231"/>
      <c r="U218" s="231"/>
      <c r="V218" s="255"/>
      <c r="W218" s="234"/>
      <c r="X218" s="234"/>
      <c r="Y218" s="231"/>
      <c r="Z218" s="231"/>
      <c r="AA218" s="234"/>
      <c r="AB218" s="234"/>
      <c r="AC218" s="234"/>
      <c r="AD218" s="234"/>
      <c r="AE218" s="242">
        <f>SUMPRODUCT($O$38:$O$193,AE38:AE193)</f>
        <v>0</v>
      </c>
      <c r="AF218" s="242">
        <f>SUMPRODUCT($O$38:$O$193,AF38:AF193)</f>
        <v>0</v>
      </c>
      <c r="AG218" s="242">
        <f>IF(AG36="kw",SUMPRODUCT($Q$38:$Q$193,$AC$38:$AC$193,AG38:AG193),SUMPRODUCT($O$38:$O$193,AG38:AG193))</f>
        <v>0</v>
      </c>
      <c r="AH218" s="242">
        <f t="shared" ref="AH218:AR218" si="568">IF(AH36="kw",SUMPRODUCT($Q$38:$Q$193,$AC$38:$AC$193,AH38:AH193),SUMPRODUCT($O$38:$O$193,AH38:AH193))</f>
        <v>0</v>
      </c>
      <c r="AI218" s="242">
        <f t="shared" si="568"/>
        <v>0</v>
      </c>
      <c r="AJ218" s="242">
        <f t="shared" si="568"/>
        <v>0</v>
      </c>
      <c r="AK218" s="242">
        <f t="shared" si="568"/>
        <v>0</v>
      </c>
      <c r="AL218" s="242">
        <f t="shared" si="568"/>
        <v>0</v>
      </c>
      <c r="AM218" s="242">
        <f t="shared" si="568"/>
        <v>0</v>
      </c>
      <c r="AN218" s="242">
        <f t="shared" si="568"/>
        <v>0</v>
      </c>
      <c r="AO218" s="242">
        <f t="shared" si="568"/>
        <v>0</v>
      </c>
      <c r="AP218" s="242">
        <f t="shared" si="568"/>
        <v>0</v>
      </c>
      <c r="AQ218" s="242">
        <f t="shared" si="568"/>
        <v>0</v>
      </c>
      <c r="AR218" s="242">
        <f t="shared" si="568"/>
        <v>0</v>
      </c>
      <c r="AS218" s="286"/>
    </row>
    <row r="219" spans="2:45" ht="15" hidden="1">
      <c r="B219" s="748" t="s">
        <v>555</v>
      </c>
      <c r="C219" s="310"/>
      <c r="D219" s="327"/>
      <c r="E219" s="327"/>
      <c r="F219" s="327"/>
      <c r="G219" s="327"/>
      <c r="H219" s="327"/>
      <c r="I219" s="327"/>
      <c r="J219" s="327"/>
      <c r="K219" s="327"/>
      <c r="L219" s="327"/>
      <c r="M219" s="327"/>
      <c r="N219" s="327"/>
      <c r="O219" s="327"/>
      <c r="P219" s="327"/>
      <c r="Q219" s="327"/>
      <c r="R219" s="326"/>
      <c r="S219" s="327"/>
      <c r="T219" s="327"/>
      <c r="U219" s="327"/>
      <c r="V219" s="310"/>
      <c r="W219" s="328"/>
      <c r="X219" s="328"/>
      <c r="Y219" s="327"/>
      <c r="Z219" s="327"/>
      <c r="AA219" s="328"/>
      <c r="AB219" s="328"/>
      <c r="AC219" s="328"/>
      <c r="AD219" s="328"/>
      <c r="AE219" s="276">
        <f>SUMPRODUCT($P$38:$P$193,AE38:AE193)</f>
        <v>0</v>
      </c>
      <c r="AF219" s="276">
        <f>SUMPRODUCT($P$38:$P$193,AF38:AF193)</f>
        <v>0</v>
      </c>
      <c r="AG219" s="276">
        <f>IF(AG36="kw",SUMPRODUCT($Q$38:$Q$193,$AD$38:$AD$193,AG38:AG193),SUMPRODUCT($P$38:$P$193,AG38:AG193))</f>
        <v>0</v>
      </c>
      <c r="AH219" s="276">
        <f t="shared" ref="AH219:AR219" si="569">IF(AH36="kw",SUMPRODUCT($Q$38:$Q$193,$AD$38:$AD$193,AH38:AH193),SUMPRODUCT($P$38:$P$193,AH38:AH193))</f>
        <v>0</v>
      </c>
      <c r="AI219" s="276">
        <f t="shared" si="569"/>
        <v>0</v>
      </c>
      <c r="AJ219" s="276">
        <f t="shared" si="569"/>
        <v>0</v>
      </c>
      <c r="AK219" s="276">
        <f t="shared" si="569"/>
        <v>0</v>
      </c>
      <c r="AL219" s="276">
        <f t="shared" si="569"/>
        <v>0</v>
      </c>
      <c r="AM219" s="276">
        <f t="shared" si="569"/>
        <v>0</v>
      </c>
      <c r="AN219" s="276">
        <f t="shared" si="569"/>
        <v>0</v>
      </c>
      <c r="AO219" s="276">
        <f t="shared" si="569"/>
        <v>0</v>
      </c>
      <c r="AP219" s="276">
        <f t="shared" si="569"/>
        <v>0</v>
      </c>
      <c r="AQ219" s="276">
        <f t="shared" si="569"/>
        <v>0</v>
      </c>
      <c r="AR219" s="276">
        <f t="shared" si="569"/>
        <v>0</v>
      </c>
      <c r="AS219" s="747"/>
    </row>
    <row r="220" spans="2:45" ht="20.25" hidden="1" customHeight="1">
      <c r="B220" s="313" t="s">
        <v>380</v>
      </c>
      <c r="C220" s="329"/>
      <c r="D220" s="330"/>
      <c r="E220" s="330"/>
      <c r="F220" s="330"/>
      <c r="G220" s="330"/>
      <c r="H220" s="330"/>
      <c r="I220" s="330"/>
      <c r="J220" s="330"/>
      <c r="K220" s="330"/>
      <c r="L220" s="330"/>
      <c r="M220" s="330"/>
      <c r="N220" s="330"/>
      <c r="O220" s="330"/>
      <c r="P220" s="330"/>
      <c r="Q220" s="330"/>
      <c r="R220" s="330"/>
      <c r="S220" s="330"/>
      <c r="T220" s="330"/>
      <c r="U220" s="330"/>
      <c r="V220" s="316"/>
      <c r="W220" s="317"/>
      <c r="X220" s="330"/>
      <c r="Y220" s="330"/>
      <c r="Z220" s="330"/>
      <c r="AA220" s="330"/>
      <c r="AB220" s="330"/>
      <c r="AC220" s="330"/>
      <c r="AD220" s="330"/>
      <c r="AE220" s="331"/>
      <c r="AF220" s="331"/>
      <c r="AG220" s="331"/>
      <c r="AH220" s="331"/>
      <c r="AI220" s="331"/>
      <c r="AJ220" s="331"/>
      <c r="AK220" s="331"/>
      <c r="AL220" s="331"/>
      <c r="AM220" s="331"/>
      <c r="AN220" s="331"/>
      <c r="AO220" s="331"/>
      <c r="AP220" s="331"/>
      <c r="AQ220" s="331"/>
      <c r="AR220" s="331"/>
      <c r="AS220" s="331"/>
    </row>
    <row r="221" spans="2:45" ht="15.6" hidden="1">
      <c r="B221" s="366"/>
    </row>
    <row r="222" spans="2:45" ht="15.6" hidden="1">
      <c r="B222" s="366"/>
    </row>
    <row r="223" spans="2:45" ht="15.6" hidden="1">
      <c r="B223" s="232" t="s">
        <v>556</v>
      </c>
      <c r="C223" s="233"/>
      <c r="D223" s="478" t="s">
        <v>257</v>
      </c>
      <c r="E223" s="208"/>
      <c r="F223" s="478"/>
      <c r="G223" s="208"/>
      <c r="H223" s="208"/>
      <c r="I223" s="208"/>
      <c r="J223" s="208"/>
      <c r="K223" s="208"/>
      <c r="L223" s="208"/>
      <c r="M223" s="208"/>
      <c r="N223" s="208"/>
      <c r="O223" s="208"/>
      <c r="P223" s="208"/>
      <c r="Q223" s="208"/>
      <c r="R223" s="233"/>
      <c r="S223" s="208"/>
      <c r="T223" s="208"/>
      <c r="U223" s="208"/>
      <c r="V223" s="208"/>
      <c r="W223" s="208"/>
      <c r="X223" s="208"/>
      <c r="Y223" s="208"/>
      <c r="Z223" s="208"/>
      <c r="AA223" s="208"/>
      <c r="AB223" s="208"/>
      <c r="AC223" s="208"/>
      <c r="AD223" s="208"/>
      <c r="AE223" s="222"/>
      <c r="AF223" s="220"/>
      <c r="AG223" s="220"/>
      <c r="AH223" s="220"/>
      <c r="AI223" s="220"/>
      <c r="AJ223" s="220"/>
      <c r="AK223" s="220"/>
      <c r="AL223" s="220"/>
      <c r="AM223" s="220"/>
      <c r="AN223" s="220"/>
      <c r="AO223" s="220"/>
      <c r="AP223" s="220"/>
      <c r="AQ223" s="220"/>
      <c r="AR223" s="220"/>
      <c r="AS223" s="220"/>
    </row>
    <row r="224" spans="2:45" ht="34.5" hidden="1" customHeight="1">
      <c r="B224" s="913" t="s">
        <v>313</v>
      </c>
      <c r="C224" s="915" t="s">
        <v>314</v>
      </c>
      <c r="D224" s="235" t="s">
        <v>315</v>
      </c>
      <c r="E224" s="918" t="s">
        <v>316</v>
      </c>
      <c r="F224" s="919"/>
      <c r="G224" s="919"/>
      <c r="H224" s="919"/>
      <c r="I224" s="919"/>
      <c r="J224" s="919"/>
      <c r="K224" s="919"/>
      <c r="L224" s="919"/>
      <c r="M224" s="919"/>
      <c r="N224" s="919"/>
      <c r="O224" s="919"/>
      <c r="P224" s="920"/>
      <c r="Q224" s="915" t="s">
        <v>317</v>
      </c>
      <c r="R224" s="235" t="s">
        <v>318</v>
      </c>
      <c r="S224" s="910" t="s">
        <v>319</v>
      </c>
      <c r="T224" s="911"/>
      <c r="U224" s="911"/>
      <c r="V224" s="911"/>
      <c r="W224" s="911"/>
      <c r="X224" s="911"/>
      <c r="Y224" s="911"/>
      <c r="Z224" s="911"/>
      <c r="AA224" s="911"/>
      <c r="AB224" s="911"/>
      <c r="AC224" s="911"/>
      <c r="AD224" s="921"/>
      <c r="AE224" s="910" t="s">
        <v>320</v>
      </c>
      <c r="AF224" s="911"/>
      <c r="AG224" s="911"/>
      <c r="AH224" s="911"/>
      <c r="AI224" s="911"/>
      <c r="AJ224" s="911"/>
      <c r="AK224" s="911"/>
      <c r="AL224" s="911"/>
      <c r="AM224" s="911"/>
      <c r="AN224" s="911"/>
      <c r="AO224" s="911"/>
      <c r="AP224" s="911"/>
      <c r="AQ224" s="911"/>
      <c r="AR224" s="911"/>
      <c r="AS224" s="912"/>
    </row>
    <row r="225" spans="1:45" ht="60.75" hidden="1" customHeight="1">
      <c r="B225" s="914"/>
      <c r="C225" s="916"/>
      <c r="D225" s="236">
        <v>2016</v>
      </c>
      <c r="E225" s="236">
        <v>2017</v>
      </c>
      <c r="F225" s="236">
        <v>2018</v>
      </c>
      <c r="G225" s="236">
        <v>2019</v>
      </c>
      <c r="H225" s="236">
        <v>2020</v>
      </c>
      <c r="I225" s="236">
        <v>2021</v>
      </c>
      <c r="J225" s="236">
        <v>2022</v>
      </c>
      <c r="K225" s="236">
        <v>2023</v>
      </c>
      <c r="L225" s="236">
        <v>2024</v>
      </c>
      <c r="M225" s="236">
        <v>2025</v>
      </c>
      <c r="N225" s="236">
        <v>2026</v>
      </c>
      <c r="O225" s="236">
        <v>2027</v>
      </c>
      <c r="P225" s="236">
        <v>2028</v>
      </c>
      <c r="Q225" s="917"/>
      <c r="R225" s="236">
        <v>2016</v>
      </c>
      <c r="S225" s="236">
        <v>2017</v>
      </c>
      <c r="T225" s="236">
        <v>2018</v>
      </c>
      <c r="U225" s="236">
        <v>2019</v>
      </c>
      <c r="V225" s="236">
        <v>2020</v>
      </c>
      <c r="W225" s="236">
        <v>2021</v>
      </c>
      <c r="X225" s="236">
        <v>2022</v>
      </c>
      <c r="Y225" s="236">
        <v>2023</v>
      </c>
      <c r="Z225" s="236">
        <v>2024</v>
      </c>
      <c r="AA225" s="236">
        <v>2025</v>
      </c>
      <c r="AB225" s="236">
        <v>2026</v>
      </c>
      <c r="AC225" s="236">
        <v>2027</v>
      </c>
      <c r="AD225" s="236">
        <v>2028</v>
      </c>
      <c r="AE225" s="236" t="str">
        <f>'1.  LRAMVA Summary'!$D$53</f>
        <v>Residential</v>
      </c>
      <c r="AF225" s="236" t="str">
        <f>'1.  LRAMVA Summary'!$E$53</f>
        <v>GS&lt;50 kW</v>
      </c>
      <c r="AG225" s="236" t="str">
        <f>'1.  LRAMVA Summary'!$F$53</f>
        <v>GS 50 TO 1,499 KW</v>
      </c>
      <c r="AH225" s="236" t="str">
        <f>'1.  LRAMVA Summary'!$G$53</f>
        <v>GS 1,500 TO 4,999</v>
      </c>
      <c r="AI225" s="236" t="str">
        <f>'1.  LRAMVA Summary'!$H$53</f>
        <v>Large User</v>
      </c>
      <c r="AJ225" s="236" t="str">
        <f>'1.  LRAMVA Summary'!$I$53</f>
        <v>Unmetered Scattered Load</v>
      </c>
      <c r="AK225" s="236" t="str">
        <f>'1.  LRAMVA Summary'!$J$53</f>
        <v>Streetlighting</v>
      </c>
      <c r="AL225" s="236" t="str">
        <f>'1.  LRAMVA Summary'!$K$53</f>
        <v/>
      </c>
      <c r="AM225" s="236" t="str">
        <f>'1.  LRAMVA Summary'!$L$53</f>
        <v/>
      </c>
      <c r="AN225" s="236" t="str">
        <f>'1.  LRAMVA Summary'!$M$53</f>
        <v/>
      </c>
      <c r="AO225" s="236" t="str">
        <f>'1.  LRAMVA Summary'!$N$53</f>
        <v/>
      </c>
      <c r="AP225" s="236" t="str">
        <f>'1.  LRAMVA Summary'!$O$53</f>
        <v/>
      </c>
      <c r="AQ225" s="236" t="str">
        <f>'1.  LRAMVA Summary'!$P$53</f>
        <v/>
      </c>
      <c r="AR225" s="236" t="str">
        <f>'1.  LRAMVA Summary'!$Q$53</f>
        <v/>
      </c>
      <c r="AS225" s="238" t="str">
        <f>'1.  LRAMVA Summary'!$R$53</f>
        <v>Total</v>
      </c>
    </row>
    <row r="226" spans="1:45" ht="15.75" hidden="1" customHeight="1">
      <c r="B226" s="424" t="s">
        <v>474</v>
      </c>
      <c r="C226" s="240"/>
      <c r="D226" s="240"/>
      <c r="E226" s="240"/>
      <c r="F226" s="240"/>
      <c r="G226" s="240"/>
      <c r="H226" s="240"/>
      <c r="I226" s="240"/>
      <c r="J226" s="240"/>
      <c r="K226" s="240"/>
      <c r="L226" s="240"/>
      <c r="M226" s="240"/>
      <c r="N226" s="240"/>
      <c r="O226" s="240"/>
      <c r="P226" s="240"/>
      <c r="Q226" s="241"/>
      <c r="R226" s="240"/>
      <c r="S226" s="240"/>
      <c r="T226" s="240"/>
      <c r="U226" s="240"/>
      <c r="V226" s="240"/>
      <c r="W226" s="240"/>
      <c r="X226" s="240"/>
      <c r="Y226" s="240"/>
      <c r="Z226" s="240"/>
      <c r="AA226" s="240"/>
      <c r="AB226" s="240"/>
      <c r="AC226" s="240"/>
      <c r="AD226" s="240"/>
      <c r="AE226" s="242" t="str">
        <f>'1.  LRAMVA Summary'!$D$54</f>
        <v>kWh</v>
      </c>
      <c r="AF226" s="242" t="str">
        <f>'1.  LRAMVA Summary'!$E$54</f>
        <v>kWh</v>
      </c>
      <c r="AG226" s="242" t="str">
        <f>'1.  LRAMVA Summary'!$F$54</f>
        <v>kW</v>
      </c>
      <c r="AH226" s="242" t="str">
        <f>'1.  LRAMVA Summary'!$G$54</f>
        <v>KW</v>
      </c>
      <c r="AI226" s="242" t="str">
        <f>'1.  LRAMVA Summary'!$H$54</f>
        <v>kW</v>
      </c>
      <c r="AJ226" s="242" t="str">
        <f>'1.  LRAMVA Summary'!$I$54</f>
        <v>kWh</v>
      </c>
      <c r="AK226" s="242" t="str">
        <f>'1.  LRAMVA Summary'!$J$54</f>
        <v>kW</v>
      </c>
      <c r="AL226" s="242">
        <f>'1.  LRAMVA Summary'!$K$54</f>
        <v>0</v>
      </c>
      <c r="AM226" s="242">
        <f>'1.  LRAMVA Summary'!$L$54</f>
        <v>0</v>
      </c>
      <c r="AN226" s="242">
        <f>'1.  LRAMVA Summary'!$M$54</f>
        <v>0</v>
      </c>
      <c r="AO226" s="242">
        <f>'1.  LRAMVA Summary'!$N$54</f>
        <v>0</v>
      </c>
      <c r="AP226" s="242">
        <f>'1.  LRAMVA Summary'!$O$54</f>
        <v>0</v>
      </c>
      <c r="AQ226" s="242">
        <f>'1.  LRAMVA Summary'!$P$54</f>
        <v>0</v>
      </c>
      <c r="AR226" s="242">
        <f>'1.  LRAMVA Summary'!$Q$54</f>
        <v>0</v>
      </c>
      <c r="AS226" s="243"/>
    </row>
    <row r="227" spans="1:45" ht="15.6" hidden="1" outlineLevel="1">
      <c r="B227" s="239" t="s">
        <v>475</v>
      </c>
      <c r="C227" s="240"/>
      <c r="D227" s="240"/>
      <c r="E227" s="240"/>
      <c r="F227" s="240"/>
      <c r="G227" s="240"/>
      <c r="H227" s="240"/>
      <c r="I227" s="240"/>
      <c r="J227" s="240"/>
      <c r="K227" s="240"/>
      <c r="L227" s="240"/>
      <c r="M227" s="240"/>
      <c r="N227" s="240"/>
      <c r="O227" s="240"/>
      <c r="P227" s="240"/>
      <c r="Q227" s="241"/>
      <c r="R227" s="240"/>
      <c r="S227" s="240"/>
      <c r="T227" s="240"/>
      <c r="U227" s="240"/>
      <c r="V227" s="240"/>
      <c r="W227" s="240"/>
      <c r="X227" s="240"/>
      <c r="Y227" s="240"/>
      <c r="Z227" s="240"/>
      <c r="AA227" s="240"/>
      <c r="AB227" s="240"/>
      <c r="AC227" s="240"/>
      <c r="AD227" s="240"/>
      <c r="AE227" s="242"/>
      <c r="AF227" s="242"/>
      <c r="AG227" s="242"/>
      <c r="AH227" s="242"/>
      <c r="AI227" s="242"/>
      <c r="AJ227" s="242"/>
      <c r="AK227" s="242"/>
      <c r="AL227" s="242"/>
      <c r="AM227" s="242"/>
      <c r="AN227" s="242"/>
      <c r="AO227" s="242"/>
      <c r="AP227" s="242"/>
      <c r="AQ227" s="242"/>
      <c r="AR227" s="242"/>
      <c r="AS227" s="243"/>
    </row>
    <row r="228" spans="1:45" ht="15" hidden="1" outlineLevel="1">
      <c r="A228" s="427">
        <v>1</v>
      </c>
      <c r="B228" s="264" t="s">
        <v>476</v>
      </c>
      <c r="C228" s="242" t="s">
        <v>323</v>
      </c>
      <c r="D228" s="246"/>
      <c r="E228" s="246"/>
      <c r="F228" s="246"/>
      <c r="G228" s="246"/>
      <c r="H228" s="246"/>
      <c r="I228" s="246"/>
      <c r="J228" s="246"/>
      <c r="K228" s="246"/>
      <c r="L228" s="246"/>
      <c r="M228" s="246"/>
      <c r="N228" s="246"/>
      <c r="O228" s="246"/>
      <c r="P228" s="246"/>
      <c r="Q228" s="242"/>
      <c r="R228" s="246"/>
      <c r="S228" s="246"/>
      <c r="T228" s="246"/>
      <c r="U228" s="246"/>
      <c r="V228" s="246"/>
      <c r="W228" s="246"/>
      <c r="X228" s="246"/>
      <c r="Y228" s="246"/>
      <c r="Z228" s="246"/>
      <c r="AA228" s="246"/>
      <c r="AB228" s="246"/>
      <c r="AC228" s="246"/>
      <c r="AD228" s="246"/>
      <c r="AE228" s="344"/>
      <c r="AF228" s="344"/>
      <c r="AG228" s="344"/>
      <c r="AH228" s="344"/>
      <c r="AI228" s="344"/>
      <c r="AJ228" s="344"/>
      <c r="AK228" s="344"/>
      <c r="AL228" s="344"/>
      <c r="AM228" s="344"/>
      <c r="AN228" s="344"/>
      <c r="AO228" s="344"/>
      <c r="AP228" s="344"/>
      <c r="AQ228" s="344"/>
      <c r="AR228" s="344"/>
      <c r="AS228" s="247">
        <f>SUM(AE228:AR228)</f>
        <v>0</v>
      </c>
    </row>
    <row r="229" spans="1:45" ht="15" hidden="1" outlineLevel="1">
      <c r="B229" s="245" t="s">
        <v>557</v>
      </c>
      <c r="C229" s="242" t="s">
        <v>325</v>
      </c>
      <c r="D229" s="246"/>
      <c r="E229" s="246"/>
      <c r="F229" s="246"/>
      <c r="G229" s="246"/>
      <c r="H229" s="246"/>
      <c r="I229" s="246"/>
      <c r="J229" s="246"/>
      <c r="K229" s="246"/>
      <c r="L229" s="246"/>
      <c r="M229" s="246"/>
      <c r="N229" s="246"/>
      <c r="O229" s="246"/>
      <c r="P229" s="246"/>
      <c r="Q229" s="386"/>
      <c r="R229" s="246"/>
      <c r="S229" s="246"/>
      <c r="T229" s="246"/>
      <c r="U229" s="246"/>
      <c r="V229" s="246"/>
      <c r="W229" s="246"/>
      <c r="X229" s="246"/>
      <c r="Y229" s="246"/>
      <c r="Z229" s="246"/>
      <c r="AA229" s="246"/>
      <c r="AB229" s="246"/>
      <c r="AC229" s="246"/>
      <c r="AD229" s="246"/>
      <c r="AE229" s="345">
        <f>AE228</f>
        <v>0</v>
      </c>
      <c r="AF229" s="345">
        <f t="shared" ref="AF229" si="570">AF228</f>
        <v>0</v>
      </c>
      <c r="AG229" s="345">
        <f t="shared" ref="AG229" si="571">AG228</f>
        <v>0</v>
      </c>
      <c r="AH229" s="345">
        <f t="shared" ref="AH229" si="572">AH228</f>
        <v>0</v>
      </c>
      <c r="AI229" s="345">
        <f t="shared" ref="AI229" si="573">AI228</f>
        <v>0</v>
      </c>
      <c r="AJ229" s="345">
        <f t="shared" ref="AJ229" si="574">AJ228</f>
        <v>0</v>
      </c>
      <c r="AK229" s="345">
        <f t="shared" ref="AK229" si="575">AK228</f>
        <v>0</v>
      </c>
      <c r="AL229" s="345">
        <f t="shared" ref="AL229" si="576">AL228</f>
        <v>0</v>
      </c>
      <c r="AM229" s="345">
        <f t="shared" ref="AM229" si="577">AM228</f>
        <v>0</v>
      </c>
      <c r="AN229" s="345">
        <f t="shared" ref="AN229" si="578">AN228</f>
        <v>0</v>
      </c>
      <c r="AO229" s="345">
        <f t="shared" ref="AO229" si="579">AO228</f>
        <v>0</v>
      </c>
      <c r="AP229" s="345">
        <f t="shared" ref="AP229" si="580">AP228</f>
        <v>0</v>
      </c>
      <c r="AQ229" s="345">
        <f t="shared" ref="AQ229" si="581">AQ228</f>
        <v>0</v>
      </c>
      <c r="AR229" s="345">
        <f t="shared" ref="AR229" si="582">AR228</f>
        <v>0</v>
      </c>
      <c r="AS229" s="248"/>
    </row>
    <row r="230" spans="1:45" ht="15.6" hidden="1" outlineLevel="1">
      <c r="B230" s="249"/>
      <c r="C230" s="250"/>
      <c r="D230" s="250"/>
      <c r="E230" s="250"/>
      <c r="F230" s="250"/>
      <c r="G230" s="250"/>
      <c r="H230" s="250"/>
      <c r="I230" s="250"/>
      <c r="J230" s="606"/>
      <c r="K230" s="250"/>
      <c r="L230" s="250"/>
      <c r="M230" s="250"/>
      <c r="N230" s="250"/>
      <c r="O230" s="250"/>
      <c r="P230" s="250"/>
      <c r="Q230" s="251"/>
      <c r="R230" s="250"/>
      <c r="S230" s="250"/>
      <c r="T230" s="250"/>
      <c r="U230" s="250"/>
      <c r="V230" s="250"/>
      <c r="W230" s="250"/>
      <c r="X230" s="250"/>
      <c r="Y230" s="250"/>
      <c r="Z230" s="250"/>
      <c r="AA230" s="250"/>
      <c r="AB230" s="250"/>
      <c r="AC230" s="250"/>
      <c r="AD230" s="250"/>
      <c r="AE230" s="346"/>
      <c r="AF230" s="347"/>
      <c r="AG230" s="347"/>
      <c r="AH230" s="347"/>
      <c r="AI230" s="347"/>
      <c r="AJ230" s="347"/>
      <c r="AK230" s="347"/>
      <c r="AL230" s="347"/>
      <c r="AM230" s="347"/>
      <c r="AN230" s="347"/>
      <c r="AO230" s="347"/>
      <c r="AP230" s="347"/>
      <c r="AQ230" s="347"/>
      <c r="AR230" s="347"/>
      <c r="AS230" s="253"/>
    </row>
    <row r="231" spans="1:45" ht="15" hidden="1" outlineLevel="1">
      <c r="A231" s="427">
        <v>2</v>
      </c>
      <c r="B231" s="264" t="s">
        <v>478</v>
      </c>
      <c r="C231" s="242" t="s">
        <v>323</v>
      </c>
      <c r="D231" s="246"/>
      <c r="E231" s="246"/>
      <c r="F231" s="246"/>
      <c r="G231" s="246"/>
      <c r="H231" s="246"/>
      <c r="I231" s="246"/>
      <c r="J231" s="246"/>
      <c r="K231" s="246"/>
      <c r="L231" s="246"/>
      <c r="M231" s="246"/>
      <c r="N231" s="246"/>
      <c r="O231" s="246"/>
      <c r="P231" s="246"/>
      <c r="Q231" s="242"/>
      <c r="R231" s="246"/>
      <c r="S231" s="246"/>
      <c r="T231" s="246"/>
      <c r="U231" s="246"/>
      <c r="V231" s="246"/>
      <c r="W231" s="246"/>
      <c r="X231" s="246"/>
      <c r="Y231" s="246"/>
      <c r="Z231" s="246"/>
      <c r="AA231" s="246"/>
      <c r="AB231" s="246"/>
      <c r="AC231" s="246"/>
      <c r="AD231" s="246"/>
      <c r="AE231" s="344"/>
      <c r="AF231" s="344"/>
      <c r="AG231" s="344"/>
      <c r="AH231" s="344"/>
      <c r="AI231" s="344"/>
      <c r="AJ231" s="344"/>
      <c r="AK231" s="344"/>
      <c r="AL231" s="344"/>
      <c r="AM231" s="344"/>
      <c r="AN231" s="344"/>
      <c r="AO231" s="344"/>
      <c r="AP231" s="344"/>
      <c r="AQ231" s="344"/>
      <c r="AR231" s="344"/>
      <c r="AS231" s="247">
        <f>SUM(AE231:AR231)</f>
        <v>0</v>
      </c>
    </row>
    <row r="232" spans="1:45" ht="15" hidden="1" outlineLevel="1">
      <c r="B232" s="245" t="s">
        <v>557</v>
      </c>
      <c r="C232" s="242" t="s">
        <v>325</v>
      </c>
      <c r="D232" s="246"/>
      <c r="E232" s="246"/>
      <c r="F232" s="246"/>
      <c r="G232" s="246"/>
      <c r="H232" s="246"/>
      <c r="I232" s="246"/>
      <c r="J232" s="246"/>
      <c r="K232" s="246"/>
      <c r="L232" s="246"/>
      <c r="M232" s="246"/>
      <c r="N232" s="246"/>
      <c r="O232" s="246"/>
      <c r="P232" s="246"/>
      <c r="Q232" s="386"/>
      <c r="R232" s="246"/>
      <c r="S232" s="246"/>
      <c r="T232" s="246"/>
      <c r="U232" s="246"/>
      <c r="V232" s="246"/>
      <c r="W232" s="246"/>
      <c r="X232" s="246"/>
      <c r="Y232" s="246"/>
      <c r="Z232" s="246"/>
      <c r="AA232" s="246"/>
      <c r="AB232" s="246"/>
      <c r="AC232" s="246"/>
      <c r="AD232" s="246"/>
      <c r="AE232" s="345">
        <f>AE231</f>
        <v>0</v>
      </c>
      <c r="AF232" s="345">
        <f t="shared" ref="AF232" si="583">AF231</f>
        <v>0</v>
      </c>
      <c r="AG232" s="345">
        <f t="shared" ref="AG232" si="584">AG231</f>
        <v>0</v>
      </c>
      <c r="AH232" s="345">
        <f t="shared" ref="AH232" si="585">AH231</f>
        <v>0</v>
      </c>
      <c r="AI232" s="345">
        <f t="shared" ref="AI232" si="586">AI231</f>
        <v>0</v>
      </c>
      <c r="AJ232" s="345">
        <f t="shared" ref="AJ232" si="587">AJ231</f>
        <v>0</v>
      </c>
      <c r="AK232" s="345">
        <f t="shared" ref="AK232" si="588">AK231</f>
        <v>0</v>
      </c>
      <c r="AL232" s="345">
        <f t="shared" ref="AL232" si="589">AL231</f>
        <v>0</v>
      </c>
      <c r="AM232" s="345">
        <f t="shared" ref="AM232" si="590">AM231</f>
        <v>0</v>
      </c>
      <c r="AN232" s="345">
        <f t="shared" ref="AN232" si="591">AN231</f>
        <v>0</v>
      </c>
      <c r="AO232" s="345">
        <f t="shared" ref="AO232" si="592">AO231</f>
        <v>0</v>
      </c>
      <c r="AP232" s="345">
        <f t="shared" ref="AP232" si="593">AP231</f>
        <v>0</v>
      </c>
      <c r="AQ232" s="345">
        <f t="shared" ref="AQ232" si="594">AQ231</f>
        <v>0</v>
      </c>
      <c r="AR232" s="345">
        <f t="shared" ref="AR232" si="595">AR231</f>
        <v>0</v>
      </c>
      <c r="AS232" s="248"/>
    </row>
    <row r="233" spans="1:45" ht="15.6" hidden="1" outlineLevel="1">
      <c r="B233" s="249"/>
      <c r="C233" s="250"/>
      <c r="D233" s="255"/>
      <c r="E233" s="255"/>
      <c r="F233" s="255"/>
      <c r="G233" s="255"/>
      <c r="H233" s="255"/>
      <c r="I233" s="255"/>
      <c r="J233" s="255"/>
      <c r="K233" s="255"/>
      <c r="L233" s="255"/>
      <c r="M233" s="255"/>
      <c r="N233" s="255"/>
      <c r="O233" s="255"/>
      <c r="P233" s="255"/>
      <c r="Q233" s="251"/>
      <c r="R233" s="255"/>
      <c r="S233" s="255"/>
      <c r="T233" s="255"/>
      <c r="U233" s="255"/>
      <c r="V233" s="255"/>
      <c r="W233" s="255"/>
      <c r="X233" s="255"/>
      <c r="Y233" s="255"/>
      <c r="Z233" s="255"/>
      <c r="AA233" s="255"/>
      <c r="AB233" s="255"/>
      <c r="AC233" s="255"/>
      <c r="AD233" s="255"/>
      <c r="AE233" s="346"/>
      <c r="AF233" s="347"/>
      <c r="AG233" s="347"/>
      <c r="AH233" s="347"/>
      <c r="AI233" s="347"/>
      <c r="AJ233" s="347"/>
      <c r="AK233" s="347"/>
      <c r="AL233" s="347"/>
      <c r="AM233" s="347"/>
      <c r="AN233" s="347"/>
      <c r="AO233" s="347"/>
      <c r="AP233" s="347"/>
      <c r="AQ233" s="347"/>
      <c r="AR233" s="347"/>
      <c r="AS233" s="253"/>
    </row>
    <row r="234" spans="1:45" ht="15" hidden="1" outlineLevel="1">
      <c r="A234" s="427">
        <v>3</v>
      </c>
      <c r="B234" s="264" t="s">
        <v>479</v>
      </c>
      <c r="C234" s="242" t="s">
        <v>323</v>
      </c>
      <c r="D234" s="246"/>
      <c r="E234" s="246"/>
      <c r="F234" s="246"/>
      <c r="G234" s="246"/>
      <c r="H234" s="246"/>
      <c r="I234" s="246"/>
      <c r="J234" s="246"/>
      <c r="K234" s="246"/>
      <c r="L234" s="246"/>
      <c r="M234" s="246"/>
      <c r="N234" s="246"/>
      <c r="O234" s="246"/>
      <c r="P234" s="246"/>
      <c r="Q234" s="242"/>
      <c r="R234" s="246"/>
      <c r="S234" s="246"/>
      <c r="T234" s="246"/>
      <c r="U234" s="246"/>
      <c r="V234" s="246"/>
      <c r="W234" s="246"/>
      <c r="X234" s="246"/>
      <c r="Y234" s="246"/>
      <c r="Z234" s="246"/>
      <c r="AA234" s="246"/>
      <c r="AB234" s="246"/>
      <c r="AC234" s="246"/>
      <c r="AD234" s="246"/>
      <c r="AE234" s="344"/>
      <c r="AF234" s="344"/>
      <c r="AG234" s="344"/>
      <c r="AH234" s="344"/>
      <c r="AI234" s="344"/>
      <c r="AJ234" s="344"/>
      <c r="AK234" s="344"/>
      <c r="AL234" s="344"/>
      <c r="AM234" s="344"/>
      <c r="AN234" s="344"/>
      <c r="AO234" s="344"/>
      <c r="AP234" s="344"/>
      <c r="AQ234" s="344"/>
      <c r="AR234" s="344"/>
      <c r="AS234" s="247">
        <f>SUM(AE234:AR234)</f>
        <v>0</v>
      </c>
    </row>
    <row r="235" spans="1:45" ht="15" hidden="1" outlineLevel="1">
      <c r="B235" s="245" t="s">
        <v>557</v>
      </c>
      <c r="C235" s="242" t="s">
        <v>325</v>
      </c>
      <c r="D235" s="246"/>
      <c r="E235" s="246"/>
      <c r="F235" s="246"/>
      <c r="G235" s="246"/>
      <c r="H235" s="246"/>
      <c r="I235" s="246"/>
      <c r="J235" s="246"/>
      <c r="K235" s="246"/>
      <c r="L235" s="246"/>
      <c r="M235" s="246"/>
      <c r="N235" s="246"/>
      <c r="O235" s="246"/>
      <c r="P235" s="246"/>
      <c r="Q235" s="386"/>
      <c r="R235" s="246"/>
      <c r="S235" s="246"/>
      <c r="T235" s="246"/>
      <c r="U235" s="246"/>
      <c r="V235" s="246"/>
      <c r="W235" s="246"/>
      <c r="X235" s="246"/>
      <c r="Y235" s="246"/>
      <c r="Z235" s="246"/>
      <c r="AA235" s="246"/>
      <c r="AB235" s="246"/>
      <c r="AC235" s="246"/>
      <c r="AD235" s="246"/>
      <c r="AE235" s="345">
        <f>AE234</f>
        <v>0</v>
      </c>
      <c r="AF235" s="345">
        <f t="shared" ref="AF235" si="596">AF234</f>
        <v>0</v>
      </c>
      <c r="AG235" s="345">
        <f t="shared" ref="AG235" si="597">AG234</f>
        <v>0</v>
      </c>
      <c r="AH235" s="345">
        <f t="shared" ref="AH235" si="598">AH234</f>
        <v>0</v>
      </c>
      <c r="AI235" s="345">
        <f t="shared" ref="AI235" si="599">AI234</f>
        <v>0</v>
      </c>
      <c r="AJ235" s="345">
        <f t="shared" ref="AJ235" si="600">AJ234</f>
        <v>0</v>
      </c>
      <c r="AK235" s="345">
        <f t="shared" ref="AK235" si="601">AK234</f>
        <v>0</v>
      </c>
      <c r="AL235" s="345">
        <f t="shared" ref="AL235" si="602">AL234</f>
        <v>0</v>
      </c>
      <c r="AM235" s="345">
        <f t="shared" ref="AM235" si="603">AM234</f>
        <v>0</v>
      </c>
      <c r="AN235" s="345">
        <f t="shared" ref="AN235" si="604">AN234</f>
        <v>0</v>
      </c>
      <c r="AO235" s="345">
        <f t="shared" ref="AO235" si="605">AO234</f>
        <v>0</v>
      </c>
      <c r="AP235" s="345">
        <f t="shared" ref="AP235" si="606">AP234</f>
        <v>0</v>
      </c>
      <c r="AQ235" s="345">
        <f t="shared" ref="AQ235" si="607">AQ234</f>
        <v>0</v>
      </c>
      <c r="AR235" s="345">
        <f t="shared" ref="AR235" si="608">AR234</f>
        <v>0</v>
      </c>
      <c r="AS235" s="248"/>
    </row>
    <row r="236" spans="1:45" ht="15" hidden="1" outlineLevel="1">
      <c r="B236" s="245"/>
      <c r="C236" s="256"/>
      <c r="D236" s="242"/>
      <c r="E236" s="242"/>
      <c r="F236" s="242"/>
      <c r="G236" s="242"/>
      <c r="H236" s="242"/>
      <c r="I236" s="242"/>
      <c r="J236" s="242"/>
      <c r="K236" s="242"/>
      <c r="L236" s="242"/>
      <c r="M236" s="242"/>
      <c r="N236" s="242"/>
      <c r="O236" s="242"/>
      <c r="P236" s="242"/>
      <c r="Q236" s="242"/>
      <c r="R236" s="242"/>
      <c r="S236" s="242"/>
      <c r="T236" s="242"/>
      <c r="U236" s="242"/>
      <c r="V236" s="242"/>
      <c r="W236" s="242"/>
      <c r="X236" s="242"/>
      <c r="Y236" s="242"/>
      <c r="Z236" s="242"/>
      <c r="AA236" s="242"/>
      <c r="AB236" s="242"/>
      <c r="AC236" s="242"/>
      <c r="AD236" s="242"/>
      <c r="AE236" s="346"/>
      <c r="AF236" s="346"/>
      <c r="AG236" s="346"/>
      <c r="AH236" s="346"/>
      <c r="AI236" s="346"/>
      <c r="AJ236" s="346"/>
      <c r="AK236" s="346"/>
      <c r="AL236" s="346"/>
      <c r="AM236" s="346"/>
      <c r="AN236" s="346"/>
      <c r="AO236" s="346"/>
      <c r="AP236" s="346"/>
      <c r="AQ236" s="346"/>
      <c r="AR236" s="346"/>
      <c r="AS236" s="257"/>
    </row>
    <row r="237" spans="1:45" ht="15" hidden="1" outlineLevel="1">
      <c r="A237" s="427">
        <v>4</v>
      </c>
      <c r="B237" s="264" t="s">
        <v>480</v>
      </c>
      <c r="C237" s="242" t="s">
        <v>323</v>
      </c>
      <c r="D237" s="246"/>
      <c r="E237" s="246"/>
      <c r="F237" s="246"/>
      <c r="G237" s="246"/>
      <c r="H237" s="246"/>
      <c r="I237" s="246"/>
      <c r="J237" s="246"/>
      <c r="K237" s="246"/>
      <c r="L237" s="246"/>
      <c r="M237" s="246"/>
      <c r="N237" s="246"/>
      <c r="O237" s="246"/>
      <c r="P237" s="246"/>
      <c r="Q237" s="242"/>
      <c r="R237" s="246"/>
      <c r="S237" s="246"/>
      <c r="T237" s="246"/>
      <c r="U237" s="246"/>
      <c r="V237" s="246"/>
      <c r="W237" s="246"/>
      <c r="X237" s="246"/>
      <c r="Y237" s="246"/>
      <c r="Z237" s="246"/>
      <c r="AA237" s="246"/>
      <c r="AB237" s="246"/>
      <c r="AC237" s="246"/>
      <c r="AD237" s="246"/>
      <c r="AE237" s="344"/>
      <c r="AF237" s="344"/>
      <c r="AG237" s="344"/>
      <c r="AH237" s="344"/>
      <c r="AI237" s="344"/>
      <c r="AJ237" s="344"/>
      <c r="AK237" s="344"/>
      <c r="AL237" s="344"/>
      <c r="AM237" s="344"/>
      <c r="AN237" s="344"/>
      <c r="AO237" s="344"/>
      <c r="AP237" s="344"/>
      <c r="AQ237" s="344"/>
      <c r="AR237" s="344"/>
      <c r="AS237" s="247">
        <f>SUM(AE237:AR237)</f>
        <v>0</v>
      </c>
    </row>
    <row r="238" spans="1:45" ht="15" hidden="1" outlineLevel="1">
      <c r="B238" s="245" t="s">
        <v>557</v>
      </c>
      <c r="C238" s="242" t="s">
        <v>325</v>
      </c>
      <c r="D238" s="246"/>
      <c r="E238" s="246"/>
      <c r="F238" s="246"/>
      <c r="G238" s="246"/>
      <c r="H238" s="246"/>
      <c r="I238" s="246"/>
      <c r="J238" s="246"/>
      <c r="K238" s="246"/>
      <c r="L238" s="246"/>
      <c r="M238" s="246"/>
      <c r="N238" s="246"/>
      <c r="O238" s="246"/>
      <c r="P238" s="246"/>
      <c r="Q238" s="386"/>
      <c r="R238" s="246"/>
      <c r="S238" s="246"/>
      <c r="T238" s="246"/>
      <c r="U238" s="246"/>
      <c r="V238" s="246"/>
      <c r="W238" s="246"/>
      <c r="X238" s="246"/>
      <c r="Y238" s="246"/>
      <c r="Z238" s="246"/>
      <c r="AA238" s="246"/>
      <c r="AB238" s="246"/>
      <c r="AC238" s="246"/>
      <c r="AD238" s="246"/>
      <c r="AE238" s="345">
        <f>AE237</f>
        <v>0</v>
      </c>
      <c r="AF238" s="345">
        <f t="shared" ref="AF238" si="609">AF237</f>
        <v>0</v>
      </c>
      <c r="AG238" s="345">
        <f t="shared" ref="AG238" si="610">AG237</f>
        <v>0</v>
      </c>
      <c r="AH238" s="345">
        <f t="shared" ref="AH238" si="611">AH237</f>
        <v>0</v>
      </c>
      <c r="AI238" s="345">
        <f t="shared" ref="AI238" si="612">AI237</f>
        <v>0</v>
      </c>
      <c r="AJ238" s="345">
        <f t="shared" ref="AJ238" si="613">AJ237</f>
        <v>0</v>
      </c>
      <c r="AK238" s="345">
        <f t="shared" ref="AK238" si="614">AK237</f>
        <v>0</v>
      </c>
      <c r="AL238" s="345">
        <f t="shared" ref="AL238" si="615">AL237</f>
        <v>0</v>
      </c>
      <c r="AM238" s="345">
        <f t="shared" ref="AM238" si="616">AM237</f>
        <v>0</v>
      </c>
      <c r="AN238" s="345">
        <f t="shared" ref="AN238" si="617">AN237</f>
        <v>0</v>
      </c>
      <c r="AO238" s="345">
        <f t="shared" ref="AO238" si="618">AO237</f>
        <v>0</v>
      </c>
      <c r="AP238" s="345">
        <f t="shared" ref="AP238" si="619">AP237</f>
        <v>0</v>
      </c>
      <c r="AQ238" s="345">
        <f t="shared" ref="AQ238" si="620">AQ237</f>
        <v>0</v>
      </c>
      <c r="AR238" s="345">
        <f t="shared" ref="AR238" si="621">AR237</f>
        <v>0</v>
      </c>
      <c r="AS238" s="248"/>
    </row>
    <row r="239" spans="1:45" ht="15" hidden="1" outlineLevel="1">
      <c r="B239" s="245"/>
      <c r="C239" s="256"/>
      <c r="D239" s="255"/>
      <c r="E239" s="255"/>
      <c r="F239" s="255"/>
      <c r="G239" s="255"/>
      <c r="H239" s="255"/>
      <c r="I239" s="255"/>
      <c r="J239" s="255"/>
      <c r="K239" s="255"/>
      <c r="L239" s="255"/>
      <c r="M239" s="255"/>
      <c r="N239" s="255"/>
      <c r="O239" s="255"/>
      <c r="P239" s="255"/>
      <c r="Q239" s="242"/>
      <c r="R239" s="255"/>
      <c r="S239" s="255"/>
      <c r="T239" s="255"/>
      <c r="U239" s="255"/>
      <c r="V239" s="255"/>
      <c r="W239" s="255"/>
      <c r="X239" s="255"/>
      <c r="Y239" s="255"/>
      <c r="Z239" s="255"/>
      <c r="AA239" s="255"/>
      <c r="AB239" s="255"/>
      <c r="AC239" s="255"/>
      <c r="AD239" s="255"/>
      <c r="AE239" s="346"/>
      <c r="AF239" s="346"/>
      <c r="AG239" s="346"/>
      <c r="AH239" s="346"/>
      <c r="AI239" s="346"/>
      <c r="AJ239" s="346"/>
      <c r="AK239" s="346"/>
      <c r="AL239" s="346"/>
      <c r="AM239" s="346"/>
      <c r="AN239" s="346"/>
      <c r="AO239" s="346"/>
      <c r="AP239" s="346"/>
      <c r="AQ239" s="346"/>
      <c r="AR239" s="346"/>
      <c r="AS239" s="257"/>
    </row>
    <row r="240" spans="1:45" ht="30" hidden="1" outlineLevel="1">
      <c r="A240" s="427">
        <v>5</v>
      </c>
      <c r="B240" s="264" t="s">
        <v>481</v>
      </c>
      <c r="C240" s="242" t="s">
        <v>323</v>
      </c>
      <c r="D240" s="246"/>
      <c r="E240" s="246"/>
      <c r="F240" s="246"/>
      <c r="G240" s="246"/>
      <c r="H240" s="246"/>
      <c r="I240" s="246"/>
      <c r="J240" s="246"/>
      <c r="K240" s="246"/>
      <c r="L240" s="246"/>
      <c r="M240" s="246"/>
      <c r="N240" s="246"/>
      <c r="O240" s="246"/>
      <c r="P240" s="246"/>
      <c r="Q240" s="242"/>
      <c r="R240" s="246"/>
      <c r="S240" s="246"/>
      <c r="T240" s="246"/>
      <c r="U240" s="246"/>
      <c r="V240" s="246"/>
      <c r="W240" s="246"/>
      <c r="X240" s="246"/>
      <c r="Y240" s="246"/>
      <c r="Z240" s="246"/>
      <c r="AA240" s="246"/>
      <c r="AB240" s="246"/>
      <c r="AC240" s="246"/>
      <c r="AD240" s="246"/>
      <c r="AE240" s="344"/>
      <c r="AF240" s="344"/>
      <c r="AG240" s="344"/>
      <c r="AH240" s="344"/>
      <c r="AI240" s="344"/>
      <c r="AJ240" s="344"/>
      <c r="AK240" s="344"/>
      <c r="AL240" s="344"/>
      <c r="AM240" s="344"/>
      <c r="AN240" s="344"/>
      <c r="AO240" s="344"/>
      <c r="AP240" s="344"/>
      <c r="AQ240" s="344"/>
      <c r="AR240" s="344"/>
      <c r="AS240" s="247">
        <f>SUM(AE240:AR240)</f>
        <v>0</v>
      </c>
    </row>
    <row r="241" spans="1:45" ht="15" hidden="1" outlineLevel="1">
      <c r="B241" s="245" t="s">
        <v>557</v>
      </c>
      <c r="C241" s="242" t="s">
        <v>325</v>
      </c>
      <c r="D241" s="246"/>
      <c r="E241" s="246"/>
      <c r="F241" s="246"/>
      <c r="G241" s="246"/>
      <c r="H241" s="246"/>
      <c r="I241" s="246"/>
      <c r="J241" s="246"/>
      <c r="K241" s="246"/>
      <c r="L241" s="246"/>
      <c r="M241" s="246"/>
      <c r="N241" s="246"/>
      <c r="O241" s="246"/>
      <c r="P241" s="246"/>
      <c r="Q241" s="386"/>
      <c r="R241" s="246"/>
      <c r="S241" s="246"/>
      <c r="T241" s="246"/>
      <c r="U241" s="246"/>
      <c r="V241" s="246"/>
      <c r="W241" s="246"/>
      <c r="X241" s="246"/>
      <c r="Y241" s="246"/>
      <c r="Z241" s="246"/>
      <c r="AA241" s="246"/>
      <c r="AB241" s="246"/>
      <c r="AC241" s="246"/>
      <c r="AD241" s="246"/>
      <c r="AE241" s="345">
        <f>AE240</f>
        <v>0</v>
      </c>
      <c r="AF241" s="345">
        <f t="shared" ref="AF241" si="622">AF240</f>
        <v>0</v>
      </c>
      <c r="AG241" s="345">
        <f t="shared" ref="AG241" si="623">AG240</f>
        <v>0</v>
      </c>
      <c r="AH241" s="345">
        <f t="shared" ref="AH241" si="624">AH240</f>
        <v>0</v>
      </c>
      <c r="AI241" s="345">
        <f t="shared" ref="AI241" si="625">AI240</f>
        <v>0</v>
      </c>
      <c r="AJ241" s="345">
        <f t="shared" ref="AJ241" si="626">AJ240</f>
        <v>0</v>
      </c>
      <c r="AK241" s="345">
        <f t="shared" ref="AK241" si="627">AK240</f>
        <v>0</v>
      </c>
      <c r="AL241" s="345">
        <f t="shared" ref="AL241" si="628">AL240</f>
        <v>0</v>
      </c>
      <c r="AM241" s="345">
        <f t="shared" ref="AM241" si="629">AM240</f>
        <v>0</v>
      </c>
      <c r="AN241" s="345">
        <f t="shared" ref="AN241" si="630">AN240</f>
        <v>0</v>
      </c>
      <c r="AO241" s="345">
        <f t="shared" ref="AO241" si="631">AO240</f>
        <v>0</v>
      </c>
      <c r="AP241" s="345">
        <f t="shared" ref="AP241" si="632">AP240</f>
        <v>0</v>
      </c>
      <c r="AQ241" s="345">
        <f t="shared" ref="AQ241" si="633">AQ240</f>
        <v>0</v>
      </c>
      <c r="AR241" s="345">
        <f t="shared" ref="AR241" si="634">AR240</f>
        <v>0</v>
      </c>
      <c r="AS241" s="248"/>
    </row>
    <row r="242" spans="1:45" ht="15" hidden="1" outlineLevel="1">
      <c r="B242" s="245"/>
      <c r="C242" s="242"/>
      <c r="D242" s="242"/>
      <c r="E242" s="242"/>
      <c r="F242" s="242"/>
      <c r="G242" s="242"/>
      <c r="H242" s="242"/>
      <c r="I242" s="242"/>
      <c r="J242" s="242"/>
      <c r="K242" s="242"/>
      <c r="L242" s="242"/>
      <c r="M242" s="242"/>
      <c r="N242" s="242"/>
      <c r="O242" s="242"/>
      <c r="P242" s="242"/>
      <c r="Q242" s="242"/>
      <c r="R242" s="242"/>
      <c r="S242" s="242"/>
      <c r="T242" s="242"/>
      <c r="U242" s="242"/>
      <c r="V242" s="242"/>
      <c r="W242" s="242"/>
      <c r="X242" s="242"/>
      <c r="Y242" s="242"/>
      <c r="Z242" s="242"/>
      <c r="AA242" s="242"/>
      <c r="AB242" s="242"/>
      <c r="AC242" s="242"/>
      <c r="AD242" s="242"/>
      <c r="AE242" s="356"/>
      <c r="AF242" s="357"/>
      <c r="AG242" s="357"/>
      <c r="AH242" s="357"/>
      <c r="AI242" s="357"/>
      <c r="AJ242" s="357"/>
      <c r="AK242" s="357"/>
      <c r="AL242" s="357"/>
      <c r="AM242" s="357"/>
      <c r="AN242" s="357"/>
      <c r="AO242" s="357"/>
      <c r="AP242" s="357"/>
      <c r="AQ242" s="357"/>
      <c r="AR242" s="357"/>
      <c r="AS242" s="248"/>
    </row>
    <row r="243" spans="1:45" ht="15.6" hidden="1" outlineLevel="1">
      <c r="B243" s="269" t="s">
        <v>482</v>
      </c>
      <c r="C243" s="240"/>
      <c r="D243" s="240"/>
      <c r="E243" s="240"/>
      <c r="F243" s="240"/>
      <c r="G243" s="240"/>
      <c r="H243" s="240"/>
      <c r="I243" s="240"/>
      <c r="J243" s="240"/>
      <c r="K243" s="240"/>
      <c r="L243" s="240"/>
      <c r="M243" s="240"/>
      <c r="N243" s="240"/>
      <c r="O243" s="240"/>
      <c r="P243" s="240"/>
      <c r="Q243" s="241"/>
      <c r="R243" s="240"/>
      <c r="S243" s="240"/>
      <c r="T243" s="240"/>
      <c r="U243" s="240"/>
      <c r="V243" s="240"/>
      <c r="W243" s="240"/>
      <c r="X243" s="240"/>
      <c r="Y243" s="240"/>
      <c r="Z243" s="240"/>
      <c r="AA243" s="240"/>
      <c r="AB243" s="240"/>
      <c r="AC243" s="240"/>
      <c r="AD243" s="240"/>
      <c r="AE243" s="348"/>
      <c r="AF243" s="348"/>
      <c r="AG243" s="348"/>
      <c r="AH243" s="348"/>
      <c r="AI243" s="348"/>
      <c r="AJ243" s="348"/>
      <c r="AK243" s="348"/>
      <c r="AL243" s="348"/>
      <c r="AM243" s="348"/>
      <c r="AN243" s="348"/>
      <c r="AO243" s="348"/>
      <c r="AP243" s="348"/>
      <c r="AQ243" s="348"/>
      <c r="AR243" s="348"/>
      <c r="AS243" s="243"/>
    </row>
    <row r="244" spans="1:45" ht="15" hidden="1" outlineLevel="1">
      <c r="A244" s="427">
        <v>6</v>
      </c>
      <c r="B244" s="264" t="s">
        <v>483</v>
      </c>
      <c r="C244" s="242" t="s">
        <v>323</v>
      </c>
      <c r="D244" s="246"/>
      <c r="E244" s="246"/>
      <c r="F244" s="246"/>
      <c r="G244" s="246"/>
      <c r="H244" s="246"/>
      <c r="I244" s="246"/>
      <c r="J244" s="246"/>
      <c r="K244" s="246"/>
      <c r="L244" s="246"/>
      <c r="M244" s="246"/>
      <c r="N244" s="246"/>
      <c r="O244" s="246"/>
      <c r="P244" s="246"/>
      <c r="Q244" s="246">
        <v>12</v>
      </c>
      <c r="R244" s="246"/>
      <c r="S244" s="246"/>
      <c r="T244" s="246"/>
      <c r="U244" s="246"/>
      <c r="V244" s="246"/>
      <c r="W244" s="246"/>
      <c r="X244" s="246"/>
      <c r="Y244" s="246"/>
      <c r="Z244" s="246"/>
      <c r="AA244" s="246"/>
      <c r="AB244" s="246"/>
      <c r="AC244" s="246"/>
      <c r="AD244" s="246"/>
      <c r="AE244" s="349"/>
      <c r="AF244" s="344"/>
      <c r="AG244" s="344"/>
      <c r="AH244" s="344"/>
      <c r="AI244" s="344"/>
      <c r="AJ244" s="344"/>
      <c r="AK244" s="344"/>
      <c r="AL244" s="349"/>
      <c r="AM244" s="349"/>
      <c r="AN244" s="349"/>
      <c r="AO244" s="349"/>
      <c r="AP244" s="349"/>
      <c r="AQ244" s="349"/>
      <c r="AR244" s="349"/>
      <c r="AS244" s="247">
        <f>SUM(AE244:AR244)</f>
        <v>0</v>
      </c>
    </row>
    <row r="245" spans="1:45" ht="15" hidden="1" outlineLevel="1">
      <c r="B245" s="245" t="s">
        <v>557</v>
      </c>
      <c r="C245" s="242" t="s">
        <v>325</v>
      </c>
      <c r="D245" s="246"/>
      <c r="E245" s="246"/>
      <c r="F245" s="246"/>
      <c r="G245" s="246"/>
      <c r="H245" s="246"/>
      <c r="I245" s="246"/>
      <c r="J245" s="246"/>
      <c r="K245" s="246"/>
      <c r="L245" s="246"/>
      <c r="M245" s="246"/>
      <c r="N245" s="246"/>
      <c r="O245" s="246"/>
      <c r="P245" s="246"/>
      <c r="Q245" s="246">
        <f>Q244</f>
        <v>12</v>
      </c>
      <c r="R245" s="246"/>
      <c r="S245" s="246"/>
      <c r="T245" s="246"/>
      <c r="U245" s="246"/>
      <c r="V245" s="246"/>
      <c r="W245" s="246"/>
      <c r="X245" s="246"/>
      <c r="Y245" s="246"/>
      <c r="Z245" s="246"/>
      <c r="AA245" s="246"/>
      <c r="AB245" s="246"/>
      <c r="AC245" s="246"/>
      <c r="AD245" s="246"/>
      <c r="AE245" s="345">
        <f>AE244</f>
        <v>0</v>
      </c>
      <c r="AF245" s="345">
        <f t="shared" ref="AF245" si="635">AF244</f>
        <v>0</v>
      </c>
      <c r="AG245" s="345">
        <f t="shared" ref="AG245" si="636">AG244</f>
        <v>0</v>
      </c>
      <c r="AH245" s="345">
        <f t="shared" ref="AH245" si="637">AH244</f>
        <v>0</v>
      </c>
      <c r="AI245" s="345">
        <f t="shared" ref="AI245" si="638">AI244</f>
        <v>0</v>
      </c>
      <c r="AJ245" s="345">
        <f t="shared" ref="AJ245" si="639">AJ244</f>
        <v>0</v>
      </c>
      <c r="AK245" s="345">
        <f t="shared" ref="AK245" si="640">AK244</f>
        <v>0</v>
      </c>
      <c r="AL245" s="345">
        <f t="shared" ref="AL245" si="641">AL244</f>
        <v>0</v>
      </c>
      <c r="AM245" s="345">
        <f t="shared" ref="AM245" si="642">AM244</f>
        <v>0</v>
      </c>
      <c r="AN245" s="345">
        <f t="shared" ref="AN245" si="643">AN244</f>
        <v>0</v>
      </c>
      <c r="AO245" s="345">
        <f t="shared" ref="AO245" si="644">AO244</f>
        <v>0</v>
      </c>
      <c r="AP245" s="345">
        <f t="shared" ref="AP245" si="645">AP244</f>
        <v>0</v>
      </c>
      <c r="AQ245" s="345">
        <f t="shared" ref="AQ245" si="646">AQ244</f>
        <v>0</v>
      </c>
      <c r="AR245" s="345">
        <f t="shared" ref="AR245" si="647">AR244</f>
        <v>0</v>
      </c>
      <c r="AS245" s="261"/>
    </row>
    <row r="246" spans="1:45" ht="15" hidden="1" outlineLevel="1">
      <c r="B246" s="260"/>
      <c r="C246" s="262"/>
      <c r="D246" s="242"/>
      <c r="E246" s="242"/>
      <c r="F246" s="242"/>
      <c r="G246" s="242"/>
      <c r="H246" s="242"/>
      <c r="I246" s="242"/>
      <c r="J246" s="242"/>
      <c r="K246" s="242"/>
      <c r="L246" s="242"/>
      <c r="M246" s="242"/>
      <c r="N246" s="242"/>
      <c r="O246" s="242"/>
      <c r="P246" s="242"/>
      <c r="Q246" s="242"/>
      <c r="R246" s="242"/>
      <c r="S246" s="242"/>
      <c r="T246" s="242"/>
      <c r="U246" s="242"/>
      <c r="V246" s="242"/>
      <c r="W246" s="242"/>
      <c r="X246" s="242"/>
      <c r="Y246" s="242"/>
      <c r="Z246" s="242"/>
      <c r="AA246" s="242"/>
      <c r="AB246" s="242"/>
      <c r="AC246" s="242"/>
      <c r="AD246" s="242"/>
      <c r="AE246" s="350"/>
      <c r="AF246" s="350"/>
      <c r="AG246" s="350"/>
      <c r="AH246" s="350"/>
      <c r="AI246" s="350"/>
      <c r="AJ246" s="350"/>
      <c r="AK246" s="350"/>
      <c r="AL246" s="350"/>
      <c r="AM246" s="350"/>
      <c r="AN246" s="350"/>
      <c r="AO246" s="350"/>
      <c r="AP246" s="350"/>
      <c r="AQ246" s="350"/>
      <c r="AR246" s="350"/>
      <c r="AS246" s="263"/>
    </row>
    <row r="247" spans="1:45" ht="15" hidden="1" outlineLevel="1">
      <c r="A247" s="427">
        <v>7</v>
      </c>
      <c r="B247" s="264" t="s">
        <v>484</v>
      </c>
      <c r="C247" s="242" t="s">
        <v>323</v>
      </c>
      <c r="D247" s="246"/>
      <c r="E247" s="246"/>
      <c r="F247" s="246"/>
      <c r="G247" s="246"/>
      <c r="H247" s="246"/>
      <c r="I247" s="246"/>
      <c r="J247" s="246"/>
      <c r="K247" s="246"/>
      <c r="L247" s="246"/>
      <c r="M247" s="246"/>
      <c r="N247" s="246"/>
      <c r="O247" s="246"/>
      <c r="P247" s="246"/>
      <c r="Q247" s="246">
        <v>12</v>
      </c>
      <c r="R247" s="246"/>
      <c r="S247" s="246"/>
      <c r="T247" s="246"/>
      <c r="U247" s="246"/>
      <c r="V247" s="246"/>
      <c r="W247" s="246"/>
      <c r="X247" s="246"/>
      <c r="Y247" s="246"/>
      <c r="Z247" s="246"/>
      <c r="AA247" s="246"/>
      <c r="AB247" s="246"/>
      <c r="AC247" s="246"/>
      <c r="AD247" s="246"/>
      <c r="AE247" s="349"/>
      <c r="AF247" s="344"/>
      <c r="AG247" s="344"/>
      <c r="AH247" s="344"/>
      <c r="AI247" s="344"/>
      <c r="AJ247" s="344"/>
      <c r="AK247" s="344"/>
      <c r="AL247" s="349"/>
      <c r="AM247" s="349"/>
      <c r="AN247" s="349"/>
      <c r="AO247" s="349"/>
      <c r="AP247" s="349"/>
      <c r="AQ247" s="349"/>
      <c r="AR247" s="349"/>
      <c r="AS247" s="247">
        <f>SUM(AE247:AR247)</f>
        <v>0</v>
      </c>
    </row>
    <row r="248" spans="1:45" ht="15" hidden="1" outlineLevel="1">
      <c r="B248" s="245" t="s">
        <v>557</v>
      </c>
      <c r="C248" s="242" t="s">
        <v>325</v>
      </c>
      <c r="D248" s="246"/>
      <c r="E248" s="246"/>
      <c r="F248" s="246"/>
      <c r="G248" s="246"/>
      <c r="H248" s="246"/>
      <c r="I248" s="246"/>
      <c r="J248" s="246"/>
      <c r="K248" s="246"/>
      <c r="L248" s="246"/>
      <c r="M248" s="246"/>
      <c r="N248" s="246"/>
      <c r="O248" s="246"/>
      <c r="P248" s="246"/>
      <c r="Q248" s="246">
        <f>Q247</f>
        <v>12</v>
      </c>
      <c r="R248" s="246"/>
      <c r="S248" s="246"/>
      <c r="T248" s="246"/>
      <c r="U248" s="246"/>
      <c r="V248" s="246"/>
      <c r="W248" s="246"/>
      <c r="X248" s="246"/>
      <c r="Y248" s="246"/>
      <c r="Z248" s="246"/>
      <c r="AA248" s="246"/>
      <c r="AB248" s="246"/>
      <c r="AC248" s="246"/>
      <c r="AD248" s="246"/>
      <c r="AE248" s="345">
        <f>AE247</f>
        <v>0</v>
      </c>
      <c r="AF248" s="345">
        <f t="shared" ref="AF248" si="648">AF247</f>
        <v>0</v>
      </c>
      <c r="AG248" s="345">
        <f t="shared" ref="AG248" si="649">AG247</f>
        <v>0</v>
      </c>
      <c r="AH248" s="345">
        <f t="shared" ref="AH248" si="650">AH247</f>
        <v>0</v>
      </c>
      <c r="AI248" s="345">
        <f t="shared" ref="AI248" si="651">AI247</f>
        <v>0</v>
      </c>
      <c r="AJ248" s="345">
        <f t="shared" ref="AJ248" si="652">AJ247</f>
        <v>0</v>
      </c>
      <c r="AK248" s="345">
        <f t="shared" ref="AK248" si="653">AK247</f>
        <v>0</v>
      </c>
      <c r="AL248" s="345">
        <f t="shared" ref="AL248" si="654">AL247</f>
        <v>0</v>
      </c>
      <c r="AM248" s="345">
        <f t="shared" ref="AM248" si="655">AM247</f>
        <v>0</v>
      </c>
      <c r="AN248" s="345">
        <f t="shared" ref="AN248" si="656">AN247</f>
        <v>0</v>
      </c>
      <c r="AO248" s="345">
        <f t="shared" ref="AO248" si="657">AO247</f>
        <v>0</v>
      </c>
      <c r="AP248" s="345">
        <f t="shared" ref="AP248" si="658">AP247</f>
        <v>0</v>
      </c>
      <c r="AQ248" s="345">
        <f t="shared" ref="AQ248" si="659">AQ247</f>
        <v>0</v>
      </c>
      <c r="AR248" s="345">
        <f t="shared" ref="AR248" si="660">AR247</f>
        <v>0</v>
      </c>
      <c r="AS248" s="261"/>
    </row>
    <row r="249" spans="1:45" ht="15" hidden="1" outlineLevel="1">
      <c r="B249" s="264"/>
      <c r="C249" s="262"/>
      <c r="D249" s="242"/>
      <c r="E249" s="242"/>
      <c r="F249" s="242"/>
      <c r="G249" s="242"/>
      <c r="H249" s="242"/>
      <c r="I249" s="242"/>
      <c r="J249" s="242"/>
      <c r="K249" s="242"/>
      <c r="L249" s="242"/>
      <c r="M249" s="242"/>
      <c r="N249" s="242"/>
      <c r="O249" s="242"/>
      <c r="P249" s="242"/>
      <c r="Q249" s="242"/>
      <c r="R249" s="242"/>
      <c r="S249" s="242"/>
      <c r="T249" s="242"/>
      <c r="U249" s="242"/>
      <c r="V249" s="242"/>
      <c r="W249" s="242"/>
      <c r="X249" s="242"/>
      <c r="Y249" s="242"/>
      <c r="Z249" s="242"/>
      <c r="AA249" s="242"/>
      <c r="AB249" s="242"/>
      <c r="AC249" s="242"/>
      <c r="AD249" s="242"/>
      <c r="AE249" s="350"/>
      <c r="AF249" s="351"/>
      <c r="AG249" s="350"/>
      <c r="AH249" s="350"/>
      <c r="AI249" s="350"/>
      <c r="AJ249" s="350"/>
      <c r="AK249" s="350"/>
      <c r="AL249" s="350"/>
      <c r="AM249" s="350"/>
      <c r="AN249" s="350"/>
      <c r="AO249" s="350"/>
      <c r="AP249" s="350"/>
      <c r="AQ249" s="350"/>
      <c r="AR249" s="350"/>
      <c r="AS249" s="263"/>
    </row>
    <row r="250" spans="1:45" ht="15" hidden="1" outlineLevel="1">
      <c r="A250" s="427">
        <v>8</v>
      </c>
      <c r="B250" s="264" t="s">
        <v>485</v>
      </c>
      <c r="C250" s="242" t="s">
        <v>323</v>
      </c>
      <c r="D250" s="246"/>
      <c r="E250" s="246"/>
      <c r="F250" s="246"/>
      <c r="G250" s="246"/>
      <c r="H250" s="246"/>
      <c r="I250" s="246"/>
      <c r="J250" s="246"/>
      <c r="K250" s="246"/>
      <c r="L250" s="246"/>
      <c r="M250" s="246"/>
      <c r="N250" s="246"/>
      <c r="O250" s="246"/>
      <c r="P250" s="246"/>
      <c r="Q250" s="246">
        <v>12</v>
      </c>
      <c r="R250" s="246"/>
      <c r="S250" s="246"/>
      <c r="T250" s="246"/>
      <c r="U250" s="246"/>
      <c r="V250" s="246"/>
      <c r="W250" s="246"/>
      <c r="X250" s="246"/>
      <c r="Y250" s="246"/>
      <c r="Z250" s="246"/>
      <c r="AA250" s="246"/>
      <c r="AB250" s="246"/>
      <c r="AC250" s="246"/>
      <c r="AD250" s="246"/>
      <c r="AE250" s="349"/>
      <c r="AF250" s="344"/>
      <c r="AG250" s="344"/>
      <c r="AH250" s="344"/>
      <c r="AI250" s="344"/>
      <c r="AJ250" s="344"/>
      <c r="AK250" s="344"/>
      <c r="AL250" s="349"/>
      <c r="AM250" s="349"/>
      <c r="AN250" s="349"/>
      <c r="AO250" s="349"/>
      <c r="AP250" s="349"/>
      <c r="AQ250" s="349"/>
      <c r="AR250" s="349"/>
      <c r="AS250" s="247">
        <f>SUM(AE250:AR250)</f>
        <v>0</v>
      </c>
    </row>
    <row r="251" spans="1:45" ht="15" hidden="1" outlineLevel="1">
      <c r="B251" s="245" t="s">
        <v>557</v>
      </c>
      <c r="C251" s="242" t="s">
        <v>325</v>
      </c>
      <c r="D251" s="246"/>
      <c r="E251" s="246"/>
      <c r="F251" s="246"/>
      <c r="G251" s="246"/>
      <c r="H251" s="246"/>
      <c r="I251" s="246"/>
      <c r="J251" s="246"/>
      <c r="K251" s="246"/>
      <c r="L251" s="246"/>
      <c r="M251" s="246"/>
      <c r="N251" s="246"/>
      <c r="O251" s="246"/>
      <c r="P251" s="246"/>
      <c r="Q251" s="246">
        <f>Q250</f>
        <v>12</v>
      </c>
      <c r="R251" s="246"/>
      <c r="S251" s="246"/>
      <c r="T251" s="246"/>
      <c r="U251" s="246"/>
      <c r="V251" s="246"/>
      <c r="W251" s="246"/>
      <c r="X251" s="246"/>
      <c r="Y251" s="246"/>
      <c r="Z251" s="246"/>
      <c r="AA251" s="246"/>
      <c r="AB251" s="246"/>
      <c r="AC251" s="246"/>
      <c r="AD251" s="246"/>
      <c r="AE251" s="345">
        <f>AE250</f>
        <v>0</v>
      </c>
      <c r="AF251" s="345">
        <f t="shared" ref="AF251" si="661">AF250</f>
        <v>0</v>
      </c>
      <c r="AG251" s="345">
        <f t="shared" ref="AG251" si="662">AG250</f>
        <v>0</v>
      </c>
      <c r="AH251" s="345">
        <f t="shared" ref="AH251" si="663">AH250</f>
        <v>0</v>
      </c>
      <c r="AI251" s="345">
        <f t="shared" ref="AI251" si="664">AI250</f>
        <v>0</v>
      </c>
      <c r="AJ251" s="345">
        <f t="shared" ref="AJ251" si="665">AJ250</f>
        <v>0</v>
      </c>
      <c r="AK251" s="345">
        <f t="shared" ref="AK251" si="666">AK250</f>
        <v>0</v>
      </c>
      <c r="AL251" s="345">
        <f t="shared" ref="AL251" si="667">AL250</f>
        <v>0</v>
      </c>
      <c r="AM251" s="345">
        <f t="shared" ref="AM251" si="668">AM250</f>
        <v>0</v>
      </c>
      <c r="AN251" s="345">
        <f t="shared" ref="AN251" si="669">AN250</f>
        <v>0</v>
      </c>
      <c r="AO251" s="345">
        <f t="shared" ref="AO251" si="670">AO250</f>
        <v>0</v>
      </c>
      <c r="AP251" s="345">
        <f t="shared" ref="AP251" si="671">AP250</f>
        <v>0</v>
      </c>
      <c r="AQ251" s="345">
        <f t="shared" ref="AQ251" si="672">AQ250</f>
        <v>0</v>
      </c>
      <c r="AR251" s="345">
        <f t="shared" ref="AR251" si="673">AR250</f>
        <v>0</v>
      </c>
      <c r="AS251" s="261"/>
    </row>
    <row r="252" spans="1:45" ht="15" hidden="1" outlineLevel="1">
      <c r="B252" s="264"/>
      <c r="C252" s="262"/>
      <c r="D252" s="266"/>
      <c r="E252" s="266"/>
      <c r="F252" s="266"/>
      <c r="G252" s="266"/>
      <c r="H252" s="266"/>
      <c r="I252" s="266"/>
      <c r="J252" s="266"/>
      <c r="K252" s="266"/>
      <c r="L252" s="266"/>
      <c r="M252" s="266"/>
      <c r="N252" s="266"/>
      <c r="O252" s="266"/>
      <c r="P252" s="266"/>
      <c r="Q252" s="242"/>
      <c r="R252" s="266"/>
      <c r="S252" s="266"/>
      <c r="T252" s="266"/>
      <c r="U252" s="266"/>
      <c r="V252" s="266"/>
      <c r="W252" s="266"/>
      <c r="X252" s="266"/>
      <c r="Y252" s="266"/>
      <c r="Z252" s="266"/>
      <c r="AA252" s="266"/>
      <c r="AB252" s="266"/>
      <c r="AC252" s="266"/>
      <c r="AD252" s="266"/>
      <c r="AE252" s="350"/>
      <c r="AF252" s="351"/>
      <c r="AG252" s="350"/>
      <c r="AH252" s="350"/>
      <c r="AI252" s="350"/>
      <c r="AJ252" s="350"/>
      <c r="AK252" s="350"/>
      <c r="AL252" s="350"/>
      <c r="AM252" s="350"/>
      <c r="AN252" s="350"/>
      <c r="AO252" s="350"/>
      <c r="AP252" s="350"/>
      <c r="AQ252" s="350"/>
      <c r="AR252" s="350"/>
      <c r="AS252" s="263"/>
    </row>
    <row r="253" spans="1:45" ht="15" hidden="1" outlineLevel="1">
      <c r="A253" s="427">
        <v>9</v>
      </c>
      <c r="B253" s="264" t="s">
        <v>486</v>
      </c>
      <c r="C253" s="242" t="s">
        <v>323</v>
      </c>
      <c r="D253" s="246"/>
      <c r="E253" s="246"/>
      <c r="F253" s="246"/>
      <c r="G253" s="246"/>
      <c r="H253" s="246"/>
      <c r="I253" s="246"/>
      <c r="J253" s="246"/>
      <c r="K253" s="246"/>
      <c r="L253" s="246"/>
      <c r="M253" s="246"/>
      <c r="N253" s="246"/>
      <c r="O253" s="246"/>
      <c r="P253" s="246"/>
      <c r="Q253" s="246">
        <v>12</v>
      </c>
      <c r="R253" s="246"/>
      <c r="S253" s="246"/>
      <c r="T253" s="246"/>
      <c r="U253" s="246"/>
      <c r="V253" s="246"/>
      <c r="W253" s="246"/>
      <c r="X253" s="246"/>
      <c r="Y253" s="246"/>
      <c r="Z253" s="246"/>
      <c r="AA253" s="246"/>
      <c r="AB253" s="246"/>
      <c r="AC253" s="246"/>
      <c r="AD253" s="246"/>
      <c r="AE253" s="349"/>
      <c r="AF253" s="344"/>
      <c r="AG253" s="344"/>
      <c r="AH253" s="344"/>
      <c r="AI253" s="344"/>
      <c r="AJ253" s="344"/>
      <c r="AK253" s="344"/>
      <c r="AL253" s="349"/>
      <c r="AM253" s="349"/>
      <c r="AN253" s="349"/>
      <c r="AO253" s="349"/>
      <c r="AP253" s="349"/>
      <c r="AQ253" s="349"/>
      <c r="AR253" s="349"/>
      <c r="AS253" s="247">
        <f>SUM(AE253:AR253)</f>
        <v>0</v>
      </c>
    </row>
    <row r="254" spans="1:45" ht="15" hidden="1" outlineLevel="1">
      <c r="B254" s="245" t="s">
        <v>557</v>
      </c>
      <c r="C254" s="242" t="s">
        <v>325</v>
      </c>
      <c r="D254" s="246"/>
      <c r="E254" s="246"/>
      <c r="F254" s="246"/>
      <c r="G254" s="246"/>
      <c r="H254" s="246"/>
      <c r="I254" s="246"/>
      <c r="J254" s="246"/>
      <c r="K254" s="246"/>
      <c r="L254" s="246"/>
      <c r="M254" s="246"/>
      <c r="N254" s="246"/>
      <c r="O254" s="246"/>
      <c r="P254" s="246"/>
      <c r="Q254" s="246">
        <f>Q253</f>
        <v>12</v>
      </c>
      <c r="R254" s="246"/>
      <c r="S254" s="246"/>
      <c r="T254" s="246"/>
      <c r="U254" s="246"/>
      <c r="V254" s="246"/>
      <c r="W254" s="246"/>
      <c r="X254" s="246"/>
      <c r="Y254" s="246"/>
      <c r="Z254" s="246"/>
      <c r="AA254" s="246"/>
      <c r="AB254" s="246"/>
      <c r="AC254" s="246"/>
      <c r="AD254" s="246"/>
      <c r="AE254" s="345">
        <f>AE253</f>
        <v>0</v>
      </c>
      <c r="AF254" s="345">
        <f t="shared" ref="AF254" si="674">AF253</f>
        <v>0</v>
      </c>
      <c r="AG254" s="345">
        <f t="shared" ref="AG254" si="675">AG253</f>
        <v>0</v>
      </c>
      <c r="AH254" s="345">
        <f t="shared" ref="AH254" si="676">AH253</f>
        <v>0</v>
      </c>
      <c r="AI254" s="345">
        <f t="shared" ref="AI254" si="677">AI253</f>
        <v>0</v>
      </c>
      <c r="AJ254" s="345">
        <f t="shared" ref="AJ254" si="678">AJ253</f>
        <v>0</v>
      </c>
      <c r="AK254" s="345">
        <f t="shared" ref="AK254" si="679">AK253</f>
        <v>0</v>
      </c>
      <c r="AL254" s="345">
        <f t="shared" ref="AL254" si="680">AL253</f>
        <v>0</v>
      </c>
      <c r="AM254" s="345">
        <f t="shared" ref="AM254" si="681">AM253</f>
        <v>0</v>
      </c>
      <c r="AN254" s="345">
        <f t="shared" ref="AN254" si="682">AN253</f>
        <v>0</v>
      </c>
      <c r="AO254" s="345">
        <f t="shared" ref="AO254" si="683">AO253</f>
        <v>0</v>
      </c>
      <c r="AP254" s="345">
        <f t="shared" ref="AP254" si="684">AP253</f>
        <v>0</v>
      </c>
      <c r="AQ254" s="345">
        <f t="shared" ref="AQ254" si="685">AQ253</f>
        <v>0</v>
      </c>
      <c r="AR254" s="345">
        <f t="shared" ref="AR254" si="686">AR253</f>
        <v>0</v>
      </c>
      <c r="AS254" s="261"/>
    </row>
    <row r="255" spans="1:45" ht="15" hidden="1" outlineLevel="1">
      <c r="B255" s="264"/>
      <c r="C255" s="262"/>
      <c r="D255" s="266"/>
      <c r="E255" s="266"/>
      <c r="F255" s="266"/>
      <c r="G255" s="266"/>
      <c r="H255" s="266"/>
      <c r="I255" s="266"/>
      <c r="J255" s="266"/>
      <c r="K255" s="266"/>
      <c r="L255" s="266"/>
      <c r="M255" s="266"/>
      <c r="N255" s="266"/>
      <c r="O255" s="266"/>
      <c r="P255" s="266"/>
      <c r="Q255" s="242"/>
      <c r="R255" s="266"/>
      <c r="S255" s="266"/>
      <c r="T255" s="266"/>
      <c r="U255" s="266"/>
      <c r="V255" s="266"/>
      <c r="W255" s="266"/>
      <c r="X255" s="266"/>
      <c r="Y255" s="266"/>
      <c r="Z255" s="266"/>
      <c r="AA255" s="266"/>
      <c r="AB255" s="266"/>
      <c r="AC255" s="266"/>
      <c r="AD255" s="266"/>
      <c r="AE255" s="350"/>
      <c r="AF255" s="350"/>
      <c r="AG255" s="350"/>
      <c r="AH255" s="350"/>
      <c r="AI255" s="350"/>
      <c r="AJ255" s="350"/>
      <c r="AK255" s="350"/>
      <c r="AL255" s="350"/>
      <c r="AM255" s="350"/>
      <c r="AN255" s="350"/>
      <c r="AO255" s="350"/>
      <c r="AP255" s="350"/>
      <c r="AQ255" s="350"/>
      <c r="AR255" s="350"/>
      <c r="AS255" s="263"/>
    </row>
    <row r="256" spans="1:45" ht="15" hidden="1" outlineLevel="1">
      <c r="A256" s="427">
        <v>10</v>
      </c>
      <c r="B256" s="264" t="s">
        <v>487</v>
      </c>
      <c r="C256" s="242" t="s">
        <v>323</v>
      </c>
      <c r="D256" s="246"/>
      <c r="E256" s="246"/>
      <c r="F256" s="246"/>
      <c r="G256" s="246"/>
      <c r="H256" s="246"/>
      <c r="I256" s="246"/>
      <c r="J256" s="246"/>
      <c r="K256" s="246"/>
      <c r="L256" s="246"/>
      <c r="M256" s="246"/>
      <c r="N256" s="246"/>
      <c r="O256" s="246"/>
      <c r="P256" s="246"/>
      <c r="Q256" s="246">
        <v>3</v>
      </c>
      <c r="R256" s="246"/>
      <c r="S256" s="246"/>
      <c r="T256" s="246"/>
      <c r="U256" s="246"/>
      <c r="V256" s="246"/>
      <c r="W256" s="246"/>
      <c r="X256" s="246"/>
      <c r="Y256" s="246"/>
      <c r="Z256" s="246"/>
      <c r="AA256" s="246"/>
      <c r="AB256" s="246"/>
      <c r="AC256" s="246"/>
      <c r="AD256" s="246"/>
      <c r="AE256" s="349"/>
      <c r="AF256" s="344"/>
      <c r="AG256" s="344"/>
      <c r="AH256" s="344"/>
      <c r="AI256" s="344"/>
      <c r="AJ256" s="344"/>
      <c r="AK256" s="344"/>
      <c r="AL256" s="349"/>
      <c r="AM256" s="349"/>
      <c r="AN256" s="349"/>
      <c r="AO256" s="349"/>
      <c r="AP256" s="349"/>
      <c r="AQ256" s="349"/>
      <c r="AR256" s="349"/>
      <c r="AS256" s="247">
        <f>SUM(AE256:AR256)</f>
        <v>0</v>
      </c>
    </row>
    <row r="257" spans="1:46" ht="15" hidden="1" outlineLevel="1">
      <c r="B257" s="245" t="s">
        <v>557</v>
      </c>
      <c r="C257" s="242" t="s">
        <v>325</v>
      </c>
      <c r="D257" s="246"/>
      <c r="E257" s="246"/>
      <c r="F257" s="246"/>
      <c r="G257" s="246"/>
      <c r="H257" s="246"/>
      <c r="I257" s="246"/>
      <c r="J257" s="246"/>
      <c r="K257" s="246"/>
      <c r="L257" s="246"/>
      <c r="M257" s="246"/>
      <c r="N257" s="246"/>
      <c r="O257" s="246"/>
      <c r="P257" s="246"/>
      <c r="Q257" s="246">
        <f>Q256</f>
        <v>3</v>
      </c>
      <c r="R257" s="246"/>
      <c r="S257" s="246"/>
      <c r="T257" s="246"/>
      <c r="U257" s="246"/>
      <c r="V257" s="246"/>
      <c r="W257" s="246"/>
      <c r="X257" s="246"/>
      <c r="Y257" s="246"/>
      <c r="Z257" s="246"/>
      <c r="AA257" s="246"/>
      <c r="AB257" s="246"/>
      <c r="AC257" s="246"/>
      <c r="AD257" s="246"/>
      <c r="AE257" s="345">
        <f>AE256</f>
        <v>0</v>
      </c>
      <c r="AF257" s="345">
        <f t="shared" ref="AF257" si="687">AF256</f>
        <v>0</v>
      </c>
      <c r="AG257" s="345">
        <f t="shared" ref="AG257" si="688">AG256</f>
        <v>0</v>
      </c>
      <c r="AH257" s="345">
        <f t="shared" ref="AH257" si="689">AH256</f>
        <v>0</v>
      </c>
      <c r="AI257" s="345">
        <f t="shared" ref="AI257" si="690">AI256</f>
        <v>0</v>
      </c>
      <c r="AJ257" s="345">
        <f t="shared" ref="AJ257" si="691">AJ256</f>
        <v>0</v>
      </c>
      <c r="AK257" s="345">
        <f t="shared" ref="AK257" si="692">AK256</f>
        <v>0</v>
      </c>
      <c r="AL257" s="345">
        <f t="shared" ref="AL257" si="693">AL256</f>
        <v>0</v>
      </c>
      <c r="AM257" s="345">
        <f t="shared" ref="AM257" si="694">AM256</f>
        <v>0</v>
      </c>
      <c r="AN257" s="345">
        <f t="shared" ref="AN257" si="695">AN256</f>
        <v>0</v>
      </c>
      <c r="AO257" s="345">
        <f t="shared" ref="AO257" si="696">AO256</f>
        <v>0</v>
      </c>
      <c r="AP257" s="345">
        <f t="shared" ref="AP257" si="697">AP256</f>
        <v>0</v>
      </c>
      <c r="AQ257" s="345">
        <f t="shared" ref="AQ257" si="698">AQ256</f>
        <v>0</v>
      </c>
      <c r="AR257" s="345">
        <f t="shared" ref="AR257" si="699">AR256</f>
        <v>0</v>
      </c>
      <c r="AS257" s="261"/>
    </row>
    <row r="258" spans="1:46" ht="15" hidden="1" outlineLevel="1">
      <c r="B258" s="264"/>
      <c r="C258" s="262"/>
      <c r="D258" s="266"/>
      <c r="E258" s="266"/>
      <c r="F258" s="266"/>
      <c r="G258" s="266"/>
      <c r="H258" s="266"/>
      <c r="I258" s="266"/>
      <c r="J258" s="266"/>
      <c r="K258" s="266"/>
      <c r="L258" s="266"/>
      <c r="M258" s="266"/>
      <c r="N258" s="266"/>
      <c r="O258" s="266"/>
      <c r="P258" s="266"/>
      <c r="Q258" s="242"/>
      <c r="R258" s="266"/>
      <c r="S258" s="266"/>
      <c r="T258" s="266"/>
      <c r="U258" s="266"/>
      <c r="V258" s="266"/>
      <c r="W258" s="266"/>
      <c r="X258" s="266"/>
      <c r="Y258" s="266"/>
      <c r="Z258" s="266"/>
      <c r="AA258" s="266"/>
      <c r="AB258" s="266"/>
      <c r="AC258" s="266"/>
      <c r="AD258" s="266"/>
      <c r="AE258" s="350"/>
      <c r="AF258" s="351"/>
      <c r="AG258" s="350"/>
      <c r="AH258" s="350"/>
      <c r="AI258" s="350"/>
      <c r="AJ258" s="350"/>
      <c r="AK258" s="350"/>
      <c r="AL258" s="350"/>
      <c r="AM258" s="350"/>
      <c r="AN258" s="350"/>
      <c r="AO258" s="350"/>
      <c r="AP258" s="350"/>
      <c r="AQ258" s="350"/>
      <c r="AR258" s="350"/>
      <c r="AS258" s="263"/>
    </row>
    <row r="259" spans="1:46" ht="15.6" hidden="1" outlineLevel="1">
      <c r="B259" s="239" t="s">
        <v>343</v>
      </c>
      <c r="C259" s="240"/>
      <c r="D259" s="240"/>
      <c r="E259" s="240"/>
      <c r="F259" s="240"/>
      <c r="G259" s="240"/>
      <c r="H259" s="240"/>
      <c r="I259" s="240"/>
      <c r="J259" s="240"/>
      <c r="K259" s="240"/>
      <c r="L259" s="240"/>
      <c r="M259" s="240"/>
      <c r="N259" s="240"/>
      <c r="O259" s="240"/>
      <c r="P259" s="240"/>
      <c r="Q259" s="241"/>
      <c r="R259" s="240"/>
      <c r="S259" s="240"/>
      <c r="T259" s="240"/>
      <c r="U259" s="240"/>
      <c r="V259" s="240"/>
      <c r="W259" s="240"/>
      <c r="X259" s="240"/>
      <c r="Y259" s="240"/>
      <c r="Z259" s="240"/>
      <c r="AA259" s="240"/>
      <c r="AB259" s="240"/>
      <c r="AC259" s="240"/>
      <c r="AD259" s="240"/>
      <c r="AE259" s="348"/>
      <c r="AF259" s="348"/>
      <c r="AG259" s="348"/>
      <c r="AH259" s="348"/>
      <c r="AI259" s="348"/>
      <c r="AJ259" s="348"/>
      <c r="AK259" s="348"/>
      <c r="AL259" s="348"/>
      <c r="AM259" s="348"/>
      <c r="AN259" s="348"/>
      <c r="AO259" s="348"/>
      <c r="AP259" s="348"/>
      <c r="AQ259" s="348"/>
      <c r="AR259" s="348"/>
      <c r="AS259" s="243"/>
    </row>
    <row r="260" spans="1:46" ht="30" hidden="1" outlineLevel="1">
      <c r="A260" s="427">
        <v>11</v>
      </c>
      <c r="B260" s="264" t="s">
        <v>488</v>
      </c>
      <c r="C260" s="242" t="s">
        <v>323</v>
      </c>
      <c r="D260" s="246"/>
      <c r="E260" s="246"/>
      <c r="F260" s="246"/>
      <c r="G260" s="246"/>
      <c r="H260" s="246"/>
      <c r="I260" s="246"/>
      <c r="J260" s="246"/>
      <c r="K260" s="246"/>
      <c r="L260" s="246"/>
      <c r="M260" s="246"/>
      <c r="N260" s="246"/>
      <c r="O260" s="246"/>
      <c r="P260" s="246"/>
      <c r="Q260" s="246">
        <v>12</v>
      </c>
      <c r="R260" s="246"/>
      <c r="S260" s="246"/>
      <c r="T260" s="246"/>
      <c r="U260" s="246"/>
      <c r="V260" s="246"/>
      <c r="W260" s="246"/>
      <c r="X260" s="246"/>
      <c r="Y260" s="246"/>
      <c r="Z260" s="246"/>
      <c r="AA260" s="246"/>
      <c r="AB260" s="246"/>
      <c r="AC260" s="246"/>
      <c r="AD260" s="246"/>
      <c r="AE260" s="360"/>
      <c r="AF260" s="344"/>
      <c r="AG260" s="344"/>
      <c r="AH260" s="344"/>
      <c r="AI260" s="344"/>
      <c r="AJ260" s="344"/>
      <c r="AK260" s="344"/>
      <c r="AL260" s="349"/>
      <c r="AM260" s="349"/>
      <c r="AN260" s="349"/>
      <c r="AO260" s="349"/>
      <c r="AP260" s="349"/>
      <c r="AQ260" s="349"/>
      <c r="AR260" s="349"/>
      <c r="AS260" s="247">
        <f>SUM(AE260:AR260)</f>
        <v>0</v>
      </c>
    </row>
    <row r="261" spans="1:46" ht="15" hidden="1" outlineLevel="1">
      <c r="B261" s="245" t="s">
        <v>557</v>
      </c>
      <c r="C261" s="242" t="s">
        <v>325</v>
      </c>
      <c r="D261" s="246"/>
      <c r="E261" s="246"/>
      <c r="F261" s="246"/>
      <c r="G261" s="246"/>
      <c r="H261" s="246"/>
      <c r="I261" s="246"/>
      <c r="J261" s="246"/>
      <c r="K261" s="246"/>
      <c r="L261" s="246"/>
      <c r="M261" s="246"/>
      <c r="N261" s="246"/>
      <c r="O261" s="246"/>
      <c r="P261" s="246"/>
      <c r="Q261" s="246">
        <f>Q260</f>
        <v>12</v>
      </c>
      <c r="R261" s="246"/>
      <c r="S261" s="246"/>
      <c r="T261" s="246"/>
      <c r="U261" s="246"/>
      <c r="V261" s="246"/>
      <c r="W261" s="246"/>
      <c r="X261" s="246"/>
      <c r="Y261" s="246"/>
      <c r="Z261" s="246"/>
      <c r="AA261" s="246"/>
      <c r="AB261" s="246"/>
      <c r="AC261" s="246"/>
      <c r="AD261" s="246"/>
      <c r="AE261" s="345">
        <f>AE260</f>
        <v>0</v>
      </c>
      <c r="AF261" s="345">
        <f t="shared" ref="AF261" si="700">AF260</f>
        <v>0</v>
      </c>
      <c r="AG261" s="345">
        <f t="shared" ref="AG261" si="701">AG260</f>
        <v>0</v>
      </c>
      <c r="AH261" s="345">
        <f t="shared" ref="AH261" si="702">AH260</f>
        <v>0</v>
      </c>
      <c r="AI261" s="345">
        <f t="shared" ref="AI261" si="703">AI260</f>
        <v>0</v>
      </c>
      <c r="AJ261" s="345">
        <f t="shared" ref="AJ261" si="704">AJ260</f>
        <v>0</v>
      </c>
      <c r="AK261" s="345">
        <f t="shared" ref="AK261" si="705">AK260</f>
        <v>0</v>
      </c>
      <c r="AL261" s="345">
        <f t="shared" ref="AL261" si="706">AL260</f>
        <v>0</v>
      </c>
      <c r="AM261" s="345">
        <f t="shared" ref="AM261" si="707">AM260</f>
        <v>0</v>
      </c>
      <c r="AN261" s="345">
        <f t="shared" ref="AN261" si="708">AN260</f>
        <v>0</v>
      </c>
      <c r="AO261" s="345">
        <f t="shared" ref="AO261" si="709">AO260</f>
        <v>0</v>
      </c>
      <c r="AP261" s="345">
        <f t="shared" ref="AP261" si="710">AP260</f>
        <v>0</v>
      </c>
      <c r="AQ261" s="345">
        <f t="shared" ref="AQ261" si="711">AQ260</f>
        <v>0</v>
      </c>
      <c r="AR261" s="345">
        <f t="shared" ref="AR261" si="712">AR260</f>
        <v>0</v>
      </c>
      <c r="AS261" s="248"/>
    </row>
    <row r="262" spans="1:46" ht="15" hidden="1" outlineLevel="1">
      <c r="B262" s="265"/>
      <c r="C262" s="256"/>
      <c r="D262" s="242"/>
      <c r="E262" s="242"/>
      <c r="F262" s="242"/>
      <c r="G262" s="242"/>
      <c r="H262" s="242"/>
      <c r="I262" s="242"/>
      <c r="J262" s="242"/>
      <c r="K262" s="242"/>
      <c r="L262" s="242"/>
      <c r="M262" s="242"/>
      <c r="N262" s="242"/>
      <c r="O262" s="242"/>
      <c r="P262" s="242"/>
      <c r="Q262" s="242"/>
      <c r="R262" s="242"/>
      <c r="S262" s="242"/>
      <c r="T262" s="242"/>
      <c r="U262" s="242"/>
      <c r="V262" s="242"/>
      <c r="W262" s="242"/>
      <c r="X262" s="242"/>
      <c r="Y262" s="242"/>
      <c r="Z262" s="242"/>
      <c r="AA262" s="242"/>
      <c r="AB262" s="242"/>
      <c r="AC262" s="242"/>
      <c r="AD262" s="242"/>
      <c r="AE262" s="346"/>
      <c r="AF262" s="355"/>
      <c r="AG262" s="355"/>
      <c r="AH262" s="355"/>
      <c r="AI262" s="355"/>
      <c r="AJ262" s="355"/>
      <c r="AK262" s="355"/>
      <c r="AL262" s="355"/>
      <c r="AM262" s="355"/>
      <c r="AN262" s="355"/>
      <c r="AO262" s="355"/>
      <c r="AP262" s="355"/>
      <c r="AQ262" s="355"/>
      <c r="AR262" s="355"/>
      <c r="AS262" s="257"/>
    </row>
    <row r="263" spans="1:46" ht="30" hidden="1" outlineLevel="1">
      <c r="A263" s="427">
        <v>12</v>
      </c>
      <c r="B263" s="264" t="s">
        <v>489</v>
      </c>
      <c r="C263" s="242" t="s">
        <v>323</v>
      </c>
      <c r="D263" s="246"/>
      <c r="E263" s="246"/>
      <c r="F263" s="246"/>
      <c r="G263" s="246"/>
      <c r="H263" s="246"/>
      <c r="I263" s="246"/>
      <c r="J263" s="246"/>
      <c r="K263" s="246"/>
      <c r="L263" s="246"/>
      <c r="M263" s="246"/>
      <c r="N263" s="246"/>
      <c r="O263" s="246"/>
      <c r="P263" s="246"/>
      <c r="Q263" s="246">
        <v>12</v>
      </c>
      <c r="R263" s="246"/>
      <c r="S263" s="246"/>
      <c r="T263" s="246"/>
      <c r="U263" s="246"/>
      <c r="V263" s="246"/>
      <c r="W263" s="246"/>
      <c r="X263" s="246"/>
      <c r="Y263" s="246"/>
      <c r="Z263" s="246"/>
      <c r="AA263" s="246"/>
      <c r="AB263" s="246"/>
      <c r="AC263" s="246"/>
      <c r="AD263" s="246"/>
      <c r="AE263" s="344"/>
      <c r="AF263" s="344"/>
      <c r="AG263" s="344"/>
      <c r="AH263" s="344"/>
      <c r="AI263" s="344"/>
      <c r="AJ263" s="344"/>
      <c r="AK263" s="344"/>
      <c r="AL263" s="349"/>
      <c r="AM263" s="349"/>
      <c r="AN263" s="349"/>
      <c r="AO263" s="349"/>
      <c r="AP263" s="349"/>
      <c r="AQ263" s="349"/>
      <c r="AR263" s="349"/>
      <c r="AS263" s="247">
        <f>SUM(AE263:AR263)</f>
        <v>0</v>
      </c>
    </row>
    <row r="264" spans="1:46" ht="15" hidden="1" outlineLevel="1">
      <c r="B264" s="245" t="s">
        <v>557</v>
      </c>
      <c r="C264" s="242" t="s">
        <v>325</v>
      </c>
      <c r="D264" s="246"/>
      <c r="E264" s="246"/>
      <c r="F264" s="246"/>
      <c r="G264" s="246"/>
      <c r="H264" s="246"/>
      <c r="I264" s="246"/>
      <c r="J264" s="246"/>
      <c r="K264" s="246"/>
      <c r="L264" s="246"/>
      <c r="M264" s="246"/>
      <c r="N264" s="246"/>
      <c r="O264" s="246"/>
      <c r="P264" s="246"/>
      <c r="Q264" s="246">
        <f>Q263</f>
        <v>12</v>
      </c>
      <c r="R264" s="246"/>
      <c r="S264" s="246"/>
      <c r="T264" s="246"/>
      <c r="U264" s="246"/>
      <c r="V264" s="246"/>
      <c r="W264" s="246"/>
      <c r="X264" s="246"/>
      <c r="Y264" s="246"/>
      <c r="Z264" s="246"/>
      <c r="AA264" s="246"/>
      <c r="AB264" s="246"/>
      <c r="AC264" s="246"/>
      <c r="AD264" s="246"/>
      <c r="AE264" s="345">
        <f>AE263</f>
        <v>0</v>
      </c>
      <c r="AF264" s="345">
        <f t="shared" ref="AF264" si="713">AF263</f>
        <v>0</v>
      </c>
      <c r="AG264" s="345">
        <f t="shared" ref="AG264" si="714">AG263</f>
        <v>0</v>
      </c>
      <c r="AH264" s="345">
        <f t="shared" ref="AH264" si="715">AH263</f>
        <v>0</v>
      </c>
      <c r="AI264" s="345">
        <f t="shared" ref="AI264" si="716">AI263</f>
        <v>0</v>
      </c>
      <c r="AJ264" s="345">
        <f t="shared" ref="AJ264" si="717">AJ263</f>
        <v>0</v>
      </c>
      <c r="AK264" s="345">
        <f t="shared" ref="AK264" si="718">AK263</f>
        <v>0</v>
      </c>
      <c r="AL264" s="345">
        <f t="shared" ref="AL264" si="719">AL263</f>
        <v>0</v>
      </c>
      <c r="AM264" s="345">
        <f t="shared" ref="AM264" si="720">AM263</f>
        <v>0</v>
      </c>
      <c r="AN264" s="345">
        <f t="shared" ref="AN264" si="721">AN263</f>
        <v>0</v>
      </c>
      <c r="AO264" s="345">
        <f t="shared" ref="AO264" si="722">AO263</f>
        <v>0</v>
      </c>
      <c r="AP264" s="345">
        <f t="shared" ref="AP264" si="723">AP263</f>
        <v>0</v>
      </c>
      <c r="AQ264" s="345">
        <f t="shared" ref="AQ264" si="724">AQ263</f>
        <v>0</v>
      </c>
      <c r="AR264" s="345">
        <f t="shared" ref="AR264" si="725">AR263</f>
        <v>0</v>
      </c>
      <c r="AS264" s="248"/>
    </row>
    <row r="265" spans="1:46" ht="15" hidden="1" outlineLevel="1">
      <c r="B265" s="265"/>
      <c r="C265" s="256"/>
      <c r="D265" s="242"/>
      <c r="E265" s="242"/>
      <c r="F265" s="242"/>
      <c r="G265" s="242"/>
      <c r="H265" s="242"/>
      <c r="I265" s="242"/>
      <c r="J265" s="242"/>
      <c r="K265" s="242"/>
      <c r="L265" s="242"/>
      <c r="M265" s="242"/>
      <c r="N265" s="242"/>
      <c r="O265" s="242"/>
      <c r="P265" s="242"/>
      <c r="Q265" s="242"/>
      <c r="R265" s="242"/>
      <c r="S265" s="242"/>
      <c r="T265" s="242"/>
      <c r="U265" s="242"/>
      <c r="V265" s="242"/>
      <c r="W265" s="242"/>
      <c r="X265" s="242"/>
      <c r="Y265" s="242"/>
      <c r="Z265" s="242"/>
      <c r="AA265" s="242"/>
      <c r="AB265" s="242"/>
      <c r="AC265" s="242"/>
      <c r="AD265" s="242"/>
      <c r="AE265" s="356"/>
      <c r="AF265" s="356"/>
      <c r="AG265" s="346"/>
      <c r="AH265" s="346"/>
      <c r="AI265" s="346"/>
      <c r="AJ265" s="346"/>
      <c r="AK265" s="346"/>
      <c r="AL265" s="346"/>
      <c r="AM265" s="346"/>
      <c r="AN265" s="346"/>
      <c r="AO265" s="346"/>
      <c r="AP265" s="346"/>
      <c r="AQ265" s="346"/>
      <c r="AR265" s="346"/>
      <c r="AS265" s="257"/>
    </row>
    <row r="266" spans="1:46" ht="30" hidden="1" outlineLevel="1">
      <c r="A266" s="427">
        <v>13</v>
      </c>
      <c r="B266" s="264" t="s">
        <v>490</v>
      </c>
      <c r="C266" s="242" t="s">
        <v>323</v>
      </c>
      <c r="D266" s="246"/>
      <c r="E266" s="246"/>
      <c r="F266" s="246"/>
      <c r="G266" s="246"/>
      <c r="H266" s="246"/>
      <c r="I266" s="246"/>
      <c r="J266" s="246"/>
      <c r="K266" s="246"/>
      <c r="L266" s="246"/>
      <c r="M266" s="246"/>
      <c r="N266" s="246"/>
      <c r="O266" s="246"/>
      <c r="P266" s="246"/>
      <c r="Q266" s="246">
        <v>12</v>
      </c>
      <c r="R266" s="246"/>
      <c r="S266" s="246"/>
      <c r="T266" s="246"/>
      <c r="U266" s="246"/>
      <c r="V266" s="246"/>
      <c r="W266" s="246"/>
      <c r="X266" s="246"/>
      <c r="Y266" s="246"/>
      <c r="Z266" s="246"/>
      <c r="AA266" s="246"/>
      <c r="AB266" s="246"/>
      <c r="AC266" s="246"/>
      <c r="AD266" s="246"/>
      <c r="AE266" s="344"/>
      <c r="AF266" s="344"/>
      <c r="AG266" s="344"/>
      <c r="AH266" s="344"/>
      <c r="AI266" s="344"/>
      <c r="AJ266" s="344"/>
      <c r="AK266" s="344"/>
      <c r="AL266" s="349"/>
      <c r="AM266" s="349"/>
      <c r="AN266" s="349"/>
      <c r="AO266" s="349"/>
      <c r="AP266" s="349"/>
      <c r="AQ266" s="349"/>
      <c r="AR266" s="349"/>
      <c r="AS266" s="247">
        <f>SUM(AE266:AR266)</f>
        <v>0</v>
      </c>
    </row>
    <row r="267" spans="1:46" ht="15" hidden="1" outlineLevel="1">
      <c r="B267" s="245" t="s">
        <v>557</v>
      </c>
      <c r="C267" s="242" t="s">
        <v>325</v>
      </c>
      <c r="D267" s="246"/>
      <c r="E267" s="246"/>
      <c r="F267" s="246"/>
      <c r="G267" s="246"/>
      <c r="H267" s="246"/>
      <c r="I267" s="246"/>
      <c r="J267" s="246"/>
      <c r="K267" s="246"/>
      <c r="L267" s="246"/>
      <c r="M267" s="246"/>
      <c r="N267" s="246"/>
      <c r="O267" s="246"/>
      <c r="P267" s="246"/>
      <c r="Q267" s="246">
        <f>Q266</f>
        <v>12</v>
      </c>
      <c r="R267" s="246"/>
      <c r="S267" s="246"/>
      <c r="T267" s="246"/>
      <c r="U267" s="246"/>
      <c r="V267" s="246"/>
      <c r="W267" s="246"/>
      <c r="X267" s="246"/>
      <c r="Y267" s="246"/>
      <c r="Z267" s="246"/>
      <c r="AA267" s="246"/>
      <c r="AB267" s="246"/>
      <c r="AC267" s="246"/>
      <c r="AD267" s="246"/>
      <c r="AE267" s="345">
        <f>AE266</f>
        <v>0</v>
      </c>
      <c r="AF267" s="345">
        <f t="shared" ref="AF267" si="726">AF266</f>
        <v>0</v>
      </c>
      <c r="AG267" s="345">
        <f t="shared" ref="AG267" si="727">AG266</f>
        <v>0</v>
      </c>
      <c r="AH267" s="345">
        <f t="shared" ref="AH267" si="728">AH266</f>
        <v>0</v>
      </c>
      <c r="AI267" s="345">
        <f t="shared" ref="AI267" si="729">AI266</f>
        <v>0</v>
      </c>
      <c r="AJ267" s="345">
        <f t="shared" ref="AJ267" si="730">AJ266</f>
        <v>0</v>
      </c>
      <c r="AK267" s="345">
        <f t="shared" ref="AK267" si="731">AK266</f>
        <v>0</v>
      </c>
      <c r="AL267" s="345">
        <f t="shared" ref="AL267" si="732">AL266</f>
        <v>0</v>
      </c>
      <c r="AM267" s="345">
        <f t="shared" ref="AM267" si="733">AM266</f>
        <v>0</v>
      </c>
      <c r="AN267" s="345">
        <f t="shared" ref="AN267" si="734">AN266</f>
        <v>0</v>
      </c>
      <c r="AO267" s="345">
        <f t="shared" ref="AO267" si="735">AO266</f>
        <v>0</v>
      </c>
      <c r="AP267" s="345">
        <f t="shared" ref="AP267" si="736">AP266</f>
        <v>0</v>
      </c>
      <c r="AQ267" s="345">
        <f t="shared" ref="AQ267" si="737">AQ266</f>
        <v>0</v>
      </c>
      <c r="AR267" s="345">
        <f t="shared" ref="AR267" si="738">AR266</f>
        <v>0</v>
      </c>
      <c r="AS267" s="257"/>
    </row>
    <row r="268" spans="1:46" ht="15" hidden="1" outlineLevel="1">
      <c r="B268" s="265"/>
      <c r="C268" s="256"/>
      <c r="D268" s="242"/>
      <c r="E268" s="242"/>
      <c r="F268" s="242"/>
      <c r="G268" s="242"/>
      <c r="H268" s="242"/>
      <c r="I268" s="242"/>
      <c r="J268" s="242"/>
      <c r="K268" s="242"/>
      <c r="L268" s="242"/>
      <c r="M268" s="242"/>
      <c r="N268" s="242"/>
      <c r="O268" s="242"/>
      <c r="P268" s="242"/>
      <c r="Q268" s="242"/>
      <c r="R268" s="242"/>
      <c r="S268" s="242"/>
      <c r="T268" s="242"/>
      <c r="U268" s="242"/>
      <c r="V268" s="242"/>
      <c r="W268" s="242"/>
      <c r="X268" s="242"/>
      <c r="Y268" s="242"/>
      <c r="Z268" s="242"/>
      <c r="AA268" s="242"/>
      <c r="AB268" s="242"/>
      <c r="AC268" s="242"/>
      <c r="AD268" s="242"/>
      <c r="AE268" s="346"/>
      <c r="AF268" s="346"/>
      <c r="AG268" s="346"/>
      <c r="AH268" s="346"/>
      <c r="AI268" s="346"/>
      <c r="AJ268" s="346"/>
      <c r="AK268" s="346"/>
      <c r="AL268" s="346"/>
      <c r="AM268" s="346"/>
      <c r="AN268" s="346"/>
      <c r="AO268" s="346"/>
      <c r="AP268" s="346"/>
      <c r="AQ268" s="346"/>
      <c r="AR268" s="346"/>
      <c r="AS268" s="257"/>
    </row>
    <row r="269" spans="1:46" ht="15.6" hidden="1" outlineLevel="1">
      <c r="B269" s="239" t="s">
        <v>491</v>
      </c>
      <c r="C269" s="240"/>
      <c r="D269" s="241"/>
      <c r="E269" s="241"/>
      <c r="F269" s="241"/>
      <c r="G269" s="241"/>
      <c r="H269" s="241"/>
      <c r="I269" s="241"/>
      <c r="J269" s="241"/>
      <c r="K269" s="241"/>
      <c r="L269" s="241"/>
      <c r="M269" s="241"/>
      <c r="N269" s="241"/>
      <c r="O269" s="241"/>
      <c r="P269" s="241"/>
      <c r="Q269" s="241"/>
      <c r="R269" s="241"/>
      <c r="S269" s="240"/>
      <c r="T269" s="240"/>
      <c r="U269" s="240"/>
      <c r="V269" s="240"/>
      <c r="W269" s="240"/>
      <c r="X269" s="240"/>
      <c r="Y269" s="240"/>
      <c r="Z269" s="240"/>
      <c r="AA269" s="240"/>
      <c r="AB269" s="240"/>
      <c r="AC269" s="240"/>
      <c r="AD269" s="240"/>
      <c r="AE269" s="348"/>
      <c r="AF269" s="348"/>
      <c r="AG269" s="348"/>
      <c r="AH269" s="348"/>
      <c r="AI269" s="348"/>
      <c r="AJ269" s="348"/>
      <c r="AK269" s="348"/>
      <c r="AL269" s="348"/>
      <c r="AM269" s="348"/>
      <c r="AN269" s="348"/>
      <c r="AO269" s="348"/>
      <c r="AP269" s="348"/>
      <c r="AQ269" s="348"/>
      <c r="AR269" s="348"/>
      <c r="AS269" s="243"/>
    </row>
    <row r="270" spans="1:46" ht="15" hidden="1" outlineLevel="1">
      <c r="A270" s="427">
        <v>14</v>
      </c>
      <c r="B270" s="265" t="s">
        <v>492</v>
      </c>
      <c r="C270" s="242" t="s">
        <v>323</v>
      </c>
      <c r="D270" s="246"/>
      <c r="E270" s="246"/>
      <c r="F270" s="246"/>
      <c r="G270" s="246"/>
      <c r="H270" s="246"/>
      <c r="I270" s="246"/>
      <c r="J270" s="246"/>
      <c r="K270" s="246"/>
      <c r="L270" s="246"/>
      <c r="M270" s="246"/>
      <c r="N270" s="246"/>
      <c r="O270" s="246"/>
      <c r="P270" s="246"/>
      <c r="Q270" s="246">
        <v>12</v>
      </c>
      <c r="R270" s="246"/>
      <c r="S270" s="246"/>
      <c r="T270" s="246"/>
      <c r="U270" s="246"/>
      <c r="V270" s="246"/>
      <c r="W270" s="246"/>
      <c r="X270" s="246"/>
      <c r="Y270" s="246"/>
      <c r="Z270" s="246"/>
      <c r="AA270" s="246"/>
      <c r="AB270" s="246"/>
      <c r="AC270" s="246"/>
      <c r="AD270" s="246"/>
      <c r="AE270" s="344"/>
      <c r="AF270" s="344"/>
      <c r="AG270" s="344"/>
      <c r="AH270" s="344"/>
      <c r="AI270" s="344"/>
      <c r="AJ270" s="344"/>
      <c r="AK270" s="344"/>
      <c r="AL270" s="344"/>
      <c r="AM270" s="344"/>
      <c r="AN270" s="344"/>
      <c r="AO270" s="344"/>
      <c r="AP270" s="344"/>
      <c r="AQ270" s="344"/>
      <c r="AR270" s="344"/>
      <c r="AS270" s="247">
        <f>SUM(AE270:AR270)</f>
        <v>0</v>
      </c>
    </row>
    <row r="271" spans="1:46" ht="15" hidden="1" outlineLevel="1">
      <c r="B271" s="245" t="s">
        <v>557</v>
      </c>
      <c r="C271" s="242" t="s">
        <v>325</v>
      </c>
      <c r="D271" s="246"/>
      <c r="E271" s="246"/>
      <c r="F271" s="246"/>
      <c r="G271" s="246"/>
      <c r="H271" s="246"/>
      <c r="I271" s="246"/>
      <c r="J271" s="246"/>
      <c r="K271" s="246"/>
      <c r="L271" s="246"/>
      <c r="M271" s="246"/>
      <c r="N271" s="246"/>
      <c r="O271" s="246"/>
      <c r="P271" s="246"/>
      <c r="Q271" s="246">
        <f>Q270</f>
        <v>12</v>
      </c>
      <c r="R271" s="246"/>
      <c r="S271" s="246"/>
      <c r="T271" s="246"/>
      <c r="U271" s="246"/>
      <c r="V271" s="246"/>
      <c r="W271" s="246"/>
      <c r="X271" s="246"/>
      <c r="Y271" s="246"/>
      <c r="Z271" s="246"/>
      <c r="AA271" s="246"/>
      <c r="AB271" s="246"/>
      <c r="AC271" s="246"/>
      <c r="AD271" s="246"/>
      <c r="AE271" s="345">
        <f>AE270</f>
        <v>0</v>
      </c>
      <c r="AF271" s="345">
        <f t="shared" ref="AF271" si="739">AF270</f>
        <v>0</v>
      </c>
      <c r="AG271" s="345">
        <f t="shared" ref="AG271" si="740">AG270</f>
        <v>0</v>
      </c>
      <c r="AH271" s="345">
        <f t="shared" ref="AH271" si="741">AH270</f>
        <v>0</v>
      </c>
      <c r="AI271" s="345">
        <f t="shared" ref="AI271" si="742">AI270</f>
        <v>0</v>
      </c>
      <c r="AJ271" s="345">
        <f t="shared" ref="AJ271" si="743">AJ270</f>
        <v>0</v>
      </c>
      <c r="AK271" s="345">
        <f t="shared" ref="AK271" si="744">AK270</f>
        <v>0</v>
      </c>
      <c r="AL271" s="345">
        <f t="shared" ref="AL271" si="745">AL270</f>
        <v>0</v>
      </c>
      <c r="AM271" s="345">
        <f t="shared" ref="AM271" si="746">AM270</f>
        <v>0</v>
      </c>
      <c r="AN271" s="345">
        <f t="shared" ref="AN271" si="747">AN270</f>
        <v>0</v>
      </c>
      <c r="AO271" s="345">
        <f t="shared" ref="AO271" si="748">AO270</f>
        <v>0</v>
      </c>
      <c r="AP271" s="345">
        <f t="shared" ref="AP271" si="749">AP270</f>
        <v>0</v>
      </c>
      <c r="AQ271" s="345">
        <f t="shared" ref="AQ271" si="750">AQ270</f>
        <v>0</v>
      </c>
      <c r="AR271" s="345">
        <f t="shared" ref="AR271" si="751">AR270</f>
        <v>0</v>
      </c>
      <c r="AS271" s="248"/>
    </row>
    <row r="272" spans="1:46" ht="15" hidden="1" outlineLevel="1">
      <c r="B272" s="265"/>
      <c r="C272" s="256"/>
      <c r="D272" s="242"/>
      <c r="E272" s="242"/>
      <c r="F272" s="242"/>
      <c r="G272" s="242"/>
      <c r="H272" s="242"/>
      <c r="I272" s="242"/>
      <c r="J272" s="242"/>
      <c r="K272" s="242"/>
      <c r="L272" s="242"/>
      <c r="M272" s="242"/>
      <c r="N272" s="242"/>
      <c r="O272" s="242"/>
      <c r="P272" s="242"/>
      <c r="Q272" s="386"/>
      <c r="R272" s="242"/>
      <c r="S272" s="242"/>
      <c r="T272" s="242"/>
      <c r="U272" s="242"/>
      <c r="V272" s="242"/>
      <c r="W272" s="242"/>
      <c r="X272" s="242"/>
      <c r="Y272" s="242"/>
      <c r="Z272" s="242"/>
      <c r="AA272" s="242"/>
      <c r="AB272" s="242"/>
      <c r="AC272" s="242"/>
      <c r="AD272" s="242"/>
      <c r="AE272" s="346"/>
      <c r="AF272" s="346"/>
      <c r="AG272" s="346"/>
      <c r="AH272" s="346"/>
      <c r="AI272" s="346"/>
      <c r="AJ272" s="346"/>
      <c r="AK272" s="346"/>
      <c r="AL272" s="346"/>
      <c r="AM272" s="346"/>
      <c r="AN272" s="346"/>
      <c r="AO272" s="346"/>
      <c r="AP272" s="346"/>
      <c r="AQ272" s="346"/>
      <c r="AR272" s="346"/>
      <c r="AS272" s="252"/>
      <c r="AT272" s="508"/>
    </row>
    <row r="273" spans="1:46" s="234" customFormat="1" ht="15.6" hidden="1" outlineLevel="1">
      <c r="A273" s="427"/>
      <c r="B273" s="239" t="s">
        <v>296</v>
      </c>
      <c r="C273" s="242"/>
      <c r="D273" s="242"/>
      <c r="E273" s="242"/>
      <c r="F273" s="242"/>
      <c r="G273" s="242"/>
      <c r="H273" s="242"/>
      <c r="I273" s="242"/>
      <c r="J273" s="242"/>
      <c r="K273" s="242"/>
      <c r="L273" s="242"/>
      <c r="M273" s="242"/>
      <c r="N273" s="242"/>
      <c r="O273" s="242"/>
      <c r="P273" s="242"/>
      <c r="Q273" s="242"/>
      <c r="R273" s="242"/>
      <c r="S273" s="242"/>
      <c r="T273" s="242"/>
      <c r="U273" s="242"/>
      <c r="V273" s="242"/>
      <c r="W273" s="242"/>
      <c r="X273" s="242"/>
      <c r="Y273" s="242"/>
      <c r="Z273" s="242"/>
      <c r="AA273" s="242"/>
      <c r="AB273" s="242"/>
      <c r="AC273" s="242"/>
      <c r="AD273" s="242"/>
      <c r="AE273" s="346"/>
      <c r="AF273" s="346"/>
      <c r="AG273" s="346"/>
      <c r="AH273" s="346"/>
      <c r="AI273" s="346"/>
      <c r="AJ273" s="346"/>
      <c r="AK273" s="350"/>
      <c r="AL273" s="350"/>
      <c r="AM273" s="350"/>
      <c r="AN273" s="350"/>
      <c r="AO273" s="350"/>
      <c r="AP273" s="350"/>
      <c r="AQ273" s="350"/>
      <c r="AR273" s="350"/>
      <c r="AS273" s="423"/>
      <c r="AT273" s="509"/>
    </row>
    <row r="274" spans="1:46" ht="15" hidden="1" outlineLevel="1">
      <c r="A274" s="427">
        <v>15</v>
      </c>
      <c r="B274" s="245" t="s">
        <v>493</v>
      </c>
      <c r="C274" s="242" t="s">
        <v>323</v>
      </c>
      <c r="D274" s="246"/>
      <c r="E274" s="246"/>
      <c r="F274" s="246"/>
      <c r="G274" s="246"/>
      <c r="H274" s="246"/>
      <c r="I274" s="246"/>
      <c r="J274" s="246"/>
      <c r="K274" s="246"/>
      <c r="L274" s="246"/>
      <c r="M274" s="246"/>
      <c r="N274" s="246"/>
      <c r="O274" s="246"/>
      <c r="P274" s="246"/>
      <c r="Q274" s="246">
        <v>0</v>
      </c>
      <c r="R274" s="246"/>
      <c r="S274" s="246"/>
      <c r="T274" s="246"/>
      <c r="U274" s="246"/>
      <c r="V274" s="246"/>
      <c r="W274" s="246"/>
      <c r="X274" s="246"/>
      <c r="Y274" s="246"/>
      <c r="Z274" s="246"/>
      <c r="AA274" s="246"/>
      <c r="AB274" s="246"/>
      <c r="AC274" s="246"/>
      <c r="AD274" s="246"/>
      <c r="AE274" s="344"/>
      <c r="AF274" s="344"/>
      <c r="AG274" s="344"/>
      <c r="AH274" s="344"/>
      <c r="AI274" s="344"/>
      <c r="AJ274" s="344"/>
      <c r="AK274" s="344"/>
      <c r="AL274" s="344"/>
      <c r="AM274" s="344"/>
      <c r="AN274" s="344"/>
      <c r="AO274" s="344"/>
      <c r="AP274" s="344"/>
      <c r="AQ274" s="344"/>
      <c r="AR274" s="344"/>
      <c r="AS274" s="247">
        <f>SUM(AE274:AR274)</f>
        <v>0</v>
      </c>
    </row>
    <row r="275" spans="1:46" ht="15" hidden="1" outlineLevel="1">
      <c r="B275" s="245" t="s">
        <v>557</v>
      </c>
      <c r="C275" s="242" t="s">
        <v>325</v>
      </c>
      <c r="D275" s="246"/>
      <c r="E275" s="246"/>
      <c r="F275" s="246"/>
      <c r="G275" s="246"/>
      <c r="H275" s="246"/>
      <c r="I275" s="246"/>
      <c r="J275" s="246"/>
      <c r="K275" s="246"/>
      <c r="L275" s="246"/>
      <c r="M275" s="246"/>
      <c r="N275" s="246"/>
      <c r="O275" s="246"/>
      <c r="P275" s="246"/>
      <c r="Q275" s="246">
        <f>Q274</f>
        <v>0</v>
      </c>
      <c r="R275" s="246"/>
      <c r="S275" s="246"/>
      <c r="T275" s="246"/>
      <c r="U275" s="246"/>
      <c r="V275" s="246"/>
      <c r="W275" s="246"/>
      <c r="X275" s="246"/>
      <c r="Y275" s="246"/>
      <c r="Z275" s="246"/>
      <c r="AA275" s="246"/>
      <c r="AB275" s="246"/>
      <c r="AC275" s="246"/>
      <c r="AD275" s="246"/>
      <c r="AE275" s="345">
        <f>AE274</f>
        <v>0</v>
      </c>
      <c r="AF275" s="345">
        <f t="shared" ref="AF275:AR275" si="752">AF274</f>
        <v>0</v>
      </c>
      <c r="AG275" s="345">
        <f t="shared" si="752"/>
        <v>0</v>
      </c>
      <c r="AH275" s="345">
        <f t="shared" si="752"/>
        <v>0</v>
      </c>
      <c r="AI275" s="345">
        <f t="shared" si="752"/>
        <v>0</v>
      </c>
      <c r="AJ275" s="345">
        <f t="shared" si="752"/>
        <v>0</v>
      </c>
      <c r="AK275" s="345">
        <f t="shared" si="752"/>
        <v>0</v>
      </c>
      <c r="AL275" s="345">
        <f t="shared" si="752"/>
        <v>0</v>
      </c>
      <c r="AM275" s="345">
        <f t="shared" si="752"/>
        <v>0</v>
      </c>
      <c r="AN275" s="345">
        <f t="shared" si="752"/>
        <v>0</v>
      </c>
      <c r="AO275" s="345">
        <f t="shared" si="752"/>
        <v>0</v>
      </c>
      <c r="AP275" s="345">
        <f t="shared" si="752"/>
        <v>0</v>
      </c>
      <c r="AQ275" s="345">
        <f t="shared" si="752"/>
        <v>0</v>
      </c>
      <c r="AR275" s="345">
        <f t="shared" si="752"/>
        <v>0</v>
      </c>
      <c r="AS275" s="248"/>
    </row>
    <row r="276" spans="1:46" ht="15" hidden="1" outlineLevel="1">
      <c r="B276" s="265"/>
      <c r="C276" s="256"/>
      <c r="D276" s="242"/>
      <c r="E276" s="242"/>
      <c r="F276" s="242"/>
      <c r="G276" s="242"/>
      <c r="H276" s="242"/>
      <c r="I276" s="242"/>
      <c r="J276" s="242"/>
      <c r="K276" s="242"/>
      <c r="L276" s="242"/>
      <c r="M276" s="242"/>
      <c r="N276" s="242"/>
      <c r="O276" s="242"/>
      <c r="P276" s="242"/>
      <c r="Q276" s="242"/>
      <c r="R276" s="242"/>
      <c r="S276" s="242"/>
      <c r="T276" s="242"/>
      <c r="U276" s="242"/>
      <c r="V276" s="242"/>
      <c r="W276" s="242"/>
      <c r="X276" s="242"/>
      <c r="Y276" s="242"/>
      <c r="Z276" s="242"/>
      <c r="AA276" s="242"/>
      <c r="AB276" s="242"/>
      <c r="AC276" s="242"/>
      <c r="AD276" s="242"/>
      <c r="AE276" s="346"/>
      <c r="AF276" s="346"/>
      <c r="AG276" s="346"/>
      <c r="AH276" s="346"/>
      <c r="AI276" s="346"/>
      <c r="AJ276" s="346"/>
      <c r="AK276" s="346"/>
      <c r="AL276" s="346"/>
      <c r="AM276" s="346"/>
      <c r="AN276" s="346"/>
      <c r="AO276" s="346"/>
      <c r="AP276" s="346"/>
      <c r="AQ276" s="346"/>
      <c r="AR276" s="346"/>
      <c r="AS276" s="257"/>
    </row>
    <row r="277" spans="1:46" s="234" customFormat="1" ht="15" hidden="1" outlineLevel="1">
      <c r="A277" s="427">
        <v>16</v>
      </c>
      <c r="B277" s="274" t="s">
        <v>355</v>
      </c>
      <c r="C277" s="242" t="s">
        <v>323</v>
      </c>
      <c r="D277" s="246"/>
      <c r="E277" s="246"/>
      <c r="F277" s="246"/>
      <c r="G277" s="246"/>
      <c r="H277" s="246"/>
      <c r="I277" s="246"/>
      <c r="J277" s="246"/>
      <c r="K277" s="246"/>
      <c r="L277" s="246"/>
      <c r="M277" s="246"/>
      <c r="N277" s="246"/>
      <c r="O277" s="246"/>
      <c r="P277" s="246"/>
      <c r="Q277" s="246">
        <v>0</v>
      </c>
      <c r="R277" s="246"/>
      <c r="S277" s="246"/>
      <c r="T277" s="246"/>
      <c r="U277" s="246"/>
      <c r="V277" s="246"/>
      <c r="W277" s="246"/>
      <c r="X277" s="246"/>
      <c r="Y277" s="246"/>
      <c r="Z277" s="246"/>
      <c r="AA277" s="246"/>
      <c r="AB277" s="246"/>
      <c r="AC277" s="246"/>
      <c r="AD277" s="246"/>
      <c r="AE277" s="344"/>
      <c r="AF277" s="344"/>
      <c r="AG277" s="344"/>
      <c r="AH277" s="344"/>
      <c r="AI277" s="344"/>
      <c r="AJ277" s="344"/>
      <c r="AK277" s="344"/>
      <c r="AL277" s="344"/>
      <c r="AM277" s="344"/>
      <c r="AN277" s="344"/>
      <c r="AO277" s="344"/>
      <c r="AP277" s="344"/>
      <c r="AQ277" s="344"/>
      <c r="AR277" s="344"/>
      <c r="AS277" s="247">
        <f>SUM(AE277:AR277)</f>
        <v>0</v>
      </c>
    </row>
    <row r="278" spans="1:46" s="234" customFormat="1" ht="15" hidden="1" outlineLevel="1">
      <c r="A278" s="427"/>
      <c r="B278" s="274" t="s">
        <v>557</v>
      </c>
      <c r="C278" s="242" t="s">
        <v>325</v>
      </c>
      <c r="D278" s="246"/>
      <c r="E278" s="246"/>
      <c r="F278" s="246"/>
      <c r="G278" s="246"/>
      <c r="H278" s="246"/>
      <c r="I278" s="246"/>
      <c r="J278" s="246"/>
      <c r="K278" s="246"/>
      <c r="L278" s="246"/>
      <c r="M278" s="246"/>
      <c r="N278" s="246"/>
      <c r="O278" s="246"/>
      <c r="P278" s="246"/>
      <c r="Q278" s="246">
        <f>Q277</f>
        <v>0</v>
      </c>
      <c r="R278" s="246"/>
      <c r="S278" s="246"/>
      <c r="T278" s="246"/>
      <c r="U278" s="246"/>
      <c r="V278" s="246"/>
      <c r="W278" s="246"/>
      <c r="X278" s="246"/>
      <c r="Y278" s="246"/>
      <c r="Z278" s="246"/>
      <c r="AA278" s="246"/>
      <c r="AB278" s="246"/>
      <c r="AC278" s="246"/>
      <c r="AD278" s="246"/>
      <c r="AE278" s="345">
        <f>AE277</f>
        <v>0</v>
      </c>
      <c r="AF278" s="345">
        <f t="shared" ref="AF278:AR278" si="753">AF277</f>
        <v>0</v>
      </c>
      <c r="AG278" s="345">
        <f t="shared" si="753"/>
        <v>0</v>
      </c>
      <c r="AH278" s="345">
        <f t="shared" si="753"/>
        <v>0</v>
      </c>
      <c r="AI278" s="345">
        <f t="shared" si="753"/>
        <v>0</v>
      </c>
      <c r="AJ278" s="345">
        <f t="shared" si="753"/>
        <v>0</v>
      </c>
      <c r="AK278" s="345">
        <f t="shared" si="753"/>
        <v>0</v>
      </c>
      <c r="AL278" s="345">
        <f t="shared" si="753"/>
        <v>0</v>
      </c>
      <c r="AM278" s="345">
        <f t="shared" si="753"/>
        <v>0</v>
      </c>
      <c r="AN278" s="345">
        <f t="shared" si="753"/>
        <v>0</v>
      </c>
      <c r="AO278" s="345">
        <f t="shared" si="753"/>
        <v>0</v>
      </c>
      <c r="AP278" s="345">
        <f t="shared" si="753"/>
        <v>0</v>
      </c>
      <c r="AQ278" s="345">
        <f t="shared" si="753"/>
        <v>0</v>
      </c>
      <c r="AR278" s="345">
        <f t="shared" si="753"/>
        <v>0</v>
      </c>
      <c r="AS278" s="248"/>
    </row>
    <row r="279" spans="1:46" s="234" customFormat="1" ht="15" hidden="1" outlineLevel="1">
      <c r="A279" s="427"/>
      <c r="B279" s="274"/>
      <c r="C279" s="242"/>
      <c r="D279" s="242"/>
      <c r="E279" s="242"/>
      <c r="F279" s="242"/>
      <c r="G279" s="242"/>
      <c r="H279" s="242"/>
      <c r="I279" s="242"/>
      <c r="J279" s="242"/>
      <c r="K279" s="242"/>
      <c r="L279" s="242"/>
      <c r="M279" s="242"/>
      <c r="N279" s="242"/>
      <c r="O279" s="242"/>
      <c r="P279" s="242"/>
      <c r="Q279" s="242"/>
      <c r="R279" s="242"/>
      <c r="S279" s="242"/>
      <c r="T279" s="242"/>
      <c r="U279" s="242"/>
      <c r="V279" s="242"/>
      <c r="W279" s="242"/>
      <c r="X279" s="242"/>
      <c r="Y279" s="242"/>
      <c r="Z279" s="242"/>
      <c r="AA279" s="242"/>
      <c r="AB279" s="242"/>
      <c r="AC279" s="242"/>
      <c r="AD279" s="242"/>
      <c r="AE279" s="346"/>
      <c r="AF279" s="346"/>
      <c r="AG279" s="346"/>
      <c r="AH279" s="346"/>
      <c r="AI279" s="346"/>
      <c r="AJ279" s="346"/>
      <c r="AK279" s="350"/>
      <c r="AL279" s="350"/>
      <c r="AM279" s="350"/>
      <c r="AN279" s="350"/>
      <c r="AO279" s="350"/>
      <c r="AP279" s="350"/>
      <c r="AQ279" s="350"/>
      <c r="AR279" s="350"/>
      <c r="AS279" s="263"/>
    </row>
    <row r="280" spans="1:46" ht="15.6" hidden="1" outlineLevel="1">
      <c r="B280" s="425" t="s">
        <v>494</v>
      </c>
      <c r="C280" s="270"/>
      <c r="D280" s="241"/>
      <c r="E280" s="240"/>
      <c r="F280" s="240"/>
      <c r="G280" s="240"/>
      <c r="H280" s="240"/>
      <c r="I280" s="240"/>
      <c r="J280" s="240"/>
      <c r="K280" s="240"/>
      <c r="L280" s="240"/>
      <c r="M280" s="240"/>
      <c r="N280" s="240"/>
      <c r="O280" s="240"/>
      <c r="P280" s="240"/>
      <c r="Q280" s="241"/>
      <c r="R280" s="240"/>
      <c r="S280" s="240"/>
      <c r="T280" s="240"/>
      <c r="U280" s="240"/>
      <c r="V280" s="240"/>
      <c r="W280" s="240"/>
      <c r="X280" s="240"/>
      <c r="Y280" s="240"/>
      <c r="Z280" s="240"/>
      <c r="AA280" s="240"/>
      <c r="AB280" s="240"/>
      <c r="AC280" s="240"/>
      <c r="AD280" s="240"/>
      <c r="AE280" s="348"/>
      <c r="AF280" s="348"/>
      <c r="AG280" s="348"/>
      <c r="AH280" s="348"/>
      <c r="AI280" s="348"/>
      <c r="AJ280" s="348"/>
      <c r="AK280" s="348"/>
      <c r="AL280" s="348"/>
      <c r="AM280" s="348"/>
      <c r="AN280" s="348"/>
      <c r="AO280" s="348"/>
      <c r="AP280" s="348"/>
      <c r="AQ280" s="348"/>
      <c r="AR280" s="348"/>
      <c r="AS280" s="243"/>
    </row>
    <row r="281" spans="1:46" ht="15" hidden="1" outlineLevel="1">
      <c r="A281" s="427">
        <v>17</v>
      </c>
      <c r="B281" s="264" t="s">
        <v>495</v>
      </c>
      <c r="C281" s="242" t="s">
        <v>323</v>
      </c>
      <c r="D281" s="246"/>
      <c r="E281" s="246"/>
      <c r="F281" s="246"/>
      <c r="G281" s="246"/>
      <c r="H281" s="246"/>
      <c r="I281" s="246"/>
      <c r="J281" s="246"/>
      <c r="K281" s="246"/>
      <c r="L281" s="246"/>
      <c r="M281" s="246"/>
      <c r="N281" s="246"/>
      <c r="O281" s="246"/>
      <c r="P281" s="246"/>
      <c r="Q281" s="246">
        <v>12</v>
      </c>
      <c r="R281" s="246"/>
      <c r="S281" s="246"/>
      <c r="T281" s="246"/>
      <c r="U281" s="246"/>
      <c r="V281" s="246"/>
      <c r="W281" s="246"/>
      <c r="X281" s="246"/>
      <c r="Y281" s="246"/>
      <c r="Z281" s="246"/>
      <c r="AA281" s="246"/>
      <c r="AB281" s="246"/>
      <c r="AC281" s="246"/>
      <c r="AD281" s="246"/>
      <c r="AE281" s="360"/>
      <c r="AF281" s="344"/>
      <c r="AG281" s="344"/>
      <c r="AH281" s="344"/>
      <c r="AI281" s="344"/>
      <c r="AJ281" s="344"/>
      <c r="AK281" s="344"/>
      <c r="AL281" s="349"/>
      <c r="AM281" s="349"/>
      <c r="AN281" s="349"/>
      <c r="AO281" s="349"/>
      <c r="AP281" s="349"/>
      <c r="AQ281" s="349"/>
      <c r="AR281" s="349"/>
      <c r="AS281" s="247">
        <f>SUM(AE281:AR281)</f>
        <v>0</v>
      </c>
    </row>
    <row r="282" spans="1:46" ht="15" hidden="1" outlineLevel="1">
      <c r="B282" s="245" t="s">
        <v>557</v>
      </c>
      <c r="C282" s="242" t="s">
        <v>325</v>
      </c>
      <c r="D282" s="246"/>
      <c r="E282" s="246"/>
      <c r="F282" s="246"/>
      <c r="G282" s="246"/>
      <c r="H282" s="246"/>
      <c r="I282" s="246"/>
      <c r="J282" s="246"/>
      <c r="K282" s="246"/>
      <c r="L282" s="246"/>
      <c r="M282" s="246"/>
      <c r="N282" s="246"/>
      <c r="O282" s="246"/>
      <c r="P282" s="246"/>
      <c r="Q282" s="246">
        <f>Q281</f>
        <v>12</v>
      </c>
      <c r="R282" s="246"/>
      <c r="S282" s="246"/>
      <c r="T282" s="246"/>
      <c r="U282" s="246"/>
      <c r="V282" s="246"/>
      <c r="W282" s="246"/>
      <c r="X282" s="246"/>
      <c r="Y282" s="246"/>
      <c r="Z282" s="246"/>
      <c r="AA282" s="246"/>
      <c r="AB282" s="246"/>
      <c r="AC282" s="246"/>
      <c r="AD282" s="246"/>
      <c r="AE282" s="345">
        <f>AE281</f>
        <v>0</v>
      </c>
      <c r="AF282" s="345">
        <f t="shared" ref="AF282:AR282" si="754">AF281</f>
        <v>0</v>
      </c>
      <c r="AG282" s="345">
        <f t="shared" si="754"/>
        <v>0</v>
      </c>
      <c r="AH282" s="345">
        <f t="shared" si="754"/>
        <v>0</v>
      </c>
      <c r="AI282" s="345">
        <f t="shared" si="754"/>
        <v>0</v>
      </c>
      <c r="AJ282" s="345">
        <f t="shared" si="754"/>
        <v>0</v>
      </c>
      <c r="AK282" s="345">
        <f t="shared" si="754"/>
        <v>0</v>
      </c>
      <c r="AL282" s="345">
        <f t="shared" si="754"/>
        <v>0</v>
      </c>
      <c r="AM282" s="345">
        <f t="shared" si="754"/>
        <v>0</v>
      </c>
      <c r="AN282" s="345">
        <f t="shared" si="754"/>
        <v>0</v>
      </c>
      <c r="AO282" s="345">
        <f t="shared" si="754"/>
        <v>0</v>
      </c>
      <c r="AP282" s="345">
        <f t="shared" si="754"/>
        <v>0</v>
      </c>
      <c r="AQ282" s="345">
        <f t="shared" si="754"/>
        <v>0</v>
      </c>
      <c r="AR282" s="345">
        <f t="shared" si="754"/>
        <v>0</v>
      </c>
      <c r="AS282" s="257"/>
    </row>
    <row r="283" spans="1:46" ht="15" hidden="1" outlineLevel="1">
      <c r="B283" s="245"/>
      <c r="C283" s="242"/>
      <c r="D283" s="242"/>
      <c r="E283" s="242"/>
      <c r="F283" s="242"/>
      <c r="G283" s="242"/>
      <c r="H283" s="242"/>
      <c r="I283" s="242"/>
      <c r="J283" s="242"/>
      <c r="K283" s="242"/>
      <c r="L283" s="242"/>
      <c r="M283" s="242"/>
      <c r="N283" s="242"/>
      <c r="O283" s="242"/>
      <c r="P283" s="242"/>
      <c r="Q283" s="242"/>
      <c r="R283" s="242"/>
      <c r="S283" s="242"/>
      <c r="T283" s="242"/>
      <c r="U283" s="242"/>
      <c r="V283" s="242"/>
      <c r="W283" s="242"/>
      <c r="X283" s="242"/>
      <c r="Y283" s="242"/>
      <c r="Z283" s="242"/>
      <c r="AA283" s="242"/>
      <c r="AB283" s="242"/>
      <c r="AC283" s="242"/>
      <c r="AD283" s="242"/>
      <c r="AE283" s="356"/>
      <c r="AF283" s="359"/>
      <c r="AG283" s="359"/>
      <c r="AH283" s="359"/>
      <c r="AI283" s="359"/>
      <c r="AJ283" s="359"/>
      <c r="AK283" s="359"/>
      <c r="AL283" s="359"/>
      <c r="AM283" s="359"/>
      <c r="AN283" s="359"/>
      <c r="AO283" s="359"/>
      <c r="AP283" s="359"/>
      <c r="AQ283" s="359"/>
      <c r="AR283" s="359"/>
      <c r="AS283" s="257"/>
    </row>
    <row r="284" spans="1:46" ht="15" hidden="1" outlineLevel="1">
      <c r="A284" s="427">
        <v>18</v>
      </c>
      <c r="B284" s="264" t="s">
        <v>496</v>
      </c>
      <c r="C284" s="242" t="s">
        <v>323</v>
      </c>
      <c r="D284" s="246"/>
      <c r="E284" s="246"/>
      <c r="F284" s="246"/>
      <c r="G284" s="246"/>
      <c r="H284" s="246"/>
      <c r="I284" s="246"/>
      <c r="J284" s="246"/>
      <c r="K284" s="246"/>
      <c r="L284" s="246"/>
      <c r="M284" s="246"/>
      <c r="N284" s="246"/>
      <c r="O284" s="246"/>
      <c r="P284" s="246"/>
      <c r="Q284" s="246">
        <v>12</v>
      </c>
      <c r="R284" s="246"/>
      <c r="S284" s="246"/>
      <c r="T284" s="246"/>
      <c r="U284" s="246"/>
      <c r="V284" s="246"/>
      <c r="W284" s="246"/>
      <c r="X284" s="246"/>
      <c r="Y284" s="246"/>
      <c r="Z284" s="246"/>
      <c r="AA284" s="246"/>
      <c r="AB284" s="246"/>
      <c r="AC284" s="246"/>
      <c r="AD284" s="246"/>
      <c r="AE284" s="360"/>
      <c r="AF284" s="344"/>
      <c r="AG284" s="344"/>
      <c r="AH284" s="344"/>
      <c r="AI284" s="344"/>
      <c r="AJ284" s="344"/>
      <c r="AK284" s="344"/>
      <c r="AL284" s="349"/>
      <c r="AM284" s="349"/>
      <c r="AN284" s="349"/>
      <c r="AO284" s="349"/>
      <c r="AP284" s="349"/>
      <c r="AQ284" s="349"/>
      <c r="AR284" s="349"/>
      <c r="AS284" s="247">
        <f>SUM(AE284:AR284)</f>
        <v>0</v>
      </c>
    </row>
    <row r="285" spans="1:46" ht="15" hidden="1" outlineLevel="1">
      <c r="B285" s="245" t="s">
        <v>557</v>
      </c>
      <c r="C285" s="242" t="s">
        <v>325</v>
      </c>
      <c r="D285" s="246"/>
      <c r="E285" s="246"/>
      <c r="F285" s="246"/>
      <c r="G285" s="246"/>
      <c r="H285" s="246"/>
      <c r="I285" s="246"/>
      <c r="J285" s="246"/>
      <c r="K285" s="246"/>
      <c r="L285" s="246"/>
      <c r="M285" s="246"/>
      <c r="N285" s="246"/>
      <c r="O285" s="246"/>
      <c r="P285" s="246"/>
      <c r="Q285" s="246">
        <f>Q284</f>
        <v>12</v>
      </c>
      <c r="R285" s="246"/>
      <c r="S285" s="246"/>
      <c r="T285" s="246"/>
      <c r="U285" s="246"/>
      <c r="V285" s="246"/>
      <c r="W285" s="246"/>
      <c r="X285" s="246"/>
      <c r="Y285" s="246"/>
      <c r="Z285" s="246"/>
      <c r="AA285" s="246"/>
      <c r="AB285" s="246"/>
      <c r="AC285" s="246"/>
      <c r="AD285" s="246"/>
      <c r="AE285" s="345">
        <f>AE284</f>
        <v>0</v>
      </c>
      <c r="AF285" s="345">
        <f t="shared" ref="AF285:AR285" si="755">AF284</f>
        <v>0</v>
      </c>
      <c r="AG285" s="345">
        <f t="shared" si="755"/>
        <v>0</v>
      </c>
      <c r="AH285" s="345">
        <f t="shared" si="755"/>
        <v>0</v>
      </c>
      <c r="AI285" s="345">
        <f t="shared" si="755"/>
        <v>0</v>
      </c>
      <c r="AJ285" s="345">
        <f t="shared" si="755"/>
        <v>0</v>
      </c>
      <c r="AK285" s="345">
        <f t="shared" si="755"/>
        <v>0</v>
      </c>
      <c r="AL285" s="345">
        <f t="shared" si="755"/>
        <v>0</v>
      </c>
      <c r="AM285" s="345">
        <f t="shared" si="755"/>
        <v>0</v>
      </c>
      <c r="AN285" s="345">
        <f t="shared" si="755"/>
        <v>0</v>
      </c>
      <c r="AO285" s="345">
        <f t="shared" si="755"/>
        <v>0</v>
      </c>
      <c r="AP285" s="345">
        <f t="shared" si="755"/>
        <v>0</v>
      </c>
      <c r="AQ285" s="345">
        <f t="shared" si="755"/>
        <v>0</v>
      </c>
      <c r="AR285" s="345">
        <f t="shared" si="755"/>
        <v>0</v>
      </c>
      <c r="AS285" s="257"/>
    </row>
    <row r="286" spans="1:46" ht="15" hidden="1" outlineLevel="1">
      <c r="B286" s="272"/>
      <c r="C286" s="242"/>
      <c r="D286" s="242"/>
      <c r="E286" s="242"/>
      <c r="F286" s="242"/>
      <c r="G286" s="242"/>
      <c r="H286" s="242"/>
      <c r="I286" s="242"/>
      <c r="J286" s="242"/>
      <c r="K286" s="242"/>
      <c r="L286" s="242"/>
      <c r="M286" s="242"/>
      <c r="N286" s="242"/>
      <c r="O286" s="242"/>
      <c r="P286" s="242"/>
      <c r="Q286" s="242"/>
      <c r="R286" s="242"/>
      <c r="S286" s="242"/>
      <c r="T286" s="242"/>
      <c r="U286" s="242"/>
      <c r="V286" s="242"/>
      <c r="W286" s="242"/>
      <c r="X286" s="242"/>
      <c r="Y286" s="242"/>
      <c r="Z286" s="242"/>
      <c r="AA286" s="242"/>
      <c r="AB286" s="242"/>
      <c r="AC286" s="242"/>
      <c r="AD286" s="242"/>
      <c r="AE286" s="357"/>
      <c r="AF286" s="358"/>
      <c r="AG286" s="358"/>
      <c r="AH286" s="358"/>
      <c r="AI286" s="358"/>
      <c r="AJ286" s="358"/>
      <c r="AK286" s="358"/>
      <c r="AL286" s="358"/>
      <c r="AM286" s="358"/>
      <c r="AN286" s="358"/>
      <c r="AO286" s="358"/>
      <c r="AP286" s="358"/>
      <c r="AQ286" s="358"/>
      <c r="AR286" s="358"/>
      <c r="AS286" s="248"/>
    </row>
    <row r="287" spans="1:46" ht="15" hidden="1" outlineLevel="1">
      <c r="A287" s="427">
        <v>19</v>
      </c>
      <c r="B287" s="264" t="s">
        <v>497</v>
      </c>
      <c r="C287" s="242" t="s">
        <v>323</v>
      </c>
      <c r="D287" s="246"/>
      <c r="E287" s="246"/>
      <c r="F287" s="246"/>
      <c r="G287" s="246"/>
      <c r="H287" s="246"/>
      <c r="I287" s="246"/>
      <c r="J287" s="246"/>
      <c r="K287" s="246"/>
      <c r="L287" s="246"/>
      <c r="M287" s="246"/>
      <c r="N287" s="246"/>
      <c r="O287" s="246"/>
      <c r="P287" s="246"/>
      <c r="Q287" s="246">
        <v>12</v>
      </c>
      <c r="R287" s="246"/>
      <c r="S287" s="246"/>
      <c r="T287" s="246"/>
      <c r="U287" s="246"/>
      <c r="V287" s="246"/>
      <c r="W287" s="246"/>
      <c r="X287" s="246"/>
      <c r="Y287" s="246"/>
      <c r="Z287" s="246"/>
      <c r="AA287" s="246"/>
      <c r="AB287" s="246"/>
      <c r="AC287" s="246"/>
      <c r="AD287" s="246"/>
      <c r="AE287" s="360"/>
      <c r="AF287" s="344"/>
      <c r="AG287" s="344"/>
      <c r="AH287" s="344"/>
      <c r="AI287" s="344"/>
      <c r="AJ287" s="344"/>
      <c r="AK287" s="344"/>
      <c r="AL287" s="349"/>
      <c r="AM287" s="349"/>
      <c r="AN287" s="349"/>
      <c r="AO287" s="349"/>
      <c r="AP287" s="349"/>
      <c r="AQ287" s="349"/>
      <c r="AR287" s="349"/>
      <c r="AS287" s="247">
        <f>SUM(AE287:AR287)</f>
        <v>0</v>
      </c>
    </row>
    <row r="288" spans="1:46" ht="15" hidden="1" outlineLevel="1">
      <c r="B288" s="245" t="s">
        <v>557</v>
      </c>
      <c r="C288" s="242" t="s">
        <v>325</v>
      </c>
      <c r="D288" s="246"/>
      <c r="E288" s="246"/>
      <c r="F288" s="246"/>
      <c r="G288" s="246"/>
      <c r="H288" s="246"/>
      <c r="I288" s="246"/>
      <c r="J288" s="246"/>
      <c r="K288" s="246"/>
      <c r="L288" s="246"/>
      <c r="M288" s="246"/>
      <c r="N288" s="246"/>
      <c r="O288" s="246"/>
      <c r="P288" s="246"/>
      <c r="Q288" s="246">
        <f>Q287</f>
        <v>12</v>
      </c>
      <c r="R288" s="246"/>
      <c r="S288" s="246"/>
      <c r="T288" s="246"/>
      <c r="U288" s="246"/>
      <c r="V288" s="246"/>
      <c r="W288" s="246"/>
      <c r="X288" s="246"/>
      <c r="Y288" s="246"/>
      <c r="Z288" s="246"/>
      <c r="AA288" s="246"/>
      <c r="AB288" s="246"/>
      <c r="AC288" s="246"/>
      <c r="AD288" s="246"/>
      <c r="AE288" s="345">
        <f>AE287</f>
        <v>0</v>
      </c>
      <c r="AF288" s="345">
        <f t="shared" ref="AF288:AR288" si="756">AF287</f>
        <v>0</v>
      </c>
      <c r="AG288" s="345">
        <f t="shared" si="756"/>
        <v>0</v>
      </c>
      <c r="AH288" s="345">
        <f t="shared" si="756"/>
        <v>0</v>
      </c>
      <c r="AI288" s="345">
        <f t="shared" si="756"/>
        <v>0</v>
      </c>
      <c r="AJ288" s="345">
        <f t="shared" si="756"/>
        <v>0</v>
      </c>
      <c r="AK288" s="345">
        <f t="shared" si="756"/>
        <v>0</v>
      </c>
      <c r="AL288" s="345">
        <f t="shared" si="756"/>
        <v>0</v>
      </c>
      <c r="AM288" s="345">
        <f t="shared" si="756"/>
        <v>0</v>
      </c>
      <c r="AN288" s="345">
        <f t="shared" si="756"/>
        <v>0</v>
      </c>
      <c r="AO288" s="345">
        <f t="shared" si="756"/>
        <v>0</v>
      </c>
      <c r="AP288" s="345">
        <f t="shared" si="756"/>
        <v>0</v>
      </c>
      <c r="AQ288" s="345">
        <f t="shared" si="756"/>
        <v>0</v>
      </c>
      <c r="AR288" s="345">
        <f t="shared" si="756"/>
        <v>0</v>
      </c>
      <c r="AS288" s="248"/>
    </row>
    <row r="289" spans="1:45" ht="15" hidden="1" outlineLevel="1">
      <c r="B289" s="272"/>
      <c r="C289" s="242"/>
      <c r="D289" s="242"/>
      <c r="E289" s="242"/>
      <c r="F289" s="242"/>
      <c r="G289" s="242"/>
      <c r="H289" s="242"/>
      <c r="I289" s="242"/>
      <c r="J289" s="242"/>
      <c r="K289" s="242"/>
      <c r="L289" s="242"/>
      <c r="M289" s="242"/>
      <c r="N289" s="242"/>
      <c r="O289" s="242"/>
      <c r="P289" s="242"/>
      <c r="Q289" s="242"/>
      <c r="R289" s="242"/>
      <c r="S289" s="242"/>
      <c r="T289" s="242"/>
      <c r="U289" s="242"/>
      <c r="V289" s="242"/>
      <c r="W289" s="242"/>
      <c r="X289" s="242"/>
      <c r="Y289" s="242"/>
      <c r="Z289" s="242"/>
      <c r="AA289" s="242"/>
      <c r="AB289" s="242"/>
      <c r="AC289" s="242"/>
      <c r="AD289" s="242"/>
      <c r="AE289" s="346"/>
      <c r="AF289" s="346"/>
      <c r="AG289" s="346"/>
      <c r="AH289" s="346"/>
      <c r="AI289" s="346"/>
      <c r="AJ289" s="346"/>
      <c r="AK289" s="346"/>
      <c r="AL289" s="346"/>
      <c r="AM289" s="346"/>
      <c r="AN289" s="346"/>
      <c r="AO289" s="346"/>
      <c r="AP289" s="346"/>
      <c r="AQ289" s="346"/>
      <c r="AR289" s="346"/>
      <c r="AS289" s="257"/>
    </row>
    <row r="290" spans="1:45" ht="15" hidden="1" outlineLevel="1">
      <c r="A290" s="427">
        <v>20</v>
      </c>
      <c r="B290" s="264" t="s">
        <v>498</v>
      </c>
      <c r="C290" s="242" t="s">
        <v>323</v>
      </c>
      <c r="D290" s="246"/>
      <c r="E290" s="246"/>
      <c r="F290" s="246"/>
      <c r="G290" s="246"/>
      <c r="H290" s="246"/>
      <c r="I290" s="246"/>
      <c r="J290" s="246"/>
      <c r="K290" s="246"/>
      <c r="L290" s="246"/>
      <c r="M290" s="246"/>
      <c r="N290" s="246"/>
      <c r="O290" s="246"/>
      <c r="P290" s="246"/>
      <c r="Q290" s="246">
        <v>12</v>
      </c>
      <c r="R290" s="246"/>
      <c r="S290" s="246"/>
      <c r="T290" s="246"/>
      <c r="U290" s="246"/>
      <c r="V290" s="246"/>
      <c r="W290" s="246"/>
      <c r="X290" s="246"/>
      <c r="Y290" s="246"/>
      <c r="Z290" s="246"/>
      <c r="AA290" s="246"/>
      <c r="AB290" s="246"/>
      <c r="AC290" s="246"/>
      <c r="AD290" s="246"/>
      <c r="AE290" s="360"/>
      <c r="AF290" s="344"/>
      <c r="AG290" s="344"/>
      <c r="AH290" s="344"/>
      <c r="AI290" s="344"/>
      <c r="AJ290" s="344"/>
      <c r="AK290" s="344"/>
      <c r="AL290" s="349"/>
      <c r="AM290" s="349"/>
      <c r="AN290" s="349"/>
      <c r="AO290" s="349"/>
      <c r="AP290" s="349"/>
      <c r="AQ290" s="349"/>
      <c r="AR290" s="349"/>
      <c r="AS290" s="247">
        <f>SUM(AE290:AR290)</f>
        <v>0</v>
      </c>
    </row>
    <row r="291" spans="1:45" ht="15" hidden="1" outlineLevel="1">
      <c r="B291" s="245" t="s">
        <v>557</v>
      </c>
      <c r="C291" s="242" t="s">
        <v>325</v>
      </c>
      <c r="D291" s="246"/>
      <c r="E291" s="246"/>
      <c r="F291" s="246"/>
      <c r="G291" s="246"/>
      <c r="H291" s="246"/>
      <c r="I291" s="246"/>
      <c r="J291" s="246"/>
      <c r="K291" s="246"/>
      <c r="L291" s="246"/>
      <c r="M291" s="246"/>
      <c r="N291" s="246"/>
      <c r="O291" s="246"/>
      <c r="P291" s="246"/>
      <c r="Q291" s="246">
        <f>Q290</f>
        <v>12</v>
      </c>
      <c r="R291" s="246"/>
      <c r="S291" s="246"/>
      <c r="T291" s="246"/>
      <c r="U291" s="246"/>
      <c r="V291" s="246"/>
      <c r="W291" s="246"/>
      <c r="X291" s="246"/>
      <c r="Y291" s="246"/>
      <c r="Z291" s="246"/>
      <c r="AA291" s="246"/>
      <c r="AB291" s="246"/>
      <c r="AC291" s="246"/>
      <c r="AD291" s="246"/>
      <c r="AE291" s="345">
        <f t="shared" ref="AE291:AR291" si="757">AE290</f>
        <v>0</v>
      </c>
      <c r="AF291" s="345">
        <f t="shared" si="757"/>
        <v>0</v>
      </c>
      <c r="AG291" s="345">
        <f t="shared" si="757"/>
        <v>0</v>
      </c>
      <c r="AH291" s="345">
        <f t="shared" si="757"/>
        <v>0</v>
      </c>
      <c r="AI291" s="345">
        <f t="shared" si="757"/>
        <v>0</v>
      </c>
      <c r="AJ291" s="345">
        <f t="shared" si="757"/>
        <v>0</v>
      </c>
      <c r="AK291" s="345">
        <f t="shared" si="757"/>
        <v>0</v>
      </c>
      <c r="AL291" s="345">
        <f t="shared" si="757"/>
        <v>0</v>
      </c>
      <c r="AM291" s="345">
        <f t="shared" si="757"/>
        <v>0</v>
      </c>
      <c r="AN291" s="345">
        <f t="shared" si="757"/>
        <v>0</v>
      </c>
      <c r="AO291" s="345">
        <f t="shared" si="757"/>
        <v>0</v>
      </c>
      <c r="AP291" s="345">
        <f t="shared" si="757"/>
        <v>0</v>
      </c>
      <c r="AQ291" s="345">
        <f t="shared" si="757"/>
        <v>0</v>
      </c>
      <c r="AR291" s="345">
        <f t="shared" si="757"/>
        <v>0</v>
      </c>
      <c r="AS291" s="257"/>
    </row>
    <row r="292" spans="1:45" ht="15.6" hidden="1" outlineLevel="1">
      <c r="B292" s="273"/>
      <c r="C292" s="251"/>
      <c r="D292" s="242"/>
      <c r="E292" s="242"/>
      <c r="F292" s="242"/>
      <c r="G292" s="242"/>
      <c r="H292" s="242"/>
      <c r="I292" s="242"/>
      <c r="J292" s="242"/>
      <c r="K292" s="242"/>
      <c r="L292" s="242"/>
      <c r="M292" s="242"/>
      <c r="N292" s="242"/>
      <c r="O292" s="242"/>
      <c r="P292" s="242"/>
      <c r="Q292" s="251"/>
      <c r="R292" s="242"/>
      <c r="S292" s="242"/>
      <c r="T292" s="242"/>
      <c r="U292" s="242"/>
      <c r="V292" s="242"/>
      <c r="W292" s="242"/>
      <c r="X292" s="242"/>
      <c r="Y292" s="242"/>
      <c r="Z292" s="242"/>
      <c r="AA292" s="242"/>
      <c r="AB292" s="242"/>
      <c r="AC292" s="242"/>
      <c r="AD292" s="242"/>
      <c r="AE292" s="346"/>
      <c r="AF292" s="346"/>
      <c r="AG292" s="346"/>
      <c r="AH292" s="346"/>
      <c r="AI292" s="346"/>
      <c r="AJ292" s="346"/>
      <c r="AK292" s="346"/>
      <c r="AL292" s="346"/>
      <c r="AM292" s="346"/>
      <c r="AN292" s="346"/>
      <c r="AO292" s="346"/>
      <c r="AP292" s="346"/>
      <c r="AQ292" s="346"/>
      <c r="AR292" s="346"/>
      <c r="AS292" s="257"/>
    </row>
    <row r="293" spans="1:45" ht="15.6" hidden="1" outlineLevel="1">
      <c r="B293" s="424" t="s">
        <v>499</v>
      </c>
      <c r="C293" s="242"/>
      <c r="D293" s="242"/>
      <c r="E293" s="242"/>
      <c r="F293" s="242"/>
      <c r="G293" s="242"/>
      <c r="H293" s="242"/>
      <c r="I293" s="242"/>
      <c r="J293" s="242"/>
      <c r="K293" s="242"/>
      <c r="L293" s="242"/>
      <c r="M293" s="242"/>
      <c r="N293" s="242"/>
      <c r="O293" s="242"/>
      <c r="P293" s="242"/>
      <c r="Q293" s="242"/>
      <c r="R293" s="242"/>
      <c r="S293" s="242"/>
      <c r="T293" s="242"/>
      <c r="U293" s="242"/>
      <c r="V293" s="242"/>
      <c r="W293" s="242"/>
      <c r="X293" s="242"/>
      <c r="Y293" s="242"/>
      <c r="Z293" s="242"/>
      <c r="AA293" s="242"/>
      <c r="AB293" s="242"/>
      <c r="AC293" s="242"/>
      <c r="AD293" s="242"/>
      <c r="AE293" s="356"/>
      <c r="AF293" s="359"/>
      <c r="AG293" s="359"/>
      <c r="AH293" s="359"/>
      <c r="AI293" s="359"/>
      <c r="AJ293" s="359"/>
      <c r="AK293" s="359"/>
      <c r="AL293" s="359"/>
      <c r="AM293" s="359"/>
      <c r="AN293" s="359"/>
      <c r="AO293" s="359"/>
      <c r="AP293" s="359"/>
      <c r="AQ293" s="359"/>
      <c r="AR293" s="359"/>
      <c r="AS293" s="257"/>
    </row>
    <row r="294" spans="1:45" ht="15.6" hidden="1" outlineLevel="1">
      <c r="B294" s="239" t="s">
        <v>500</v>
      </c>
      <c r="C294" s="242"/>
      <c r="D294" s="242"/>
      <c r="E294" s="242"/>
      <c r="F294" s="242"/>
      <c r="G294" s="242"/>
      <c r="H294" s="242"/>
      <c r="I294" s="242"/>
      <c r="J294" s="242"/>
      <c r="K294" s="242"/>
      <c r="L294" s="242"/>
      <c r="M294" s="242"/>
      <c r="N294" s="242"/>
      <c r="O294" s="242"/>
      <c r="P294" s="242"/>
      <c r="Q294" s="242"/>
      <c r="R294" s="242"/>
      <c r="S294" s="242"/>
      <c r="T294" s="242"/>
      <c r="U294" s="242"/>
      <c r="V294" s="242"/>
      <c r="W294" s="242"/>
      <c r="X294" s="242"/>
      <c r="Y294" s="242"/>
      <c r="Z294" s="242"/>
      <c r="AA294" s="242"/>
      <c r="AB294" s="242"/>
      <c r="AC294" s="242"/>
      <c r="AD294" s="242"/>
      <c r="AE294" s="356"/>
      <c r="AF294" s="359"/>
      <c r="AG294" s="359"/>
      <c r="AH294" s="359"/>
      <c r="AI294" s="359"/>
      <c r="AJ294" s="359"/>
      <c r="AK294" s="359"/>
      <c r="AL294" s="359"/>
      <c r="AM294" s="359"/>
      <c r="AN294" s="359"/>
      <c r="AO294" s="359"/>
      <c r="AP294" s="359"/>
      <c r="AQ294" s="359"/>
      <c r="AR294" s="359"/>
      <c r="AS294" s="257"/>
    </row>
    <row r="295" spans="1:45" ht="15" hidden="1" outlineLevel="1">
      <c r="A295" s="427">
        <v>21</v>
      </c>
      <c r="B295" s="264" t="s">
        <v>501</v>
      </c>
      <c r="C295" s="242" t="s">
        <v>323</v>
      </c>
      <c r="D295" s="246"/>
      <c r="E295" s="246"/>
      <c r="F295" s="246"/>
      <c r="G295" s="246"/>
      <c r="H295" s="246"/>
      <c r="I295" s="246"/>
      <c r="J295" s="246"/>
      <c r="K295" s="246"/>
      <c r="L295" s="246"/>
      <c r="M295" s="246"/>
      <c r="N295" s="246"/>
      <c r="O295" s="246"/>
      <c r="P295" s="246"/>
      <c r="Q295" s="242"/>
      <c r="R295" s="246"/>
      <c r="S295" s="246"/>
      <c r="T295" s="246"/>
      <c r="U295" s="246"/>
      <c r="V295" s="246"/>
      <c r="W295" s="246"/>
      <c r="X295" s="246"/>
      <c r="Y295" s="246"/>
      <c r="Z295" s="246"/>
      <c r="AA295" s="246"/>
      <c r="AB295" s="246"/>
      <c r="AC295" s="246"/>
      <c r="AD295" s="246"/>
      <c r="AE295" s="344"/>
      <c r="AF295" s="344"/>
      <c r="AG295" s="344"/>
      <c r="AH295" s="344"/>
      <c r="AI295" s="344"/>
      <c r="AJ295" s="344"/>
      <c r="AK295" s="344"/>
      <c r="AL295" s="344"/>
      <c r="AM295" s="344"/>
      <c r="AN295" s="344"/>
      <c r="AO295" s="344"/>
      <c r="AP295" s="344"/>
      <c r="AQ295" s="344"/>
      <c r="AR295" s="344"/>
      <c r="AS295" s="247">
        <f>SUM(AE295:AR295)</f>
        <v>0</v>
      </c>
    </row>
    <row r="296" spans="1:45" ht="15" hidden="1" outlineLevel="1">
      <c r="B296" s="245" t="s">
        <v>557</v>
      </c>
      <c r="C296" s="242" t="s">
        <v>325</v>
      </c>
      <c r="D296" s="246"/>
      <c r="E296" s="246"/>
      <c r="F296" s="246"/>
      <c r="G296" s="246"/>
      <c r="H296" s="246"/>
      <c r="I296" s="246"/>
      <c r="J296" s="246"/>
      <c r="K296" s="246"/>
      <c r="L296" s="246"/>
      <c r="M296" s="246"/>
      <c r="N296" s="246"/>
      <c r="O296" s="246"/>
      <c r="P296" s="246"/>
      <c r="Q296" s="242"/>
      <c r="R296" s="246"/>
      <c r="S296" s="246"/>
      <c r="T296" s="246"/>
      <c r="U296" s="246"/>
      <c r="V296" s="246"/>
      <c r="W296" s="246"/>
      <c r="X296" s="246"/>
      <c r="Y296" s="246"/>
      <c r="Z296" s="246"/>
      <c r="AA296" s="246"/>
      <c r="AB296" s="246"/>
      <c r="AC296" s="246"/>
      <c r="AD296" s="246"/>
      <c r="AE296" s="345">
        <f>AE295</f>
        <v>0</v>
      </c>
      <c r="AF296" s="345">
        <f t="shared" ref="AF296" si="758">AF295</f>
        <v>0</v>
      </c>
      <c r="AG296" s="345">
        <f t="shared" ref="AG296" si="759">AG295</f>
        <v>0</v>
      </c>
      <c r="AH296" s="345">
        <f t="shared" ref="AH296" si="760">AH295</f>
        <v>0</v>
      </c>
      <c r="AI296" s="345">
        <f t="shared" ref="AI296" si="761">AI295</f>
        <v>0</v>
      </c>
      <c r="AJ296" s="345">
        <f t="shared" ref="AJ296" si="762">AJ295</f>
        <v>0</v>
      </c>
      <c r="AK296" s="345">
        <f t="shared" ref="AK296" si="763">AK295</f>
        <v>0</v>
      </c>
      <c r="AL296" s="345">
        <f t="shared" ref="AL296" si="764">AL295</f>
        <v>0</v>
      </c>
      <c r="AM296" s="345">
        <f t="shared" ref="AM296" si="765">AM295</f>
        <v>0</v>
      </c>
      <c r="AN296" s="345">
        <f t="shared" ref="AN296" si="766">AN295</f>
        <v>0</v>
      </c>
      <c r="AO296" s="345">
        <f t="shared" ref="AO296" si="767">AO295</f>
        <v>0</v>
      </c>
      <c r="AP296" s="345">
        <f t="shared" ref="AP296" si="768">AP295</f>
        <v>0</v>
      </c>
      <c r="AQ296" s="345">
        <f t="shared" ref="AQ296" si="769">AQ295</f>
        <v>0</v>
      </c>
      <c r="AR296" s="345">
        <f t="shared" ref="AR296" si="770">AR295</f>
        <v>0</v>
      </c>
      <c r="AS296" s="257"/>
    </row>
    <row r="297" spans="1:45" ht="15" hidden="1" outlineLevel="1">
      <c r="B297" s="245"/>
      <c r="C297" s="242"/>
      <c r="D297" s="242"/>
      <c r="E297" s="242"/>
      <c r="F297" s="242"/>
      <c r="G297" s="242"/>
      <c r="H297" s="242"/>
      <c r="I297" s="242"/>
      <c r="J297" s="242"/>
      <c r="K297" s="242"/>
      <c r="L297" s="242"/>
      <c r="M297" s="242"/>
      <c r="N297" s="242"/>
      <c r="O297" s="242"/>
      <c r="P297" s="242"/>
      <c r="Q297" s="242"/>
      <c r="R297" s="242"/>
      <c r="S297" s="242"/>
      <c r="T297" s="242"/>
      <c r="U297" s="242"/>
      <c r="V297" s="242"/>
      <c r="W297" s="242"/>
      <c r="X297" s="242"/>
      <c r="Y297" s="242"/>
      <c r="Z297" s="242"/>
      <c r="AA297" s="242"/>
      <c r="AB297" s="242"/>
      <c r="AC297" s="242"/>
      <c r="AD297" s="242"/>
      <c r="AE297" s="356"/>
      <c r="AF297" s="359"/>
      <c r="AG297" s="359"/>
      <c r="AH297" s="359"/>
      <c r="AI297" s="359"/>
      <c r="AJ297" s="359"/>
      <c r="AK297" s="359"/>
      <c r="AL297" s="359"/>
      <c r="AM297" s="359"/>
      <c r="AN297" s="359"/>
      <c r="AO297" s="359"/>
      <c r="AP297" s="359"/>
      <c r="AQ297" s="359"/>
      <c r="AR297" s="359"/>
      <c r="AS297" s="257"/>
    </row>
    <row r="298" spans="1:45" ht="15" hidden="1" outlineLevel="1">
      <c r="A298" s="427">
        <v>22</v>
      </c>
      <c r="B298" s="264" t="s">
        <v>502</v>
      </c>
      <c r="C298" s="242" t="s">
        <v>323</v>
      </c>
      <c r="D298" s="246"/>
      <c r="E298" s="246"/>
      <c r="F298" s="246"/>
      <c r="G298" s="246"/>
      <c r="H298" s="246"/>
      <c r="I298" s="246"/>
      <c r="J298" s="246"/>
      <c r="K298" s="246"/>
      <c r="L298" s="246"/>
      <c r="M298" s="246"/>
      <c r="N298" s="246"/>
      <c r="O298" s="246"/>
      <c r="P298" s="246"/>
      <c r="Q298" s="242"/>
      <c r="R298" s="246"/>
      <c r="S298" s="246"/>
      <c r="T298" s="246"/>
      <c r="U298" s="246"/>
      <c r="V298" s="246"/>
      <c r="W298" s="246"/>
      <c r="X298" s="246"/>
      <c r="Y298" s="246"/>
      <c r="Z298" s="246"/>
      <c r="AA298" s="246"/>
      <c r="AB298" s="246"/>
      <c r="AC298" s="246"/>
      <c r="AD298" s="246"/>
      <c r="AE298" s="344"/>
      <c r="AF298" s="344"/>
      <c r="AG298" s="344"/>
      <c r="AH298" s="344"/>
      <c r="AI298" s="344"/>
      <c r="AJ298" s="344"/>
      <c r="AK298" s="344"/>
      <c r="AL298" s="344"/>
      <c r="AM298" s="344"/>
      <c r="AN298" s="344"/>
      <c r="AO298" s="344"/>
      <c r="AP298" s="344"/>
      <c r="AQ298" s="344"/>
      <c r="AR298" s="344"/>
      <c r="AS298" s="247">
        <f>SUM(AE298:AR298)</f>
        <v>0</v>
      </c>
    </row>
    <row r="299" spans="1:45" ht="15" hidden="1" outlineLevel="1">
      <c r="B299" s="245" t="s">
        <v>557</v>
      </c>
      <c r="C299" s="242" t="s">
        <v>325</v>
      </c>
      <c r="D299" s="246"/>
      <c r="E299" s="246"/>
      <c r="F299" s="246"/>
      <c r="G299" s="246"/>
      <c r="H299" s="246"/>
      <c r="I299" s="246"/>
      <c r="J299" s="246"/>
      <c r="K299" s="246"/>
      <c r="L299" s="246"/>
      <c r="M299" s="246"/>
      <c r="N299" s="246"/>
      <c r="O299" s="246"/>
      <c r="P299" s="246"/>
      <c r="Q299" s="242"/>
      <c r="R299" s="246"/>
      <c r="S299" s="246"/>
      <c r="T299" s="246"/>
      <c r="U299" s="246"/>
      <c r="V299" s="246"/>
      <c r="W299" s="246"/>
      <c r="X299" s="246"/>
      <c r="Y299" s="246"/>
      <c r="Z299" s="246"/>
      <c r="AA299" s="246"/>
      <c r="AB299" s="246"/>
      <c r="AC299" s="246"/>
      <c r="AD299" s="246"/>
      <c r="AE299" s="345">
        <f>AE298</f>
        <v>0</v>
      </c>
      <c r="AF299" s="345">
        <f t="shared" ref="AF299" si="771">AF298</f>
        <v>0</v>
      </c>
      <c r="AG299" s="345">
        <f t="shared" ref="AG299" si="772">AG298</f>
        <v>0</v>
      </c>
      <c r="AH299" s="345">
        <f t="shared" ref="AH299" si="773">AH298</f>
        <v>0</v>
      </c>
      <c r="AI299" s="345">
        <f t="shared" ref="AI299" si="774">AI298</f>
        <v>0</v>
      </c>
      <c r="AJ299" s="345">
        <f t="shared" ref="AJ299" si="775">AJ298</f>
        <v>0</v>
      </c>
      <c r="AK299" s="345">
        <f t="shared" ref="AK299" si="776">AK298</f>
        <v>0</v>
      </c>
      <c r="AL299" s="345">
        <f t="shared" ref="AL299" si="777">AL298</f>
        <v>0</v>
      </c>
      <c r="AM299" s="345">
        <f t="shared" ref="AM299" si="778">AM298</f>
        <v>0</v>
      </c>
      <c r="AN299" s="345">
        <f t="shared" ref="AN299" si="779">AN298</f>
        <v>0</v>
      </c>
      <c r="AO299" s="345">
        <f t="shared" ref="AO299" si="780">AO298</f>
        <v>0</v>
      </c>
      <c r="AP299" s="345">
        <f t="shared" ref="AP299" si="781">AP298</f>
        <v>0</v>
      </c>
      <c r="AQ299" s="345">
        <f t="shared" ref="AQ299" si="782">AQ298</f>
        <v>0</v>
      </c>
      <c r="AR299" s="345">
        <f t="shared" ref="AR299" si="783">AR298</f>
        <v>0</v>
      </c>
      <c r="AS299" s="257"/>
    </row>
    <row r="300" spans="1:45" ht="15" hidden="1" outlineLevel="1">
      <c r="B300" s="245"/>
      <c r="C300" s="242"/>
      <c r="D300" s="242"/>
      <c r="E300" s="242"/>
      <c r="F300" s="242"/>
      <c r="G300" s="242"/>
      <c r="H300" s="242"/>
      <c r="I300" s="242"/>
      <c r="J300" s="242"/>
      <c r="K300" s="242"/>
      <c r="L300" s="242"/>
      <c r="M300" s="242"/>
      <c r="N300" s="242"/>
      <c r="O300" s="242"/>
      <c r="P300" s="242"/>
      <c r="Q300" s="242"/>
      <c r="R300" s="242"/>
      <c r="S300" s="242"/>
      <c r="T300" s="242"/>
      <c r="U300" s="242"/>
      <c r="V300" s="242"/>
      <c r="W300" s="242"/>
      <c r="X300" s="242"/>
      <c r="Y300" s="242"/>
      <c r="Z300" s="242"/>
      <c r="AA300" s="242"/>
      <c r="AB300" s="242"/>
      <c r="AC300" s="242"/>
      <c r="AD300" s="242"/>
      <c r="AE300" s="356"/>
      <c r="AF300" s="359"/>
      <c r="AG300" s="359"/>
      <c r="AH300" s="359"/>
      <c r="AI300" s="359"/>
      <c r="AJ300" s="359"/>
      <c r="AK300" s="359"/>
      <c r="AL300" s="359"/>
      <c r="AM300" s="359"/>
      <c r="AN300" s="359"/>
      <c r="AO300" s="359"/>
      <c r="AP300" s="359"/>
      <c r="AQ300" s="359"/>
      <c r="AR300" s="359"/>
      <c r="AS300" s="257"/>
    </row>
    <row r="301" spans="1:45" ht="15" hidden="1" outlineLevel="1">
      <c r="A301" s="427">
        <v>23</v>
      </c>
      <c r="B301" s="264" t="s">
        <v>503</v>
      </c>
      <c r="C301" s="242" t="s">
        <v>323</v>
      </c>
      <c r="D301" s="246"/>
      <c r="E301" s="246"/>
      <c r="F301" s="246"/>
      <c r="G301" s="246"/>
      <c r="H301" s="246"/>
      <c r="I301" s="246"/>
      <c r="J301" s="246"/>
      <c r="K301" s="246"/>
      <c r="L301" s="246"/>
      <c r="M301" s="246"/>
      <c r="N301" s="246"/>
      <c r="O301" s="246"/>
      <c r="P301" s="246"/>
      <c r="Q301" s="242"/>
      <c r="R301" s="246"/>
      <c r="S301" s="246"/>
      <c r="T301" s="246"/>
      <c r="U301" s="246"/>
      <c r="V301" s="246"/>
      <c r="W301" s="246"/>
      <c r="X301" s="246"/>
      <c r="Y301" s="246"/>
      <c r="Z301" s="246"/>
      <c r="AA301" s="246"/>
      <c r="AB301" s="246"/>
      <c r="AC301" s="246"/>
      <c r="AD301" s="246"/>
      <c r="AE301" s="344"/>
      <c r="AF301" s="344"/>
      <c r="AG301" s="344"/>
      <c r="AH301" s="344"/>
      <c r="AI301" s="344"/>
      <c r="AJ301" s="344"/>
      <c r="AK301" s="344"/>
      <c r="AL301" s="344"/>
      <c r="AM301" s="344"/>
      <c r="AN301" s="344"/>
      <c r="AO301" s="344"/>
      <c r="AP301" s="344"/>
      <c r="AQ301" s="344"/>
      <c r="AR301" s="344"/>
      <c r="AS301" s="247">
        <f>SUM(AE301:AR301)</f>
        <v>0</v>
      </c>
    </row>
    <row r="302" spans="1:45" ht="15" hidden="1" outlineLevel="1">
      <c r="B302" s="245" t="s">
        <v>557</v>
      </c>
      <c r="C302" s="242" t="s">
        <v>325</v>
      </c>
      <c r="D302" s="246"/>
      <c r="E302" s="246"/>
      <c r="F302" s="246"/>
      <c r="G302" s="246"/>
      <c r="H302" s="246"/>
      <c r="I302" s="246"/>
      <c r="J302" s="246"/>
      <c r="K302" s="246"/>
      <c r="L302" s="246"/>
      <c r="M302" s="246"/>
      <c r="N302" s="246"/>
      <c r="O302" s="246"/>
      <c r="P302" s="246"/>
      <c r="Q302" s="242"/>
      <c r="R302" s="246"/>
      <c r="S302" s="246"/>
      <c r="T302" s="246"/>
      <c r="U302" s="246"/>
      <c r="V302" s="246"/>
      <c r="W302" s="246"/>
      <c r="X302" s="246"/>
      <c r="Y302" s="246"/>
      <c r="Z302" s="246"/>
      <c r="AA302" s="246"/>
      <c r="AB302" s="246"/>
      <c r="AC302" s="246"/>
      <c r="AD302" s="246"/>
      <c r="AE302" s="345">
        <f>AE301</f>
        <v>0</v>
      </c>
      <c r="AF302" s="345">
        <f t="shared" ref="AF302" si="784">AF301</f>
        <v>0</v>
      </c>
      <c r="AG302" s="345">
        <f t="shared" ref="AG302" si="785">AG301</f>
        <v>0</v>
      </c>
      <c r="AH302" s="345">
        <f t="shared" ref="AH302" si="786">AH301</f>
        <v>0</v>
      </c>
      <c r="AI302" s="345">
        <f t="shared" ref="AI302" si="787">AI301</f>
        <v>0</v>
      </c>
      <c r="AJ302" s="345">
        <f t="shared" ref="AJ302" si="788">AJ301</f>
        <v>0</v>
      </c>
      <c r="AK302" s="345">
        <f t="shared" ref="AK302" si="789">AK301</f>
        <v>0</v>
      </c>
      <c r="AL302" s="345">
        <f t="shared" ref="AL302" si="790">AL301</f>
        <v>0</v>
      </c>
      <c r="AM302" s="345">
        <f t="shared" ref="AM302" si="791">AM301</f>
        <v>0</v>
      </c>
      <c r="AN302" s="345">
        <f t="shared" ref="AN302" si="792">AN301</f>
        <v>0</v>
      </c>
      <c r="AO302" s="345">
        <f t="shared" ref="AO302" si="793">AO301</f>
        <v>0</v>
      </c>
      <c r="AP302" s="345">
        <f t="shared" ref="AP302" si="794">AP301</f>
        <v>0</v>
      </c>
      <c r="AQ302" s="345">
        <f t="shared" ref="AQ302" si="795">AQ301</f>
        <v>0</v>
      </c>
      <c r="AR302" s="345">
        <f t="shared" ref="AR302" si="796">AR301</f>
        <v>0</v>
      </c>
      <c r="AS302" s="257"/>
    </row>
    <row r="303" spans="1:45" ht="15" hidden="1" outlineLevel="1">
      <c r="B303" s="272"/>
      <c r="C303" s="242"/>
      <c r="D303" s="242"/>
      <c r="E303" s="242"/>
      <c r="F303" s="242"/>
      <c r="G303" s="242"/>
      <c r="H303" s="242"/>
      <c r="I303" s="242"/>
      <c r="J303" s="242"/>
      <c r="K303" s="242"/>
      <c r="L303" s="242"/>
      <c r="M303" s="242"/>
      <c r="N303" s="242"/>
      <c r="O303" s="242"/>
      <c r="P303" s="242"/>
      <c r="Q303" s="242"/>
      <c r="R303" s="242"/>
      <c r="S303" s="242"/>
      <c r="T303" s="242"/>
      <c r="U303" s="242"/>
      <c r="V303" s="242"/>
      <c r="W303" s="242"/>
      <c r="X303" s="242"/>
      <c r="Y303" s="242"/>
      <c r="Z303" s="242"/>
      <c r="AA303" s="242"/>
      <c r="AB303" s="242"/>
      <c r="AC303" s="242"/>
      <c r="AD303" s="242"/>
      <c r="AE303" s="356"/>
      <c r="AF303" s="359"/>
      <c r="AG303" s="359"/>
      <c r="AH303" s="359"/>
      <c r="AI303" s="359"/>
      <c r="AJ303" s="359"/>
      <c r="AK303" s="359"/>
      <c r="AL303" s="359"/>
      <c r="AM303" s="359"/>
      <c r="AN303" s="359"/>
      <c r="AO303" s="359"/>
      <c r="AP303" s="359"/>
      <c r="AQ303" s="359"/>
      <c r="AR303" s="359"/>
      <c r="AS303" s="257"/>
    </row>
    <row r="304" spans="1:45" ht="15" hidden="1" outlineLevel="1">
      <c r="A304" s="427">
        <v>24</v>
      </c>
      <c r="B304" s="264" t="s">
        <v>504</v>
      </c>
      <c r="C304" s="242" t="s">
        <v>323</v>
      </c>
      <c r="D304" s="246"/>
      <c r="E304" s="246"/>
      <c r="F304" s="246"/>
      <c r="G304" s="246"/>
      <c r="H304" s="246"/>
      <c r="I304" s="246"/>
      <c r="J304" s="246"/>
      <c r="K304" s="246"/>
      <c r="L304" s="246"/>
      <c r="M304" s="246"/>
      <c r="N304" s="246"/>
      <c r="O304" s="246"/>
      <c r="P304" s="246"/>
      <c r="Q304" s="242"/>
      <c r="R304" s="246"/>
      <c r="S304" s="246"/>
      <c r="T304" s="246"/>
      <c r="U304" s="246"/>
      <c r="V304" s="246"/>
      <c r="W304" s="246"/>
      <c r="X304" s="246"/>
      <c r="Y304" s="246"/>
      <c r="Z304" s="246"/>
      <c r="AA304" s="246"/>
      <c r="AB304" s="246"/>
      <c r="AC304" s="246"/>
      <c r="AD304" s="246"/>
      <c r="AE304" s="344"/>
      <c r="AF304" s="344"/>
      <c r="AG304" s="344"/>
      <c r="AH304" s="344"/>
      <c r="AI304" s="344"/>
      <c r="AJ304" s="344"/>
      <c r="AK304" s="344"/>
      <c r="AL304" s="344"/>
      <c r="AM304" s="344"/>
      <c r="AN304" s="344"/>
      <c r="AO304" s="344"/>
      <c r="AP304" s="344"/>
      <c r="AQ304" s="344"/>
      <c r="AR304" s="344"/>
      <c r="AS304" s="247">
        <f>SUM(AE304:AR304)</f>
        <v>0</v>
      </c>
    </row>
    <row r="305" spans="1:45" ht="15" hidden="1" outlineLevel="1">
      <c r="B305" s="245" t="s">
        <v>557</v>
      </c>
      <c r="C305" s="242" t="s">
        <v>325</v>
      </c>
      <c r="D305" s="246"/>
      <c r="E305" s="246"/>
      <c r="F305" s="246"/>
      <c r="G305" s="246"/>
      <c r="H305" s="246"/>
      <c r="I305" s="246"/>
      <c r="J305" s="246"/>
      <c r="K305" s="246"/>
      <c r="L305" s="246"/>
      <c r="M305" s="246"/>
      <c r="N305" s="246"/>
      <c r="O305" s="246"/>
      <c r="P305" s="246"/>
      <c r="Q305" s="242"/>
      <c r="R305" s="246"/>
      <c r="S305" s="246"/>
      <c r="T305" s="246"/>
      <c r="U305" s="246"/>
      <c r="V305" s="246"/>
      <c r="W305" s="246"/>
      <c r="X305" s="246"/>
      <c r="Y305" s="246"/>
      <c r="Z305" s="246"/>
      <c r="AA305" s="246"/>
      <c r="AB305" s="246"/>
      <c r="AC305" s="246"/>
      <c r="AD305" s="246"/>
      <c r="AE305" s="345">
        <f>AE304</f>
        <v>0</v>
      </c>
      <c r="AF305" s="345">
        <f t="shared" ref="AF305" si="797">AF304</f>
        <v>0</v>
      </c>
      <c r="AG305" s="345">
        <f t="shared" ref="AG305" si="798">AG304</f>
        <v>0</v>
      </c>
      <c r="AH305" s="345">
        <f t="shared" ref="AH305" si="799">AH304</f>
        <v>0</v>
      </c>
      <c r="AI305" s="345">
        <f t="shared" ref="AI305" si="800">AI304</f>
        <v>0</v>
      </c>
      <c r="AJ305" s="345">
        <f t="shared" ref="AJ305" si="801">AJ304</f>
        <v>0</v>
      </c>
      <c r="AK305" s="345">
        <f t="shared" ref="AK305" si="802">AK304</f>
        <v>0</v>
      </c>
      <c r="AL305" s="345">
        <f t="shared" ref="AL305" si="803">AL304</f>
        <v>0</v>
      </c>
      <c r="AM305" s="345">
        <f t="shared" ref="AM305" si="804">AM304</f>
        <v>0</v>
      </c>
      <c r="AN305" s="345">
        <f t="shared" ref="AN305" si="805">AN304</f>
        <v>0</v>
      </c>
      <c r="AO305" s="345">
        <f t="shared" ref="AO305" si="806">AO304</f>
        <v>0</v>
      </c>
      <c r="AP305" s="345">
        <f t="shared" ref="AP305" si="807">AP304</f>
        <v>0</v>
      </c>
      <c r="AQ305" s="345">
        <f t="shared" ref="AQ305" si="808">AQ304</f>
        <v>0</v>
      </c>
      <c r="AR305" s="345">
        <f t="shared" ref="AR305" si="809">AR304</f>
        <v>0</v>
      </c>
      <c r="AS305" s="257"/>
    </row>
    <row r="306" spans="1:45" ht="15" hidden="1" outlineLevel="1">
      <c r="B306" s="245"/>
      <c r="C306" s="242"/>
      <c r="D306" s="242"/>
      <c r="E306" s="242"/>
      <c r="F306" s="242"/>
      <c r="G306" s="242"/>
      <c r="H306" s="242"/>
      <c r="I306" s="242"/>
      <c r="J306" s="242"/>
      <c r="K306" s="242"/>
      <c r="L306" s="242"/>
      <c r="M306" s="242"/>
      <c r="N306" s="242"/>
      <c r="O306" s="242"/>
      <c r="P306" s="242"/>
      <c r="Q306" s="242"/>
      <c r="R306" s="242"/>
      <c r="S306" s="242"/>
      <c r="T306" s="242"/>
      <c r="U306" s="242"/>
      <c r="V306" s="242"/>
      <c r="W306" s="242"/>
      <c r="X306" s="242"/>
      <c r="Y306" s="242"/>
      <c r="Z306" s="242"/>
      <c r="AA306" s="242"/>
      <c r="AB306" s="242"/>
      <c r="AC306" s="242"/>
      <c r="AD306" s="242"/>
      <c r="AE306" s="346"/>
      <c r="AF306" s="359"/>
      <c r="AG306" s="359"/>
      <c r="AH306" s="359"/>
      <c r="AI306" s="359"/>
      <c r="AJ306" s="359"/>
      <c r="AK306" s="359"/>
      <c r="AL306" s="359"/>
      <c r="AM306" s="359"/>
      <c r="AN306" s="359"/>
      <c r="AO306" s="359"/>
      <c r="AP306" s="359"/>
      <c r="AQ306" s="359"/>
      <c r="AR306" s="359"/>
      <c r="AS306" s="257"/>
    </row>
    <row r="307" spans="1:45" ht="15.6" hidden="1" outlineLevel="1">
      <c r="B307" s="239" t="s">
        <v>505</v>
      </c>
      <c r="C307" s="242"/>
      <c r="D307" s="242"/>
      <c r="E307" s="242"/>
      <c r="F307" s="242"/>
      <c r="G307" s="242"/>
      <c r="H307" s="242"/>
      <c r="I307" s="242"/>
      <c r="J307" s="242"/>
      <c r="K307" s="242"/>
      <c r="L307" s="242"/>
      <c r="M307" s="242"/>
      <c r="N307" s="242"/>
      <c r="O307" s="242"/>
      <c r="P307" s="242"/>
      <c r="Q307" s="242"/>
      <c r="R307" s="242"/>
      <c r="S307" s="242"/>
      <c r="T307" s="242"/>
      <c r="U307" s="242"/>
      <c r="V307" s="242"/>
      <c r="W307" s="242"/>
      <c r="X307" s="242"/>
      <c r="Y307" s="242"/>
      <c r="Z307" s="242"/>
      <c r="AA307" s="242"/>
      <c r="AB307" s="242"/>
      <c r="AC307" s="242"/>
      <c r="AD307" s="242"/>
      <c r="AE307" s="346"/>
      <c r="AF307" s="359"/>
      <c r="AG307" s="359"/>
      <c r="AH307" s="359"/>
      <c r="AI307" s="359"/>
      <c r="AJ307" s="359"/>
      <c r="AK307" s="359"/>
      <c r="AL307" s="359"/>
      <c r="AM307" s="359"/>
      <c r="AN307" s="359"/>
      <c r="AO307" s="359"/>
      <c r="AP307" s="359"/>
      <c r="AQ307" s="359"/>
      <c r="AR307" s="359"/>
      <c r="AS307" s="257"/>
    </row>
    <row r="308" spans="1:45" ht="15" hidden="1" outlineLevel="1">
      <c r="A308" s="427">
        <v>25</v>
      </c>
      <c r="B308" s="264" t="s">
        <v>506</v>
      </c>
      <c r="C308" s="242" t="s">
        <v>323</v>
      </c>
      <c r="D308" s="246"/>
      <c r="E308" s="246"/>
      <c r="F308" s="246"/>
      <c r="G308" s="246"/>
      <c r="H308" s="246"/>
      <c r="I308" s="246"/>
      <c r="J308" s="246"/>
      <c r="K308" s="246"/>
      <c r="L308" s="246"/>
      <c r="M308" s="246"/>
      <c r="N308" s="246"/>
      <c r="O308" s="246"/>
      <c r="P308" s="246"/>
      <c r="Q308" s="246">
        <v>12</v>
      </c>
      <c r="R308" s="246"/>
      <c r="S308" s="246"/>
      <c r="T308" s="246"/>
      <c r="U308" s="246"/>
      <c r="V308" s="246"/>
      <c r="W308" s="246"/>
      <c r="X308" s="246"/>
      <c r="Y308" s="246"/>
      <c r="Z308" s="246"/>
      <c r="AA308" s="246"/>
      <c r="AB308" s="246"/>
      <c r="AC308" s="246"/>
      <c r="AD308" s="246"/>
      <c r="AE308" s="360"/>
      <c r="AF308" s="344"/>
      <c r="AG308" s="344"/>
      <c r="AH308" s="344"/>
      <c r="AI308" s="344"/>
      <c r="AJ308" s="344"/>
      <c r="AK308" s="344"/>
      <c r="AL308" s="344"/>
      <c r="AM308" s="349"/>
      <c r="AN308" s="349"/>
      <c r="AO308" s="349"/>
      <c r="AP308" s="349"/>
      <c r="AQ308" s="349"/>
      <c r="AR308" s="349"/>
      <c r="AS308" s="247">
        <f>SUM(AE308:AR308)</f>
        <v>0</v>
      </c>
    </row>
    <row r="309" spans="1:45" ht="15" hidden="1" outlineLevel="1">
      <c r="B309" s="245" t="s">
        <v>557</v>
      </c>
      <c r="C309" s="242" t="s">
        <v>325</v>
      </c>
      <c r="D309" s="246"/>
      <c r="E309" s="246"/>
      <c r="F309" s="246"/>
      <c r="G309" s="246"/>
      <c r="H309" s="246"/>
      <c r="I309" s="246"/>
      <c r="J309" s="246"/>
      <c r="K309" s="246"/>
      <c r="L309" s="246"/>
      <c r="M309" s="246"/>
      <c r="N309" s="246"/>
      <c r="O309" s="246"/>
      <c r="P309" s="246"/>
      <c r="Q309" s="246">
        <f>Q308</f>
        <v>12</v>
      </c>
      <c r="R309" s="246"/>
      <c r="S309" s="246"/>
      <c r="T309" s="246"/>
      <c r="U309" s="246"/>
      <c r="V309" s="246"/>
      <c r="W309" s="246"/>
      <c r="X309" s="246"/>
      <c r="Y309" s="246"/>
      <c r="Z309" s="246"/>
      <c r="AA309" s="246"/>
      <c r="AB309" s="246"/>
      <c r="AC309" s="246"/>
      <c r="AD309" s="246"/>
      <c r="AE309" s="345">
        <f>AE308</f>
        <v>0</v>
      </c>
      <c r="AF309" s="345">
        <f t="shared" ref="AF309" si="810">AF308</f>
        <v>0</v>
      </c>
      <c r="AG309" s="345">
        <f t="shared" ref="AG309" si="811">AG308</f>
        <v>0</v>
      </c>
      <c r="AH309" s="345">
        <f t="shared" ref="AH309" si="812">AH308</f>
        <v>0</v>
      </c>
      <c r="AI309" s="345">
        <f t="shared" ref="AI309" si="813">AI308</f>
        <v>0</v>
      </c>
      <c r="AJ309" s="345">
        <f t="shared" ref="AJ309" si="814">AJ308</f>
        <v>0</v>
      </c>
      <c r="AK309" s="345">
        <f t="shared" ref="AK309" si="815">AK308</f>
        <v>0</v>
      </c>
      <c r="AL309" s="345">
        <f t="shared" ref="AL309" si="816">AL308</f>
        <v>0</v>
      </c>
      <c r="AM309" s="345">
        <f t="shared" ref="AM309" si="817">AM308</f>
        <v>0</v>
      </c>
      <c r="AN309" s="345">
        <f t="shared" ref="AN309" si="818">AN308</f>
        <v>0</v>
      </c>
      <c r="AO309" s="345">
        <f t="shared" ref="AO309" si="819">AO308</f>
        <v>0</v>
      </c>
      <c r="AP309" s="345">
        <f t="shared" ref="AP309" si="820">AP308</f>
        <v>0</v>
      </c>
      <c r="AQ309" s="345">
        <f t="shared" ref="AQ309" si="821">AQ308</f>
        <v>0</v>
      </c>
      <c r="AR309" s="345">
        <f t="shared" ref="AR309" si="822">AR308</f>
        <v>0</v>
      </c>
      <c r="AS309" s="257"/>
    </row>
    <row r="310" spans="1:45" ht="15" hidden="1" outlineLevel="1">
      <c r="B310" s="245"/>
      <c r="C310" s="242"/>
      <c r="D310" s="242"/>
      <c r="E310" s="242"/>
      <c r="F310" s="242"/>
      <c r="G310" s="242"/>
      <c r="H310" s="242"/>
      <c r="I310" s="242"/>
      <c r="J310" s="242"/>
      <c r="K310" s="242"/>
      <c r="L310" s="242"/>
      <c r="M310" s="242"/>
      <c r="N310" s="242"/>
      <c r="O310" s="242"/>
      <c r="P310" s="242"/>
      <c r="Q310" s="242"/>
      <c r="R310" s="242"/>
      <c r="S310" s="242"/>
      <c r="T310" s="242"/>
      <c r="U310" s="242"/>
      <c r="V310" s="242"/>
      <c r="W310" s="242"/>
      <c r="X310" s="242"/>
      <c r="Y310" s="242"/>
      <c r="Z310" s="242"/>
      <c r="AA310" s="242"/>
      <c r="AB310" s="242"/>
      <c r="AC310" s="242"/>
      <c r="AD310" s="242"/>
      <c r="AE310" s="346"/>
      <c r="AF310" s="359"/>
      <c r="AG310" s="359"/>
      <c r="AH310" s="359"/>
      <c r="AI310" s="359"/>
      <c r="AJ310" s="359"/>
      <c r="AK310" s="359"/>
      <c r="AL310" s="359"/>
      <c r="AM310" s="359"/>
      <c r="AN310" s="359"/>
      <c r="AO310" s="359"/>
      <c r="AP310" s="359"/>
      <c r="AQ310" s="359"/>
      <c r="AR310" s="359"/>
      <c r="AS310" s="257"/>
    </row>
    <row r="311" spans="1:45" ht="15" hidden="1" outlineLevel="1">
      <c r="A311" s="427">
        <v>26</v>
      </c>
      <c r="B311" s="264" t="s">
        <v>507</v>
      </c>
      <c r="C311" s="242" t="s">
        <v>323</v>
      </c>
      <c r="D311" s="246"/>
      <c r="E311" s="246"/>
      <c r="F311" s="246"/>
      <c r="G311" s="246"/>
      <c r="H311" s="246"/>
      <c r="I311" s="246"/>
      <c r="J311" s="246"/>
      <c r="K311" s="246"/>
      <c r="L311" s="246"/>
      <c r="M311" s="246"/>
      <c r="N311" s="246"/>
      <c r="O311" s="246"/>
      <c r="P311" s="246"/>
      <c r="Q311" s="246">
        <v>12</v>
      </c>
      <c r="R311" s="246"/>
      <c r="S311" s="246"/>
      <c r="T311" s="246"/>
      <c r="U311" s="246"/>
      <c r="V311" s="246"/>
      <c r="W311" s="246"/>
      <c r="X311" s="246"/>
      <c r="Y311" s="246"/>
      <c r="Z311" s="246"/>
      <c r="AA311" s="246"/>
      <c r="AB311" s="246"/>
      <c r="AC311" s="246"/>
      <c r="AD311" s="246"/>
      <c r="AE311" s="360"/>
      <c r="AF311" s="344"/>
      <c r="AG311" s="344"/>
      <c r="AH311" s="344"/>
      <c r="AI311" s="344"/>
      <c r="AJ311" s="344"/>
      <c r="AK311" s="344"/>
      <c r="AL311" s="344"/>
      <c r="AM311" s="349"/>
      <c r="AN311" s="349"/>
      <c r="AO311" s="349"/>
      <c r="AP311" s="349"/>
      <c r="AQ311" s="349"/>
      <c r="AR311" s="349"/>
      <c r="AS311" s="247">
        <f>SUM(AE311:AR311)</f>
        <v>0</v>
      </c>
    </row>
    <row r="312" spans="1:45" ht="15" hidden="1" outlineLevel="1">
      <c r="B312" s="245" t="s">
        <v>557</v>
      </c>
      <c r="C312" s="242" t="s">
        <v>325</v>
      </c>
      <c r="D312" s="246"/>
      <c r="E312" s="246"/>
      <c r="F312" s="246"/>
      <c r="G312" s="246"/>
      <c r="H312" s="246"/>
      <c r="I312" s="246"/>
      <c r="J312" s="246"/>
      <c r="K312" s="246"/>
      <c r="L312" s="246"/>
      <c r="M312" s="246"/>
      <c r="N312" s="246"/>
      <c r="O312" s="246"/>
      <c r="P312" s="246"/>
      <c r="Q312" s="246">
        <f>Q311</f>
        <v>12</v>
      </c>
      <c r="R312" s="246"/>
      <c r="S312" s="246"/>
      <c r="T312" s="246"/>
      <c r="U312" s="246"/>
      <c r="V312" s="246"/>
      <c r="W312" s="246"/>
      <c r="X312" s="246"/>
      <c r="Y312" s="246"/>
      <c r="Z312" s="246"/>
      <c r="AA312" s="246"/>
      <c r="AB312" s="246"/>
      <c r="AC312" s="246"/>
      <c r="AD312" s="246"/>
      <c r="AE312" s="345">
        <f>AE311</f>
        <v>0</v>
      </c>
      <c r="AF312" s="345">
        <f t="shared" ref="AF312" si="823">AF311</f>
        <v>0</v>
      </c>
      <c r="AG312" s="345">
        <f t="shared" ref="AG312" si="824">AG311</f>
        <v>0</v>
      </c>
      <c r="AH312" s="345">
        <f t="shared" ref="AH312" si="825">AH311</f>
        <v>0</v>
      </c>
      <c r="AI312" s="345">
        <f t="shared" ref="AI312" si="826">AI311</f>
        <v>0</v>
      </c>
      <c r="AJ312" s="345">
        <f t="shared" ref="AJ312" si="827">AJ311</f>
        <v>0</v>
      </c>
      <c r="AK312" s="345">
        <f t="shared" ref="AK312" si="828">AK311</f>
        <v>0</v>
      </c>
      <c r="AL312" s="345">
        <f t="shared" ref="AL312" si="829">AL311</f>
        <v>0</v>
      </c>
      <c r="AM312" s="345">
        <f t="shared" ref="AM312" si="830">AM311</f>
        <v>0</v>
      </c>
      <c r="AN312" s="345">
        <f t="shared" ref="AN312" si="831">AN311</f>
        <v>0</v>
      </c>
      <c r="AO312" s="345">
        <f t="shared" ref="AO312" si="832">AO311</f>
        <v>0</v>
      </c>
      <c r="AP312" s="345">
        <f t="shared" ref="AP312" si="833">AP311</f>
        <v>0</v>
      </c>
      <c r="AQ312" s="345">
        <f t="shared" ref="AQ312" si="834">AQ311</f>
        <v>0</v>
      </c>
      <c r="AR312" s="345">
        <f t="shared" ref="AR312" si="835">AR311</f>
        <v>0</v>
      </c>
      <c r="AS312" s="257"/>
    </row>
    <row r="313" spans="1:45" ht="15" hidden="1" outlineLevel="1">
      <c r="B313" s="245"/>
      <c r="C313" s="242"/>
      <c r="D313" s="242"/>
      <c r="E313" s="242"/>
      <c r="F313" s="242"/>
      <c r="G313" s="242"/>
      <c r="H313" s="242"/>
      <c r="I313" s="242"/>
      <c r="J313" s="242"/>
      <c r="K313" s="242"/>
      <c r="L313" s="242"/>
      <c r="M313" s="242"/>
      <c r="N313" s="242"/>
      <c r="O313" s="242"/>
      <c r="P313" s="242"/>
      <c r="Q313" s="242"/>
      <c r="R313" s="242"/>
      <c r="S313" s="242"/>
      <c r="T313" s="242"/>
      <c r="U313" s="242"/>
      <c r="V313" s="242"/>
      <c r="W313" s="242"/>
      <c r="X313" s="242"/>
      <c r="Y313" s="242"/>
      <c r="Z313" s="242"/>
      <c r="AA313" s="242"/>
      <c r="AB313" s="242"/>
      <c r="AC313" s="242"/>
      <c r="AD313" s="242"/>
      <c r="AE313" s="346"/>
      <c r="AF313" s="359"/>
      <c r="AG313" s="359"/>
      <c r="AH313" s="359"/>
      <c r="AI313" s="359"/>
      <c r="AJ313" s="359"/>
      <c r="AK313" s="359"/>
      <c r="AL313" s="359"/>
      <c r="AM313" s="359"/>
      <c r="AN313" s="359"/>
      <c r="AO313" s="359"/>
      <c r="AP313" s="359"/>
      <c r="AQ313" s="359"/>
      <c r="AR313" s="359"/>
      <c r="AS313" s="257"/>
    </row>
    <row r="314" spans="1:45" ht="15" hidden="1" outlineLevel="1">
      <c r="A314" s="427">
        <v>27</v>
      </c>
      <c r="B314" s="264" t="s">
        <v>508</v>
      </c>
      <c r="C314" s="242" t="s">
        <v>323</v>
      </c>
      <c r="D314" s="246"/>
      <c r="E314" s="246"/>
      <c r="F314" s="246"/>
      <c r="G314" s="246"/>
      <c r="H314" s="246"/>
      <c r="I314" s="246"/>
      <c r="J314" s="246"/>
      <c r="K314" s="246"/>
      <c r="L314" s="246"/>
      <c r="M314" s="246"/>
      <c r="N314" s="246"/>
      <c r="O314" s="246"/>
      <c r="P314" s="246"/>
      <c r="Q314" s="246">
        <v>12</v>
      </c>
      <c r="R314" s="246"/>
      <c r="S314" s="246"/>
      <c r="T314" s="246"/>
      <c r="U314" s="246"/>
      <c r="V314" s="246"/>
      <c r="W314" s="246"/>
      <c r="X314" s="246"/>
      <c r="Y314" s="246"/>
      <c r="Z314" s="246"/>
      <c r="AA314" s="246"/>
      <c r="AB314" s="246"/>
      <c r="AC314" s="246"/>
      <c r="AD314" s="246"/>
      <c r="AE314" s="360"/>
      <c r="AF314" s="344"/>
      <c r="AG314" s="344"/>
      <c r="AH314" s="344"/>
      <c r="AI314" s="344"/>
      <c r="AJ314" s="344"/>
      <c r="AK314" s="344"/>
      <c r="AL314" s="344"/>
      <c r="AM314" s="349"/>
      <c r="AN314" s="349"/>
      <c r="AO314" s="349"/>
      <c r="AP314" s="349"/>
      <c r="AQ314" s="349"/>
      <c r="AR314" s="349"/>
      <c r="AS314" s="247">
        <f>SUM(AE314:AR314)</f>
        <v>0</v>
      </c>
    </row>
    <row r="315" spans="1:45" ht="15" hidden="1" outlineLevel="1">
      <c r="B315" s="245" t="s">
        <v>557</v>
      </c>
      <c r="C315" s="242" t="s">
        <v>325</v>
      </c>
      <c r="D315" s="246"/>
      <c r="E315" s="246"/>
      <c r="F315" s="246"/>
      <c r="G315" s="246"/>
      <c r="H315" s="246"/>
      <c r="I315" s="246"/>
      <c r="J315" s="246"/>
      <c r="K315" s="246"/>
      <c r="L315" s="246"/>
      <c r="M315" s="246"/>
      <c r="N315" s="246"/>
      <c r="O315" s="246"/>
      <c r="P315" s="246"/>
      <c r="Q315" s="246">
        <f>Q314</f>
        <v>12</v>
      </c>
      <c r="R315" s="246"/>
      <c r="S315" s="246"/>
      <c r="T315" s="246"/>
      <c r="U315" s="246"/>
      <c r="V315" s="246"/>
      <c r="W315" s="246"/>
      <c r="X315" s="246"/>
      <c r="Y315" s="246"/>
      <c r="Z315" s="246"/>
      <c r="AA315" s="246"/>
      <c r="AB315" s="246"/>
      <c r="AC315" s="246"/>
      <c r="AD315" s="246"/>
      <c r="AE315" s="345">
        <f>AE314</f>
        <v>0</v>
      </c>
      <c r="AF315" s="345">
        <f t="shared" ref="AF315" si="836">AF314</f>
        <v>0</v>
      </c>
      <c r="AG315" s="345">
        <f t="shared" ref="AG315" si="837">AG314</f>
        <v>0</v>
      </c>
      <c r="AH315" s="345">
        <f t="shared" ref="AH315" si="838">AH314</f>
        <v>0</v>
      </c>
      <c r="AI315" s="345">
        <f t="shared" ref="AI315" si="839">AI314</f>
        <v>0</v>
      </c>
      <c r="AJ315" s="345">
        <f t="shared" ref="AJ315" si="840">AJ314</f>
        <v>0</v>
      </c>
      <c r="AK315" s="345">
        <f t="shared" ref="AK315" si="841">AK314</f>
        <v>0</v>
      </c>
      <c r="AL315" s="345">
        <f t="shared" ref="AL315" si="842">AL314</f>
        <v>0</v>
      </c>
      <c r="AM315" s="345">
        <f t="shared" ref="AM315" si="843">AM314</f>
        <v>0</v>
      </c>
      <c r="AN315" s="345">
        <f t="shared" ref="AN315" si="844">AN314</f>
        <v>0</v>
      </c>
      <c r="AO315" s="345">
        <f t="shared" ref="AO315" si="845">AO314</f>
        <v>0</v>
      </c>
      <c r="AP315" s="345">
        <f t="shared" ref="AP315" si="846">AP314</f>
        <v>0</v>
      </c>
      <c r="AQ315" s="345">
        <f t="shared" ref="AQ315" si="847">AQ314</f>
        <v>0</v>
      </c>
      <c r="AR315" s="345">
        <f t="shared" ref="AR315" si="848">AR314</f>
        <v>0</v>
      </c>
      <c r="AS315" s="257"/>
    </row>
    <row r="316" spans="1:45" ht="15" hidden="1" outlineLevel="1">
      <c r="B316" s="245"/>
      <c r="C316" s="242"/>
      <c r="D316" s="242"/>
      <c r="E316" s="242"/>
      <c r="F316" s="242"/>
      <c r="G316" s="242"/>
      <c r="H316" s="242"/>
      <c r="I316" s="242"/>
      <c r="J316" s="242"/>
      <c r="K316" s="242"/>
      <c r="L316" s="242"/>
      <c r="M316" s="242"/>
      <c r="N316" s="242"/>
      <c r="O316" s="242"/>
      <c r="P316" s="242"/>
      <c r="Q316" s="242"/>
      <c r="R316" s="242"/>
      <c r="S316" s="242"/>
      <c r="T316" s="242"/>
      <c r="U316" s="242"/>
      <c r="V316" s="242"/>
      <c r="W316" s="242"/>
      <c r="X316" s="242"/>
      <c r="Y316" s="242"/>
      <c r="Z316" s="242"/>
      <c r="AA316" s="242"/>
      <c r="AB316" s="242"/>
      <c r="AC316" s="242"/>
      <c r="AD316" s="242"/>
      <c r="AE316" s="346"/>
      <c r="AF316" s="359"/>
      <c r="AG316" s="359"/>
      <c r="AH316" s="359"/>
      <c r="AI316" s="359"/>
      <c r="AJ316" s="359"/>
      <c r="AK316" s="359"/>
      <c r="AL316" s="359"/>
      <c r="AM316" s="359"/>
      <c r="AN316" s="359"/>
      <c r="AO316" s="359"/>
      <c r="AP316" s="359"/>
      <c r="AQ316" s="359"/>
      <c r="AR316" s="359"/>
      <c r="AS316" s="257"/>
    </row>
    <row r="317" spans="1:45" ht="30" hidden="1" outlineLevel="1">
      <c r="A317" s="427">
        <v>28</v>
      </c>
      <c r="B317" s="264" t="s">
        <v>509</v>
      </c>
      <c r="C317" s="242" t="s">
        <v>323</v>
      </c>
      <c r="D317" s="246"/>
      <c r="E317" s="246"/>
      <c r="F317" s="246"/>
      <c r="G317" s="246"/>
      <c r="H317" s="246"/>
      <c r="I317" s="246"/>
      <c r="J317" s="246"/>
      <c r="K317" s="246"/>
      <c r="L317" s="246"/>
      <c r="M317" s="246"/>
      <c r="N317" s="246"/>
      <c r="O317" s="246"/>
      <c r="P317" s="246"/>
      <c r="Q317" s="246">
        <v>12</v>
      </c>
      <c r="R317" s="246"/>
      <c r="S317" s="246"/>
      <c r="T317" s="246"/>
      <c r="U317" s="246"/>
      <c r="V317" s="246"/>
      <c r="W317" s="246"/>
      <c r="X317" s="246"/>
      <c r="Y317" s="246"/>
      <c r="Z317" s="246"/>
      <c r="AA317" s="246"/>
      <c r="AB317" s="246"/>
      <c r="AC317" s="246"/>
      <c r="AD317" s="246"/>
      <c r="AE317" s="360"/>
      <c r="AF317" s="344"/>
      <c r="AG317" s="344"/>
      <c r="AH317" s="344"/>
      <c r="AI317" s="344"/>
      <c r="AJ317" s="344"/>
      <c r="AK317" s="344"/>
      <c r="AL317" s="344"/>
      <c r="AM317" s="349"/>
      <c r="AN317" s="349"/>
      <c r="AO317" s="349"/>
      <c r="AP317" s="349"/>
      <c r="AQ317" s="349"/>
      <c r="AR317" s="349"/>
      <c r="AS317" s="247">
        <f>SUM(AE317:AR317)</f>
        <v>0</v>
      </c>
    </row>
    <row r="318" spans="1:45" ht="15" hidden="1" outlineLevel="1">
      <c r="B318" s="245" t="s">
        <v>557</v>
      </c>
      <c r="C318" s="242" t="s">
        <v>325</v>
      </c>
      <c r="D318" s="246"/>
      <c r="E318" s="246"/>
      <c r="F318" s="246"/>
      <c r="G318" s="246"/>
      <c r="H318" s="246"/>
      <c r="I318" s="246"/>
      <c r="J318" s="246"/>
      <c r="K318" s="246"/>
      <c r="L318" s="246"/>
      <c r="M318" s="246"/>
      <c r="N318" s="246"/>
      <c r="O318" s="246"/>
      <c r="P318" s="246"/>
      <c r="Q318" s="246">
        <f>Q317</f>
        <v>12</v>
      </c>
      <c r="R318" s="246"/>
      <c r="S318" s="246"/>
      <c r="T318" s="246"/>
      <c r="U318" s="246"/>
      <c r="V318" s="246"/>
      <c r="W318" s="246"/>
      <c r="X318" s="246"/>
      <c r="Y318" s="246"/>
      <c r="Z318" s="246"/>
      <c r="AA318" s="246"/>
      <c r="AB318" s="246"/>
      <c r="AC318" s="246"/>
      <c r="AD318" s="246"/>
      <c r="AE318" s="345">
        <f>AE317</f>
        <v>0</v>
      </c>
      <c r="AF318" s="345">
        <f t="shared" ref="AF318" si="849">AF317</f>
        <v>0</v>
      </c>
      <c r="AG318" s="345">
        <f t="shared" ref="AG318" si="850">AG317</f>
        <v>0</v>
      </c>
      <c r="AH318" s="345">
        <f t="shared" ref="AH318" si="851">AH317</f>
        <v>0</v>
      </c>
      <c r="AI318" s="345">
        <f t="shared" ref="AI318" si="852">AI317</f>
        <v>0</v>
      </c>
      <c r="AJ318" s="345">
        <f t="shared" ref="AJ318" si="853">AJ317</f>
        <v>0</v>
      </c>
      <c r="AK318" s="345">
        <f t="shared" ref="AK318" si="854">AK317</f>
        <v>0</v>
      </c>
      <c r="AL318" s="345">
        <f t="shared" ref="AL318" si="855">AL317</f>
        <v>0</v>
      </c>
      <c r="AM318" s="345">
        <f t="shared" ref="AM318" si="856">AM317</f>
        <v>0</v>
      </c>
      <c r="AN318" s="345">
        <f t="shared" ref="AN318" si="857">AN317</f>
        <v>0</v>
      </c>
      <c r="AO318" s="345">
        <f t="shared" ref="AO318" si="858">AO317</f>
        <v>0</v>
      </c>
      <c r="AP318" s="345">
        <f t="shared" ref="AP318" si="859">AP317</f>
        <v>0</v>
      </c>
      <c r="AQ318" s="345">
        <f t="shared" ref="AQ318" si="860">AQ317</f>
        <v>0</v>
      </c>
      <c r="AR318" s="345">
        <f t="shared" ref="AR318" si="861">AR317</f>
        <v>0</v>
      </c>
      <c r="AS318" s="257"/>
    </row>
    <row r="319" spans="1:45" ht="15" hidden="1" outlineLevel="1">
      <c r="B319" s="245"/>
      <c r="C319" s="242"/>
      <c r="D319" s="242"/>
      <c r="E319" s="242"/>
      <c r="F319" s="242"/>
      <c r="G319" s="242"/>
      <c r="H319" s="242"/>
      <c r="I319" s="242"/>
      <c r="J319" s="242"/>
      <c r="K319" s="242"/>
      <c r="L319" s="242"/>
      <c r="M319" s="242"/>
      <c r="N319" s="242"/>
      <c r="O319" s="242"/>
      <c r="P319" s="242"/>
      <c r="Q319" s="242"/>
      <c r="R319" s="242"/>
      <c r="S319" s="242"/>
      <c r="T319" s="242"/>
      <c r="U319" s="242"/>
      <c r="V319" s="242"/>
      <c r="W319" s="242"/>
      <c r="X319" s="242"/>
      <c r="Y319" s="242"/>
      <c r="Z319" s="242"/>
      <c r="AA319" s="242"/>
      <c r="AB319" s="242"/>
      <c r="AC319" s="242"/>
      <c r="AD319" s="242"/>
      <c r="AE319" s="346"/>
      <c r="AF319" s="359"/>
      <c r="AG319" s="359"/>
      <c r="AH319" s="359"/>
      <c r="AI319" s="359"/>
      <c r="AJ319" s="359"/>
      <c r="AK319" s="359"/>
      <c r="AL319" s="359"/>
      <c r="AM319" s="359"/>
      <c r="AN319" s="359"/>
      <c r="AO319" s="359"/>
      <c r="AP319" s="359"/>
      <c r="AQ319" s="359"/>
      <c r="AR319" s="359"/>
      <c r="AS319" s="257"/>
    </row>
    <row r="320" spans="1:45" ht="30" hidden="1" outlineLevel="1">
      <c r="A320" s="427">
        <v>29</v>
      </c>
      <c r="B320" s="264" t="s">
        <v>510</v>
      </c>
      <c r="C320" s="242" t="s">
        <v>323</v>
      </c>
      <c r="D320" s="246"/>
      <c r="E320" s="246"/>
      <c r="F320" s="246"/>
      <c r="G320" s="246"/>
      <c r="H320" s="246"/>
      <c r="I320" s="246"/>
      <c r="J320" s="246"/>
      <c r="K320" s="246"/>
      <c r="L320" s="246"/>
      <c r="M320" s="246"/>
      <c r="N320" s="246"/>
      <c r="O320" s="246"/>
      <c r="P320" s="246"/>
      <c r="Q320" s="246">
        <v>3</v>
      </c>
      <c r="R320" s="246"/>
      <c r="S320" s="246"/>
      <c r="T320" s="246"/>
      <c r="U320" s="246"/>
      <c r="V320" s="246"/>
      <c r="W320" s="246"/>
      <c r="X320" s="246"/>
      <c r="Y320" s="246"/>
      <c r="Z320" s="246"/>
      <c r="AA320" s="246"/>
      <c r="AB320" s="246"/>
      <c r="AC320" s="246"/>
      <c r="AD320" s="246"/>
      <c r="AE320" s="360"/>
      <c r="AF320" s="344"/>
      <c r="AG320" s="344"/>
      <c r="AH320" s="344"/>
      <c r="AI320" s="344"/>
      <c r="AJ320" s="344"/>
      <c r="AK320" s="344"/>
      <c r="AL320" s="344"/>
      <c r="AM320" s="349"/>
      <c r="AN320" s="349"/>
      <c r="AO320" s="349"/>
      <c r="AP320" s="349"/>
      <c r="AQ320" s="349"/>
      <c r="AR320" s="349"/>
      <c r="AS320" s="247">
        <f>SUM(AE320:AR320)</f>
        <v>0</v>
      </c>
    </row>
    <row r="321" spans="1:45" ht="15" hidden="1" outlineLevel="1">
      <c r="B321" s="245" t="s">
        <v>557</v>
      </c>
      <c r="C321" s="242" t="s">
        <v>325</v>
      </c>
      <c r="D321" s="246"/>
      <c r="E321" s="246"/>
      <c r="F321" s="246"/>
      <c r="G321" s="246"/>
      <c r="H321" s="246"/>
      <c r="I321" s="246"/>
      <c r="J321" s="246"/>
      <c r="K321" s="246"/>
      <c r="L321" s="246"/>
      <c r="M321" s="246"/>
      <c r="N321" s="246"/>
      <c r="O321" s="246"/>
      <c r="P321" s="246"/>
      <c r="Q321" s="246">
        <f>Q320</f>
        <v>3</v>
      </c>
      <c r="R321" s="246"/>
      <c r="S321" s="246"/>
      <c r="T321" s="246"/>
      <c r="U321" s="246"/>
      <c r="V321" s="246"/>
      <c r="W321" s="246"/>
      <c r="X321" s="246"/>
      <c r="Y321" s="246"/>
      <c r="Z321" s="246"/>
      <c r="AA321" s="246"/>
      <c r="AB321" s="246"/>
      <c r="AC321" s="246"/>
      <c r="AD321" s="246"/>
      <c r="AE321" s="345">
        <f>AE320</f>
        <v>0</v>
      </c>
      <c r="AF321" s="345">
        <f t="shared" ref="AF321" si="862">AF320</f>
        <v>0</v>
      </c>
      <c r="AG321" s="345">
        <f t="shared" ref="AG321" si="863">AG320</f>
        <v>0</v>
      </c>
      <c r="AH321" s="345">
        <f t="shared" ref="AH321" si="864">AH320</f>
        <v>0</v>
      </c>
      <c r="AI321" s="345">
        <f t="shared" ref="AI321" si="865">AI320</f>
        <v>0</v>
      </c>
      <c r="AJ321" s="345">
        <f t="shared" ref="AJ321" si="866">AJ320</f>
        <v>0</v>
      </c>
      <c r="AK321" s="345">
        <f t="shared" ref="AK321" si="867">AK320</f>
        <v>0</v>
      </c>
      <c r="AL321" s="345">
        <f t="shared" ref="AL321" si="868">AL320</f>
        <v>0</v>
      </c>
      <c r="AM321" s="345">
        <f t="shared" ref="AM321" si="869">AM320</f>
        <v>0</v>
      </c>
      <c r="AN321" s="345">
        <f t="shared" ref="AN321" si="870">AN320</f>
        <v>0</v>
      </c>
      <c r="AO321" s="345">
        <f t="shared" ref="AO321" si="871">AO320</f>
        <v>0</v>
      </c>
      <c r="AP321" s="345">
        <f t="shared" ref="AP321" si="872">AP320</f>
        <v>0</v>
      </c>
      <c r="AQ321" s="345">
        <f t="shared" ref="AQ321" si="873">AQ320</f>
        <v>0</v>
      </c>
      <c r="AR321" s="345">
        <f t="shared" ref="AR321" si="874">AR320</f>
        <v>0</v>
      </c>
      <c r="AS321" s="257"/>
    </row>
    <row r="322" spans="1:45" ht="15" hidden="1" outlineLevel="1">
      <c r="B322" s="245"/>
      <c r="C322" s="242"/>
      <c r="D322" s="242"/>
      <c r="E322" s="242"/>
      <c r="F322" s="242"/>
      <c r="G322" s="242"/>
      <c r="H322" s="242"/>
      <c r="I322" s="242"/>
      <c r="J322" s="242"/>
      <c r="K322" s="242"/>
      <c r="L322" s="242"/>
      <c r="M322" s="242"/>
      <c r="N322" s="242"/>
      <c r="O322" s="242"/>
      <c r="P322" s="242"/>
      <c r="Q322" s="242"/>
      <c r="R322" s="242"/>
      <c r="S322" s="242"/>
      <c r="T322" s="242"/>
      <c r="U322" s="242"/>
      <c r="V322" s="242"/>
      <c r="W322" s="242"/>
      <c r="X322" s="242"/>
      <c r="Y322" s="242"/>
      <c r="Z322" s="242"/>
      <c r="AA322" s="242"/>
      <c r="AB322" s="242"/>
      <c r="AC322" s="242"/>
      <c r="AD322" s="242"/>
      <c r="AE322" s="346"/>
      <c r="AF322" s="359"/>
      <c r="AG322" s="359"/>
      <c r="AH322" s="359"/>
      <c r="AI322" s="359"/>
      <c r="AJ322" s="359"/>
      <c r="AK322" s="359"/>
      <c r="AL322" s="359"/>
      <c r="AM322" s="359"/>
      <c r="AN322" s="359"/>
      <c r="AO322" s="359"/>
      <c r="AP322" s="359"/>
      <c r="AQ322" s="359"/>
      <c r="AR322" s="359"/>
      <c r="AS322" s="257"/>
    </row>
    <row r="323" spans="1:45" ht="30" hidden="1" outlineLevel="1">
      <c r="A323" s="427">
        <v>30</v>
      </c>
      <c r="B323" s="264" t="s">
        <v>511</v>
      </c>
      <c r="C323" s="242" t="s">
        <v>323</v>
      </c>
      <c r="D323" s="246"/>
      <c r="E323" s="246"/>
      <c r="F323" s="246"/>
      <c r="G323" s="246"/>
      <c r="H323" s="246"/>
      <c r="I323" s="246"/>
      <c r="J323" s="246"/>
      <c r="K323" s="246"/>
      <c r="L323" s="246"/>
      <c r="M323" s="246"/>
      <c r="N323" s="246"/>
      <c r="O323" s="246"/>
      <c r="P323" s="246"/>
      <c r="Q323" s="246">
        <v>12</v>
      </c>
      <c r="R323" s="246"/>
      <c r="S323" s="246"/>
      <c r="T323" s="246"/>
      <c r="U323" s="246"/>
      <c r="V323" s="246"/>
      <c r="W323" s="246"/>
      <c r="X323" s="246"/>
      <c r="Y323" s="246"/>
      <c r="Z323" s="246"/>
      <c r="AA323" s="246"/>
      <c r="AB323" s="246"/>
      <c r="AC323" s="246"/>
      <c r="AD323" s="246"/>
      <c r="AE323" s="360"/>
      <c r="AF323" s="344"/>
      <c r="AG323" s="344"/>
      <c r="AH323" s="344"/>
      <c r="AI323" s="344"/>
      <c r="AJ323" s="344"/>
      <c r="AK323" s="344"/>
      <c r="AL323" s="344"/>
      <c r="AM323" s="349"/>
      <c r="AN323" s="349"/>
      <c r="AO323" s="349"/>
      <c r="AP323" s="349"/>
      <c r="AQ323" s="349"/>
      <c r="AR323" s="349"/>
      <c r="AS323" s="247">
        <f>SUM(AE323:AR323)</f>
        <v>0</v>
      </c>
    </row>
    <row r="324" spans="1:45" ht="15" hidden="1" outlineLevel="1">
      <c r="B324" s="245" t="s">
        <v>557</v>
      </c>
      <c r="C324" s="242" t="s">
        <v>325</v>
      </c>
      <c r="D324" s="246"/>
      <c r="E324" s="246"/>
      <c r="F324" s="246"/>
      <c r="G324" s="246"/>
      <c r="H324" s="246"/>
      <c r="I324" s="246"/>
      <c r="J324" s="246"/>
      <c r="K324" s="246"/>
      <c r="L324" s="246"/>
      <c r="M324" s="246"/>
      <c r="N324" s="246"/>
      <c r="O324" s="246"/>
      <c r="P324" s="246"/>
      <c r="Q324" s="246">
        <f>Q323</f>
        <v>12</v>
      </c>
      <c r="R324" s="246"/>
      <c r="S324" s="246"/>
      <c r="T324" s="246"/>
      <c r="U324" s="246"/>
      <c r="V324" s="246"/>
      <c r="W324" s="246"/>
      <c r="X324" s="246"/>
      <c r="Y324" s="246"/>
      <c r="Z324" s="246"/>
      <c r="AA324" s="246"/>
      <c r="AB324" s="246"/>
      <c r="AC324" s="246"/>
      <c r="AD324" s="246"/>
      <c r="AE324" s="345">
        <f>AE323</f>
        <v>0</v>
      </c>
      <c r="AF324" s="345">
        <f t="shared" ref="AF324" si="875">AF323</f>
        <v>0</v>
      </c>
      <c r="AG324" s="345">
        <f t="shared" ref="AG324" si="876">AG323</f>
        <v>0</v>
      </c>
      <c r="AH324" s="345">
        <f t="shared" ref="AH324" si="877">AH323</f>
        <v>0</v>
      </c>
      <c r="AI324" s="345">
        <f t="shared" ref="AI324" si="878">AI323</f>
        <v>0</v>
      </c>
      <c r="AJ324" s="345">
        <f t="shared" ref="AJ324" si="879">AJ323</f>
        <v>0</v>
      </c>
      <c r="AK324" s="345">
        <f t="shared" ref="AK324" si="880">AK323</f>
        <v>0</v>
      </c>
      <c r="AL324" s="345">
        <f t="shared" ref="AL324" si="881">AL323</f>
        <v>0</v>
      </c>
      <c r="AM324" s="345">
        <f t="shared" ref="AM324" si="882">AM323</f>
        <v>0</v>
      </c>
      <c r="AN324" s="345">
        <f t="shared" ref="AN324" si="883">AN323</f>
        <v>0</v>
      </c>
      <c r="AO324" s="345">
        <f t="shared" ref="AO324" si="884">AO323</f>
        <v>0</v>
      </c>
      <c r="AP324" s="345">
        <f t="shared" ref="AP324" si="885">AP323</f>
        <v>0</v>
      </c>
      <c r="AQ324" s="345">
        <f t="shared" ref="AQ324" si="886">AQ323</f>
        <v>0</v>
      </c>
      <c r="AR324" s="345">
        <f t="shared" ref="AR324" si="887">AR323</f>
        <v>0</v>
      </c>
      <c r="AS324" s="257"/>
    </row>
    <row r="325" spans="1:45" ht="15" hidden="1" outlineLevel="1">
      <c r="B325" s="245"/>
      <c r="C325" s="242"/>
      <c r="D325" s="242"/>
      <c r="E325" s="242"/>
      <c r="F325" s="242"/>
      <c r="G325" s="242"/>
      <c r="H325" s="242"/>
      <c r="I325" s="242"/>
      <c r="J325" s="242"/>
      <c r="K325" s="242"/>
      <c r="L325" s="242"/>
      <c r="M325" s="242"/>
      <c r="N325" s="242"/>
      <c r="O325" s="242"/>
      <c r="P325" s="242"/>
      <c r="Q325" s="242"/>
      <c r="R325" s="242"/>
      <c r="S325" s="242"/>
      <c r="T325" s="242"/>
      <c r="U325" s="242"/>
      <c r="V325" s="242"/>
      <c r="W325" s="242"/>
      <c r="X325" s="242"/>
      <c r="Y325" s="242"/>
      <c r="Z325" s="242"/>
      <c r="AA325" s="242"/>
      <c r="AB325" s="242"/>
      <c r="AC325" s="242"/>
      <c r="AD325" s="242"/>
      <c r="AE325" s="346"/>
      <c r="AF325" s="359"/>
      <c r="AG325" s="359"/>
      <c r="AH325" s="359"/>
      <c r="AI325" s="359"/>
      <c r="AJ325" s="359"/>
      <c r="AK325" s="359"/>
      <c r="AL325" s="359"/>
      <c r="AM325" s="359"/>
      <c r="AN325" s="359"/>
      <c r="AO325" s="359"/>
      <c r="AP325" s="359"/>
      <c r="AQ325" s="359"/>
      <c r="AR325" s="359"/>
      <c r="AS325" s="257"/>
    </row>
    <row r="326" spans="1:45" ht="15" hidden="1" outlineLevel="1">
      <c r="A326" s="427">
        <v>31</v>
      </c>
      <c r="B326" s="264" t="s">
        <v>512</v>
      </c>
      <c r="C326" s="242" t="s">
        <v>323</v>
      </c>
      <c r="D326" s="246"/>
      <c r="E326" s="246"/>
      <c r="F326" s="246"/>
      <c r="G326" s="246"/>
      <c r="H326" s="246"/>
      <c r="I326" s="246"/>
      <c r="J326" s="246"/>
      <c r="K326" s="246"/>
      <c r="L326" s="246"/>
      <c r="M326" s="246"/>
      <c r="N326" s="246"/>
      <c r="O326" s="246"/>
      <c r="P326" s="246"/>
      <c r="Q326" s="246">
        <v>12</v>
      </c>
      <c r="R326" s="246"/>
      <c r="S326" s="246"/>
      <c r="T326" s="246"/>
      <c r="U326" s="246"/>
      <c r="V326" s="246"/>
      <c r="W326" s="246"/>
      <c r="X326" s="246"/>
      <c r="Y326" s="246"/>
      <c r="Z326" s="246"/>
      <c r="AA326" s="246"/>
      <c r="AB326" s="246"/>
      <c r="AC326" s="246"/>
      <c r="AD326" s="246"/>
      <c r="AE326" s="360"/>
      <c r="AF326" s="344"/>
      <c r="AG326" s="344"/>
      <c r="AH326" s="344"/>
      <c r="AI326" s="344"/>
      <c r="AJ326" s="344"/>
      <c r="AK326" s="344"/>
      <c r="AL326" s="344"/>
      <c r="AM326" s="349"/>
      <c r="AN326" s="349"/>
      <c r="AO326" s="349"/>
      <c r="AP326" s="349"/>
      <c r="AQ326" s="349"/>
      <c r="AR326" s="349"/>
      <c r="AS326" s="247">
        <f>SUM(AE326:AR326)</f>
        <v>0</v>
      </c>
    </row>
    <row r="327" spans="1:45" ht="15" hidden="1" outlineLevel="1">
      <c r="B327" s="245" t="s">
        <v>557</v>
      </c>
      <c r="C327" s="242" t="s">
        <v>325</v>
      </c>
      <c r="D327" s="246"/>
      <c r="E327" s="246"/>
      <c r="F327" s="246"/>
      <c r="G327" s="246"/>
      <c r="H327" s="246"/>
      <c r="I327" s="246"/>
      <c r="J327" s="246"/>
      <c r="K327" s="246"/>
      <c r="L327" s="246"/>
      <c r="M327" s="246"/>
      <c r="N327" s="246"/>
      <c r="O327" s="246"/>
      <c r="P327" s="246"/>
      <c r="Q327" s="246">
        <f>Q326</f>
        <v>12</v>
      </c>
      <c r="R327" s="246"/>
      <c r="S327" s="246"/>
      <c r="T327" s="246"/>
      <c r="U327" s="246"/>
      <c r="V327" s="246"/>
      <c r="W327" s="246"/>
      <c r="X327" s="246"/>
      <c r="Y327" s="246"/>
      <c r="Z327" s="246"/>
      <c r="AA327" s="246"/>
      <c r="AB327" s="246"/>
      <c r="AC327" s="246"/>
      <c r="AD327" s="246"/>
      <c r="AE327" s="345">
        <f>AE326</f>
        <v>0</v>
      </c>
      <c r="AF327" s="345">
        <f t="shared" ref="AF327" si="888">AF326</f>
        <v>0</v>
      </c>
      <c r="AG327" s="345">
        <f t="shared" ref="AG327" si="889">AG326</f>
        <v>0</v>
      </c>
      <c r="AH327" s="345">
        <f t="shared" ref="AH327" si="890">AH326</f>
        <v>0</v>
      </c>
      <c r="AI327" s="345">
        <f t="shared" ref="AI327" si="891">AI326</f>
        <v>0</v>
      </c>
      <c r="AJ327" s="345">
        <f t="shared" ref="AJ327" si="892">AJ326</f>
        <v>0</v>
      </c>
      <c r="AK327" s="345">
        <f t="shared" ref="AK327" si="893">AK326</f>
        <v>0</v>
      </c>
      <c r="AL327" s="345">
        <f t="shared" ref="AL327" si="894">AL326</f>
        <v>0</v>
      </c>
      <c r="AM327" s="345">
        <f t="shared" ref="AM327" si="895">AM326</f>
        <v>0</v>
      </c>
      <c r="AN327" s="345">
        <f t="shared" ref="AN327" si="896">AN326</f>
        <v>0</v>
      </c>
      <c r="AO327" s="345">
        <f t="shared" ref="AO327" si="897">AO326</f>
        <v>0</v>
      </c>
      <c r="AP327" s="345">
        <f t="shared" ref="AP327" si="898">AP326</f>
        <v>0</v>
      </c>
      <c r="AQ327" s="345">
        <f t="shared" ref="AQ327" si="899">AQ326</f>
        <v>0</v>
      </c>
      <c r="AR327" s="345">
        <f t="shared" ref="AR327" si="900">AR326</f>
        <v>0</v>
      </c>
      <c r="AS327" s="257"/>
    </row>
    <row r="328" spans="1:45" ht="15" hidden="1" outlineLevel="1">
      <c r="B328" s="264"/>
      <c r="C328" s="242"/>
      <c r="D328" s="242"/>
      <c r="E328" s="242"/>
      <c r="F328" s="242"/>
      <c r="G328" s="242"/>
      <c r="H328" s="242"/>
      <c r="I328" s="242"/>
      <c r="J328" s="242"/>
      <c r="K328" s="242"/>
      <c r="L328" s="242"/>
      <c r="M328" s="242"/>
      <c r="N328" s="242"/>
      <c r="O328" s="242"/>
      <c r="P328" s="242"/>
      <c r="Q328" s="242"/>
      <c r="R328" s="242"/>
      <c r="S328" s="242"/>
      <c r="T328" s="242"/>
      <c r="U328" s="242"/>
      <c r="V328" s="242"/>
      <c r="W328" s="242"/>
      <c r="X328" s="242"/>
      <c r="Y328" s="242"/>
      <c r="Z328" s="242"/>
      <c r="AA328" s="242"/>
      <c r="AB328" s="242"/>
      <c r="AC328" s="242"/>
      <c r="AD328" s="242"/>
      <c r="AE328" s="346"/>
      <c r="AF328" s="359"/>
      <c r="AG328" s="359"/>
      <c r="AH328" s="359"/>
      <c r="AI328" s="359"/>
      <c r="AJ328" s="359"/>
      <c r="AK328" s="359"/>
      <c r="AL328" s="359"/>
      <c r="AM328" s="359"/>
      <c r="AN328" s="359"/>
      <c r="AO328" s="359"/>
      <c r="AP328" s="359"/>
      <c r="AQ328" s="359"/>
      <c r="AR328" s="359"/>
      <c r="AS328" s="257"/>
    </row>
    <row r="329" spans="1:45" ht="15" hidden="1" outlineLevel="1">
      <c r="A329" s="427">
        <v>32</v>
      </c>
      <c r="B329" s="264" t="s">
        <v>513</v>
      </c>
      <c r="C329" s="242" t="s">
        <v>323</v>
      </c>
      <c r="D329" s="246"/>
      <c r="E329" s="246"/>
      <c r="F329" s="246"/>
      <c r="G329" s="246"/>
      <c r="H329" s="246"/>
      <c r="I329" s="246"/>
      <c r="J329" s="246"/>
      <c r="K329" s="246"/>
      <c r="L329" s="246"/>
      <c r="M329" s="246"/>
      <c r="N329" s="246"/>
      <c r="O329" s="246"/>
      <c r="P329" s="246"/>
      <c r="Q329" s="246">
        <v>12</v>
      </c>
      <c r="R329" s="246"/>
      <c r="S329" s="246"/>
      <c r="T329" s="246"/>
      <c r="U329" s="246"/>
      <c r="V329" s="246"/>
      <c r="W329" s="246"/>
      <c r="X329" s="246"/>
      <c r="Y329" s="246"/>
      <c r="Z329" s="246"/>
      <c r="AA329" s="246"/>
      <c r="AB329" s="246"/>
      <c r="AC329" s="246"/>
      <c r="AD329" s="246"/>
      <c r="AE329" s="360"/>
      <c r="AF329" s="344"/>
      <c r="AG329" s="344"/>
      <c r="AH329" s="344"/>
      <c r="AI329" s="344"/>
      <c r="AJ329" s="344"/>
      <c r="AK329" s="344"/>
      <c r="AL329" s="344"/>
      <c r="AM329" s="349"/>
      <c r="AN329" s="349"/>
      <c r="AO329" s="349"/>
      <c r="AP329" s="349"/>
      <c r="AQ329" s="349"/>
      <c r="AR329" s="349"/>
      <c r="AS329" s="247">
        <f>SUM(AE329:AR329)</f>
        <v>0</v>
      </c>
    </row>
    <row r="330" spans="1:45" ht="15" hidden="1" outlineLevel="1">
      <c r="B330" s="245" t="s">
        <v>557</v>
      </c>
      <c r="C330" s="242" t="s">
        <v>325</v>
      </c>
      <c r="D330" s="246"/>
      <c r="E330" s="246"/>
      <c r="F330" s="246"/>
      <c r="G330" s="246"/>
      <c r="H330" s="246"/>
      <c r="I330" s="246"/>
      <c r="J330" s="246"/>
      <c r="K330" s="246"/>
      <c r="L330" s="246"/>
      <c r="M330" s="246"/>
      <c r="N330" s="246"/>
      <c r="O330" s="246"/>
      <c r="P330" s="246"/>
      <c r="Q330" s="246">
        <f>Q329</f>
        <v>12</v>
      </c>
      <c r="R330" s="246"/>
      <c r="S330" s="246"/>
      <c r="T330" s="246"/>
      <c r="U330" s="246"/>
      <c r="V330" s="246"/>
      <c r="W330" s="246"/>
      <c r="X330" s="246"/>
      <c r="Y330" s="246"/>
      <c r="Z330" s="246"/>
      <c r="AA330" s="246"/>
      <c r="AB330" s="246"/>
      <c r="AC330" s="246"/>
      <c r="AD330" s="246"/>
      <c r="AE330" s="345">
        <f>AE329</f>
        <v>0</v>
      </c>
      <c r="AF330" s="345">
        <f t="shared" ref="AF330" si="901">AF329</f>
        <v>0</v>
      </c>
      <c r="AG330" s="345">
        <f t="shared" ref="AG330" si="902">AG329</f>
        <v>0</v>
      </c>
      <c r="AH330" s="345">
        <f t="shared" ref="AH330" si="903">AH329</f>
        <v>0</v>
      </c>
      <c r="AI330" s="345">
        <f t="shared" ref="AI330" si="904">AI329</f>
        <v>0</v>
      </c>
      <c r="AJ330" s="345">
        <f t="shared" ref="AJ330" si="905">AJ329</f>
        <v>0</v>
      </c>
      <c r="AK330" s="345">
        <f t="shared" ref="AK330" si="906">AK329</f>
        <v>0</v>
      </c>
      <c r="AL330" s="345">
        <f t="shared" ref="AL330" si="907">AL329</f>
        <v>0</v>
      </c>
      <c r="AM330" s="345">
        <f t="shared" ref="AM330" si="908">AM329</f>
        <v>0</v>
      </c>
      <c r="AN330" s="345">
        <f t="shared" ref="AN330" si="909">AN329</f>
        <v>0</v>
      </c>
      <c r="AO330" s="345">
        <f t="shared" ref="AO330" si="910">AO329</f>
        <v>0</v>
      </c>
      <c r="AP330" s="345">
        <f t="shared" ref="AP330" si="911">AP329</f>
        <v>0</v>
      </c>
      <c r="AQ330" s="345">
        <f t="shared" ref="AQ330" si="912">AQ329</f>
        <v>0</v>
      </c>
      <c r="AR330" s="345">
        <f t="shared" ref="AR330" si="913">AR329</f>
        <v>0</v>
      </c>
      <c r="AS330" s="257"/>
    </row>
    <row r="331" spans="1:45" ht="15" hidden="1" outlineLevel="1">
      <c r="B331" s="264"/>
      <c r="C331" s="242"/>
      <c r="D331" s="242"/>
      <c r="E331" s="242"/>
      <c r="F331" s="242"/>
      <c r="G331" s="242"/>
      <c r="H331" s="242"/>
      <c r="I331" s="242"/>
      <c r="J331" s="242"/>
      <c r="K331" s="242"/>
      <c r="L331" s="242"/>
      <c r="M331" s="242"/>
      <c r="N331" s="242"/>
      <c r="O331" s="242"/>
      <c r="P331" s="242"/>
      <c r="Q331" s="242"/>
      <c r="R331" s="242"/>
      <c r="S331" s="242"/>
      <c r="T331" s="242"/>
      <c r="U331" s="242"/>
      <c r="V331" s="242"/>
      <c r="W331" s="242"/>
      <c r="X331" s="242"/>
      <c r="Y331" s="242"/>
      <c r="Z331" s="242"/>
      <c r="AA331" s="242"/>
      <c r="AB331" s="242"/>
      <c r="AC331" s="242"/>
      <c r="AD331" s="242"/>
      <c r="AE331" s="346"/>
      <c r="AF331" s="359"/>
      <c r="AG331" s="359"/>
      <c r="AH331" s="359"/>
      <c r="AI331" s="359"/>
      <c r="AJ331" s="359"/>
      <c r="AK331" s="359"/>
      <c r="AL331" s="359"/>
      <c r="AM331" s="359"/>
      <c r="AN331" s="359"/>
      <c r="AO331" s="359"/>
      <c r="AP331" s="359"/>
      <c r="AQ331" s="359"/>
      <c r="AR331" s="359"/>
      <c r="AS331" s="257"/>
    </row>
    <row r="332" spans="1:45" ht="15.6" hidden="1" outlineLevel="1">
      <c r="B332" s="239" t="s">
        <v>514</v>
      </c>
      <c r="C332" s="242"/>
      <c r="D332" s="242"/>
      <c r="E332" s="242"/>
      <c r="F332" s="242"/>
      <c r="G332" s="242"/>
      <c r="H332" s="242"/>
      <c r="I332" s="242"/>
      <c r="J332" s="242"/>
      <c r="K332" s="242"/>
      <c r="L332" s="242"/>
      <c r="M332" s="242"/>
      <c r="N332" s="242"/>
      <c r="O332" s="242"/>
      <c r="P332" s="242"/>
      <c r="Q332" s="242"/>
      <c r="R332" s="242"/>
      <c r="S332" s="242"/>
      <c r="T332" s="242"/>
      <c r="U332" s="242"/>
      <c r="V332" s="242"/>
      <c r="W332" s="242"/>
      <c r="X332" s="242"/>
      <c r="Y332" s="242"/>
      <c r="Z332" s="242"/>
      <c r="AA332" s="242"/>
      <c r="AB332" s="242"/>
      <c r="AC332" s="242"/>
      <c r="AD332" s="242"/>
      <c r="AE332" s="346"/>
      <c r="AF332" s="359"/>
      <c r="AG332" s="359"/>
      <c r="AH332" s="359"/>
      <c r="AI332" s="359"/>
      <c r="AJ332" s="359"/>
      <c r="AK332" s="359"/>
      <c r="AL332" s="359"/>
      <c r="AM332" s="359"/>
      <c r="AN332" s="359"/>
      <c r="AO332" s="359"/>
      <c r="AP332" s="359"/>
      <c r="AQ332" s="359"/>
      <c r="AR332" s="359"/>
      <c r="AS332" s="257"/>
    </row>
    <row r="333" spans="1:45" ht="15" hidden="1" outlineLevel="1">
      <c r="A333" s="427">
        <v>33</v>
      </c>
      <c r="B333" s="264" t="s">
        <v>515</v>
      </c>
      <c r="C333" s="242" t="s">
        <v>323</v>
      </c>
      <c r="D333" s="246"/>
      <c r="E333" s="246"/>
      <c r="F333" s="246"/>
      <c r="G333" s="246"/>
      <c r="H333" s="246"/>
      <c r="I333" s="246"/>
      <c r="J333" s="246"/>
      <c r="K333" s="246"/>
      <c r="L333" s="246"/>
      <c r="M333" s="246"/>
      <c r="N333" s="246"/>
      <c r="O333" s="246"/>
      <c r="P333" s="246"/>
      <c r="Q333" s="246">
        <v>0</v>
      </c>
      <c r="R333" s="246"/>
      <c r="S333" s="246"/>
      <c r="T333" s="246"/>
      <c r="U333" s="246"/>
      <c r="V333" s="246"/>
      <c r="W333" s="246"/>
      <c r="X333" s="246"/>
      <c r="Y333" s="246"/>
      <c r="Z333" s="246"/>
      <c r="AA333" s="246"/>
      <c r="AB333" s="246"/>
      <c r="AC333" s="246"/>
      <c r="AD333" s="246"/>
      <c r="AE333" s="360"/>
      <c r="AF333" s="344"/>
      <c r="AG333" s="344"/>
      <c r="AH333" s="344"/>
      <c r="AI333" s="344"/>
      <c r="AJ333" s="344"/>
      <c r="AK333" s="344"/>
      <c r="AL333" s="344"/>
      <c r="AM333" s="349"/>
      <c r="AN333" s="349"/>
      <c r="AO333" s="349"/>
      <c r="AP333" s="349"/>
      <c r="AQ333" s="349"/>
      <c r="AR333" s="349"/>
      <c r="AS333" s="247">
        <f>SUM(AE333:AR333)</f>
        <v>0</v>
      </c>
    </row>
    <row r="334" spans="1:45" ht="15" hidden="1" outlineLevel="1">
      <c r="B334" s="245" t="s">
        <v>557</v>
      </c>
      <c r="C334" s="242" t="s">
        <v>325</v>
      </c>
      <c r="D334" s="246"/>
      <c r="E334" s="246"/>
      <c r="F334" s="246"/>
      <c r="G334" s="246"/>
      <c r="H334" s="246"/>
      <c r="I334" s="246"/>
      <c r="J334" s="246"/>
      <c r="K334" s="246"/>
      <c r="L334" s="246"/>
      <c r="M334" s="246"/>
      <c r="N334" s="246"/>
      <c r="O334" s="246"/>
      <c r="P334" s="246"/>
      <c r="Q334" s="246">
        <f>Q333</f>
        <v>0</v>
      </c>
      <c r="R334" s="246"/>
      <c r="S334" s="246"/>
      <c r="T334" s="246"/>
      <c r="U334" s="246"/>
      <c r="V334" s="246"/>
      <c r="W334" s="246"/>
      <c r="X334" s="246"/>
      <c r="Y334" s="246"/>
      <c r="Z334" s="246"/>
      <c r="AA334" s="246"/>
      <c r="AB334" s="246"/>
      <c r="AC334" s="246"/>
      <c r="AD334" s="246"/>
      <c r="AE334" s="345">
        <f>AE333</f>
        <v>0</v>
      </c>
      <c r="AF334" s="345">
        <f t="shared" ref="AF334" si="914">AF333</f>
        <v>0</v>
      </c>
      <c r="AG334" s="345">
        <f t="shared" ref="AG334" si="915">AG333</f>
        <v>0</v>
      </c>
      <c r="AH334" s="345">
        <f t="shared" ref="AH334" si="916">AH333</f>
        <v>0</v>
      </c>
      <c r="AI334" s="345">
        <f t="shared" ref="AI334" si="917">AI333</f>
        <v>0</v>
      </c>
      <c r="AJ334" s="345">
        <f t="shared" ref="AJ334" si="918">AJ333</f>
        <v>0</v>
      </c>
      <c r="AK334" s="345">
        <f t="shared" ref="AK334" si="919">AK333</f>
        <v>0</v>
      </c>
      <c r="AL334" s="345">
        <f t="shared" ref="AL334" si="920">AL333</f>
        <v>0</v>
      </c>
      <c r="AM334" s="345">
        <f t="shared" ref="AM334" si="921">AM333</f>
        <v>0</v>
      </c>
      <c r="AN334" s="345">
        <f t="shared" ref="AN334" si="922">AN333</f>
        <v>0</v>
      </c>
      <c r="AO334" s="345">
        <f t="shared" ref="AO334" si="923">AO333</f>
        <v>0</v>
      </c>
      <c r="AP334" s="345">
        <f t="shared" ref="AP334" si="924">AP333</f>
        <v>0</v>
      </c>
      <c r="AQ334" s="345">
        <f t="shared" ref="AQ334" si="925">AQ333</f>
        <v>0</v>
      </c>
      <c r="AR334" s="345">
        <f t="shared" ref="AR334" si="926">AR333</f>
        <v>0</v>
      </c>
      <c r="AS334" s="257"/>
    </row>
    <row r="335" spans="1:45" ht="15" hidden="1" outlineLevel="1">
      <c r="B335" s="264"/>
      <c r="C335" s="242"/>
      <c r="D335" s="242"/>
      <c r="E335" s="242"/>
      <c r="F335" s="242"/>
      <c r="G335" s="242"/>
      <c r="H335" s="242"/>
      <c r="I335" s="242"/>
      <c r="J335" s="242"/>
      <c r="K335" s="242"/>
      <c r="L335" s="242"/>
      <c r="M335" s="242"/>
      <c r="N335" s="242"/>
      <c r="O335" s="242"/>
      <c r="P335" s="242"/>
      <c r="Q335" s="242"/>
      <c r="R335" s="242"/>
      <c r="S335" s="242"/>
      <c r="T335" s="242"/>
      <c r="U335" s="242"/>
      <c r="V335" s="242"/>
      <c r="W335" s="242"/>
      <c r="X335" s="242"/>
      <c r="Y335" s="242"/>
      <c r="Z335" s="242"/>
      <c r="AA335" s="242"/>
      <c r="AB335" s="242"/>
      <c r="AC335" s="242"/>
      <c r="AD335" s="242"/>
      <c r="AE335" s="346"/>
      <c r="AF335" s="359"/>
      <c r="AG335" s="359"/>
      <c r="AH335" s="359"/>
      <c r="AI335" s="359"/>
      <c r="AJ335" s="359"/>
      <c r="AK335" s="359"/>
      <c r="AL335" s="359"/>
      <c r="AM335" s="359"/>
      <c r="AN335" s="359"/>
      <c r="AO335" s="359"/>
      <c r="AP335" s="359"/>
      <c r="AQ335" s="359"/>
      <c r="AR335" s="359"/>
      <c r="AS335" s="257"/>
    </row>
    <row r="336" spans="1:45" ht="15" hidden="1" outlineLevel="1">
      <c r="A336" s="427">
        <v>34</v>
      </c>
      <c r="B336" s="264" t="s">
        <v>516</v>
      </c>
      <c r="C336" s="242" t="s">
        <v>323</v>
      </c>
      <c r="D336" s="246"/>
      <c r="E336" s="246"/>
      <c r="F336" s="246"/>
      <c r="G336" s="246"/>
      <c r="H336" s="246"/>
      <c r="I336" s="246"/>
      <c r="J336" s="246"/>
      <c r="K336" s="246"/>
      <c r="L336" s="246"/>
      <c r="M336" s="246"/>
      <c r="N336" s="246"/>
      <c r="O336" s="246"/>
      <c r="P336" s="246"/>
      <c r="Q336" s="246">
        <v>0</v>
      </c>
      <c r="R336" s="246"/>
      <c r="S336" s="246"/>
      <c r="T336" s="246"/>
      <c r="U336" s="246"/>
      <c r="V336" s="246"/>
      <c r="W336" s="246"/>
      <c r="X336" s="246"/>
      <c r="Y336" s="246"/>
      <c r="Z336" s="246"/>
      <c r="AA336" s="246"/>
      <c r="AB336" s="246"/>
      <c r="AC336" s="246"/>
      <c r="AD336" s="246"/>
      <c r="AE336" s="360"/>
      <c r="AF336" s="344"/>
      <c r="AG336" s="344"/>
      <c r="AH336" s="344"/>
      <c r="AI336" s="344"/>
      <c r="AJ336" s="344"/>
      <c r="AK336" s="344"/>
      <c r="AL336" s="344"/>
      <c r="AM336" s="349"/>
      <c r="AN336" s="349"/>
      <c r="AO336" s="349"/>
      <c r="AP336" s="349"/>
      <c r="AQ336" s="349"/>
      <c r="AR336" s="349"/>
      <c r="AS336" s="247">
        <f>SUM(AE336:AR336)</f>
        <v>0</v>
      </c>
    </row>
    <row r="337" spans="1:45" ht="15" hidden="1" outlineLevel="1">
      <c r="B337" s="245" t="s">
        <v>557</v>
      </c>
      <c r="C337" s="242" t="s">
        <v>325</v>
      </c>
      <c r="D337" s="246"/>
      <c r="E337" s="246"/>
      <c r="F337" s="246"/>
      <c r="G337" s="246"/>
      <c r="H337" s="246"/>
      <c r="I337" s="246"/>
      <c r="J337" s="246"/>
      <c r="K337" s="246"/>
      <c r="L337" s="246"/>
      <c r="M337" s="246"/>
      <c r="N337" s="246"/>
      <c r="O337" s="246"/>
      <c r="P337" s="246"/>
      <c r="Q337" s="246">
        <f>Q336</f>
        <v>0</v>
      </c>
      <c r="R337" s="246"/>
      <c r="S337" s="246"/>
      <c r="T337" s="246"/>
      <c r="U337" s="246"/>
      <c r="V337" s="246"/>
      <c r="W337" s="246"/>
      <c r="X337" s="246"/>
      <c r="Y337" s="246"/>
      <c r="Z337" s="246"/>
      <c r="AA337" s="246"/>
      <c r="AB337" s="246"/>
      <c r="AC337" s="246"/>
      <c r="AD337" s="246"/>
      <c r="AE337" s="345">
        <f>AE336</f>
        <v>0</v>
      </c>
      <c r="AF337" s="345">
        <f t="shared" ref="AF337" si="927">AF336</f>
        <v>0</v>
      </c>
      <c r="AG337" s="345">
        <f t="shared" ref="AG337" si="928">AG336</f>
        <v>0</v>
      </c>
      <c r="AH337" s="345">
        <f t="shared" ref="AH337" si="929">AH336</f>
        <v>0</v>
      </c>
      <c r="AI337" s="345">
        <f t="shared" ref="AI337" si="930">AI336</f>
        <v>0</v>
      </c>
      <c r="AJ337" s="345">
        <f t="shared" ref="AJ337" si="931">AJ336</f>
        <v>0</v>
      </c>
      <c r="AK337" s="345">
        <f t="shared" ref="AK337" si="932">AK336</f>
        <v>0</v>
      </c>
      <c r="AL337" s="345">
        <f t="shared" ref="AL337" si="933">AL336</f>
        <v>0</v>
      </c>
      <c r="AM337" s="345">
        <f t="shared" ref="AM337" si="934">AM336</f>
        <v>0</v>
      </c>
      <c r="AN337" s="345">
        <f t="shared" ref="AN337" si="935">AN336</f>
        <v>0</v>
      </c>
      <c r="AO337" s="345">
        <f t="shared" ref="AO337" si="936">AO336</f>
        <v>0</v>
      </c>
      <c r="AP337" s="345">
        <f t="shared" ref="AP337" si="937">AP336</f>
        <v>0</v>
      </c>
      <c r="AQ337" s="345">
        <f t="shared" ref="AQ337" si="938">AQ336</f>
        <v>0</v>
      </c>
      <c r="AR337" s="345">
        <f t="shared" ref="AR337" si="939">AR336</f>
        <v>0</v>
      </c>
      <c r="AS337" s="257"/>
    </row>
    <row r="338" spans="1:45" ht="15" hidden="1" outlineLevel="1">
      <c r="B338" s="264"/>
      <c r="C338" s="242"/>
      <c r="D338" s="242"/>
      <c r="E338" s="242"/>
      <c r="F338" s="242"/>
      <c r="G338" s="242"/>
      <c r="H338" s="242"/>
      <c r="I338" s="242"/>
      <c r="J338" s="242"/>
      <c r="K338" s="242"/>
      <c r="L338" s="242"/>
      <c r="M338" s="242"/>
      <c r="N338" s="242"/>
      <c r="O338" s="242"/>
      <c r="P338" s="242"/>
      <c r="Q338" s="242"/>
      <c r="R338" s="242"/>
      <c r="S338" s="242"/>
      <c r="T338" s="242"/>
      <c r="U338" s="242"/>
      <c r="V338" s="242"/>
      <c r="W338" s="242"/>
      <c r="X338" s="242"/>
      <c r="Y338" s="242"/>
      <c r="Z338" s="242"/>
      <c r="AA338" s="242"/>
      <c r="AB338" s="242"/>
      <c r="AC338" s="242"/>
      <c r="AD338" s="242"/>
      <c r="AE338" s="346"/>
      <c r="AF338" s="359"/>
      <c r="AG338" s="359"/>
      <c r="AH338" s="359"/>
      <c r="AI338" s="359"/>
      <c r="AJ338" s="359"/>
      <c r="AK338" s="359"/>
      <c r="AL338" s="359"/>
      <c r="AM338" s="359"/>
      <c r="AN338" s="359"/>
      <c r="AO338" s="359"/>
      <c r="AP338" s="359"/>
      <c r="AQ338" s="359"/>
      <c r="AR338" s="359"/>
      <c r="AS338" s="257"/>
    </row>
    <row r="339" spans="1:45" ht="15" hidden="1" outlineLevel="1">
      <c r="A339" s="427">
        <v>35</v>
      </c>
      <c r="B339" s="264" t="s">
        <v>517</v>
      </c>
      <c r="C339" s="242" t="s">
        <v>323</v>
      </c>
      <c r="D339" s="246"/>
      <c r="E339" s="246"/>
      <c r="F339" s="246"/>
      <c r="G339" s="246"/>
      <c r="H339" s="246"/>
      <c r="I339" s="246"/>
      <c r="J339" s="246"/>
      <c r="K339" s="246"/>
      <c r="L339" s="246"/>
      <c r="M339" s="246"/>
      <c r="N339" s="246"/>
      <c r="O339" s="246"/>
      <c r="P339" s="246"/>
      <c r="Q339" s="246">
        <v>0</v>
      </c>
      <c r="R339" s="246"/>
      <c r="S339" s="246"/>
      <c r="T339" s="246"/>
      <c r="U339" s="246"/>
      <c r="V339" s="246"/>
      <c r="W339" s="246"/>
      <c r="X339" s="246"/>
      <c r="Y339" s="246"/>
      <c r="Z339" s="246"/>
      <c r="AA339" s="246"/>
      <c r="AB339" s="246"/>
      <c r="AC339" s="246"/>
      <c r="AD339" s="246"/>
      <c r="AE339" s="360"/>
      <c r="AF339" s="344"/>
      <c r="AG339" s="344"/>
      <c r="AH339" s="344"/>
      <c r="AI339" s="344"/>
      <c r="AJ339" s="344"/>
      <c r="AK339" s="344"/>
      <c r="AL339" s="344"/>
      <c r="AM339" s="349"/>
      <c r="AN339" s="349"/>
      <c r="AO339" s="349"/>
      <c r="AP339" s="349"/>
      <c r="AQ339" s="349"/>
      <c r="AR339" s="349"/>
      <c r="AS339" s="247">
        <f>SUM(AE339:AR339)</f>
        <v>0</v>
      </c>
    </row>
    <row r="340" spans="1:45" ht="15" hidden="1" outlineLevel="1">
      <c r="B340" s="245" t="s">
        <v>557</v>
      </c>
      <c r="C340" s="242" t="s">
        <v>325</v>
      </c>
      <c r="D340" s="246"/>
      <c r="E340" s="246"/>
      <c r="F340" s="246"/>
      <c r="G340" s="246"/>
      <c r="H340" s="246"/>
      <c r="I340" s="246"/>
      <c r="J340" s="246"/>
      <c r="K340" s="246"/>
      <c r="L340" s="246"/>
      <c r="M340" s="246"/>
      <c r="N340" s="246"/>
      <c r="O340" s="246"/>
      <c r="P340" s="246"/>
      <c r="Q340" s="246">
        <f>Q339</f>
        <v>0</v>
      </c>
      <c r="R340" s="246"/>
      <c r="S340" s="246"/>
      <c r="T340" s="246"/>
      <c r="U340" s="246"/>
      <c r="V340" s="246"/>
      <c r="W340" s="246"/>
      <c r="X340" s="246"/>
      <c r="Y340" s="246"/>
      <c r="Z340" s="246"/>
      <c r="AA340" s="246"/>
      <c r="AB340" s="246"/>
      <c r="AC340" s="246"/>
      <c r="AD340" s="246"/>
      <c r="AE340" s="345">
        <f>AE339</f>
        <v>0</v>
      </c>
      <c r="AF340" s="345">
        <f t="shared" ref="AF340" si="940">AF339</f>
        <v>0</v>
      </c>
      <c r="AG340" s="345">
        <f t="shared" ref="AG340" si="941">AG339</f>
        <v>0</v>
      </c>
      <c r="AH340" s="345">
        <f t="shared" ref="AH340" si="942">AH339</f>
        <v>0</v>
      </c>
      <c r="AI340" s="345">
        <f t="shared" ref="AI340" si="943">AI339</f>
        <v>0</v>
      </c>
      <c r="AJ340" s="345">
        <f t="shared" ref="AJ340" si="944">AJ339</f>
        <v>0</v>
      </c>
      <c r="AK340" s="345">
        <f t="shared" ref="AK340" si="945">AK339</f>
        <v>0</v>
      </c>
      <c r="AL340" s="345">
        <f t="shared" ref="AL340" si="946">AL339</f>
        <v>0</v>
      </c>
      <c r="AM340" s="345">
        <f t="shared" ref="AM340" si="947">AM339</f>
        <v>0</v>
      </c>
      <c r="AN340" s="345">
        <f t="shared" ref="AN340" si="948">AN339</f>
        <v>0</v>
      </c>
      <c r="AO340" s="345">
        <f t="shared" ref="AO340" si="949">AO339</f>
        <v>0</v>
      </c>
      <c r="AP340" s="345">
        <f t="shared" ref="AP340" si="950">AP339</f>
        <v>0</v>
      </c>
      <c r="AQ340" s="345">
        <f t="shared" ref="AQ340" si="951">AQ339</f>
        <v>0</v>
      </c>
      <c r="AR340" s="345">
        <f t="shared" ref="AR340" si="952">AR339</f>
        <v>0</v>
      </c>
      <c r="AS340" s="257"/>
    </row>
    <row r="341" spans="1:45" ht="15" hidden="1" outlineLevel="1">
      <c r="B341" s="245"/>
      <c r="C341" s="242"/>
      <c r="D341" s="242"/>
      <c r="E341" s="242"/>
      <c r="F341" s="242"/>
      <c r="G341" s="242"/>
      <c r="H341" s="242"/>
      <c r="I341" s="242"/>
      <c r="J341" s="242"/>
      <c r="K341" s="242"/>
      <c r="L341" s="242"/>
      <c r="M341" s="242"/>
      <c r="N341" s="242"/>
      <c r="O341" s="242"/>
      <c r="P341" s="242"/>
      <c r="Q341" s="242"/>
      <c r="R341" s="242"/>
      <c r="S341" s="242"/>
      <c r="T341" s="242"/>
      <c r="U341" s="242"/>
      <c r="V341" s="242"/>
      <c r="W341" s="242"/>
      <c r="X341" s="242"/>
      <c r="Y341" s="242"/>
      <c r="Z341" s="242"/>
      <c r="AA341" s="242"/>
      <c r="AB341" s="242"/>
      <c r="AC341" s="242"/>
      <c r="AD341" s="242"/>
      <c r="AE341" s="346"/>
      <c r="AF341" s="359"/>
      <c r="AG341" s="359"/>
      <c r="AH341" s="359"/>
      <c r="AI341" s="359"/>
      <c r="AJ341" s="359"/>
      <c r="AK341" s="359"/>
      <c r="AL341" s="359"/>
      <c r="AM341" s="359"/>
      <c r="AN341" s="359"/>
      <c r="AO341" s="359"/>
      <c r="AP341" s="359"/>
      <c r="AQ341" s="359"/>
      <c r="AR341" s="359"/>
      <c r="AS341" s="257"/>
    </row>
    <row r="342" spans="1:45" ht="15.6" hidden="1" outlineLevel="1">
      <c r="B342" s="239" t="s">
        <v>518</v>
      </c>
      <c r="C342" s="242"/>
      <c r="D342" s="242"/>
      <c r="E342" s="242"/>
      <c r="F342" s="242"/>
      <c r="G342" s="242"/>
      <c r="H342" s="242"/>
      <c r="I342" s="242"/>
      <c r="J342" s="242"/>
      <c r="K342" s="242"/>
      <c r="L342" s="242"/>
      <c r="M342" s="242"/>
      <c r="N342" s="242"/>
      <c r="O342" s="242"/>
      <c r="P342" s="242"/>
      <c r="Q342" s="242"/>
      <c r="R342" s="242"/>
      <c r="S342" s="242"/>
      <c r="T342" s="242"/>
      <c r="U342" s="242"/>
      <c r="V342" s="242"/>
      <c r="W342" s="242"/>
      <c r="X342" s="242"/>
      <c r="Y342" s="242"/>
      <c r="Z342" s="242"/>
      <c r="AA342" s="242"/>
      <c r="AB342" s="242"/>
      <c r="AC342" s="242"/>
      <c r="AD342" s="242"/>
      <c r="AE342" s="346"/>
      <c r="AF342" s="359"/>
      <c r="AG342" s="359"/>
      <c r="AH342" s="359"/>
      <c r="AI342" s="359"/>
      <c r="AJ342" s="359"/>
      <c r="AK342" s="359"/>
      <c r="AL342" s="359"/>
      <c r="AM342" s="359"/>
      <c r="AN342" s="359"/>
      <c r="AO342" s="359"/>
      <c r="AP342" s="359"/>
      <c r="AQ342" s="359"/>
      <c r="AR342" s="359"/>
      <c r="AS342" s="257"/>
    </row>
    <row r="343" spans="1:45" ht="45" hidden="1" outlineLevel="1">
      <c r="A343" s="427">
        <v>36</v>
      </c>
      <c r="B343" s="264" t="s">
        <v>519</v>
      </c>
      <c r="C343" s="242" t="s">
        <v>323</v>
      </c>
      <c r="D343" s="246"/>
      <c r="E343" s="246"/>
      <c r="F343" s="246"/>
      <c r="G343" s="246"/>
      <c r="H343" s="246"/>
      <c r="I343" s="246"/>
      <c r="J343" s="246"/>
      <c r="K343" s="246"/>
      <c r="L343" s="246"/>
      <c r="M343" s="246"/>
      <c r="N343" s="246"/>
      <c r="O343" s="246"/>
      <c r="P343" s="246"/>
      <c r="Q343" s="246">
        <v>12</v>
      </c>
      <c r="R343" s="246"/>
      <c r="S343" s="246"/>
      <c r="T343" s="246"/>
      <c r="U343" s="246"/>
      <c r="V343" s="246"/>
      <c r="W343" s="246"/>
      <c r="X343" s="246"/>
      <c r="Y343" s="246"/>
      <c r="Z343" s="246"/>
      <c r="AA343" s="246"/>
      <c r="AB343" s="246"/>
      <c r="AC343" s="246"/>
      <c r="AD343" s="246"/>
      <c r="AE343" s="360"/>
      <c r="AF343" s="344"/>
      <c r="AG343" s="344"/>
      <c r="AH343" s="344"/>
      <c r="AI343" s="344"/>
      <c r="AJ343" s="344"/>
      <c r="AK343" s="344"/>
      <c r="AL343" s="344"/>
      <c r="AM343" s="349"/>
      <c r="AN343" s="349"/>
      <c r="AO343" s="349"/>
      <c r="AP343" s="349"/>
      <c r="AQ343" s="349"/>
      <c r="AR343" s="349"/>
      <c r="AS343" s="247">
        <f>SUM(AE343:AR343)</f>
        <v>0</v>
      </c>
    </row>
    <row r="344" spans="1:45" ht="15" hidden="1" outlineLevel="1">
      <c r="B344" s="245" t="s">
        <v>557</v>
      </c>
      <c r="C344" s="242" t="s">
        <v>325</v>
      </c>
      <c r="D344" s="246"/>
      <c r="E344" s="246"/>
      <c r="F344" s="246"/>
      <c r="G344" s="246"/>
      <c r="H344" s="246"/>
      <c r="I344" s="246"/>
      <c r="J344" s="246"/>
      <c r="K344" s="246"/>
      <c r="L344" s="246"/>
      <c r="M344" s="246"/>
      <c r="N344" s="246"/>
      <c r="O344" s="246"/>
      <c r="P344" s="246"/>
      <c r="Q344" s="246">
        <f>Q343</f>
        <v>12</v>
      </c>
      <c r="R344" s="246"/>
      <c r="S344" s="246"/>
      <c r="T344" s="246"/>
      <c r="U344" s="246"/>
      <c r="V344" s="246"/>
      <c r="W344" s="246"/>
      <c r="X344" s="246"/>
      <c r="Y344" s="246"/>
      <c r="Z344" s="246"/>
      <c r="AA344" s="246"/>
      <c r="AB344" s="246"/>
      <c r="AC344" s="246"/>
      <c r="AD344" s="246"/>
      <c r="AE344" s="345">
        <f>AE343</f>
        <v>0</v>
      </c>
      <c r="AF344" s="345">
        <f t="shared" ref="AF344" si="953">AF343</f>
        <v>0</v>
      </c>
      <c r="AG344" s="345">
        <f t="shared" ref="AG344" si="954">AG343</f>
        <v>0</v>
      </c>
      <c r="AH344" s="345">
        <f t="shared" ref="AH344" si="955">AH343</f>
        <v>0</v>
      </c>
      <c r="AI344" s="345">
        <f t="shared" ref="AI344" si="956">AI343</f>
        <v>0</v>
      </c>
      <c r="AJ344" s="345">
        <f t="shared" ref="AJ344" si="957">AJ343</f>
        <v>0</v>
      </c>
      <c r="AK344" s="345">
        <f t="shared" ref="AK344" si="958">AK343</f>
        <v>0</v>
      </c>
      <c r="AL344" s="345">
        <f t="shared" ref="AL344" si="959">AL343</f>
        <v>0</v>
      </c>
      <c r="AM344" s="345">
        <f t="shared" ref="AM344" si="960">AM343</f>
        <v>0</v>
      </c>
      <c r="AN344" s="345">
        <f t="shared" ref="AN344" si="961">AN343</f>
        <v>0</v>
      </c>
      <c r="AO344" s="345">
        <f t="shared" ref="AO344" si="962">AO343</f>
        <v>0</v>
      </c>
      <c r="AP344" s="345">
        <f t="shared" ref="AP344" si="963">AP343</f>
        <v>0</v>
      </c>
      <c r="AQ344" s="345">
        <f t="shared" ref="AQ344" si="964">AQ343</f>
        <v>0</v>
      </c>
      <c r="AR344" s="345">
        <f t="shared" ref="AR344" si="965">AR343</f>
        <v>0</v>
      </c>
      <c r="AS344" s="257"/>
    </row>
    <row r="345" spans="1:45" ht="15" hidden="1" outlineLevel="1">
      <c r="B345" s="264"/>
      <c r="C345" s="242"/>
      <c r="D345" s="242"/>
      <c r="E345" s="242"/>
      <c r="F345" s="242"/>
      <c r="G345" s="242"/>
      <c r="H345" s="242"/>
      <c r="I345" s="242"/>
      <c r="J345" s="242"/>
      <c r="K345" s="242"/>
      <c r="L345" s="242"/>
      <c r="M345" s="242"/>
      <c r="N345" s="242"/>
      <c r="O345" s="242"/>
      <c r="P345" s="242"/>
      <c r="Q345" s="242"/>
      <c r="R345" s="242"/>
      <c r="S345" s="242"/>
      <c r="T345" s="242"/>
      <c r="U345" s="242"/>
      <c r="V345" s="242"/>
      <c r="W345" s="242"/>
      <c r="X345" s="242"/>
      <c r="Y345" s="242"/>
      <c r="Z345" s="242"/>
      <c r="AA345" s="242"/>
      <c r="AB345" s="242"/>
      <c r="AC345" s="242"/>
      <c r="AD345" s="242"/>
      <c r="AE345" s="346"/>
      <c r="AF345" s="359"/>
      <c r="AG345" s="359"/>
      <c r="AH345" s="359"/>
      <c r="AI345" s="359"/>
      <c r="AJ345" s="359"/>
      <c r="AK345" s="359"/>
      <c r="AL345" s="359"/>
      <c r="AM345" s="359"/>
      <c r="AN345" s="359"/>
      <c r="AO345" s="359"/>
      <c r="AP345" s="359"/>
      <c r="AQ345" s="359"/>
      <c r="AR345" s="359"/>
      <c r="AS345" s="257"/>
    </row>
    <row r="346" spans="1:45" ht="15" hidden="1" outlineLevel="1">
      <c r="A346" s="427">
        <v>37</v>
      </c>
      <c r="B346" s="264" t="s">
        <v>520</v>
      </c>
      <c r="C346" s="242" t="s">
        <v>323</v>
      </c>
      <c r="D346" s="246"/>
      <c r="E346" s="246"/>
      <c r="F346" s="246"/>
      <c r="G346" s="246"/>
      <c r="H346" s="246"/>
      <c r="I346" s="246"/>
      <c r="J346" s="246"/>
      <c r="K346" s="246"/>
      <c r="L346" s="246"/>
      <c r="M346" s="246"/>
      <c r="N346" s="246"/>
      <c r="O346" s="246"/>
      <c r="P346" s="246"/>
      <c r="Q346" s="246">
        <v>12</v>
      </c>
      <c r="R346" s="246"/>
      <c r="S346" s="246"/>
      <c r="T346" s="246"/>
      <c r="U346" s="246"/>
      <c r="V346" s="246"/>
      <c r="W346" s="246"/>
      <c r="X346" s="246"/>
      <c r="Y346" s="246"/>
      <c r="Z346" s="246"/>
      <c r="AA346" s="246"/>
      <c r="AB346" s="246"/>
      <c r="AC346" s="246"/>
      <c r="AD346" s="246"/>
      <c r="AE346" s="360"/>
      <c r="AF346" s="344"/>
      <c r="AG346" s="344"/>
      <c r="AH346" s="344"/>
      <c r="AI346" s="344"/>
      <c r="AJ346" s="344"/>
      <c r="AK346" s="344"/>
      <c r="AL346" s="344"/>
      <c r="AM346" s="349"/>
      <c r="AN346" s="349"/>
      <c r="AO346" s="349"/>
      <c r="AP346" s="349"/>
      <c r="AQ346" s="349"/>
      <c r="AR346" s="349"/>
      <c r="AS346" s="247">
        <f>SUM(AE346:AR346)</f>
        <v>0</v>
      </c>
    </row>
    <row r="347" spans="1:45" ht="15" hidden="1" outlineLevel="1">
      <c r="B347" s="245" t="s">
        <v>557</v>
      </c>
      <c r="C347" s="242" t="s">
        <v>325</v>
      </c>
      <c r="D347" s="246"/>
      <c r="E347" s="246"/>
      <c r="F347" s="246"/>
      <c r="G347" s="246"/>
      <c r="H347" s="246"/>
      <c r="I347" s="246"/>
      <c r="J347" s="246"/>
      <c r="K347" s="246"/>
      <c r="L347" s="246"/>
      <c r="M347" s="246"/>
      <c r="N347" s="246"/>
      <c r="O347" s="246"/>
      <c r="P347" s="246"/>
      <c r="Q347" s="246">
        <f>Q346</f>
        <v>12</v>
      </c>
      <c r="R347" s="246"/>
      <c r="S347" s="246"/>
      <c r="T347" s="246"/>
      <c r="U347" s="246"/>
      <c r="V347" s="246"/>
      <c r="W347" s="246"/>
      <c r="X347" s="246"/>
      <c r="Y347" s="246"/>
      <c r="Z347" s="246"/>
      <c r="AA347" s="246"/>
      <c r="AB347" s="246"/>
      <c r="AC347" s="246"/>
      <c r="AD347" s="246"/>
      <c r="AE347" s="345">
        <f>AE346</f>
        <v>0</v>
      </c>
      <c r="AF347" s="345">
        <f t="shared" ref="AF347" si="966">AF346</f>
        <v>0</v>
      </c>
      <c r="AG347" s="345">
        <f t="shared" ref="AG347" si="967">AG346</f>
        <v>0</v>
      </c>
      <c r="AH347" s="345">
        <f t="shared" ref="AH347" si="968">AH346</f>
        <v>0</v>
      </c>
      <c r="AI347" s="345">
        <f t="shared" ref="AI347" si="969">AI346</f>
        <v>0</v>
      </c>
      <c r="AJ347" s="345">
        <f t="shared" ref="AJ347" si="970">AJ346</f>
        <v>0</v>
      </c>
      <c r="AK347" s="345">
        <f t="shared" ref="AK347" si="971">AK346</f>
        <v>0</v>
      </c>
      <c r="AL347" s="345">
        <f t="shared" ref="AL347" si="972">AL346</f>
        <v>0</v>
      </c>
      <c r="AM347" s="345">
        <f t="shared" ref="AM347" si="973">AM346</f>
        <v>0</v>
      </c>
      <c r="AN347" s="345">
        <f t="shared" ref="AN347" si="974">AN346</f>
        <v>0</v>
      </c>
      <c r="AO347" s="345">
        <f t="shared" ref="AO347" si="975">AO346</f>
        <v>0</v>
      </c>
      <c r="AP347" s="345">
        <f t="shared" ref="AP347" si="976">AP346</f>
        <v>0</v>
      </c>
      <c r="AQ347" s="345">
        <f t="shared" ref="AQ347" si="977">AQ346</f>
        <v>0</v>
      </c>
      <c r="AR347" s="345">
        <f t="shared" ref="AR347" si="978">AR346</f>
        <v>0</v>
      </c>
      <c r="AS347" s="257"/>
    </row>
    <row r="348" spans="1:45" ht="15" hidden="1" outlineLevel="1">
      <c r="B348" s="264"/>
      <c r="C348" s="242"/>
      <c r="D348" s="242"/>
      <c r="E348" s="242"/>
      <c r="F348" s="242"/>
      <c r="G348" s="242"/>
      <c r="H348" s="242"/>
      <c r="I348" s="242"/>
      <c r="J348" s="242"/>
      <c r="K348" s="242"/>
      <c r="L348" s="242"/>
      <c r="M348" s="242"/>
      <c r="N348" s="242"/>
      <c r="O348" s="242"/>
      <c r="P348" s="242"/>
      <c r="Q348" s="242"/>
      <c r="R348" s="242"/>
      <c r="S348" s="242"/>
      <c r="T348" s="242"/>
      <c r="U348" s="242"/>
      <c r="V348" s="242"/>
      <c r="W348" s="242"/>
      <c r="X348" s="242"/>
      <c r="Y348" s="242"/>
      <c r="Z348" s="242"/>
      <c r="AA348" s="242"/>
      <c r="AB348" s="242"/>
      <c r="AC348" s="242"/>
      <c r="AD348" s="242"/>
      <c r="AE348" s="346"/>
      <c r="AF348" s="359"/>
      <c r="AG348" s="359"/>
      <c r="AH348" s="359"/>
      <c r="AI348" s="359"/>
      <c r="AJ348" s="359"/>
      <c r="AK348" s="359"/>
      <c r="AL348" s="359"/>
      <c r="AM348" s="359"/>
      <c r="AN348" s="359"/>
      <c r="AO348" s="359"/>
      <c r="AP348" s="359"/>
      <c r="AQ348" s="359"/>
      <c r="AR348" s="359"/>
      <c r="AS348" s="257"/>
    </row>
    <row r="349" spans="1:45" ht="15" hidden="1" outlineLevel="1">
      <c r="A349" s="427">
        <v>38</v>
      </c>
      <c r="B349" s="264" t="s">
        <v>521</v>
      </c>
      <c r="C349" s="242" t="s">
        <v>323</v>
      </c>
      <c r="D349" s="246"/>
      <c r="E349" s="246"/>
      <c r="F349" s="246"/>
      <c r="G349" s="246"/>
      <c r="H349" s="246"/>
      <c r="I349" s="246"/>
      <c r="J349" s="246"/>
      <c r="K349" s="246"/>
      <c r="L349" s="246"/>
      <c r="M349" s="246"/>
      <c r="N349" s="246"/>
      <c r="O349" s="246"/>
      <c r="P349" s="246"/>
      <c r="Q349" s="246">
        <v>12</v>
      </c>
      <c r="R349" s="246"/>
      <c r="S349" s="246"/>
      <c r="T349" s="246"/>
      <c r="U349" s="246"/>
      <c r="V349" s="246"/>
      <c r="W349" s="246"/>
      <c r="X349" s="246"/>
      <c r="Y349" s="246"/>
      <c r="Z349" s="246"/>
      <c r="AA349" s="246"/>
      <c r="AB349" s="246"/>
      <c r="AC349" s="246"/>
      <c r="AD349" s="246"/>
      <c r="AE349" s="360"/>
      <c r="AF349" s="344"/>
      <c r="AG349" s="344"/>
      <c r="AH349" s="344"/>
      <c r="AI349" s="344"/>
      <c r="AJ349" s="344"/>
      <c r="AK349" s="344"/>
      <c r="AL349" s="344"/>
      <c r="AM349" s="349"/>
      <c r="AN349" s="349"/>
      <c r="AO349" s="349"/>
      <c r="AP349" s="349"/>
      <c r="AQ349" s="349"/>
      <c r="AR349" s="349"/>
      <c r="AS349" s="247">
        <f>SUM(AE349:AR349)</f>
        <v>0</v>
      </c>
    </row>
    <row r="350" spans="1:45" ht="15" hidden="1" outlineLevel="1">
      <c r="B350" s="245" t="s">
        <v>557</v>
      </c>
      <c r="C350" s="242" t="s">
        <v>325</v>
      </c>
      <c r="D350" s="246"/>
      <c r="E350" s="246"/>
      <c r="F350" s="246"/>
      <c r="G350" s="246"/>
      <c r="H350" s="246"/>
      <c r="I350" s="246"/>
      <c r="J350" s="246"/>
      <c r="K350" s="246"/>
      <c r="L350" s="246"/>
      <c r="M350" s="246"/>
      <c r="N350" s="246"/>
      <c r="O350" s="246"/>
      <c r="P350" s="246"/>
      <c r="Q350" s="246">
        <f>Q349</f>
        <v>12</v>
      </c>
      <c r="R350" s="246"/>
      <c r="S350" s="246"/>
      <c r="T350" s="246"/>
      <c r="U350" s="246"/>
      <c r="V350" s="246"/>
      <c r="W350" s="246"/>
      <c r="X350" s="246"/>
      <c r="Y350" s="246"/>
      <c r="Z350" s="246"/>
      <c r="AA350" s="246"/>
      <c r="AB350" s="246"/>
      <c r="AC350" s="246"/>
      <c r="AD350" s="246"/>
      <c r="AE350" s="345">
        <f>AE349</f>
        <v>0</v>
      </c>
      <c r="AF350" s="345">
        <f t="shared" ref="AF350" si="979">AF349</f>
        <v>0</v>
      </c>
      <c r="AG350" s="345">
        <f t="shared" ref="AG350" si="980">AG349</f>
        <v>0</v>
      </c>
      <c r="AH350" s="345">
        <f t="shared" ref="AH350" si="981">AH349</f>
        <v>0</v>
      </c>
      <c r="AI350" s="345">
        <f t="shared" ref="AI350" si="982">AI349</f>
        <v>0</v>
      </c>
      <c r="AJ350" s="345">
        <f t="shared" ref="AJ350" si="983">AJ349</f>
        <v>0</v>
      </c>
      <c r="AK350" s="345">
        <f t="shared" ref="AK350" si="984">AK349</f>
        <v>0</v>
      </c>
      <c r="AL350" s="345">
        <f t="shared" ref="AL350" si="985">AL349</f>
        <v>0</v>
      </c>
      <c r="AM350" s="345">
        <f t="shared" ref="AM350" si="986">AM349</f>
        <v>0</v>
      </c>
      <c r="AN350" s="345">
        <f t="shared" ref="AN350" si="987">AN349</f>
        <v>0</v>
      </c>
      <c r="AO350" s="345">
        <f t="shared" ref="AO350" si="988">AO349</f>
        <v>0</v>
      </c>
      <c r="AP350" s="345">
        <f t="shared" ref="AP350" si="989">AP349</f>
        <v>0</v>
      </c>
      <c r="AQ350" s="345">
        <f t="shared" ref="AQ350" si="990">AQ349</f>
        <v>0</v>
      </c>
      <c r="AR350" s="345">
        <f t="shared" ref="AR350" si="991">AR349</f>
        <v>0</v>
      </c>
      <c r="AS350" s="257"/>
    </row>
    <row r="351" spans="1:45" ht="15" hidden="1" outlineLevel="1">
      <c r="B351" s="264"/>
      <c r="C351" s="242"/>
      <c r="D351" s="242"/>
      <c r="E351" s="242"/>
      <c r="F351" s="242"/>
      <c r="G351" s="242"/>
      <c r="H351" s="242"/>
      <c r="I351" s="242"/>
      <c r="J351" s="242"/>
      <c r="K351" s="242"/>
      <c r="L351" s="242"/>
      <c r="M351" s="242"/>
      <c r="N351" s="242"/>
      <c r="O351" s="242"/>
      <c r="P351" s="242"/>
      <c r="Q351" s="242"/>
      <c r="R351" s="242"/>
      <c r="S351" s="242"/>
      <c r="T351" s="242"/>
      <c r="U351" s="242"/>
      <c r="V351" s="242"/>
      <c r="W351" s="242"/>
      <c r="X351" s="242"/>
      <c r="Y351" s="242"/>
      <c r="Z351" s="242"/>
      <c r="AA351" s="242"/>
      <c r="AB351" s="242"/>
      <c r="AC351" s="242"/>
      <c r="AD351" s="242"/>
      <c r="AE351" s="346"/>
      <c r="AF351" s="359"/>
      <c r="AG351" s="359"/>
      <c r="AH351" s="359"/>
      <c r="AI351" s="359"/>
      <c r="AJ351" s="359"/>
      <c r="AK351" s="359"/>
      <c r="AL351" s="359"/>
      <c r="AM351" s="359"/>
      <c r="AN351" s="359"/>
      <c r="AO351" s="359"/>
      <c r="AP351" s="359"/>
      <c r="AQ351" s="359"/>
      <c r="AR351" s="359"/>
      <c r="AS351" s="257"/>
    </row>
    <row r="352" spans="1:45" ht="30" hidden="1" outlineLevel="1">
      <c r="A352" s="427">
        <v>39</v>
      </c>
      <c r="B352" s="264" t="s">
        <v>522</v>
      </c>
      <c r="C352" s="242" t="s">
        <v>323</v>
      </c>
      <c r="D352" s="246"/>
      <c r="E352" s="246"/>
      <c r="F352" s="246"/>
      <c r="G352" s="246"/>
      <c r="H352" s="246"/>
      <c r="I352" s="246"/>
      <c r="J352" s="246"/>
      <c r="K352" s="246"/>
      <c r="L352" s="246"/>
      <c r="M352" s="246"/>
      <c r="N352" s="246"/>
      <c r="O352" s="246"/>
      <c r="P352" s="246"/>
      <c r="Q352" s="246">
        <v>12</v>
      </c>
      <c r="R352" s="246"/>
      <c r="S352" s="246"/>
      <c r="T352" s="246"/>
      <c r="U352" s="246"/>
      <c r="V352" s="246"/>
      <c r="W352" s="246"/>
      <c r="X352" s="246"/>
      <c r="Y352" s="246"/>
      <c r="Z352" s="246"/>
      <c r="AA352" s="246"/>
      <c r="AB352" s="246"/>
      <c r="AC352" s="246"/>
      <c r="AD352" s="246"/>
      <c r="AE352" s="360"/>
      <c r="AF352" s="344"/>
      <c r="AG352" s="344"/>
      <c r="AH352" s="344"/>
      <c r="AI352" s="344"/>
      <c r="AJ352" s="344"/>
      <c r="AK352" s="344"/>
      <c r="AL352" s="344"/>
      <c r="AM352" s="349"/>
      <c r="AN352" s="349"/>
      <c r="AO352" s="349"/>
      <c r="AP352" s="349"/>
      <c r="AQ352" s="349"/>
      <c r="AR352" s="349"/>
      <c r="AS352" s="247">
        <f>SUM(AE352:AR352)</f>
        <v>0</v>
      </c>
    </row>
    <row r="353" spans="1:45" ht="15" hidden="1" outlineLevel="1">
      <c r="B353" s="245" t="s">
        <v>557</v>
      </c>
      <c r="C353" s="242" t="s">
        <v>325</v>
      </c>
      <c r="D353" s="246"/>
      <c r="E353" s="246"/>
      <c r="F353" s="246"/>
      <c r="G353" s="246"/>
      <c r="H353" s="246"/>
      <c r="I353" s="246"/>
      <c r="J353" s="246"/>
      <c r="K353" s="246"/>
      <c r="L353" s="246"/>
      <c r="M353" s="246"/>
      <c r="N353" s="246"/>
      <c r="O353" s="246"/>
      <c r="P353" s="246"/>
      <c r="Q353" s="246">
        <f>Q352</f>
        <v>12</v>
      </c>
      <c r="R353" s="246"/>
      <c r="S353" s="246"/>
      <c r="T353" s="246"/>
      <c r="U353" s="246"/>
      <c r="V353" s="246"/>
      <c r="W353" s="246"/>
      <c r="X353" s="246"/>
      <c r="Y353" s="246"/>
      <c r="Z353" s="246"/>
      <c r="AA353" s="246"/>
      <c r="AB353" s="246"/>
      <c r="AC353" s="246"/>
      <c r="AD353" s="246"/>
      <c r="AE353" s="345">
        <f>AE352</f>
        <v>0</v>
      </c>
      <c r="AF353" s="345">
        <f t="shared" ref="AF353" si="992">AF352</f>
        <v>0</v>
      </c>
      <c r="AG353" s="345">
        <f t="shared" ref="AG353" si="993">AG352</f>
        <v>0</v>
      </c>
      <c r="AH353" s="345">
        <f t="shared" ref="AH353" si="994">AH352</f>
        <v>0</v>
      </c>
      <c r="AI353" s="345">
        <f t="shared" ref="AI353" si="995">AI352</f>
        <v>0</v>
      </c>
      <c r="AJ353" s="345">
        <f t="shared" ref="AJ353" si="996">AJ352</f>
        <v>0</v>
      </c>
      <c r="AK353" s="345">
        <f t="shared" ref="AK353" si="997">AK352</f>
        <v>0</v>
      </c>
      <c r="AL353" s="345">
        <f t="shared" ref="AL353" si="998">AL352</f>
        <v>0</v>
      </c>
      <c r="AM353" s="345">
        <f t="shared" ref="AM353" si="999">AM352</f>
        <v>0</v>
      </c>
      <c r="AN353" s="345">
        <f t="shared" ref="AN353" si="1000">AN352</f>
        <v>0</v>
      </c>
      <c r="AO353" s="345">
        <f t="shared" ref="AO353" si="1001">AO352</f>
        <v>0</v>
      </c>
      <c r="AP353" s="345">
        <f t="shared" ref="AP353" si="1002">AP352</f>
        <v>0</v>
      </c>
      <c r="AQ353" s="345">
        <f t="shared" ref="AQ353" si="1003">AQ352</f>
        <v>0</v>
      </c>
      <c r="AR353" s="345">
        <f t="shared" ref="AR353" si="1004">AR352</f>
        <v>0</v>
      </c>
      <c r="AS353" s="257"/>
    </row>
    <row r="354" spans="1:45" ht="15" hidden="1" outlineLevel="1">
      <c r="B354" s="264"/>
      <c r="C354" s="242"/>
      <c r="D354" s="242"/>
      <c r="E354" s="242"/>
      <c r="F354" s="242"/>
      <c r="G354" s="242"/>
      <c r="H354" s="242"/>
      <c r="I354" s="242"/>
      <c r="J354" s="242"/>
      <c r="K354" s="242"/>
      <c r="L354" s="242"/>
      <c r="M354" s="242"/>
      <c r="N354" s="242"/>
      <c r="O354" s="242"/>
      <c r="P354" s="242"/>
      <c r="Q354" s="242"/>
      <c r="R354" s="242"/>
      <c r="S354" s="242"/>
      <c r="T354" s="242"/>
      <c r="U354" s="242"/>
      <c r="V354" s="242"/>
      <c r="W354" s="242"/>
      <c r="X354" s="242"/>
      <c r="Y354" s="242"/>
      <c r="Z354" s="242"/>
      <c r="AA354" s="242"/>
      <c r="AB354" s="242"/>
      <c r="AC354" s="242"/>
      <c r="AD354" s="242"/>
      <c r="AE354" s="346"/>
      <c r="AF354" s="359"/>
      <c r="AG354" s="359"/>
      <c r="AH354" s="359"/>
      <c r="AI354" s="359"/>
      <c r="AJ354" s="359"/>
      <c r="AK354" s="359"/>
      <c r="AL354" s="359"/>
      <c r="AM354" s="359"/>
      <c r="AN354" s="359"/>
      <c r="AO354" s="359"/>
      <c r="AP354" s="359"/>
      <c r="AQ354" s="359"/>
      <c r="AR354" s="359"/>
      <c r="AS354" s="257"/>
    </row>
    <row r="355" spans="1:45" ht="30" hidden="1" outlineLevel="1">
      <c r="A355" s="427">
        <v>40</v>
      </c>
      <c r="B355" s="264" t="s">
        <v>523</v>
      </c>
      <c r="C355" s="242" t="s">
        <v>323</v>
      </c>
      <c r="D355" s="246"/>
      <c r="E355" s="246"/>
      <c r="F355" s="246"/>
      <c r="G355" s="246"/>
      <c r="H355" s="246"/>
      <c r="I355" s="246"/>
      <c r="J355" s="246"/>
      <c r="K355" s="246"/>
      <c r="L355" s="246"/>
      <c r="M355" s="246"/>
      <c r="N355" s="246"/>
      <c r="O355" s="246"/>
      <c r="P355" s="246"/>
      <c r="Q355" s="246">
        <v>12</v>
      </c>
      <c r="R355" s="246"/>
      <c r="S355" s="246"/>
      <c r="T355" s="246"/>
      <c r="U355" s="246"/>
      <c r="V355" s="246"/>
      <c r="W355" s="246"/>
      <c r="X355" s="246"/>
      <c r="Y355" s="246"/>
      <c r="Z355" s="246"/>
      <c r="AA355" s="246"/>
      <c r="AB355" s="246"/>
      <c r="AC355" s="246"/>
      <c r="AD355" s="246"/>
      <c r="AE355" s="360"/>
      <c r="AF355" s="344"/>
      <c r="AG355" s="344"/>
      <c r="AH355" s="344"/>
      <c r="AI355" s="344"/>
      <c r="AJ355" s="344"/>
      <c r="AK355" s="344"/>
      <c r="AL355" s="344"/>
      <c r="AM355" s="349"/>
      <c r="AN355" s="349"/>
      <c r="AO355" s="349"/>
      <c r="AP355" s="349"/>
      <c r="AQ355" s="349"/>
      <c r="AR355" s="349"/>
      <c r="AS355" s="247">
        <f>SUM(AE355:AR355)</f>
        <v>0</v>
      </c>
    </row>
    <row r="356" spans="1:45" ht="15" hidden="1" outlineLevel="1">
      <c r="B356" s="245" t="s">
        <v>557</v>
      </c>
      <c r="C356" s="242" t="s">
        <v>325</v>
      </c>
      <c r="D356" s="246"/>
      <c r="E356" s="246"/>
      <c r="F356" s="246"/>
      <c r="G356" s="246"/>
      <c r="H356" s="246"/>
      <c r="I356" s="246"/>
      <c r="J356" s="246"/>
      <c r="K356" s="246"/>
      <c r="L356" s="246"/>
      <c r="M356" s="246"/>
      <c r="N356" s="246"/>
      <c r="O356" s="246"/>
      <c r="P356" s="246"/>
      <c r="Q356" s="246">
        <f>Q355</f>
        <v>12</v>
      </c>
      <c r="R356" s="246"/>
      <c r="S356" s="246"/>
      <c r="T356" s="246"/>
      <c r="U356" s="246"/>
      <c r="V356" s="246"/>
      <c r="W356" s="246"/>
      <c r="X356" s="246"/>
      <c r="Y356" s="246"/>
      <c r="Z356" s="246"/>
      <c r="AA356" s="246"/>
      <c r="AB356" s="246"/>
      <c r="AC356" s="246"/>
      <c r="AD356" s="246"/>
      <c r="AE356" s="345">
        <f>AE355</f>
        <v>0</v>
      </c>
      <c r="AF356" s="345">
        <f t="shared" ref="AF356" si="1005">AF355</f>
        <v>0</v>
      </c>
      <c r="AG356" s="345">
        <f t="shared" ref="AG356" si="1006">AG355</f>
        <v>0</v>
      </c>
      <c r="AH356" s="345">
        <f t="shared" ref="AH356" si="1007">AH355</f>
        <v>0</v>
      </c>
      <c r="AI356" s="345">
        <f t="shared" ref="AI356" si="1008">AI355</f>
        <v>0</v>
      </c>
      <c r="AJ356" s="345">
        <f t="shared" ref="AJ356" si="1009">AJ355</f>
        <v>0</v>
      </c>
      <c r="AK356" s="345">
        <f t="shared" ref="AK356" si="1010">AK355</f>
        <v>0</v>
      </c>
      <c r="AL356" s="345">
        <f t="shared" ref="AL356" si="1011">AL355</f>
        <v>0</v>
      </c>
      <c r="AM356" s="345">
        <f t="shared" ref="AM356" si="1012">AM355</f>
        <v>0</v>
      </c>
      <c r="AN356" s="345">
        <f t="shared" ref="AN356" si="1013">AN355</f>
        <v>0</v>
      </c>
      <c r="AO356" s="345">
        <f t="shared" ref="AO356" si="1014">AO355</f>
        <v>0</v>
      </c>
      <c r="AP356" s="345">
        <f t="shared" ref="AP356" si="1015">AP355</f>
        <v>0</v>
      </c>
      <c r="AQ356" s="345">
        <f t="shared" ref="AQ356" si="1016">AQ355</f>
        <v>0</v>
      </c>
      <c r="AR356" s="345">
        <f t="shared" ref="AR356" si="1017">AR355</f>
        <v>0</v>
      </c>
      <c r="AS356" s="257"/>
    </row>
    <row r="357" spans="1:45" ht="15" hidden="1" outlineLevel="1">
      <c r="B357" s="264"/>
      <c r="C357" s="242"/>
      <c r="D357" s="242"/>
      <c r="E357" s="242"/>
      <c r="F357" s="242"/>
      <c r="G357" s="242"/>
      <c r="H357" s="242"/>
      <c r="I357" s="242"/>
      <c r="J357" s="242"/>
      <c r="K357" s="242"/>
      <c r="L357" s="242"/>
      <c r="M357" s="242"/>
      <c r="N357" s="242"/>
      <c r="O357" s="242"/>
      <c r="P357" s="242"/>
      <c r="Q357" s="242"/>
      <c r="R357" s="242"/>
      <c r="S357" s="242"/>
      <c r="T357" s="242"/>
      <c r="U357" s="242"/>
      <c r="V357" s="242"/>
      <c r="W357" s="242"/>
      <c r="X357" s="242"/>
      <c r="Y357" s="242"/>
      <c r="Z357" s="242"/>
      <c r="AA357" s="242"/>
      <c r="AB357" s="242"/>
      <c r="AC357" s="242"/>
      <c r="AD357" s="242"/>
      <c r="AE357" s="346"/>
      <c r="AF357" s="359"/>
      <c r="AG357" s="359"/>
      <c r="AH357" s="359"/>
      <c r="AI357" s="359"/>
      <c r="AJ357" s="359"/>
      <c r="AK357" s="359"/>
      <c r="AL357" s="359"/>
      <c r="AM357" s="359"/>
      <c r="AN357" s="359"/>
      <c r="AO357" s="359"/>
      <c r="AP357" s="359"/>
      <c r="AQ357" s="359"/>
      <c r="AR357" s="359"/>
      <c r="AS357" s="257"/>
    </row>
    <row r="358" spans="1:45" ht="30" hidden="1" outlineLevel="1">
      <c r="A358" s="427">
        <v>41</v>
      </c>
      <c r="B358" s="264" t="s">
        <v>524</v>
      </c>
      <c r="C358" s="242" t="s">
        <v>323</v>
      </c>
      <c r="D358" s="246"/>
      <c r="E358" s="246"/>
      <c r="F358" s="246"/>
      <c r="G358" s="246"/>
      <c r="H358" s="246"/>
      <c r="I358" s="246"/>
      <c r="J358" s="246"/>
      <c r="K358" s="246"/>
      <c r="L358" s="246"/>
      <c r="M358" s="246"/>
      <c r="N358" s="246"/>
      <c r="O358" s="246"/>
      <c r="P358" s="246"/>
      <c r="Q358" s="246">
        <v>12</v>
      </c>
      <c r="R358" s="246"/>
      <c r="S358" s="246"/>
      <c r="T358" s="246"/>
      <c r="U358" s="246"/>
      <c r="V358" s="246"/>
      <c r="W358" s="246"/>
      <c r="X358" s="246"/>
      <c r="Y358" s="246"/>
      <c r="Z358" s="246"/>
      <c r="AA358" s="246"/>
      <c r="AB358" s="246"/>
      <c r="AC358" s="246"/>
      <c r="AD358" s="246"/>
      <c r="AE358" s="360"/>
      <c r="AF358" s="344"/>
      <c r="AG358" s="344"/>
      <c r="AH358" s="344"/>
      <c r="AI358" s="344"/>
      <c r="AJ358" s="344"/>
      <c r="AK358" s="344"/>
      <c r="AL358" s="344"/>
      <c r="AM358" s="349"/>
      <c r="AN358" s="349"/>
      <c r="AO358" s="349"/>
      <c r="AP358" s="349"/>
      <c r="AQ358" s="349"/>
      <c r="AR358" s="349"/>
      <c r="AS358" s="247">
        <f>SUM(AE358:AR358)</f>
        <v>0</v>
      </c>
    </row>
    <row r="359" spans="1:45" ht="15" hidden="1" outlineLevel="1">
      <c r="B359" s="245" t="s">
        <v>557</v>
      </c>
      <c r="C359" s="242" t="s">
        <v>325</v>
      </c>
      <c r="D359" s="246"/>
      <c r="E359" s="246"/>
      <c r="F359" s="246"/>
      <c r="G359" s="246"/>
      <c r="H359" s="246"/>
      <c r="I359" s="246"/>
      <c r="J359" s="246"/>
      <c r="K359" s="246"/>
      <c r="L359" s="246"/>
      <c r="M359" s="246"/>
      <c r="N359" s="246"/>
      <c r="O359" s="246"/>
      <c r="P359" s="246"/>
      <c r="Q359" s="246">
        <f>Q358</f>
        <v>12</v>
      </c>
      <c r="R359" s="246"/>
      <c r="S359" s="246"/>
      <c r="T359" s="246"/>
      <c r="U359" s="246"/>
      <c r="V359" s="246"/>
      <c r="W359" s="246"/>
      <c r="X359" s="246"/>
      <c r="Y359" s="246"/>
      <c r="Z359" s="246"/>
      <c r="AA359" s="246"/>
      <c r="AB359" s="246"/>
      <c r="AC359" s="246"/>
      <c r="AD359" s="246"/>
      <c r="AE359" s="345">
        <f>AE358</f>
        <v>0</v>
      </c>
      <c r="AF359" s="345">
        <f t="shared" ref="AF359" si="1018">AF358</f>
        <v>0</v>
      </c>
      <c r="AG359" s="345">
        <f t="shared" ref="AG359" si="1019">AG358</f>
        <v>0</v>
      </c>
      <c r="AH359" s="345">
        <f t="shared" ref="AH359" si="1020">AH358</f>
        <v>0</v>
      </c>
      <c r="AI359" s="345">
        <f t="shared" ref="AI359" si="1021">AI358</f>
        <v>0</v>
      </c>
      <c r="AJ359" s="345">
        <f t="shared" ref="AJ359" si="1022">AJ358</f>
        <v>0</v>
      </c>
      <c r="AK359" s="345">
        <f t="shared" ref="AK359" si="1023">AK358</f>
        <v>0</v>
      </c>
      <c r="AL359" s="345">
        <f t="shared" ref="AL359" si="1024">AL358</f>
        <v>0</v>
      </c>
      <c r="AM359" s="345">
        <f t="shared" ref="AM359" si="1025">AM358</f>
        <v>0</v>
      </c>
      <c r="AN359" s="345">
        <f t="shared" ref="AN359" si="1026">AN358</f>
        <v>0</v>
      </c>
      <c r="AO359" s="345">
        <f t="shared" ref="AO359" si="1027">AO358</f>
        <v>0</v>
      </c>
      <c r="AP359" s="345">
        <f t="shared" ref="AP359" si="1028">AP358</f>
        <v>0</v>
      </c>
      <c r="AQ359" s="345">
        <f t="shared" ref="AQ359" si="1029">AQ358</f>
        <v>0</v>
      </c>
      <c r="AR359" s="345">
        <f t="shared" ref="AR359" si="1030">AR358</f>
        <v>0</v>
      </c>
      <c r="AS359" s="257"/>
    </row>
    <row r="360" spans="1:45" ht="15" hidden="1" outlineLevel="1">
      <c r="B360" s="264"/>
      <c r="C360" s="242"/>
      <c r="D360" s="242"/>
      <c r="E360" s="242"/>
      <c r="F360" s="242"/>
      <c r="G360" s="242"/>
      <c r="H360" s="242"/>
      <c r="I360" s="242"/>
      <c r="J360" s="242"/>
      <c r="K360" s="242"/>
      <c r="L360" s="242"/>
      <c r="M360" s="242"/>
      <c r="N360" s="242"/>
      <c r="O360" s="242"/>
      <c r="P360" s="242"/>
      <c r="Q360" s="242"/>
      <c r="R360" s="242"/>
      <c r="S360" s="242"/>
      <c r="T360" s="242"/>
      <c r="U360" s="242"/>
      <c r="V360" s="242"/>
      <c r="W360" s="242"/>
      <c r="X360" s="242"/>
      <c r="Y360" s="242"/>
      <c r="Z360" s="242"/>
      <c r="AA360" s="242"/>
      <c r="AB360" s="242"/>
      <c r="AC360" s="242"/>
      <c r="AD360" s="242"/>
      <c r="AE360" s="346"/>
      <c r="AF360" s="359"/>
      <c r="AG360" s="359"/>
      <c r="AH360" s="359"/>
      <c r="AI360" s="359"/>
      <c r="AJ360" s="359"/>
      <c r="AK360" s="359"/>
      <c r="AL360" s="359"/>
      <c r="AM360" s="359"/>
      <c r="AN360" s="359"/>
      <c r="AO360" s="359"/>
      <c r="AP360" s="359"/>
      <c r="AQ360" s="359"/>
      <c r="AR360" s="359"/>
      <c r="AS360" s="257"/>
    </row>
    <row r="361" spans="1:45" ht="30" hidden="1" outlineLevel="1">
      <c r="A361" s="427">
        <v>42</v>
      </c>
      <c r="B361" s="264" t="s">
        <v>525</v>
      </c>
      <c r="C361" s="242" t="s">
        <v>323</v>
      </c>
      <c r="D361" s="246"/>
      <c r="E361" s="246"/>
      <c r="F361" s="246"/>
      <c r="G361" s="246"/>
      <c r="H361" s="246"/>
      <c r="I361" s="246"/>
      <c r="J361" s="246"/>
      <c r="K361" s="246"/>
      <c r="L361" s="246"/>
      <c r="M361" s="246"/>
      <c r="N361" s="246"/>
      <c r="O361" s="246"/>
      <c r="P361" s="246"/>
      <c r="Q361" s="242"/>
      <c r="R361" s="246"/>
      <c r="S361" s="246"/>
      <c r="T361" s="246"/>
      <c r="U361" s="246"/>
      <c r="V361" s="246"/>
      <c r="W361" s="246"/>
      <c r="X361" s="246"/>
      <c r="Y361" s="246"/>
      <c r="Z361" s="246"/>
      <c r="AA361" s="246"/>
      <c r="AB361" s="246"/>
      <c r="AC361" s="246"/>
      <c r="AD361" s="246"/>
      <c r="AE361" s="360"/>
      <c r="AF361" s="344"/>
      <c r="AG361" s="344"/>
      <c r="AH361" s="344"/>
      <c r="AI361" s="344"/>
      <c r="AJ361" s="344"/>
      <c r="AK361" s="344"/>
      <c r="AL361" s="344"/>
      <c r="AM361" s="349"/>
      <c r="AN361" s="349"/>
      <c r="AO361" s="349"/>
      <c r="AP361" s="349"/>
      <c r="AQ361" s="349"/>
      <c r="AR361" s="349"/>
      <c r="AS361" s="247">
        <f>SUM(AE361:AR361)</f>
        <v>0</v>
      </c>
    </row>
    <row r="362" spans="1:45" ht="15" hidden="1" outlineLevel="1">
      <c r="B362" s="245" t="s">
        <v>557</v>
      </c>
      <c r="C362" s="242" t="s">
        <v>325</v>
      </c>
      <c r="D362" s="246"/>
      <c r="E362" s="246"/>
      <c r="F362" s="246"/>
      <c r="G362" s="246"/>
      <c r="H362" s="246"/>
      <c r="I362" s="246"/>
      <c r="J362" s="246"/>
      <c r="K362" s="246"/>
      <c r="L362" s="246"/>
      <c r="M362" s="246"/>
      <c r="N362" s="246"/>
      <c r="O362" s="246"/>
      <c r="P362" s="246"/>
      <c r="Q362" s="386"/>
      <c r="R362" s="246"/>
      <c r="S362" s="246"/>
      <c r="T362" s="246"/>
      <c r="U362" s="246"/>
      <c r="V362" s="246"/>
      <c r="W362" s="246"/>
      <c r="X362" s="246"/>
      <c r="Y362" s="246"/>
      <c r="Z362" s="246"/>
      <c r="AA362" s="246"/>
      <c r="AB362" s="246"/>
      <c r="AC362" s="246"/>
      <c r="AD362" s="246"/>
      <c r="AE362" s="345">
        <f>AE361</f>
        <v>0</v>
      </c>
      <c r="AF362" s="345">
        <f t="shared" ref="AF362" si="1031">AF361</f>
        <v>0</v>
      </c>
      <c r="AG362" s="345">
        <f t="shared" ref="AG362" si="1032">AG361</f>
        <v>0</v>
      </c>
      <c r="AH362" s="345">
        <f t="shared" ref="AH362" si="1033">AH361</f>
        <v>0</v>
      </c>
      <c r="AI362" s="345">
        <f t="shared" ref="AI362" si="1034">AI361</f>
        <v>0</v>
      </c>
      <c r="AJ362" s="345">
        <f t="shared" ref="AJ362" si="1035">AJ361</f>
        <v>0</v>
      </c>
      <c r="AK362" s="345">
        <f t="shared" ref="AK362" si="1036">AK361</f>
        <v>0</v>
      </c>
      <c r="AL362" s="345">
        <f t="shared" ref="AL362" si="1037">AL361</f>
        <v>0</v>
      </c>
      <c r="AM362" s="345">
        <f t="shared" ref="AM362" si="1038">AM361</f>
        <v>0</v>
      </c>
      <c r="AN362" s="345">
        <f t="shared" ref="AN362" si="1039">AN361</f>
        <v>0</v>
      </c>
      <c r="AO362" s="345">
        <f t="shared" ref="AO362" si="1040">AO361</f>
        <v>0</v>
      </c>
      <c r="AP362" s="345">
        <f t="shared" ref="AP362" si="1041">AP361</f>
        <v>0</v>
      </c>
      <c r="AQ362" s="345">
        <f t="shared" ref="AQ362" si="1042">AQ361</f>
        <v>0</v>
      </c>
      <c r="AR362" s="345">
        <f t="shared" ref="AR362" si="1043">AR361</f>
        <v>0</v>
      </c>
      <c r="AS362" s="257"/>
    </row>
    <row r="363" spans="1:45" ht="15" hidden="1" outlineLevel="1">
      <c r="B363" s="264"/>
      <c r="C363" s="242"/>
      <c r="D363" s="242"/>
      <c r="E363" s="242"/>
      <c r="F363" s="242"/>
      <c r="G363" s="242"/>
      <c r="H363" s="242"/>
      <c r="I363" s="242"/>
      <c r="J363" s="242"/>
      <c r="K363" s="242"/>
      <c r="L363" s="242"/>
      <c r="M363" s="242"/>
      <c r="N363" s="242"/>
      <c r="O363" s="242"/>
      <c r="P363" s="242"/>
      <c r="Q363" s="242"/>
      <c r="R363" s="242"/>
      <c r="S363" s="242"/>
      <c r="T363" s="242"/>
      <c r="U363" s="242"/>
      <c r="V363" s="242"/>
      <c r="W363" s="242"/>
      <c r="X363" s="242"/>
      <c r="Y363" s="242"/>
      <c r="Z363" s="242"/>
      <c r="AA363" s="242"/>
      <c r="AB363" s="242"/>
      <c r="AC363" s="242"/>
      <c r="AD363" s="242"/>
      <c r="AE363" s="346"/>
      <c r="AF363" s="359"/>
      <c r="AG363" s="359"/>
      <c r="AH363" s="359"/>
      <c r="AI363" s="359"/>
      <c r="AJ363" s="359"/>
      <c r="AK363" s="359"/>
      <c r="AL363" s="359"/>
      <c r="AM363" s="359"/>
      <c r="AN363" s="359"/>
      <c r="AO363" s="359"/>
      <c r="AP363" s="359"/>
      <c r="AQ363" s="359"/>
      <c r="AR363" s="359"/>
      <c r="AS363" s="257"/>
    </row>
    <row r="364" spans="1:45" ht="15" hidden="1" outlineLevel="1">
      <c r="A364" s="427">
        <v>43</v>
      </c>
      <c r="B364" s="264" t="s">
        <v>526</v>
      </c>
      <c r="C364" s="242" t="s">
        <v>323</v>
      </c>
      <c r="D364" s="246"/>
      <c r="E364" s="246"/>
      <c r="F364" s="246"/>
      <c r="G364" s="246"/>
      <c r="H364" s="246"/>
      <c r="I364" s="246"/>
      <c r="J364" s="246"/>
      <c r="K364" s="246"/>
      <c r="L364" s="246"/>
      <c r="M364" s="246"/>
      <c r="N364" s="246"/>
      <c r="O364" s="246"/>
      <c r="P364" s="246"/>
      <c r="Q364" s="246">
        <v>12</v>
      </c>
      <c r="R364" s="246"/>
      <c r="S364" s="246"/>
      <c r="T364" s="246"/>
      <c r="U364" s="246"/>
      <c r="V364" s="246"/>
      <c r="W364" s="246"/>
      <c r="X364" s="246"/>
      <c r="Y364" s="246"/>
      <c r="Z364" s="246"/>
      <c r="AA364" s="246"/>
      <c r="AB364" s="246"/>
      <c r="AC364" s="246"/>
      <c r="AD364" s="246"/>
      <c r="AE364" s="360"/>
      <c r="AF364" s="344"/>
      <c r="AG364" s="344"/>
      <c r="AH364" s="344"/>
      <c r="AI364" s="344"/>
      <c r="AJ364" s="344"/>
      <c r="AK364" s="344"/>
      <c r="AL364" s="344"/>
      <c r="AM364" s="349"/>
      <c r="AN364" s="349"/>
      <c r="AO364" s="349"/>
      <c r="AP364" s="349"/>
      <c r="AQ364" s="349"/>
      <c r="AR364" s="349"/>
      <c r="AS364" s="247">
        <f>SUM(AE364:AR364)</f>
        <v>0</v>
      </c>
    </row>
    <row r="365" spans="1:45" ht="15" hidden="1" outlineLevel="1">
      <c r="B365" s="245" t="s">
        <v>557</v>
      </c>
      <c r="C365" s="242" t="s">
        <v>325</v>
      </c>
      <c r="D365" s="246"/>
      <c r="E365" s="246"/>
      <c r="F365" s="246"/>
      <c r="G365" s="246"/>
      <c r="H365" s="246"/>
      <c r="I365" s="246"/>
      <c r="J365" s="246"/>
      <c r="K365" s="246"/>
      <c r="L365" s="246"/>
      <c r="M365" s="246"/>
      <c r="N365" s="246"/>
      <c r="O365" s="246"/>
      <c r="P365" s="246"/>
      <c r="Q365" s="246">
        <f>Q364</f>
        <v>12</v>
      </c>
      <c r="R365" s="246"/>
      <c r="S365" s="246"/>
      <c r="T365" s="246"/>
      <c r="U365" s="246"/>
      <c r="V365" s="246"/>
      <c r="W365" s="246"/>
      <c r="X365" s="246"/>
      <c r="Y365" s="246"/>
      <c r="Z365" s="246"/>
      <c r="AA365" s="246"/>
      <c r="AB365" s="246"/>
      <c r="AC365" s="246"/>
      <c r="AD365" s="246"/>
      <c r="AE365" s="345">
        <f>AE364</f>
        <v>0</v>
      </c>
      <c r="AF365" s="345">
        <f t="shared" ref="AF365" si="1044">AF364</f>
        <v>0</v>
      </c>
      <c r="AG365" s="345">
        <f t="shared" ref="AG365" si="1045">AG364</f>
        <v>0</v>
      </c>
      <c r="AH365" s="345">
        <f t="shared" ref="AH365" si="1046">AH364</f>
        <v>0</v>
      </c>
      <c r="AI365" s="345">
        <f t="shared" ref="AI365" si="1047">AI364</f>
        <v>0</v>
      </c>
      <c r="AJ365" s="345">
        <f t="shared" ref="AJ365" si="1048">AJ364</f>
        <v>0</v>
      </c>
      <c r="AK365" s="345">
        <f t="shared" ref="AK365" si="1049">AK364</f>
        <v>0</v>
      </c>
      <c r="AL365" s="345">
        <f t="shared" ref="AL365" si="1050">AL364</f>
        <v>0</v>
      </c>
      <c r="AM365" s="345">
        <f t="shared" ref="AM365" si="1051">AM364</f>
        <v>0</v>
      </c>
      <c r="AN365" s="345">
        <f t="shared" ref="AN365" si="1052">AN364</f>
        <v>0</v>
      </c>
      <c r="AO365" s="345">
        <f t="shared" ref="AO365" si="1053">AO364</f>
        <v>0</v>
      </c>
      <c r="AP365" s="345">
        <f t="shared" ref="AP365" si="1054">AP364</f>
        <v>0</v>
      </c>
      <c r="AQ365" s="345">
        <f t="shared" ref="AQ365" si="1055">AQ364</f>
        <v>0</v>
      </c>
      <c r="AR365" s="345">
        <f t="shared" ref="AR365" si="1056">AR364</f>
        <v>0</v>
      </c>
      <c r="AS365" s="257"/>
    </row>
    <row r="366" spans="1:45" ht="15" hidden="1" outlineLevel="1">
      <c r="B366" s="264"/>
      <c r="C366" s="242"/>
      <c r="D366" s="242"/>
      <c r="E366" s="242"/>
      <c r="F366" s="242"/>
      <c r="G366" s="242"/>
      <c r="H366" s="242"/>
      <c r="I366" s="242"/>
      <c r="J366" s="242"/>
      <c r="K366" s="242"/>
      <c r="L366" s="242"/>
      <c r="M366" s="242"/>
      <c r="N366" s="242"/>
      <c r="O366" s="242"/>
      <c r="P366" s="242"/>
      <c r="Q366" s="242"/>
      <c r="R366" s="242"/>
      <c r="S366" s="242"/>
      <c r="T366" s="242"/>
      <c r="U366" s="242"/>
      <c r="V366" s="242"/>
      <c r="W366" s="242"/>
      <c r="X366" s="242"/>
      <c r="Y366" s="242"/>
      <c r="Z366" s="242"/>
      <c r="AA366" s="242"/>
      <c r="AB366" s="242"/>
      <c r="AC366" s="242"/>
      <c r="AD366" s="242"/>
      <c r="AE366" s="346"/>
      <c r="AF366" s="359"/>
      <c r="AG366" s="359"/>
      <c r="AH366" s="359"/>
      <c r="AI366" s="359"/>
      <c r="AJ366" s="359"/>
      <c r="AK366" s="359"/>
      <c r="AL366" s="359"/>
      <c r="AM366" s="359"/>
      <c r="AN366" s="359"/>
      <c r="AO366" s="359"/>
      <c r="AP366" s="359"/>
      <c r="AQ366" s="359"/>
      <c r="AR366" s="359"/>
      <c r="AS366" s="257"/>
    </row>
    <row r="367" spans="1:45" ht="30" hidden="1" outlineLevel="1">
      <c r="A367" s="427">
        <v>44</v>
      </c>
      <c r="B367" s="264" t="s">
        <v>527</v>
      </c>
      <c r="C367" s="242" t="s">
        <v>323</v>
      </c>
      <c r="D367" s="246"/>
      <c r="E367" s="246"/>
      <c r="F367" s="246"/>
      <c r="G367" s="246"/>
      <c r="H367" s="246"/>
      <c r="I367" s="246"/>
      <c r="J367" s="246"/>
      <c r="K367" s="246"/>
      <c r="L367" s="246"/>
      <c r="M367" s="246"/>
      <c r="N367" s="246"/>
      <c r="O367" s="246"/>
      <c r="P367" s="246"/>
      <c r="Q367" s="246">
        <v>12</v>
      </c>
      <c r="R367" s="246"/>
      <c r="S367" s="246"/>
      <c r="T367" s="246"/>
      <c r="U367" s="246"/>
      <c r="V367" s="246"/>
      <c r="W367" s="246"/>
      <c r="X367" s="246"/>
      <c r="Y367" s="246"/>
      <c r="Z367" s="246"/>
      <c r="AA367" s="246"/>
      <c r="AB367" s="246"/>
      <c r="AC367" s="246"/>
      <c r="AD367" s="246"/>
      <c r="AE367" s="360"/>
      <c r="AF367" s="344"/>
      <c r="AG367" s="344"/>
      <c r="AH367" s="344"/>
      <c r="AI367" s="344"/>
      <c r="AJ367" s="344"/>
      <c r="AK367" s="344"/>
      <c r="AL367" s="344"/>
      <c r="AM367" s="349"/>
      <c r="AN367" s="349"/>
      <c r="AO367" s="349"/>
      <c r="AP367" s="349"/>
      <c r="AQ367" s="349"/>
      <c r="AR367" s="349"/>
      <c r="AS367" s="247">
        <f>SUM(AE367:AR367)</f>
        <v>0</v>
      </c>
    </row>
    <row r="368" spans="1:45" ht="15" hidden="1" outlineLevel="1">
      <c r="B368" s="245" t="s">
        <v>557</v>
      </c>
      <c r="C368" s="242" t="s">
        <v>325</v>
      </c>
      <c r="D368" s="246"/>
      <c r="E368" s="246"/>
      <c r="F368" s="246"/>
      <c r="G368" s="246"/>
      <c r="H368" s="246"/>
      <c r="I368" s="246"/>
      <c r="J368" s="246"/>
      <c r="K368" s="246"/>
      <c r="L368" s="246"/>
      <c r="M368" s="246"/>
      <c r="N368" s="246"/>
      <c r="O368" s="246"/>
      <c r="P368" s="246"/>
      <c r="Q368" s="246">
        <f>Q367</f>
        <v>12</v>
      </c>
      <c r="R368" s="246"/>
      <c r="S368" s="246"/>
      <c r="T368" s="246"/>
      <c r="U368" s="246"/>
      <c r="V368" s="246"/>
      <c r="W368" s="246"/>
      <c r="X368" s="246"/>
      <c r="Y368" s="246"/>
      <c r="Z368" s="246"/>
      <c r="AA368" s="246"/>
      <c r="AB368" s="246"/>
      <c r="AC368" s="246"/>
      <c r="AD368" s="246"/>
      <c r="AE368" s="345">
        <f>AE367</f>
        <v>0</v>
      </c>
      <c r="AF368" s="345">
        <f t="shared" ref="AF368" si="1057">AF367</f>
        <v>0</v>
      </c>
      <c r="AG368" s="345">
        <f t="shared" ref="AG368" si="1058">AG367</f>
        <v>0</v>
      </c>
      <c r="AH368" s="345">
        <f t="shared" ref="AH368" si="1059">AH367</f>
        <v>0</v>
      </c>
      <c r="AI368" s="345">
        <f t="shared" ref="AI368" si="1060">AI367</f>
        <v>0</v>
      </c>
      <c r="AJ368" s="345">
        <f t="shared" ref="AJ368" si="1061">AJ367</f>
        <v>0</v>
      </c>
      <c r="AK368" s="345">
        <f t="shared" ref="AK368" si="1062">AK367</f>
        <v>0</v>
      </c>
      <c r="AL368" s="345">
        <f t="shared" ref="AL368" si="1063">AL367</f>
        <v>0</v>
      </c>
      <c r="AM368" s="345">
        <f t="shared" ref="AM368" si="1064">AM367</f>
        <v>0</v>
      </c>
      <c r="AN368" s="345">
        <f t="shared" ref="AN368" si="1065">AN367</f>
        <v>0</v>
      </c>
      <c r="AO368" s="345">
        <f t="shared" ref="AO368" si="1066">AO367</f>
        <v>0</v>
      </c>
      <c r="AP368" s="345">
        <f t="shared" ref="AP368" si="1067">AP367</f>
        <v>0</v>
      </c>
      <c r="AQ368" s="345">
        <f t="shared" ref="AQ368" si="1068">AQ367</f>
        <v>0</v>
      </c>
      <c r="AR368" s="345">
        <f t="shared" ref="AR368" si="1069">AR367</f>
        <v>0</v>
      </c>
      <c r="AS368" s="257"/>
    </row>
    <row r="369" spans="1:45" ht="15" hidden="1" outlineLevel="1">
      <c r="B369" s="264"/>
      <c r="C369" s="242"/>
      <c r="D369" s="242"/>
      <c r="E369" s="242"/>
      <c r="F369" s="242"/>
      <c r="G369" s="242"/>
      <c r="H369" s="242"/>
      <c r="I369" s="242"/>
      <c r="J369" s="242"/>
      <c r="K369" s="242"/>
      <c r="L369" s="242"/>
      <c r="M369" s="242"/>
      <c r="N369" s="242"/>
      <c r="O369" s="242"/>
      <c r="P369" s="242"/>
      <c r="Q369" s="242"/>
      <c r="R369" s="242"/>
      <c r="S369" s="242"/>
      <c r="T369" s="242"/>
      <c r="U369" s="242"/>
      <c r="V369" s="242"/>
      <c r="W369" s="242"/>
      <c r="X369" s="242"/>
      <c r="Y369" s="242"/>
      <c r="Z369" s="242"/>
      <c r="AA369" s="242"/>
      <c r="AB369" s="242"/>
      <c r="AC369" s="242"/>
      <c r="AD369" s="242"/>
      <c r="AE369" s="346"/>
      <c r="AF369" s="359"/>
      <c r="AG369" s="359"/>
      <c r="AH369" s="359"/>
      <c r="AI369" s="359"/>
      <c r="AJ369" s="359"/>
      <c r="AK369" s="359"/>
      <c r="AL369" s="359"/>
      <c r="AM369" s="359"/>
      <c r="AN369" s="359"/>
      <c r="AO369" s="359"/>
      <c r="AP369" s="359"/>
      <c r="AQ369" s="359"/>
      <c r="AR369" s="359"/>
      <c r="AS369" s="257"/>
    </row>
    <row r="370" spans="1:45" ht="30" hidden="1" outlineLevel="1">
      <c r="A370" s="427">
        <v>45</v>
      </c>
      <c r="B370" s="264" t="s">
        <v>528</v>
      </c>
      <c r="C370" s="242" t="s">
        <v>323</v>
      </c>
      <c r="D370" s="246"/>
      <c r="E370" s="246"/>
      <c r="F370" s="246"/>
      <c r="G370" s="246"/>
      <c r="H370" s="246"/>
      <c r="I370" s="246"/>
      <c r="J370" s="246"/>
      <c r="K370" s="246"/>
      <c r="L370" s="246"/>
      <c r="M370" s="246"/>
      <c r="N370" s="246"/>
      <c r="O370" s="246"/>
      <c r="P370" s="246"/>
      <c r="Q370" s="246">
        <v>12</v>
      </c>
      <c r="R370" s="246"/>
      <c r="S370" s="246"/>
      <c r="T370" s="246"/>
      <c r="U370" s="246"/>
      <c r="V370" s="246"/>
      <c r="W370" s="246"/>
      <c r="X370" s="246"/>
      <c r="Y370" s="246"/>
      <c r="Z370" s="246"/>
      <c r="AA370" s="246"/>
      <c r="AB370" s="246"/>
      <c r="AC370" s="246"/>
      <c r="AD370" s="246"/>
      <c r="AE370" s="360"/>
      <c r="AF370" s="344"/>
      <c r="AG370" s="344"/>
      <c r="AH370" s="344"/>
      <c r="AI370" s="344"/>
      <c r="AJ370" s="344"/>
      <c r="AK370" s="344"/>
      <c r="AL370" s="344"/>
      <c r="AM370" s="349"/>
      <c r="AN370" s="349"/>
      <c r="AO370" s="349"/>
      <c r="AP370" s="349"/>
      <c r="AQ370" s="349"/>
      <c r="AR370" s="349"/>
      <c r="AS370" s="247">
        <f>SUM(AE370:AR370)</f>
        <v>0</v>
      </c>
    </row>
    <row r="371" spans="1:45" ht="15" hidden="1" outlineLevel="1">
      <c r="B371" s="245" t="s">
        <v>557</v>
      </c>
      <c r="C371" s="242" t="s">
        <v>325</v>
      </c>
      <c r="D371" s="246"/>
      <c r="E371" s="246"/>
      <c r="F371" s="246"/>
      <c r="G371" s="246"/>
      <c r="H371" s="246"/>
      <c r="I371" s="246"/>
      <c r="J371" s="246"/>
      <c r="K371" s="246"/>
      <c r="L371" s="246"/>
      <c r="M371" s="246"/>
      <c r="N371" s="246"/>
      <c r="O371" s="246"/>
      <c r="P371" s="246"/>
      <c r="Q371" s="246">
        <f>Q370</f>
        <v>12</v>
      </c>
      <c r="R371" s="246"/>
      <c r="S371" s="246"/>
      <c r="T371" s="246"/>
      <c r="U371" s="246"/>
      <c r="V371" s="246"/>
      <c r="W371" s="246"/>
      <c r="X371" s="246"/>
      <c r="Y371" s="246"/>
      <c r="Z371" s="246"/>
      <c r="AA371" s="246"/>
      <c r="AB371" s="246"/>
      <c r="AC371" s="246"/>
      <c r="AD371" s="246"/>
      <c r="AE371" s="345">
        <f>AE370</f>
        <v>0</v>
      </c>
      <c r="AF371" s="345">
        <f t="shared" ref="AF371" si="1070">AF370</f>
        <v>0</v>
      </c>
      <c r="AG371" s="345">
        <f t="shared" ref="AG371" si="1071">AG370</f>
        <v>0</v>
      </c>
      <c r="AH371" s="345">
        <f t="shared" ref="AH371" si="1072">AH370</f>
        <v>0</v>
      </c>
      <c r="AI371" s="345">
        <f t="shared" ref="AI371" si="1073">AI370</f>
        <v>0</v>
      </c>
      <c r="AJ371" s="345">
        <f t="shared" ref="AJ371" si="1074">AJ370</f>
        <v>0</v>
      </c>
      <c r="AK371" s="345">
        <f t="shared" ref="AK371" si="1075">AK370</f>
        <v>0</v>
      </c>
      <c r="AL371" s="345">
        <f t="shared" ref="AL371" si="1076">AL370</f>
        <v>0</v>
      </c>
      <c r="AM371" s="345">
        <f t="shared" ref="AM371" si="1077">AM370</f>
        <v>0</v>
      </c>
      <c r="AN371" s="345">
        <f t="shared" ref="AN371" si="1078">AN370</f>
        <v>0</v>
      </c>
      <c r="AO371" s="345">
        <f t="shared" ref="AO371" si="1079">AO370</f>
        <v>0</v>
      </c>
      <c r="AP371" s="345">
        <f t="shared" ref="AP371" si="1080">AP370</f>
        <v>0</v>
      </c>
      <c r="AQ371" s="345">
        <f t="shared" ref="AQ371" si="1081">AQ370</f>
        <v>0</v>
      </c>
      <c r="AR371" s="345">
        <f t="shared" ref="AR371" si="1082">AR370</f>
        <v>0</v>
      </c>
      <c r="AS371" s="257"/>
    </row>
    <row r="372" spans="1:45" ht="15" hidden="1" outlineLevel="1">
      <c r="B372" s="264"/>
      <c r="C372" s="242"/>
      <c r="D372" s="242"/>
      <c r="E372" s="242"/>
      <c r="F372" s="242"/>
      <c r="G372" s="242"/>
      <c r="H372" s="242"/>
      <c r="I372" s="242"/>
      <c r="J372" s="242"/>
      <c r="K372" s="242"/>
      <c r="L372" s="242"/>
      <c r="M372" s="242"/>
      <c r="N372" s="242"/>
      <c r="O372" s="242"/>
      <c r="P372" s="242"/>
      <c r="Q372" s="242"/>
      <c r="R372" s="242"/>
      <c r="S372" s="242"/>
      <c r="T372" s="242"/>
      <c r="U372" s="242"/>
      <c r="V372" s="242"/>
      <c r="W372" s="242"/>
      <c r="X372" s="242"/>
      <c r="Y372" s="242"/>
      <c r="Z372" s="242"/>
      <c r="AA372" s="242"/>
      <c r="AB372" s="242"/>
      <c r="AC372" s="242"/>
      <c r="AD372" s="242"/>
      <c r="AE372" s="346"/>
      <c r="AF372" s="359"/>
      <c r="AG372" s="359"/>
      <c r="AH372" s="359"/>
      <c r="AI372" s="359"/>
      <c r="AJ372" s="359"/>
      <c r="AK372" s="359"/>
      <c r="AL372" s="359"/>
      <c r="AM372" s="359"/>
      <c r="AN372" s="359"/>
      <c r="AO372" s="359"/>
      <c r="AP372" s="359"/>
      <c r="AQ372" s="359"/>
      <c r="AR372" s="359"/>
      <c r="AS372" s="257"/>
    </row>
    <row r="373" spans="1:45" ht="30" hidden="1" outlineLevel="1">
      <c r="A373" s="427">
        <v>46</v>
      </c>
      <c r="B373" s="264" t="s">
        <v>529</v>
      </c>
      <c r="C373" s="242" t="s">
        <v>323</v>
      </c>
      <c r="D373" s="246"/>
      <c r="E373" s="246"/>
      <c r="F373" s="246"/>
      <c r="G373" s="246"/>
      <c r="H373" s="246"/>
      <c r="I373" s="246"/>
      <c r="J373" s="246"/>
      <c r="K373" s="246"/>
      <c r="L373" s="246"/>
      <c r="M373" s="246"/>
      <c r="N373" s="246"/>
      <c r="O373" s="246"/>
      <c r="P373" s="246"/>
      <c r="Q373" s="246">
        <v>12</v>
      </c>
      <c r="R373" s="246"/>
      <c r="S373" s="246"/>
      <c r="T373" s="246"/>
      <c r="U373" s="246"/>
      <c r="V373" s="246"/>
      <c r="W373" s="246"/>
      <c r="X373" s="246"/>
      <c r="Y373" s="246"/>
      <c r="Z373" s="246"/>
      <c r="AA373" s="246"/>
      <c r="AB373" s="246"/>
      <c r="AC373" s="246"/>
      <c r="AD373" s="246"/>
      <c r="AE373" s="360"/>
      <c r="AF373" s="344"/>
      <c r="AG373" s="344"/>
      <c r="AH373" s="344"/>
      <c r="AI373" s="344"/>
      <c r="AJ373" s="344"/>
      <c r="AK373" s="344"/>
      <c r="AL373" s="344"/>
      <c r="AM373" s="349"/>
      <c r="AN373" s="349"/>
      <c r="AO373" s="349"/>
      <c r="AP373" s="349"/>
      <c r="AQ373" s="349"/>
      <c r="AR373" s="349"/>
      <c r="AS373" s="247">
        <f>SUM(AE373:AR373)</f>
        <v>0</v>
      </c>
    </row>
    <row r="374" spans="1:45" ht="15" hidden="1" outlineLevel="1">
      <c r="B374" s="245" t="s">
        <v>557</v>
      </c>
      <c r="C374" s="242" t="s">
        <v>325</v>
      </c>
      <c r="D374" s="246"/>
      <c r="E374" s="246"/>
      <c r="F374" s="246"/>
      <c r="G374" s="246"/>
      <c r="H374" s="246"/>
      <c r="I374" s="246"/>
      <c r="J374" s="246"/>
      <c r="K374" s="246"/>
      <c r="L374" s="246"/>
      <c r="M374" s="246"/>
      <c r="N374" s="246"/>
      <c r="O374" s="246"/>
      <c r="P374" s="246"/>
      <c r="Q374" s="246">
        <f>Q373</f>
        <v>12</v>
      </c>
      <c r="R374" s="246"/>
      <c r="S374" s="246"/>
      <c r="T374" s="246"/>
      <c r="U374" s="246"/>
      <c r="V374" s="246"/>
      <c r="W374" s="246"/>
      <c r="X374" s="246"/>
      <c r="Y374" s="246"/>
      <c r="Z374" s="246"/>
      <c r="AA374" s="246"/>
      <c r="AB374" s="246"/>
      <c r="AC374" s="246"/>
      <c r="AD374" s="246"/>
      <c r="AE374" s="345">
        <f>AE373</f>
        <v>0</v>
      </c>
      <c r="AF374" s="345">
        <f t="shared" ref="AF374" si="1083">AF373</f>
        <v>0</v>
      </c>
      <c r="AG374" s="345">
        <f t="shared" ref="AG374" si="1084">AG373</f>
        <v>0</v>
      </c>
      <c r="AH374" s="345">
        <f t="shared" ref="AH374" si="1085">AH373</f>
        <v>0</v>
      </c>
      <c r="AI374" s="345">
        <f t="shared" ref="AI374" si="1086">AI373</f>
        <v>0</v>
      </c>
      <c r="AJ374" s="345">
        <f t="shared" ref="AJ374" si="1087">AJ373</f>
        <v>0</v>
      </c>
      <c r="AK374" s="345">
        <f t="shared" ref="AK374" si="1088">AK373</f>
        <v>0</v>
      </c>
      <c r="AL374" s="345">
        <f t="shared" ref="AL374" si="1089">AL373</f>
        <v>0</v>
      </c>
      <c r="AM374" s="345">
        <f t="shared" ref="AM374" si="1090">AM373</f>
        <v>0</v>
      </c>
      <c r="AN374" s="345">
        <f t="shared" ref="AN374" si="1091">AN373</f>
        <v>0</v>
      </c>
      <c r="AO374" s="345">
        <f t="shared" ref="AO374" si="1092">AO373</f>
        <v>0</v>
      </c>
      <c r="AP374" s="345">
        <f t="shared" ref="AP374" si="1093">AP373</f>
        <v>0</v>
      </c>
      <c r="AQ374" s="345">
        <f t="shared" ref="AQ374" si="1094">AQ373</f>
        <v>0</v>
      </c>
      <c r="AR374" s="345">
        <f t="shared" ref="AR374" si="1095">AR373</f>
        <v>0</v>
      </c>
      <c r="AS374" s="257"/>
    </row>
    <row r="375" spans="1:45" ht="15" hidden="1" outlineLevel="1">
      <c r="B375" s="264"/>
      <c r="C375" s="242"/>
      <c r="D375" s="242"/>
      <c r="E375" s="242"/>
      <c r="F375" s="242"/>
      <c r="G375" s="242"/>
      <c r="H375" s="242"/>
      <c r="I375" s="242"/>
      <c r="J375" s="242"/>
      <c r="K375" s="242"/>
      <c r="L375" s="242"/>
      <c r="M375" s="242"/>
      <c r="N375" s="242"/>
      <c r="O375" s="242"/>
      <c r="P375" s="242"/>
      <c r="Q375" s="242"/>
      <c r="R375" s="242"/>
      <c r="S375" s="242"/>
      <c r="T375" s="242"/>
      <c r="U375" s="242"/>
      <c r="V375" s="242"/>
      <c r="W375" s="242"/>
      <c r="X375" s="242"/>
      <c r="Y375" s="242"/>
      <c r="Z375" s="242"/>
      <c r="AA375" s="242"/>
      <c r="AB375" s="242"/>
      <c r="AC375" s="242"/>
      <c r="AD375" s="242"/>
      <c r="AE375" s="346"/>
      <c r="AF375" s="359"/>
      <c r="AG375" s="359"/>
      <c r="AH375" s="359"/>
      <c r="AI375" s="359"/>
      <c r="AJ375" s="359"/>
      <c r="AK375" s="359"/>
      <c r="AL375" s="359"/>
      <c r="AM375" s="359"/>
      <c r="AN375" s="359"/>
      <c r="AO375" s="359"/>
      <c r="AP375" s="359"/>
      <c r="AQ375" s="359"/>
      <c r="AR375" s="359"/>
      <c r="AS375" s="257"/>
    </row>
    <row r="376" spans="1:45" ht="30" hidden="1" outlineLevel="1">
      <c r="A376" s="427">
        <v>47</v>
      </c>
      <c r="B376" s="264" t="s">
        <v>530</v>
      </c>
      <c r="C376" s="242" t="s">
        <v>323</v>
      </c>
      <c r="D376" s="246"/>
      <c r="E376" s="246"/>
      <c r="F376" s="246"/>
      <c r="G376" s="246"/>
      <c r="H376" s="246"/>
      <c r="I376" s="246"/>
      <c r="J376" s="246"/>
      <c r="K376" s="246"/>
      <c r="L376" s="246"/>
      <c r="M376" s="246"/>
      <c r="N376" s="246"/>
      <c r="O376" s="246"/>
      <c r="P376" s="246"/>
      <c r="Q376" s="246">
        <v>12</v>
      </c>
      <c r="R376" s="246"/>
      <c r="S376" s="246"/>
      <c r="T376" s="246"/>
      <c r="U376" s="246"/>
      <c r="V376" s="246"/>
      <c r="W376" s="246"/>
      <c r="X376" s="246"/>
      <c r="Y376" s="246"/>
      <c r="Z376" s="246"/>
      <c r="AA376" s="246"/>
      <c r="AB376" s="246"/>
      <c r="AC376" s="246"/>
      <c r="AD376" s="246"/>
      <c r="AE376" s="360"/>
      <c r="AF376" s="344"/>
      <c r="AG376" s="344"/>
      <c r="AH376" s="344"/>
      <c r="AI376" s="344"/>
      <c r="AJ376" s="344"/>
      <c r="AK376" s="344"/>
      <c r="AL376" s="344"/>
      <c r="AM376" s="349"/>
      <c r="AN376" s="349"/>
      <c r="AO376" s="349"/>
      <c r="AP376" s="349"/>
      <c r="AQ376" s="349"/>
      <c r="AR376" s="349"/>
      <c r="AS376" s="247">
        <f>SUM(AE376:AR376)</f>
        <v>0</v>
      </c>
    </row>
    <row r="377" spans="1:45" ht="15" hidden="1" outlineLevel="1">
      <c r="B377" s="245" t="s">
        <v>557</v>
      </c>
      <c r="C377" s="242" t="s">
        <v>325</v>
      </c>
      <c r="D377" s="246"/>
      <c r="E377" s="246"/>
      <c r="F377" s="246"/>
      <c r="G377" s="246"/>
      <c r="H377" s="246"/>
      <c r="I377" s="246"/>
      <c r="J377" s="246"/>
      <c r="K377" s="246"/>
      <c r="L377" s="246"/>
      <c r="M377" s="246"/>
      <c r="N377" s="246"/>
      <c r="O377" s="246"/>
      <c r="P377" s="246"/>
      <c r="Q377" s="246">
        <f>Q376</f>
        <v>12</v>
      </c>
      <c r="R377" s="246"/>
      <c r="S377" s="246"/>
      <c r="T377" s="246"/>
      <c r="U377" s="246"/>
      <c r="V377" s="246"/>
      <c r="W377" s="246"/>
      <c r="X377" s="246"/>
      <c r="Y377" s="246"/>
      <c r="Z377" s="246"/>
      <c r="AA377" s="246"/>
      <c r="AB377" s="246"/>
      <c r="AC377" s="246"/>
      <c r="AD377" s="246"/>
      <c r="AE377" s="345">
        <f>AE376</f>
        <v>0</v>
      </c>
      <c r="AF377" s="345">
        <f t="shared" ref="AF377" si="1096">AF376</f>
        <v>0</v>
      </c>
      <c r="AG377" s="345">
        <f t="shared" ref="AG377" si="1097">AG376</f>
        <v>0</v>
      </c>
      <c r="AH377" s="345">
        <f t="shared" ref="AH377" si="1098">AH376</f>
        <v>0</v>
      </c>
      <c r="AI377" s="345">
        <f t="shared" ref="AI377" si="1099">AI376</f>
        <v>0</v>
      </c>
      <c r="AJ377" s="345">
        <f t="shared" ref="AJ377" si="1100">AJ376</f>
        <v>0</v>
      </c>
      <c r="AK377" s="345">
        <f t="shared" ref="AK377" si="1101">AK376</f>
        <v>0</v>
      </c>
      <c r="AL377" s="345">
        <f t="shared" ref="AL377" si="1102">AL376</f>
        <v>0</v>
      </c>
      <c r="AM377" s="345">
        <f t="shared" ref="AM377" si="1103">AM376</f>
        <v>0</v>
      </c>
      <c r="AN377" s="345">
        <f t="shared" ref="AN377" si="1104">AN376</f>
        <v>0</v>
      </c>
      <c r="AO377" s="345">
        <f t="shared" ref="AO377" si="1105">AO376</f>
        <v>0</v>
      </c>
      <c r="AP377" s="345">
        <f t="shared" ref="AP377" si="1106">AP376</f>
        <v>0</v>
      </c>
      <c r="AQ377" s="345">
        <f t="shared" ref="AQ377" si="1107">AQ376</f>
        <v>0</v>
      </c>
      <c r="AR377" s="345">
        <f t="shared" ref="AR377" si="1108">AR376</f>
        <v>0</v>
      </c>
      <c r="AS377" s="257"/>
    </row>
    <row r="378" spans="1:45" ht="15" hidden="1" outlineLevel="1">
      <c r="B378" s="264"/>
      <c r="C378" s="242"/>
      <c r="D378" s="242"/>
      <c r="E378" s="242"/>
      <c r="F378" s="242"/>
      <c r="G378" s="242"/>
      <c r="H378" s="242"/>
      <c r="I378" s="242"/>
      <c r="J378" s="242"/>
      <c r="K378" s="242"/>
      <c r="L378" s="242"/>
      <c r="M378" s="242"/>
      <c r="N378" s="242"/>
      <c r="O378" s="242"/>
      <c r="P378" s="242"/>
      <c r="Q378" s="242"/>
      <c r="R378" s="242"/>
      <c r="S378" s="242"/>
      <c r="T378" s="242"/>
      <c r="U378" s="242"/>
      <c r="V378" s="242"/>
      <c r="W378" s="242"/>
      <c r="X378" s="242"/>
      <c r="Y378" s="242"/>
      <c r="Z378" s="242"/>
      <c r="AA378" s="242"/>
      <c r="AB378" s="242"/>
      <c r="AC378" s="242"/>
      <c r="AD378" s="242"/>
      <c r="AE378" s="346"/>
      <c r="AF378" s="359"/>
      <c r="AG378" s="359"/>
      <c r="AH378" s="359"/>
      <c r="AI378" s="359"/>
      <c r="AJ378" s="359"/>
      <c r="AK378" s="359"/>
      <c r="AL378" s="359"/>
      <c r="AM378" s="359"/>
      <c r="AN378" s="359"/>
      <c r="AO378" s="359"/>
      <c r="AP378" s="359"/>
      <c r="AQ378" s="359"/>
      <c r="AR378" s="359"/>
      <c r="AS378" s="257"/>
    </row>
    <row r="379" spans="1:45" ht="30" hidden="1" outlineLevel="1">
      <c r="A379" s="427">
        <v>48</v>
      </c>
      <c r="B379" s="264" t="s">
        <v>531</v>
      </c>
      <c r="C379" s="242" t="s">
        <v>323</v>
      </c>
      <c r="D379" s="246"/>
      <c r="E379" s="246"/>
      <c r="F379" s="246"/>
      <c r="G379" s="246"/>
      <c r="H379" s="246"/>
      <c r="I379" s="246"/>
      <c r="J379" s="246"/>
      <c r="K379" s="246"/>
      <c r="L379" s="246"/>
      <c r="M379" s="246"/>
      <c r="N379" s="246"/>
      <c r="O379" s="246"/>
      <c r="P379" s="246"/>
      <c r="Q379" s="246">
        <v>12</v>
      </c>
      <c r="R379" s="246"/>
      <c r="S379" s="246"/>
      <c r="T379" s="246"/>
      <c r="U379" s="246"/>
      <c r="V379" s="246"/>
      <c r="W379" s="246"/>
      <c r="X379" s="246"/>
      <c r="Y379" s="246"/>
      <c r="Z379" s="246"/>
      <c r="AA379" s="246"/>
      <c r="AB379" s="246"/>
      <c r="AC379" s="246"/>
      <c r="AD379" s="246"/>
      <c r="AE379" s="360"/>
      <c r="AF379" s="344"/>
      <c r="AG379" s="344"/>
      <c r="AH379" s="344"/>
      <c r="AI379" s="344"/>
      <c r="AJ379" s="344"/>
      <c r="AK379" s="344"/>
      <c r="AL379" s="344"/>
      <c r="AM379" s="349"/>
      <c r="AN379" s="349"/>
      <c r="AO379" s="349"/>
      <c r="AP379" s="349"/>
      <c r="AQ379" s="349"/>
      <c r="AR379" s="349"/>
      <c r="AS379" s="247">
        <f>SUM(AE379:AR379)</f>
        <v>0</v>
      </c>
    </row>
    <row r="380" spans="1:45" ht="15" hidden="1" outlineLevel="1">
      <c r="B380" s="245" t="s">
        <v>557</v>
      </c>
      <c r="C380" s="242" t="s">
        <v>325</v>
      </c>
      <c r="D380" s="246"/>
      <c r="E380" s="246"/>
      <c r="F380" s="246"/>
      <c r="G380" s="246"/>
      <c r="H380" s="246"/>
      <c r="I380" s="246"/>
      <c r="J380" s="246"/>
      <c r="K380" s="246"/>
      <c r="L380" s="246"/>
      <c r="M380" s="246"/>
      <c r="N380" s="246"/>
      <c r="O380" s="246"/>
      <c r="P380" s="246"/>
      <c r="Q380" s="246">
        <f>Q379</f>
        <v>12</v>
      </c>
      <c r="R380" s="246"/>
      <c r="S380" s="246"/>
      <c r="T380" s="246"/>
      <c r="U380" s="246"/>
      <c r="V380" s="246"/>
      <c r="W380" s="246"/>
      <c r="X380" s="246"/>
      <c r="Y380" s="246"/>
      <c r="Z380" s="246"/>
      <c r="AA380" s="246"/>
      <c r="AB380" s="246"/>
      <c r="AC380" s="246"/>
      <c r="AD380" s="246"/>
      <c r="AE380" s="345">
        <f>AE379</f>
        <v>0</v>
      </c>
      <c r="AF380" s="345">
        <f t="shared" ref="AF380" si="1109">AF379</f>
        <v>0</v>
      </c>
      <c r="AG380" s="345">
        <f t="shared" ref="AG380" si="1110">AG379</f>
        <v>0</v>
      </c>
      <c r="AH380" s="345">
        <f t="shared" ref="AH380" si="1111">AH379</f>
        <v>0</v>
      </c>
      <c r="AI380" s="345">
        <f t="shared" ref="AI380" si="1112">AI379</f>
        <v>0</v>
      </c>
      <c r="AJ380" s="345">
        <f t="shared" ref="AJ380" si="1113">AJ379</f>
        <v>0</v>
      </c>
      <c r="AK380" s="345">
        <f t="shared" ref="AK380" si="1114">AK379</f>
        <v>0</v>
      </c>
      <c r="AL380" s="345">
        <f t="shared" ref="AL380" si="1115">AL379</f>
        <v>0</v>
      </c>
      <c r="AM380" s="345">
        <f t="shared" ref="AM380" si="1116">AM379</f>
        <v>0</v>
      </c>
      <c r="AN380" s="345">
        <f t="shared" ref="AN380" si="1117">AN379</f>
        <v>0</v>
      </c>
      <c r="AO380" s="345">
        <f t="shared" ref="AO380" si="1118">AO379</f>
        <v>0</v>
      </c>
      <c r="AP380" s="345">
        <f t="shared" ref="AP380" si="1119">AP379</f>
        <v>0</v>
      </c>
      <c r="AQ380" s="345">
        <f t="shared" ref="AQ380" si="1120">AQ379</f>
        <v>0</v>
      </c>
      <c r="AR380" s="345">
        <f t="shared" ref="AR380" si="1121">AR379</f>
        <v>0</v>
      </c>
      <c r="AS380" s="257"/>
    </row>
    <row r="381" spans="1:45" ht="15" hidden="1" outlineLevel="1">
      <c r="B381" s="264"/>
      <c r="C381" s="242"/>
      <c r="D381" s="242"/>
      <c r="E381" s="242"/>
      <c r="F381" s="242"/>
      <c r="G381" s="242"/>
      <c r="H381" s="242"/>
      <c r="I381" s="242"/>
      <c r="J381" s="242"/>
      <c r="K381" s="242"/>
      <c r="L381" s="242"/>
      <c r="M381" s="242"/>
      <c r="N381" s="242"/>
      <c r="O381" s="242"/>
      <c r="P381" s="242"/>
      <c r="Q381" s="242"/>
      <c r="R381" s="242"/>
      <c r="S381" s="242"/>
      <c r="T381" s="242"/>
      <c r="U381" s="242"/>
      <c r="V381" s="242"/>
      <c r="W381" s="242"/>
      <c r="X381" s="242"/>
      <c r="Y381" s="242"/>
      <c r="Z381" s="242"/>
      <c r="AA381" s="242"/>
      <c r="AB381" s="242"/>
      <c r="AC381" s="242"/>
      <c r="AD381" s="242"/>
      <c r="AE381" s="346"/>
      <c r="AF381" s="359"/>
      <c r="AG381" s="359"/>
      <c r="AH381" s="359"/>
      <c r="AI381" s="359"/>
      <c r="AJ381" s="359"/>
      <c r="AK381" s="359"/>
      <c r="AL381" s="359"/>
      <c r="AM381" s="359"/>
      <c r="AN381" s="359"/>
      <c r="AO381" s="359"/>
      <c r="AP381" s="359"/>
      <c r="AQ381" s="359"/>
      <c r="AR381" s="359"/>
      <c r="AS381" s="257"/>
    </row>
    <row r="382" spans="1:45" ht="30" hidden="1" outlineLevel="1">
      <c r="A382" s="427">
        <v>49</v>
      </c>
      <c r="B382" s="264" t="s">
        <v>532</v>
      </c>
      <c r="C382" s="242" t="s">
        <v>323</v>
      </c>
      <c r="D382" s="246"/>
      <c r="E382" s="246"/>
      <c r="F382" s="246"/>
      <c r="G382" s="246"/>
      <c r="H382" s="246"/>
      <c r="I382" s="246"/>
      <c r="J382" s="246"/>
      <c r="K382" s="246"/>
      <c r="L382" s="246"/>
      <c r="M382" s="246"/>
      <c r="N382" s="246"/>
      <c r="O382" s="246"/>
      <c r="P382" s="246"/>
      <c r="Q382" s="246">
        <v>12</v>
      </c>
      <c r="R382" s="246"/>
      <c r="S382" s="246"/>
      <c r="T382" s="246"/>
      <c r="U382" s="246"/>
      <c r="V382" s="246"/>
      <c r="W382" s="246"/>
      <c r="X382" s="246"/>
      <c r="Y382" s="246"/>
      <c r="Z382" s="246"/>
      <c r="AA382" s="246"/>
      <c r="AB382" s="246"/>
      <c r="AC382" s="246"/>
      <c r="AD382" s="246"/>
      <c r="AE382" s="360"/>
      <c r="AF382" s="344"/>
      <c r="AG382" s="344"/>
      <c r="AH382" s="344"/>
      <c r="AI382" s="344"/>
      <c r="AJ382" s="344"/>
      <c r="AK382" s="344"/>
      <c r="AL382" s="344"/>
      <c r="AM382" s="349"/>
      <c r="AN382" s="349"/>
      <c r="AO382" s="349"/>
      <c r="AP382" s="349"/>
      <c r="AQ382" s="349"/>
      <c r="AR382" s="349"/>
      <c r="AS382" s="247">
        <f>SUM(AE382:AR382)</f>
        <v>0</v>
      </c>
    </row>
    <row r="383" spans="1:45" ht="15" hidden="1" outlineLevel="1">
      <c r="B383" s="245" t="s">
        <v>557</v>
      </c>
      <c r="C383" s="242" t="s">
        <v>325</v>
      </c>
      <c r="D383" s="246"/>
      <c r="E383" s="246"/>
      <c r="F383" s="246"/>
      <c r="G383" s="246"/>
      <c r="H383" s="246"/>
      <c r="I383" s="246"/>
      <c r="J383" s="246"/>
      <c r="K383" s="246"/>
      <c r="L383" s="246"/>
      <c r="M383" s="246"/>
      <c r="N383" s="246"/>
      <c r="O383" s="246"/>
      <c r="P383" s="246"/>
      <c r="Q383" s="246">
        <f>Q382</f>
        <v>12</v>
      </c>
      <c r="R383" s="246"/>
      <c r="S383" s="246"/>
      <c r="T383" s="246"/>
      <c r="U383" s="246"/>
      <c r="V383" s="246"/>
      <c r="W383" s="246"/>
      <c r="X383" s="246"/>
      <c r="Y383" s="246"/>
      <c r="Z383" s="246"/>
      <c r="AA383" s="246"/>
      <c r="AB383" s="246"/>
      <c r="AC383" s="246"/>
      <c r="AD383" s="246"/>
      <c r="AE383" s="345">
        <f>AE382</f>
        <v>0</v>
      </c>
      <c r="AF383" s="345">
        <f t="shared" ref="AF383" si="1122">AF382</f>
        <v>0</v>
      </c>
      <c r="AG383" s="345">
        <f t="shared" ref="AG383" si="1123">AG382</f>
        <v>0</v>
      </c>
      <c r="AH383" s="345">
        <f t="shared" ref="AH383" si="1124">AH382</f>
        <v>0</v>
      </c>
      <c r="AI383" s="345">
        <f t="shared" ref="AI383" si="1125">AI382</f>
        <v>0</v>
      </c>
      <c r="AJ383" s="345">
        <f t="shared" ref="AJ383" si="1126">AJ382</f>
        <v>0</v>
      </c>
      <c r="AK383" s="345">
        <f t="shared" ref="AK383" si="1127">AK382</f>
        <v>0</v>
      </c>
      <c r="AL383" s="345">
        <f t="shared" ref="AL383" si="1128">AL382</f>
        <v>0</v>
      </c>
      <c r="AM383" s="345">
        <f t="shared" ref="AM383" si="1129">AM382</f>
        <v>0</v>
      </c>
      <c r="AN383" s="345">
        <f t="shared" ref="AN383" si="1130">AN382</f>
        <v>0</v>
      </c>
      <c r="AO383" s="345">
        <f t="shared" ref="AO383" si="1131">AO382</f>
        <v>0</v>
      </c>
      <c r="AP383" s="345">
        <f t="shared" ref="AP383" si="1132">AP382</f>
        <v>0</v>
      </c>
      <c r="AQ383" s="345">
        <f t="shared" ref="AQ383" si="1133">AQ382</f>
        <v>0</v>
      </c>
      <c r="AR383" s="345">
        <f t="shared" ref="AR383" si="1134">AR382</f>
        <v>0</v>
      </c>
      <c r="AS383" s="257"/>
    </row>
    <row r="384" spans="1:45" ht="15" hidden="1" outlineLevel="1">
      <c r="B384" s="748"/>
      <c r="C384" s="256"/>
      <c r="D384" s="242"/>
      <c r="E384" s="242"/>
      <c r="F384" s="242"/>
      <c r="G384" s="242"/>
      <c r="H384" s="242"/>
      <c r="I384" s="242"/>
      <c r="J384" s="242"/>
      <c r="K384" s="242"/>
      <c r="L384" s="242"/>
      <c r="M384" s="242"/>
      <c r="N384" s="242"/>
      <c r="O384" s="242"/>
      <c r="P384" s="242"/>
      <c r="Q384" s="242"/>
      <c r="R384" s="242"/>
      <c r="S384" s="242"/>
      <c r="T384" s="242"/>
      <c r="U384" s="242"/>
      <c r="V384" s="242"/>
      <c r="W384" s="242"/>
      <c r="X384" s="242"/>
      <c r="Y384" s="242"/>
      <c r="Z384" s="242"/>
      <c r="AA384" s="242"/>
      <c r="AB384" s="242"/>
      <c r="AC384" s="242"/>
      <c r="AD384" s="242"/>
      <c r="AE384" s="252"/>
      <c r="AF384" s="252"/>
      <c r="AG384" s="252"/>
      <c r="AH384" s="252"/>
      <c r="AI384" s="252"/>
      <c r="AJ384" s="252"/>
      <c r="AK384" s="252"/>
      <c r="AL384" s="252"/>
      <c r="AM384" s="252"/>
      <c r="AN384" s="252"/>
      <c r="AO384" s="252"/>
      <c r="AP384" s="252"/>
      <c r="AQ384" s="252"/>
      <c r="AR384" s="252"/>
      <c r="AS384" s="257"/>
    </row>
    <row r="385" spans="2:48" ht="15.6" hidden="1" collapsed="1">
      <c r="B385" s="277" t="s">
        <v>558</v>
      </c>
      <c r="C385" s="279"/>
      <c r="D385" s="279">
        <f>SUM(D228:D383)</f>
        <v>0</v>
      </c>
      <c r="E385" s="279"/>
      <c r="F385" s="279"/>
      <c r="G385" s="279"/>
      <c r="H385" s="279"/>
      <c r="I385" s="279"/>
      <c r="J385" s="279"/>
      <c r="K385" s="279"/>
      <c r="L385" s="279"/>
      <c r="M385" s="279"/>
      <c r="N385" s="279"/>
      <c r="O385" s="279"/>
      <c r="P385" s="279"/>
      <c r="Q385" s="279"/>
      <c r="R385" s="279">
        <f>SUM(R228:R383)</f>
        <v>0</v>
      </c>
      <c r="S385" s="279"/>
      <c r="T385" s="279"/>
      <c r="U385" s="279"/>
      <c r="V385" s="279"/>
      <c r="W385" s="279"/>
      <c r="X385" s="279"/>
      <c r="Y385" s="279"/>
      <c r="Z385" s="279"/>
      <c r="AA385" s="279"/>
      <c r="AB385" s="279"/>
      <c r="AC385" s="279"/>
      <c r="AD385" s="279"/>
      <c r="AE385" s="279">
        <f>IF(AE226="kWh",SUMPRODUCT(D228:D383,AE228:AE383))</f>
        <v>0</v>
      </c>
      <c r="AF385" s="279">
        <f>IF(AF226="kWh",SUMPRODUCT(D228:D383,AF228:AF383))</f>
        <v>0</v>
      </c>
      <c r="AG385" s="279">
        <f>IF(AG226="kw",SUMPRODUCT(Q228:Q383,R228:R383,AG228:AG383),SUMPRODUCT(D228:D383,AG228:AG383))</f>
        <v>0</v>
      </c>
      <c r="AH385" s="279">
        <f>IF(AH226="kw",SUMPRODUCT(Q228:Q383,R228:R383,AH228:AH383),SUMPRODUCT(D228:D383,AH228:AH383))</f>
        <v>0</v>
      </c>
      <c r="AI385" s="279">
        <f>IF(AI226="kw",SUMPRODUCT(Q228:Q383,R228:R383,AI228:AI383),SUMPRODUCT(D228:D383,AI228:AI383))</f>
        <v>0</v>
      </c>
      <c r="AJ385" s="279">
        <f>IF(AJ226="kw",SUMPRODUCT(Q228:Q383,R228:R383,AJ228:AJ383),SUMPRODUCT(D228:D383,AJ228:AJ383))</f>
        <v>0</v>
      </c>
      <c r="AK385" s="279">
        <f>IF(AK226="kw",SUMPRODUCT(Q228:Q383,R228:R383,AK228:AK383),SUMPRODUCT(D228:D383,AK228:AK383))</f>
        <v>0</v>
      </c>
      <c r="AL385" s="279">
        <f>IF(AL226="kw",SUMPRODUCT(Q228:Q383,R228:R383,AL228:AL383),SUMPRODUCT(D228:D383,AL228:AL383))</f>
        <v>0</v>
      </c>
      <c r="AM385" s="279">
        <f>IF(AM226="kw",SUMPRODUCT(Q228:Q383,R228:R383,AM228:AM383),SUMPRODUCT(D228:D383,AM228:AM383))</f>
        <v>0</v>
      </c>
      <c r="AN385" s="279">
        <f>IF(AN226="kw",SUMPRODUCT(Q228:Q383,R228:R383,AN228:AN383),SUMPRODUCT(D228:D383,AN228:AN383))</f>
        <v>0</v>
      </c>
      <c r="AO385" s="279">
        <f>IF(AO226="kw",SUMPRODUCT(Q228:Q383,R228:R383,AO228:AO383),SUMPRODUCT(D228:D383,AO228:AO383))</f>
        <v>0</v>
      </c>
      <c r="AP385" s="279">
        <f>IF(AP226="kw",SUMPRODUCT(Q228:Q383,R228:R383,AP228:AP383),SUMPRODUCT(D228:D383,AP228:AP383))</f>
        <v>0</v>
      </c>
      <c r="AQ385" s="279">
        <f>IF(AQ226="kw",SUMPRODUCT(Q228:Q383,R228:R383,AQ228:AQ383),SUMPRODUCT(D228:D383,AQ228:AQ383))</f>
        <v>0</v>
      </c>
      <c r="AR385" s="279">
        <f>IF(AR226="kw",SUMPRODUCT(Q228:Q383,R228:R383,AR228:AR383),SUMPRODUCT(D228:D383,AR228:AR383))</f>
        <v>0</v>
      </c>
      <c r="AS385" s="280"/>
    </row>
    <row r="386" spans="2:48" ht="15.6" hidden="1">
      <c r="B386" s="332" t="s">
        <v>559</v>
      </c>
      <c r="C386" s="333"/>
      <c r="D386" s="333"/>
      <c r="E386" s="333"/>
      <c r="F386" s="333"/>
      <c r="G386" s="333"/>
      <c r="H386" s="333"/>
      <c r="I386" s="333"/>
      <c r="J386" s="333"/>
      <c r="K386" s="333"/>
      <c r="L386" s="333"/>
      <c r="M386" s="333"/>
      <c r="N386" s="333"/>
      <c r="O386" s="333"/>
      <c r="P386" s="333"/>
      <c r="Q386" s="333"/>
      <c r="R386" s="333"/>
      <c r="S386" s="333"/>
      <c r="T386" s="333"/>
      <c r="U386" s="333"/>
      <c r="V386" s="333"/>
      <c r="W386" s="333"/>
      <c r="X386" s="333"/>
      <c r="Y386" s="333"/>
      <c r="Z386" s="333"/>
      <c r="AA386" s="333"/>
      <c r="AB386" s="333"/>
      <c r="AC386" s="333"/>
      <c r="AD386" s="333"/>
      <c r="AE386" s="333">
        <f>HLOOKUP(AE225,'2. LRAMVA Threshold'!$B$56:$Q$74,8,FALSE)</f>
        <v>0</v>
      </c>
      <c r="AF386" s="333">
        <f>HLOOKUP(AF225,'2. LRAMVA Threshold'!$B$56:$Q$67,8,FALSE)</f>
        <v>0</v>
      </c>
      <c r="AG386" s="333">
        <f>HLOOKUP(AG225,'2. LRAMVA Threshold'!$B$56:$Q$67,8,FALSE)</f>
        <v>0</v>
      </c>
      <c r="AH386" s="333">
        <f>HLOOKUP(AH225,'2. LRAMVA Threshold'!$B$56:$Q$67,8,FALSE)</f>
        <v>0</v>
      </c>
      <c r="AI386" s="333">
        <f>HLOOKUP(AI225,'2. LRAMVA Threshold'!$B$56:$Q$67,8,FALSE)</f>
        <v>0</v>
      </c>
      <c r="AJ386" s="333">
        <f>HLOOKUP(AJ225,'2. LRAMVA Threshold'!$B$56:$Q$67,8,FALSE)</f>
        <v>0</v>
      </c>
      <c r="AK386" s="333">
        <f>HLOOKUP(AK225,'2. LRAMVA Threshold'!$B$56:$Q$67,8,FALSE)</f>
        <v>0</v>
      </c>
      <c r="AL386" s="333">
        <f>HLOOKUP(AL225,'2. LRAMVA Threshold'!$B$56:$Q$67,8,FALSE)</f>
        <v>0</v>
      </c>
      <c r="AM386" s="333">
        <f>HLOOKUP(AM225,'2. LRAMVA Threshold'!$B$56:$Q$67,8,FALSE)</f>
        <v>0</v>
      </c>
      <c r="AN386" s="333">
        <f>HLOOKUP(AN225,'2. LRAMVA Threshold'!$B$56:$Q$67,8,FALSE)</f>
        <v>0</v>
      </c>
      <c r="AO386" s="333">
        <f>HLOOKUP(AO225,'2. LRAMVA Threshold'!$B$56:$Q$67,8,FALSE)</f>
        <v>0</v>
      </c>
      <c r="AP386" s="333">
        <f>HLOOKUP(AP225,'2. LRAMVA Threshold'!$B$56:$Q$67,8,FALSE)</f>
        <v>0</v>
      </c>
      <c r="AQ386" s="333">
        <f>HLOOKUP(AQ225,'2. LRAMVA Threshold'!$B$56:$Q$67,8,FALSE)</f>
        <v>0</v>
      </c>
      <c r="AR386" s="333">
        <f>HLOOKUP(AR225,'2. LRAMVA Threshold'!$B$56:$Q$67,8,FALSE)</f>
        <v>0</v>
      </c>
      <c r="AS386" s="334"/>
    </row>
    <row r="387" spans="2:48" ht="15" hidden="1">
      <c r="B387" s="426"/>
      <c r="C387" s="335"/>
      <c r="D387" s="336"/>
      <c r="E387" s="336"/>
      <c r="F387" s="336"/>
      <c r="G387" s="336"/>
      <c r="H387" s="336"/>
      <c r="I387" s="336"/>
      <c r="J387" s="336"/>
      <c r="K387" s="336"/>
      <c r="L387" s="336"/>
      <c r="M387" s="336"/>
      <c r="N387" s="336"/>
      <c r="O387" s="336"/>
      <c r="P387" s="336"/>
      <c r="Q387" s="336"/>
      <c r="R387" s="337"/>
      <c r="S387" s="336"/>
      <c r="T387" s="336"/>
      <c r="U387" s="336"/>
      <c r="V387" s="338"/>
      <c r="W387" s="338"/>
      <c r="X387" s="338"/>
      <c r="Y387" s="338"/>
      <c r="Z387" s="336"/>
      <c r="AA387" s="336"/>
      <c r="AB387" s="336"/>
      <c r="AC387" s="336"/>
      <c r="AD387" s="336"/>
      <c r="AE387" s="339"/>
      <c r="AF387" s="339"/>
      <c r="AG387" s="339"/>
      <c r="AH387" s="339"/>
      <c r="AI387" s="339"/>
      <c r="AJ387" s="339"/>
      <c r="AK387" s="339"/>
      <c r="AL387" s="339"/>
      <c r="AM387" s="339"/>
      <c r="AN387" s="339"/>
      <c r="AO387" s="339"/>
      <c r="AP387" s="339"/>
      <c r="AQ387" s="339"/>
      <c r="AR387" s="339"/>
      <c r="AS387" s="340"/>
    </row>
    <row r="388" spans="2:48" ht="15" hidden="1">
      <c r="B388" s="274" t="s">
        <v>560</v>
      </c>
      <c r="C388" s="287"/>
      <c r="D388" s="287"/>
      <c r="E388" s="320"/>
      <c r="F388" s="320"/>
      <c r="G388" s="320"/>
      <c r="H388" s="320"/>
      <c r="I388" s="320"/>
      <c r="J388" s="320"/>
      <c r="K388" s="320"/>
      <c r="L388" s="320"/>
      <c r="M388" s="320"/>
      <c r="N388" s="320"/>
      <c r="O388" s="320"/>
      <c r="P388" s="320"/>
      <c r="Q388" s="320"/>
      <c r="R388" s="242"/>
      <c r="S388" s="289"/>
      <c r="T388" s="289"/>
      <c r="U388" s="289"/>
      <c r="V388" s="288"/>
      <c r="W388" s="288"/>
      <c r="X388" s="288"/>
      <c r="Y388" s="288"/>
      <c r="Z388" s="289"/>
      <c r="AA388" s="289"/>
      <c r="AB388" s="289"/>
      <c r="AC388" s="289"/>
      <c r="AD388" s="289"/>
      <c r="AE388" s="670">
        <f>HLOOKUP(AE$35,'3.  Distribution Rates'!$C$122:$P$135,8,FALSE)</f>
        <v>0</v>
      </c>
      <c r="AF388" s="670">
        <f>HLOOKUP(AF$35,'3.  Distribution Rates'!$C$122:$P$135,8,FALSE)</f>
        <v>0</v>
      </c>
      <c r="AG388" s="290">
        <f>HLOOKUP(AG$35,'3.  Distribution Rates'!$C$122:$P$135,8,FALSE)</f>
        <v>0</v>
      </c>
      <c r="AH388" s="290">
        <f>HLOOKUP(AH$35,'3.  Distribution Rates'!$C$122:$P$135,8,FALSE)</f>
        <v>0</v>
      </c>
      <c r="AI388" s="290">
        <f>HLOOKUP(AI$35,'3.  Distribution Rates'!$C$122:$P$135,8,FALSE)</f>
        <v>0</v>
      </c>
      <c r="AJ388" s="290">
        <f>HLOOKUP(AJ$35,'3.  Distribution Rates'!$C$122:$P$135,8,FALSE)</f>
        <v>0</v>
      </c>
      <c r="AK388" s="290">
        <f>HLOOKUP(AK$35,'3.  Distribution Rates'!$C$122:$P$135,8,FALSE)</f>
        <v>0</v>
      </c>
      <c r="AL388" s="290">
        <f>HLOOKUP(AL$35,'3.  Distribution Rates'!$C$122:$P$135,8,FALSE)</f>
        <v>0</v>
      </c>
      <c r="AM388" s="290">
        <f>HLOOKUP(AM$35,'3.  Distribution Rates'!$C$122:$P$135,8,FALSE)</f>
        <v>0</v>
      </c>
      <c r="AN388" s="290">
        <f>HLOOKUP(AN$35,'3.  Distribution Rates'!$C$122:$P$135,8,FALSE)</f>
        <v>0</v>
      </c>
      <c r="AO388" s="290">
        <f>HLOOKUP(AO$35,'3.  Distribution Rates'!$C$122:$P$135,8,FALSE)</f>
        <v>0</v>
      </c>
      <c r="AP388" s="290">
        <f>HLOOKUP(AP$35,'3.  Distribution Rates'!$C$122:$P$135,8,FALSE)</f>
        <v>0</v>
      </c>
      <c r="AQ388" s="290">
        <f>HLOOKUP(AQ$35,'3.  Distribution Rates'!$C$122:$P$135,8,FALSE)</f>
        <v>0</v>
      </c>
      <c r="AR388" s="290">
        <f>HLOOKUP(AR$35,'3.  Distribution Rates'!$C$122:$P$135,8,FALSE)</f>
        <v>0</v>
      </c>
      <c r="AS388" s="321"/>
      <c r="AT388" s="290"/>
      <c r="AU388" s="290"/>
      <c r="AV388" s="290"/>
    </row>
    <row r="389" spans="2:48" ht="15" hidden="1">
      <c r="B389" s="274" t="s">
        <v>561</v>
      </c>
      <c r="C389" s="292"/>
      <c r="D389" s="234"/>
      <c r="E389" s="231"/>
      <c r="F389" s="231"/>
      <c r="G389" s="231"/>
      <c r="H389" s="231"/>
      <c r="I389" s="231"/>
      <c r="J389" s="231"/>
      <c r="K389" s="231"/>
      <c r="L389" s="231"/>
      <c r="M389" s="231"/>
      <c r="N389" s="231"/>
      <c r="O389" s="231"/>
      <c r="P389" s="231"/>
      <c r="Q389" s="231"/>
      <c r="R389" s="242"/>
      <c r="S389" s="231"/>
      <c r="T389" s="231"/>
      <c r="U389" s="231"/>
      <c r="V389" s="234"/>
      <c r="W389" s="234"/>
      <c r="X389" s="234"/>
      <c r="Y389" s="234"/>
      <c r="Z389" s="231"/>
      <c r="AA389" s="231"/>
      <c r="AB389" s="231"/>
      <c r="AC389" s="231"/>
      <c r="AD389" s="231"/>
      <c r="AE389" s="322">
        <f>'4.  2011-2014 LRAM'!AM139*AE388</f>
        <v>0</v>
      </c>
      <c r="AF389" s="322">
        <f>'4.  2011-2014 LRAM'!AN139*AF388</f>
        <v>0</v>
      </c>
      <c r="AG389" s="322">
        <f>'4.  2011-2014 LRAM'!AO139*AG388</f>
        <v>0</v>
      </c>
      <c r="AH389" s="322">
        <f>'4.  2011-2014 LRAM'!AP139*AH388</f>
        <v>0</v>
      </c>
      <c r="AI389" s="322">
        <f>'4.  2011-2014 LRAM'!AQ139*AI388</f>
        <v>0</v>
      </c>
      <c r="AJ389" s="322">
        <f>'4.  2011-2014 LRAM'!AR139*AJ388</f>
        <v>0</v>
      </c>
      <c r="AK389" s="322">
        <f>'4.  2011-2014 LRAM'!AS139*AK388</f>
        <v>0</v>
      </c>
      <c r="AL389" s="322">
        <f>'4.  2011-2014 LRAM'!AT139*AL388</f>
        <v>0</v>
      </c>
      <c r="AM389" s="322">
        <f>'4.  2011-2014 LRAM'!AU139*AM388</f>
        <v>0</v>
      </c>
      <c r="AN389" s="322">
        <f>'4.  2011-2014 LRAM'!AV139*AN388</f>
        <v>0</v>
      </c>
      <c r="AO389" s="322">
        <f>'4.  2011-2014 LRAM'!AW139*AO388</f>
        <v>0</v>
      </c>
      <c r="AP389" s="322">
        <f>'4.  2011-2014 LRAM'!AX139*AP388</f>
        <v>0</v>
      </c>
      <c r="AQ389" s="322">
        <f>'4.  2011-2014 LRAM'!AY139*AQ388</f>
        <v>0</v>
      </c>
      <c r="AR389" s="322">
        <f>'4.  2011-2014 LRAM'!AZ139*AR388</f>
        <v>0</v>
      </c>
      <c r="AS389" s="507">
        <f>SUM(AE389:AR389)</f>
        <v>0</v>
      </c>
    </row>
    <row r="390" spans="2:48" ht="15" hidden="1">
      <c r="B390" s="274" t="s">
        <v>562</v>
      </c>
      <c r="C390" s="292"/>
      <c r="D390" s="234"/>
      <c r="E390" s="231"/>
      <c r="F390" s="231"/>
      <c r="G390" s="231"/>
      <c r="H390" s="231"/>
      <c r="I390" s="231"/>
      <c r="J390" s="231"/>
      <c r="K390" s="231"/>
      <c r="L390" s="231"/>
      <c r="M390" s="231"/>
      <c r="N390" s="231"/>
      <c r="O390" s="231"/>
      <c r="P390" s="231"/>
      <c r="Q390" s="231"/>
      <c r="R390" s="242"/>
      <c r="S390" s="231"/>
      <c r="T390" s="231"/>
      <c r="U390" s="231"/>
      <c r="V390" s="234"/>
      <c r="W390" s="234"/>
      <c r="X390" s="234"/>
      <c r="Y390" s="234"/>
      <c r="Z390" s="231"/>
      <c r="AA390" s="231"/>
      <c r="AB390" s="231"/>
      <c r="AC390" s="231"/>
      <c r="AD390" s="231"/>
      <c r="AE390" s="322">
        <f>'4.  2011-2014 LRAM'!AM278*AE388</f>
        <v>0</v>
      </c>
      <c r="AF390" s="322">
        <f>'4.  2011-2014 LRAM'!AN278*AF388</f>
        <v>0</v>
      </c>
      <c r="AG390" s="322">
        <f>'4.  2011-2014 LRAM'!AO278*AG388</f>
        <v>0</v>
      </c>
      <c r="AH390" s="322">
        <f>'4.  2011-2014 LRAM'!AP278*AH388</f>
        <v>0</v>
      </c>
      <c r="AI390" s="322">
        <f>'4.  2011-2014 LRAM'!AQ278*AI388</f>
        <v>0</v>
      </c>
      <c r="AJ390" s="322">
        <f>'4.  2011-2014 LRAM'!AR278*AJ388</f>
        <v>0</v>
      </c>
      <c r="AK390" s="322">
        <f>'4.  2011-2014 LRAM'!AS278*AK388</f>
        <v>0</v>
      </c>
      <c r="AL390" s="322">
        <f>'4.  2011-2014 LRAM'!AT278*AL388</f>
        <v>0</v>
      </c>
      <c r="AM390" s="322">
        <f>'4.  2011-2014 LRAM'!AU278*AM388</f>
        <v>0</v>
      </c>
      <c r="AN390" s="322">
        <f>'4.  2011-2014 LRAM'!AV278*AN388</f>
        <v>0</v>
      </c>
      <c r="AO390" s="322">
        <f>'4.  2011-2014 LRAM'!AW278*AO388</f>
        <v>0</v>
      </c>
      <c r="AP390" s="322">
        <f>'4.  2011-2014 LRAM'!AX278*AP388</f>
        <v>0</v>
      </c>
      <c r="AQ390" s="322">
        <f>'4.  2011-2014 LRAM'!AY278*AQ388</f>
        <v>0</v>
      </c>
      <c r="AR390" s="322">
        <f>'4.  2011-2014 LRAM'!AZ278*AR388</f>
        <v>0</v>
      </c>
      <c r="AS390" s="507">
        <f>SUM(AE390:AR390)</f>
        <v>0</v>
      </c>
    </row>
    <row r="391" spans="2:48" ht="15" hidden="1">
      <c r="B391" s="274" t="s">
        <v>563</v>
      </c>
      <c r="C391" s="292"/>
      <c r="D391" s="234"/>
      <c r="E391" s="231"/>
      <c r="F391" s="231"/>
      <c r="G391" s="231"/>
      <c r="H391" s="231"/>
      <c r="I391" s="231"/>
      <c r="J391" s="231"/>
      <c r="K391" s="231"/>
      <c r="L391" s="231"/>
      <c r="M391" s="231"/>
      <c r="N391" s="231"/>
      <c r="O391" s="231"/>
      <c r="P391" s="231"/>
      <c r="Q391" s="231"/>
      <c r="R391" s="242"/>
      <c r="S391" s="231"/>
      <c r="T391" s="231"/>
      <c r="U391" s="231"/>
      <c r="V391" s="234"/>
      <c r="W391" s="234"/>
      <c r="X391" s="234"/>
      <c r="Y391" s="234"/>
      <c r="Z391" s="231"/>
      <c r="AA391" s="231"/>
      <c r="AB391" s="231"/>
      <c r="AC391" s="231"/>
      <c r="AD391" s="231"/>
      <c r="AE391" s="322">
        <f>'4.  2011-2014 LRAM'!AM414*AE388</f>
        <v>0</v>
      </c>
      <c r="AF391" s="322">
        <f>'4.  2011-2014 LRAM'!AN414*AF388</f>
        <v>0</v>
      </c>
      <c r="AG391" s="322">
        <f>'4.  2011-2014 LRAM'!AO414*AG388</f>
        <v>0</v>
      </c>
      <c r="AH391" s="322">
        <f>'4.  2011-2014 LRAM'!AP414*AH388</f>
        <v>0</v>
      </c>
      <c r="AI391" s="322">
        <f>'4.  2011-2014 LRAM'!AQ414*AI388</f>
        <v>0</v>
      </c>
      <c r="AJ391" s="322">
        <f>'4.  2011-2014 LRAM'!AR414*AJ388</f>
        <v>0</v>
      </c>
      <c r="AK391" s="322">
        <f>'4.  2011-2014 LRAM'!AS414*AK388</f>
        <v>0</v>
      </c>
      <c r="AL391" s="322">
        <f>'4.  2011-2014 LRAM'!AT414*AL388</f>
        <v>0</v>
      </c>
      <c r="AM391" s="322">
        <f>'4.  2011-2014 LRAM'!AU414*AM388</f>
        <v>0</v>
      </c>
      <c r="AN391" s="322">
        <f>'4.  2011-2014 LRAM'!AV414*AN388</f>
        <v>0</v>
      </c>
      <c r="AO391" s="322">
        <f>'4.  2011-2014 LRAM'!AW414*AO388</f>
        <v>0</v>
      </c>
      <c r="AP391" s="322">
        <f>'4.  2011-2014 LRAM'!AX414*AP388</f>
        <v>0</v>
      </c>
      <c r="AQ391" s="322">
        <f>'4.  2011-2014 LRAM'!AY414*AQ388</f>
        <v>0</v>
      </c>
      <c r="AR391" s="322">
        <f>'4.  2011-2014 LRAM'!AZ414*AR388</f>
        <v>0</v>
      </c>
      <c r="AS391" s="507">
        <f>SUM(AE391:AR391)</f>
        <v>0</v>
      </c>
    </row>
    <row r="392" spans="2:48" ht="15" hidden="1">
      <c r="B392" s="274" t="s">
        <v>564</v>
      </c>
      <c r="C392" s="292"/>
      <c r="D392" s="234"/>
      <c r="E392" s="231"/>
      <c r="F392" s="231"/>
      <c r="G392" s="231"/>
      <c r="H392" s="231"/>
      <c r="I392" s="231"/>
      <c r="J392" s="231"/>
      <c r="K392" s="231"/>
      <c r="L392" s="231"/>
      <c r="M392" s="231"/>
      <c r="N392" s="231"/>
      <c r="O392" s="231"/>
      <c r="P392" s="231"/>
      <c r="Q392" s="231"/>
      <c r="R392" s="242"/>
      <c r="S392" s="231"/>
      <c r="T392" s="231"/>
      <c r="U392" s="231"/>
      <c r="V392" s="234"/>
      <c r="W392" s="234"/>
      <c r="X392" s="234"/>
      <c r="Y392" s="234"/>
      <c r="Z392" s="231"/>
      <c r="AA392" s="231"/>
      <c r="AB392" s="231"/>
      <c r="AC392" s="231"/>
      <c r="AD392" s="231"/>
      <c r="AE392" s="322">
        <f>'4.  2011-2014 LRAM'!AM551*AE388</f>
        <v>0</v>
      </c>
      <c r="AF392" s="322">
        <f>'4.  2011-2014 LRAM'!AN551*AF388</f>
        <v>0</v>
      </c>
      <c r="AG392" s="322">
        <f>'4.  2011-2014 LRAM'!AO551*AG388</f>
        <v>0</v>
      </c>
      <c r="AH392" s="322">
        <f>'4.  2011-2014 LRAM'!AP551*AH388</f>
        <v>0</v>
      </c>
      <c r="AI392" s="322">
        <f>'4.  2011-2014 LRAM'!AQ551*AI388</f>
        <v>0</v>
      </c>
      <c r="AJ392" s="322">
        <f>'4.  2011-2014 LRAM'!AR551*AJ388</f>
        <v>0</v>
      </c>
      <c r="AK392" s="322">
        <f>'4.  2011-2014 LRAM'!AS551*AK388</f>
        <v>0</v>
      </c>
      <c r="AL392" s="322">
        <f>'4.  2011-2014 LRAM'!AT551*AL388</f>
        <v>0</v>
      </c>
      <c r="AM392" s="322">
        <f>'4.  2011-2014 LRAM'!AU551*AM388</f>
        <v>0</v>
      </c>
      <c r="AN392" s="322">
        <f>'4.  2011-2014 LRAM'!AV551*AN388</f>
        <v>0</v>
      </c>
      <c r="AO392" s="322">
        <f>'4.  2011-2014 LRAM'!AW551*AO388</f>
        <v>0</v>
      </c>
      <c r="AP392" s="322">
        <f>'4.  2011-2014 LRAM'!AX551*AP388</f>
        <v>0</v>
      </c>
      <c r="AQ392" s="322">
        <f>'4.  2011-2014 LRAM'!AY551*AQ388</f>
        <v>0</v>
      </c>
      <c r="AR392" s="322">
        <f>'4.  2011-2014 LRAM'!AZ551*AR388</f>
        <v>0</v>
      </c>
      <c r="AS392" s="507">
        <f t="shared" ref="AS392:AS394" si="1135">SUM(AE392:AR392)</f>
        <v>0</v>
      </c>
    </row>
    <row r="393" spans="2:48" ht="15" hidden="1">
      <c r="B393" s="274" t="s">
        <v>565</v>
      </c>
      <c r="C393" s="292"/>
      <c r="D393" s="234"/>
      <c r="E393" s="231"/>
      <c r="F393" s="231"/>
      <c r="G393" s="231"/>
      <c r="H393" s="231"/>
      <c r="I393" s="231"/>
      <c r="J393" s="231"/>
      <c r="K393" s="231"/>
      <c r="L393" s="231"/>
      <c r="M393" s="231"/>
      <c r="N393" s="231"/>
      <c r="O393" s="231"/>
      <c r="P393" s="231"/>
      <c r="Q393" s="231"/>
      <c r="R393" s="242"/>
      <c r="S393" s="231"/>
      <c r="T393" s="231"/>
      <c r="U393" s="231"/>
      <c r="V393" s="234"/>
      <c r="W393" s="234"/>
      <c r="X393" s="234"/>
      <c r="Y393" s="234"/>
      <c r="Z393" s="231"/>
      <c r="AA393" s="231"/>
      <c r="AB393" s="231"/>
      <c r="AC393" s="231"/>
      <c r="AD393" s="231"/>
      <c r="AE393" s="322">
        <f>AE208*AE388</f>
        <v>0</v>
      </c>
      <c r="AF393" s="322">
        <f t="shared" ref="AF393:AR393" si="1136">AF208*AF388</f>
        <v>0</v>
      </c>
      <c r="AG393" s="322">
        <f t="shared" si="1136"/>
        <v>0</v>
      </c>
      <c r="AH393" s="322">
        <f t="shared" si="1136"/>
        <v>0</v>
      </c>
      <c r="AI393" s="322">
        <f t="shared" si="1136"/>
        <v>0</v>
      </c>
      <c r="AJ393" s="322">
        <f t="shared" si="1136"/>
        <v>0</v>
      </c>
      <c r="AK393" s="322">
        <f t="shared" si="1136"/>
        <v>0</v>
      </c>
      <c r="AL393" s="322">
        <f t="shared" si="1136"/>
        <v>0</v>
      </c>
      <c r="AM393" s="322">
        <f t="shared" si="1136"/>
        <v>0</v>
      </c>
      <c r="AN393" s="322">
        <f t="shared" si="1136"/>
        <v>0</v>
      </c>
      <c r="AO393" s="322">
        <f t="shared" si="1136"/>
        <v>0</v>
      </c>
      <c r="AP393" s="322">
        <f t="shared" si="1136"/>
        <v>0</v>
      </c>
      <c r="AQ393" s="322">
        <f t="shared" si="1136"/>
        <v>0</v>
      </c>
      <c r="AR393" s="322">
        <f t="shared" si="1136"/>
        <v>0</v>
      </c>
      <c r="AS393" s="507">
        <f t="shared" si="1135"/>
        <v>0</v>
      </c>
    </row>
    <row r="394" spans="2:48" ht="15" hidden="1">
      <c r="B394" s="274" t="s">
        <v>566</v>
      </c>
      <c r="C394" s="292"/>
      <c r="D394" s="234"/>
      <c r="E394" s="231"/>
      <c r="F394" s="231"/>
      <c r="G394" s="231"/>
      <c r="H394" s="231"/>
      <c r="I394" s="231"/>
      <c r="J394" s="231"/>
      <c r="K394" s="231"/>
      <c r="L394" s="231"/>
      <c r="M394" s="231"/>
      <c r="N394" s="231"/>
      <c r="O394" s="231"/>
      <c r="P394" s="231"/>
      <c r="Q394" s="231"/>
      <c r="R394" s="242"/>
      <c r="S394" s="231"/>
      <c r="T394" s="231"/>
      <c r="U394" s="231"/>
      <c r="V394" s="234"/>
      <c r="W394" s="234"/>
      <c r="X394" s="234"/>
      <c r="Y394" s="234"/>
      <c r="Z394" s="231"/>
      <c r="AA394" s="231"/>
      <c r="AB394" s="231"/>
      <c r="AC394" s="231"/>
      <c r="AD394" s="231"/>
      <c r="AE394" s="322">
        <f>AE385*AE388</f>
        <v>0</v>
      </c>
      <c r="AF394" s="322">
        <f t="shared" ref="AF394:AR394" si="1137">AF385*AF388</f>
        <v>0</v>
      </c>
      <c r="AG394" s="322">
        <f t="shared" si="1137"/>
        <v>0</v>
      </c>
      <c r="AH394" s="322">
        <f t="shared" si="1137"/>
        <v>0</v>
      </c>
      <c r="AI394" s="322">
        <f t="shared" si="1137"/>
        <v>0</v>
      </c>
      <c r="AJ394" s="322">
        <f t="shared" si="1137"/>
        <v>0</v>
      </c>
      <c r="AK394" s="322">
        <f t="shared" si="1137"/>
        <v>0</v>
      </c>
      <c r="AL394" s="322">
        <f t="shared" si="1137"/>
        <v>0</v>
      </c>
      <c r="AM394" s="322">
        <f t="shared" si="1137"/>
        <v>0</v>
      </c>
      <c r="AN394" s="322">
        <f t="shared" si="1137"/>
        <v>0</v>
      </c>
      <c r="AO394" s="322">
        <f t="shared" si="1137"/>
        <v>0</v>
      </c>
      <c r="AP394" s="322">
        <f t="shared" si="1137"/>
        <v>0</v>
      </c>
      <c r="AQ394" s="322">
        <f t="shared" si="1137"/>
        <v>0</v>
      </c>
      <c r="AR394" s="322">
        <f t="shared" si="1137"/>
        <v>0</v>
      </c>
      <c r="AS394" s="507">
        <f t="shared" si="1135"/>
        <v>0</v>
      </c>
    </row>
    <row r="395" spans="2:48" ht="15.6" hidden="1">
      <c r="B395" s="296" t="s">
        <v>567</v>
      </c>
      <c r="C395" s="292"/>
      <c r="D395" s="254"/>
      <c r="E395" s="284"/>
      <c r="F395" s="284"/>
      <c r="G395" s="284"/>
      <c r="H395" s="284"/>
      <c r="I395" s="284"/>
      <c r="J395" s="284"/>
      <c r="K395" s="284"/>
      <c r="L395" s="284"/>
      <c r="M395" s="284"/>
      <c r="N395" s="284"/>
      <c r="O395" s="284"/>
      <c r="P395" s="284"/>
      <c r="Q395" s="284"/>
      <c r="R395" s="251"/>
      <c r="S395" s="284"/>
      <c r="T395" s="284"/>
      <c r="U395" s="284"/>
      <c r="V395" s="254"/>
      <c r="W395" s="254"/>
      <c r="X395" s="254"/>
      <c r="Y395" s="254"/>
      <c r="Z395" s="284"/>
      <c r="AA395" s="284"/>
      <c r="AB395" s="284"/>
      <c r="AC395" s="284"/>
      <c r="AD395" s="284"/>
      <c r="AE395" s="293">
        <f>SUM(AE389:AE394)</f>
        <v>0</v>
      </c>
      <c r="AF395" s="293">
        <f t="shared" ref="AF395:AK395" si="1138">SUM(AF389:AF394)</f>
        <v>0</v>
      </c>
      <c r="AG395" s="293">
        <f t="shared" si="1138"/>
        <v>0</v>
      </c>
      <c r="AH395" s="293">
        <f t="shared" si="1138"/>
        <v>0</v>
      </c>
      <c r="AI395" s="293">
        <f t="shared" si="1138"/>
        <v>0</v>
      </c>
      <c r="AJ395" s="293">
        <f t="shared" si="1138"/>
        <v>0</v>
      </c>
      <c r="AK395" s="293">
        <f t="shared" si="1138"/>
        <v>0</v>
      </c>
      <c r="AL395" s="293">
        <f>SUM(AL389:AL394)</f>
        <v>0</v>
      </c>
      <c r="AM395" s="293">
        <f t="shared" ref="AM395:AR395" si="1139">SUM(AM389:AM394)</f>
        <v>0</v>
      </c>
      <c r="AN395" s="293">
        <f t="shared" si="1139"/>
        <v>0</v>
      </c>
      <c r="AO395" s="293">
        <f t="shared" si="1139"/>
        <v>0</v>
      </c>
      <c r="AP395" s="293">
        <f t="shared" si="1139"/>
        <v>0</v>
      </c>
      <c r="AQ395" s="293">
        <f t="shared" si="1139"/>
        <v>0</v>
      </c>
      <c r="AR395" s="293">
        <f t="shared" si="1139"/>
        <v>0</v>
      </c>
      <c r="AS395" s="342">
        <f>SUM(AS389:AS394)</f>
        <v>0</v>
      </c>
    </row>
    <row r="396" spans="2:48" ht="15.6" hidden="1">
      <c r="B396" s="296" t="s">
        <v>568</v>
      </c>
      <c r="C396" s="292"/>
      <c r="D396" s="297"/>
      <c r="E396" s="284"/>
      <c r="F396" s="284"/>
      <c r="G396" s="284"/>
      <c r="H396" s="284"/>
      <c r="I396" s="284"/>
      <c r="J396" s="284"/>
      <c r="K396" s="284"/>
      <c r="L396" s="284"/>
      <c r="M396" s="284"/>
      <c r="N396" s="284"/>
      <c r="O396" s="284"/>
      <c r="P396" s="284"/>
      <c r="Q396" s="284"/>
      <c r="R396" s="251"/>
      <c r="S396" s="284"/>
      <c r="T396" s="284"/>
      <c r="U396" s="284"/>
      <c r="V396" s="254"/>
      <c r="W396" s="254"/>
      <c r="X396" s="254"/>
      <c r="Y396" s="254"/>
      <c r="Z396" s="284"/>
      <c r="AA396" s="284"/>
      <c r="AB396" s="284"/>
      <c r="AC396" s="284"/>
      <c r="AD396" s="284"/>
      <c r="AE396" s="294">
        <f>AE386*AE388</f>
        <v>0</v>
      </c>
      <c r="AF396" s="294">
        <f t="shared" ref="AF396:AK396" si="1140">AF386*AF388</f>
        <v>0</v>
      </c>
      <c r="AG396" s="294">
        <f t="shared" si="1140"/>
        <v>0</v>
      </c>
      <c r="AH396" s="294">
        <f t="shared" si="1140"/>
        <v>0</v>
      </c>
      <c r="AI396" s="294">
        <f t="shared" si="1140"/>
        <v>0</v>
      </c>
      <c r="AJ396" s="294">
        <f t="shared" si="1140"/>
        <v>0</v>
      </c>
      <c r="AK396" s="294">
        <f t="shared" si="1140"/>
        <v>0</v>
      </c>
      <c r="AL396" s="294">
        <f>AL386*AL388</f>
        <v>0</v>
      </c>
      <c r="AM396" s="294">
        <f t="shared" ref="AM396:AR396" si="1141">AM386*AM388</f>
        <v>0</v>
      </c>
      <c r="AN396" s="294">
        <f t="shared" si="1141"/>
        <v>0</v>
      </c>
      <c r="AO396" s="294">
        <f t="shared" si="1141"/>
        <v>0</v>
      </c>
      <c r="AP396" s="294">
        <f t="shared" si="1141"/>
        <v>0</v>
      </c>
      <c r="AQ396" s="294">
        <f t="shared" si="1141"/>
        <v>0</v>
      </c>
      <c r="AR396" s="294">
        <f t="shared" si="1141"/>
        <v>0</v>
      </c>
      <c r="AS396" s="342">
        <f>SUM(AE396:AR396)</f>
        <v>0</v>
      </c>
    </row>
    <row r="397" spans="2:48" ht="15.6" hidden="1">
      <c r="B397" s="296" t="s">
        <v>569</v>
      </c>
      <c r="C397" s="292"/>
      <c r="D397" s="297"/>
      <c r="E397" s="284"/>
      <c r="F397" s="284"/>
      <c r="G397" s="284"/>
      <c r="H397" s="284"/>
      <c r="I397" s="284"/>
      <c r="J397" s="284"/>
      <c r="K397" s="284"/>
      <c r="L397" s="284"/>
      <c r="M397" s="284"/>
      <c r="N397" s="284"/>
      <c r="O397" s="284"/>
      <c r="P397" s="284"/>
      <c r="Q397" s="284"/>
      <c r="R397" s="251"/>
      <c r="S397" s="284"/>
      <c r="T397" s="284"/>
      <c r="U397" s="284"/>
      <c r="V397" s="297"/>
      <c r="W397" s="297"/>
      <c r="X397" s="297"/>
      <c r="Y397" s="297"/>
      <c r="Z397" s="284"/>
      <c r="AA397" s="284"/>
      <c r="AB397" s="284"/>
      <c r="AC397" s="284"/>
      <c r="AD397" s="284"/>
      <c r="AE397" s="298"/>
      <c r="AF397" s="298"/>
      <c r="AG397" s="298"/>
      <c r="AH397" s="298"/>
      <c r="AI397" s="298"/>
      <c r="AJ397" s="298"/>
      <c r="AK397" s="298"/>
      <c r="AL397" s="298"/>
      <c r="AM397" s="298"/>
      <c r="AN397" s="298"/>
      <c r="AO397" s="298"/>
      <c r="AP397" s="298"/>
      <c r="AQ397" s="298"/>
      <c r="AR397" s="298"/>
      <c r="AS397" s="342">
        <f>AS395-AS396</f>
        <v>0</v>
      </c>
    </row>
    <row r="398" spans="2:48" ht="15" hidden="1">
      <c r="B398" s="274"/>
      <c r="C398" s="297"/>
      <c r="D398" s="297"/>
      <c r="E398" s="284"/>
      <c r="F398" s="284"/>
      <c r="G398" s="284"/>
      <c r="H398" s="284"/>
      <c r="I398" s="284"/>
      <c r="J398" s="284"/>
      <c r="K398" s="284"/>
      <c r="L398" s="284"/>
      <c r="M398" s="284"/>
      <c r="N398" s="284"/>
      <c r="O398" s="284"/>
      <c r="P398" s="284"/>
      <c r="Q398" s="284"/>
      <c r="R398" s="251"/>
      <c r="S398" s="284"/>
      <c r="T398" s="284"/>
      <c r="U398" s="284"/>
      <c r="V398" s="297"/>
      <c r="W398" s="292"/>
      <c r="X398" s="297"/>
      <c r="Y398" s="297"/>
      <c r="Z398" s="284"/>
      <c r="AA398" s="284"/>
      <c r="AB398" s="284"/>
      <c r="AC398" s="284"/>
      <c r="AD398" s="284"/>
      <c r="AE398" s="299"/>
      <c r="AF398" s="299"/>
      <c r="AG398" s="299"/>
      <c r="AH398" s="299"/>
      <c r="AI398" s="299"/>
      <c r="AJ398" s="299"/>
      <c r="AK398" s="299"/>
      <c r="AL398" s="299"/>
      <c r="AM398" s="299"/>
      <c r="AN398" s="299"/>
      <c r="AO398" s="299"/>
      <c r="AP398" s="299"/>
      <c r="AQ398" s="299"/>
      <c r="AR398" s="299"/>
      <c r="AS398" s="295"/>
    </row>
    <row r="399" spans="2:48" ht="15" hidden="1">
      <c r="B399" s="367" t="s">
        <v>570</v>
      </c>
      <c r="C399" s="255"/>
      <c r="D399" s="231"/>
      <c r="E399" s="231"/>
      <c r="F399" s="231"/>
      <c r="G399" s="231"/>
      <c r="H399" s="231"/>
      <c r="I399" s="231"/>
      <c r="J399" s="231"/>
      <c r="K399" s="231"/>
      <c r="L399" s="231"/>
      <c r="M399" s="231"/>
      <c r="N399" s="231"/>
      <c r="O399" s="231"/>
      <c r="P399" s="231"/>
      <c r="Q399" s="231"/>
      <c r="R399" s="303"/>
      <c r="S399" s="231"/>
      <c r="T399" s="231"/>
      <c r="U399" s="231"/>
      <c r="V399" s="255"/>
      <c r="W399" s="234"/>
      <c r="X399" s="234"/>
      <c r="Y399" s="231"/>
      <c r="Z399" s="231"/>
      <c r="AA399" s="234"/>
      <c r="AB399" s="234"/>
      <c r="AC399" s="234"/>
      <c r="AD399" s="234"/>
      <c r="AE399" s="242">
        <f>SUMPRODUCT($E$228:$E$383,AE228:AE383)</f>
        <v>0</v>
      </c>
      <c r="AF399" s="242">
        <f>SUMPRODUCT($E$228:$E$383,AF228:AF383)</f>
        <v>0</v>
      </c>
      <c r="AG399" s="242">
        <f>IF(AG226="kw",SUMPRODUCT($Q$228:$Q$383,$S$228:$S$383,AG228:AG383),SUMPRODUCT($E$228:$E$383,AG228:AG383))</f>
        <v>0</v>
      </c>
      <c r="AH399" s="242">
        <f t="shared" ref="AH399:AR399" si="1142">IF(AH226="kw",SUMPRODUCT($Q$228:$Q$383,$S$228:$S$383,AH228:AH383),SUMPRODUCT($E$228:$E$383,AH228:AH383))</f>
        <v>0</v>
      </c>
      <c r="AI399" s="242">
        <f t="shared" si="1142"/>
        <v>0</v>
      </c>
      <c r="AJ399" s="242">
        <f t="shared" si="1142"/>
        <v>0</v>
      </c>
      <c r="AK399" s="242">
        <f t="shared" si="1142"/>
        <v>0</v>
      </c>
      <c r="AL399" s="242">
        <f t="shared" si="1142"/>
        <v>0</v>
      </c>
      <c r="AM399" s="242">
        <f t="shared" si="1142"/>
        <v>0</v>
      </c>
      <c r="AN399" s="242">
        <f t="shared" si="1142"/>
        <v>0</v>
      </c>
      <c r="AO399" s="242">
        <f t="shared" si="1142"/>
        <v>0</v>
      </c>
      <c r="AP399" s="242">
        <f t="shared" si="1142"/>
        <v>0</v>
      </c>
      <c r="AQ399" s="242">
        <f t="shared" si="1142"/>
        <v>0</v>
      </c>
      <c r="AR399" s="242">
        <f t="shared" si="1142"/>
        <v>0</v>
      </c>
      <c r="AS399" s="295"/>
    </row>
    <row r="400" spans="2:48" ht="15" hidden="1">
      <c r="B400" s="367" t="s">
        <v>571</v>
      </c>
      <c r="C400" s="255"/>
      <c r="D400" s="231"/>
      <c r="E400" s="231"/>
      <c r="F400" s="231"/>
      <c r="G400" s="231"/>
      <c r="H400" s="231"/>
      <c r="I400" s="231"/>
      <c r="J400" s="231"/>
      <c r="K400" s="231"/>
      <c r="L400" s="231"/>
      <c r="M400" s="231"/>
      <c r="N400" s="231"/>
      <c r="O400" s="231"/>
      <c r="P400" s="231"/>
      <c r="Q400" s="231"/>
      <c r="R400" s="303"/>
      <c r="S400" s="231"/>
      <c r="T400" s="231"/>
      <c r="U400" s="231"/>
      <c r="V400" s="255"/>
      <c r="W400" s="234"/>
      <c r="X400" s="234"/>
      <c r="Y400" s="231"/>
      <c r="Z400" s="231"/>
      <c r="AA400" s="234"/>
      <c r="AB400" s="234"/>
      <c r="AC400" s="234"/>
      <c r="AD400" s="234"/>
      <c r="AE400" s="242">
        <f>SUMPRODUCT($F$228:$F$383,AE228:AE383)</f>
        <v>0</v>
      </c>
      <c r="AF400" s="242">
        <f>SUMPRODUCT($F$228:$F$383,AF228:AF383)</f>
        <v>0</v>
      </c>
      <c r="AG400" s="242">
        <f t="shared" ref="AG400" si="1143">IF(AG226="kw",SUMPRODUCT($Q$228:$Q$383,$T$228:$T$383,AG228:AG383),SUMPRODUCT($F$228:$F$383,AG228:AG383))</f>
        <v>0</v>
      </c>
      <c r="AH400" s="242">
        <f t="shared" ref="AH400:AR400" si="1144">IF(AH226="kw",SUMPRODUCT($Q$228:$Q$383,$T$228:$T$383,AH228:AH383),SUMPRODUCT($F$228:$F$383,AH228:AH383))</f>
        <v>0</v>
      </c>
      <c r="AI400" s="242">
        <f t="shared" si="1144"/>
        <v>0</v>
      </c>
      <c r="AJ400" s="242">
        <f t="shared" si="1144"/>
        <v>0</v>
      </c>
      <c r="AK400" s="242">
        <f t="shared" si="1144"/>
        <v>0</v>
      </c>
      <c r="AL400" s="242">
        <f t="shared" si="1144"/>
        <v>0</v>
      </c>
      <c r="AM400" s="242">
        <f t="shared" si="1144"/>
        <v>0</v>
      </c>
      <c r="AN400" s="242">
        <f t="shared" si="1144"/>
        <v>0</v>
      </c>
      <c r="AO400" s="242">
        <f t="shared" si="1144"/>
        <v>0</v>
      </c>
      <c r="AP400" s="242">
        <f t="shared" si="1144"/>
        <v>0</v>
      </c>
      <c r="AQ400" s="242">
        <f t="shared" si="1144"/>
        <v>0</v>
      </c>
      <c r="AR400" s="242">
        <f t="shared" si="1144"/>
        <v>0</v>
      </c>
      <c r="AS400" s="286"/>
    </row>
    <row r="401" spans="1:45" ht="15" hidden="1">
      <c r="B401" s="367" t="s">
        <v>572</v>
      </c>
      <c r="C401" s="255"/>
      <c r="D401" s="231"/>
      <c r="E401" s="231"/>
      <c r="F401" s="231"/>
      <c r="G401" s="231"/>
      <c r="H401" s="231"/>
      <c r="I401" s="231"/>
      <c r="J401" s="231"/>
      <c r="K401" s="231"/>
      <c r="L401" s="231"/>
      <c r="M401" s="231"/>
      <c r="N401" s="231"/>
      <c r="O401" s="231"/>
      <c r="P401" s="231"/>
      <c r="Q401" s="231"/>
      <c r="R401" s="303"/>
      <c r="S401" s="231"/>
      <c r="T401" s="231"/>
      <c r="U401" s="231"/>
      <c r="V401" s="255"/>
      <c r="W401" s="234"/>
      <c r="X401" s="234"/>
      <c r="Y401" s="231"/>
      <c r="Z401" s="231"/>
      <c r="AA401" s="234"/>
      <c r="AB401" s="234"/>
      <c r="AC401" s="234"/>
      <c r="AD401" s="234"/>
      <c r="AE401" s="242">
        <f>SUMPRODUCT($G$228:$G$383,AE228:AE383)</f>
        <v>0</v>
      </c>
      <c r="AF401" s="242">
        <f>SUMPRODUCT($G$228:$G$383,AF228:AF383)</f>
        <v>0</v>
      </c>
      <c r="AG401" s="242">
        <f t="shared" ref="AG401" si="1145">IF(AG226="kw",SUMPRODUCT($Q$228:$Q$383,$U$228:$U$383,AG228:AG383),SUMPRODUCT($G$228:$G$383,AG228:AG383))</f>
        <v>0</v>
      </c>
      <c r="AH401" s="242">
        <f t="shared" ref="AH401:AR401" si="1146">IF(AH226="kw",SUMPRODUCT($Q$228:$Q$383,$U$228:$U$383,AH228:AH383),SUMPRODUCT($G$228:$G$383,AH228:AH383))</f>
        <v>0</v>
      </c>
      <c r="AI401" s="242">
        <f t="shared" si="1146"/>
        <v>0</v>
      </c>
      <c r="AJ401" s="242">
        <f t="shared" si="1146"/>
        <v>0</v>
      </c>
      <c r="AK401" s="242">
        <f t="shared" si="1146"/>
        <v>0</v>
      </c>
      <c r="AL401" s="242">
        <f t="shared" si="1146"/>
        <v>0</v>
      </c>
      <c r="AM401" s="242">
        <f t="shared" si="1146"/>
        <v>0</v>
      </c>
      <c r="AN401" s="242">
        <f t="shared" si="1146"/>
        <v>0</v>
      </c>
      <c r="AO401" s="242">
        <f t="shared" si="1146"/>
        <v>0</v>
      </c>
      <c r="AP401" s="242">
        <f t="shared" si="1146"/>
        <v>0</v>
      </c>
      <c r="AQ401" s="242">
        <f t="shared" si="1146"/>
        <v>0</v>
      </c>
      <c r="AR401" s="242">
        <f t="shared" si="1146"/>
        <v>0</v>
      </c>
      <c r="AS401" s="286"/>
    </row>
    <row r="402" spans="1:45" ht="15" hidden="1">
      <c r="B402" s="367" t="s">
        <v>573</v>
      </c>
      <c r="C402" s="255"/>
      <c r="D402" s="231"/>
      <c r="E402" s="231"/>
      <c r="F402" s="231"/>
      <c r="G402" s="231"/>
      <c r="H402" s="231"/>
      <c r="I402" s="231"/>
      <c r="J402" s="231"/>
      <c r="K402" s="231"/>
      <c r="L402" s="231"/>
      <c r="M402" s="231"/>
      <c r="N402" s="231"/>
      <c r="O402" s="231"/>
      <c r="P402" s="231"/>
      <c r="Q402" s="231"/>
      <c r="R402" s="303"/>
      <c r="S402" s="231"/>
      <c r="T402" s="231"/>
      <c r="U402" s="231"/>
      <c r="V402" s="255"/>
      <c r="W402" s="234"/>
      <c r="X402" s="234"/>
      <c r="Y402" s="231"/>
      <c r="Z402" s="231"/>
      <c r="AA402" s="234"/>
      <c r="AB402" s="234"/>
      <c r="AC402" s="234"/>
      <c r="AD402" s="234"/>
      <c r="AE402" s="242">
        <f>SUMPRODUCT($H$228:$H$383,AE228:AE383)</f>
        <v>0</v>
      </c>
      <c r="AF402" s="242">
        <f>SUMPRODUCT($H$228:$H$383,AF228:AF383)</f>
        <v>0</v>
      </c>
      <c r="AG402" s="242">
        <f>IF(AG226="kw",SUMPRODUCT($Q$228:$Q$383,$V$228:$V$383,AG228:AG383),SUMPRODUCT($H$228:$H$383,AG228:AG383))</f>
        <v>0</v>
      </c>
      <c r="AH402" s="242">
        <f t="shared" ref="AH402:AR402" si="1147">IF(AH226="kw",SUMPRODUCT($Q$228:$Q$383,$V$228:$V$383,AH228:AH383),SUMPRODUCT($H$228:$H$383,AH228:AH383))</f>
        <v>0</v>
      </c>
      <c r="AI402" s="242">
        <f t="shared" si="1147"/>
        <v>0</v>
      </c>
      <c r="AJ402" s="242">
        <f t="shared" si="1147"/>
        <v>0</v>
      </c>
      <c r="AK402" s="242">
        <f t="shared" si="1147"/>
        <v>0</v>
      </c>
      <c r="AL402" s="242">
        <f t="shared" si="1147"/>
        <v>0</v>
      </c>
      <c r="AM402" s="242">
        <f t="shared" si="1147"/>
        <v>0</v>
      </c>
      <c r="AN402" s="242">
        <f t="shared" si="1147"/>
        <v>0</v>
      </c>
      <c r="AO402" s="242">
        <f t="shared" si="1147"/>
        <v>0</v>
      </c>
      <c r="AP402" s="242">
        <f t="shared" si="1147"/>
        <v>0</v>
      </c>
      <c r="AQ402" s="242">
        <f t="shared" si="1147"/>
        <v>0</v>
      </c>
      <c r="AR402" s="242">
        <f t="shared" si="1147"/>
        <v>0</v>
      </c>
      <c r="AS402" s="286"/>
    </row>
    <row r="403" spans="1:45" ht="15" hidden="1">
      <c r="B403" s="367" t="s">
        <v>574</v>
      </c>
      <c r="C403" s="255"/>
      <c r="D403" s="231"/>
      <c r="E403" s="231"/>
      <c r="F403" s="231"/>
      <c r="G403" s="231"/>
      <c r="H403" s="231"/>
      <c r="I403" s="231"/>
      <c r="J403" s="231"/>
      <c r="K403" s="231"/>
      <c r="L403" s="231"/>
      <c r="M403" s="231"/>
      <c r="N403" s="231"/>
      <c r="O403" s="231"/>
      <c r="P403" s="231"/>
      <c r="Q403" s="231"/>
      <c r="R403" s="303"/>
      <c r="S403" s="231"/>
      <c r="T403" s="231"/>
      <c r="U403" s="231"/>
      <c r="V403" s="255"/>
      <c r="W403" s="234"/>
      <c r="X403" s="234"/>
      <c r="Y403" s="231"/>
      <c r="Z403" s="231"/>
      <c r="AA403" s="234"/>
      <c r="AB403" s="234"/>
      <c r="AC403" s="234"/>
      <c r="AD403" s="234"/>
      <c r="AE403" s="242">
        <f>SUMPRODUCT($I$228:$I$383,AE228:AE383)</f>
        <v>0</v>
      </c>
      <c r="AF403" s="242">
        <f>SUMPRODUCT($I$228:$I$383,AF228:AF383)</f>
        <v>0</v>
      </c>
      <c r="AG403" s="242">
        <f>IF(AG226="kw",SUMPRODUCT($Q$228:$Q$383,$W$228:$W$383,AG228:AG383),SUMPRODUCT($I$228:$I$383,AG228:AG383))</f>
        <v>0</v>
      </c>
      <c r="AH403" s="242">
        <f t="shared" ref="AH403:AR403" si="1148">IF(AH226="kw",SUMPRODUCT($Q$228:$Q$383,$W$228:$W$383,AH228:AH383),SUMPRODUCT($I$228:$I$383,AH228:AH383))</f>
        <v>0</v>
      </c>
      <c r="AI403" s="242">
        <f t="shared" si="1148"/>
        <v>0</v>
      </c>
      <c r="AJ403" s="242">
        <f t="shared" si="1148"/>
        <v>0</v>
      </c>
      <c r="AK403" s="242">
        <f t="shared" si="1148"/>
        <v>0</v>
      </c>
      <c r="AL403" s="242">
        <f t="shared" si="1148"/>
        <v>0</v>
      </c>
      <c r="AM403" s="242">
        <f t="shared" si="1148"/>
        <v>0</v>
      </c>
      <c r="AN403" s="242">
        <f t="shared" si="1148"/>
        <v>0</v>
      </c>
      <c r="AO403" s="242">
        <f t="shared" si="1148"/>
        <v>0</v>
      </c>
      <c r="AP403" s="242">
        <f t="shared" si="1148"/>
        <v>0</v>
      </c>
      <c r="AQ403" s="242">
        <f t="shared" si="1148"/>
        <v>0</v>
      </c>
      <c r="AR403" s="242">
        <f t="shared" si="1148"/>
        <v>0</v>
      </c>
      <c r="AS403" s="286"/>
    </row>
    <row r="404" spans="1:45" ht="15" hidden="1">
      <c r="B404" s="367" t="s">
        <v>575</v>
      </c>
      <c r="C404" s="255"/>
      <c r="D404" s="231"/>
      <c r="E404" s="231"/>
      <c r="F404" s="231"/>
      <c r="G404" s="231"/>
      <c r="H404" s="231"/>
      <c r="I404" s="231"/>
      <c r="J404" s="231"/>
      <c r="K404" s="231"/>
      <c r="L404" s="231"/>
      <c r="M404" s="231"/>
      <c r="N404" s="231"/>
      <c r="O404" s="231"/>
      <c r="P404" s="231"/>
      <c r="Q404" s="231"/>
      <c r="R404" s="303"/>
      <c r="S404" s="231"/>
      <c r="T404" s="231"/>
      <c r="U404" s="231"/>
      <c r="V404" s="255"/>
      <c r="W404" s="234"/>
      <c r="X404" s="234"/>
      <c r="Y404" s="231"/>
      <c r="Z404" s="231"/>
      <c r="AA404" s="234"/>
      <c r="AB404" s="234"/>
      <c r="AC404" s="234"/>
      <c r="AD404" s="234"/>
      <c r="AE404" s="242">
        <f>SUMPRODUCT($J$228:$J$383,AE228:AE383)</f>
        <v>0</v>
      </c>
      <c r="AF404" s="242">
        <f>SUMPRODUCT($J$228:$J$383,AF228:AF383)</f>
        <v>0</v>
      </c>
      <c r="AG404" s="242">
        <f>IF(AG226="kw",SUMPRODUCT($Q$228:$Q$383,$X$228:$X$383,AG228:AG383),SUMPRODUCT($J$228:$J$383,AG228:AG383))</f>
        <v>0</v>
      </c>
      <c r="AH404" s="242">
        <f t="shared" ref="AH404:AR404" si="1149">IF(AH226="kw",SUMPRODUCT($Q$228:$Q$383,$X$228:$X$383,AH228:AH383),SUMPRODUCT($J$228:$J$383,AH228:AH383))</f>
        <v>0</v>
      </c>
      <c r="AI404" s="242">
        <f t="shared" si="1149"/>
        <v>0</v>
      </c>
      <c r="AJ404" s="242">
        <f t="shared" si="1149"/>
        <v>0</v>
      </c>
      <c r="AK404" s="242">
        <f t="shared" si="1149"/>
        <v>0</v>
      </c>
      <c r="AL404" s="242">
        <f t="shared" si="1149"/>
        <v>0</v>
      </c>
      <c r="AM404" s="242">
        <f t="shared" si="1149"/>
        <v>0</v>
      </c>
      <c r="AN404" s="242">
        <f t="shared" si="1149"/>
        <v>0</v>
      </c>
      <c r="AO404" s="242">
        <f t="shared" si="1149"/>
        <v>0</v>
      </c>
      <c r="AP404" s="242">
        <f t="shared" si="1149"/>
        <v>0</v>
      </c>
      <c r="AQ404" s="242">
        <f t="shared" si="1149"/>
        <v>0</v>
      </c>
      <c r="AR404" s="242">
        <f t="shared" si="1149"/>
        <v>0</v>
      </c>
      <c r="AS404" s="286"/>
    </row>
    <row r="405" spans="1:45" ht="15" hidden="1">
      <c r="B405" s="367" t="s">
        <v>576</v>
      </c>
      <c r="C405" s="255"/>
      <c r="D405" s="231"/>
      <c r="E405" s="231"/>
      <c r="F405" s="231"/>
      <c r="G405" s="231"/>
      <c r="H405" s="231"/>
      <c r="I405" s="231"/>
      <c r="J405" s="231"/>
      <c r="K405" s="231"/>
      <c r="L405" s="231"/>
      <c r="M405" s="231"/>
      <c r="N405" s="231"/>
      <c r="O405" s="231"/>
      <c r="P405" s="231"/>
      <c r="Q405" s="231"/>
      <c r="R405" s="303"/>
      <c r="S405" s="231"/>
      <c r="T405" s="231"/>
      <c r="U405" s="231"/>
      <c r="V405" s="255"/>
      <c r="W405" s="234"/>
      <c r="X405" s="234"/>
      <c r="Y405" s="231"/>
      <c r="Z405" s="231"/>
      <c r="AA405" s="234"/>
      <c r="AB405" s="234"/>
      <c r="AC405" s="234"/>
      <c r="AD405" s="234"/>
      <c r="AE405" s="242">
        <f>SUMPRODUCT($K$228:$K$383,AE228:AE383)</f>
        <v>0</v>
      </c>
      <c r="AF405" s="242">
        <f>SUMPRODUCT($K$228:$K$383,AF228:AF383)</f>
        <v>0</v>
      </c>
      <c r="AG405" s="242">
        <f>IF(AG226="kw",SUMPRODUCT($Q$228:$Q$383,$Y$228:$Y$383,AG228:AG383),SUMPRODUCT($K$228:$K$383,AG228:AG383))</f>
        <v>0</v>
      </c>
      <c r="AH405" s="242">
        <f t="shared" ref="AH405:AR405" si="1150">IF(AH226="kw",SUMPRODUCT($Q$228:$Q$383,$Y$228:$Y$383,AH228:AH383),SUMPRODUCT($K$228:$K$383,AH228:AH383))</f>
        <v>0</v>
      </c>
      <c r="AI405" s="242">
        <f t="shared" si="1150"/>
        <v>0</v>
      </c>
      <c r="AJ405" s="242">
        <f t="shared" si="1150"/>
        <v>0</v>
      </c>
      <c r="AK405" s="242">
        <f t="shared" si="1150"/>
        <v>0</v>
      </c>
      <c r="AL405" s="242">
        <f t="shared" si="1150"/>
        <v>0</v>
      </c>
      <c r="AM405" s="242">
        <f t="shared" si="1150"/>
        <v>0</v>
      </c>
      <c r="AN405" s="242">
        <f t="shared" si="1150"/>
        <v>0</v>
      </c>
      <c r="AO405" s="242">
        <f t="shared" si="1150"/>
        <v>0</v>
      </c>
      <c r="AP405" s="242">
        <f t="shared" si="1150"/>
        <v>0</v>
      </c>
      <c r="AQ405" s="242">
        <f t="shared" si="1150"/>
        <v>0</v>
      </c>
      <c r="AR405" s="242">
        <f t="shared" si="1150"/>
        <v>0</v>
      </c>
      <c r="AS405" s="286"/>
    </row>
    <row r="406" spans="1:45" ht="15" hidden="1">
      <c r="B406" s="367" t="s">
        <v>577</v>
      </c>
      <c r="C406" s="255"/>
      <c r="D406" s="231"/>
      <c r="E406" s="231"/>
      <c r="F406" s="231"/>
      <c r="G406" s="231"/>
      <c r="H406" s="231"/>
      <c r="I406" s="231"/>
      <c r="J406" s="231"/>
      <c r="K406" s="231"/>
      <c r="L406" s="231"/>
      <c r="M406" s="231"/>
      <c r="N406" s="231"/>
      <c r="O406" s="231"/>
      <c r="P406" s="231"/>
      <c r="Q406" s="231"/>
      <c r="R406" s="303"/>
      <c r="S406" s="231"/>
      <c r="T406" s="231"/>
      <c r="U406" s="231"/>
      <c r="V406" s="255"/>
      <c r="W406" s="234"/>
      <c r="X406" s="234"/>
      <c r="Y406" s="231"/>
      <c r="Z406" s="231"/>
      <c r="AA406" s="234"/>
      <c r="AB406" s="234"/>
      <c r="AC406" s="234"/>
      <c r="AD406" s="234"/>
      <c r="AE406" s="242">
        <f>SUMPRODUCT($L$228:$L$383,AE228:AE383)</f>
        <v>0</v>
      </c>
      <c r="AF406" s="242">
        <f>SUMPRODUCT($L$228:$L$383,AF228:AF383)</f>
        <v>0</v>
      </c>
      <c r="AG406" s="242">
        <f>IF(AG226="kw",SUMPRODUCT($Q$228:$Q$383,$Z$228:$Z$383,AG228:AG383),SUMPRODUCT($L$228:$L$383,AG228:AG383))</f>
        <v>0</v>
      </c>
      <c r="AH406" s="242">
        <f t="shared" ref="AH406:AR406" si="1151">IF(AH226="kw",SUMPRODUCT($Q$228:$Q$383,$Z$228:$Z$383,AH228:AH383),SUMPRODUCT($L$228:$L$383,AH228:AH383))</f>
        <v>0</v>
      </c>
      <c r="AI406" s="242">
        <f t="shared" si="1151"/>
        <v>0</v>
      </c>
      <c r="AJ406" s="242">
        <f t="shared" si="1151"/>
        <v>0</v>
      </c>
      <c r="AK406" s="242">
        <f t="shared" si="1151"/>
        <v>0</v>
      </c>
      <c r="AL406" s="242">
        <f t="shared" si="1151"/>
        <v>0</v>
      </c>
      <c r="AM406" s="242">
        <f t="shared" si="1151"/>
        <v>0</v>
      </c>
      <c r="AN406" s="242">
        <f t="shared" si="1151"/>
        <v>0</v>
      </c>
      <c r="AO406" s="242">
        <f t="shared" si="1151"/>
        <v>0</v>
      </c>
      <c r="AP406" s="242">
        <f t="shared" si="1151"/>
        <v>0</v>
      </c>
      <c r="AQ406" s="242">
        <f t="shared" si="1151"/>
        <v>0</v>
      </c>
      <c r="AR406" s="242">
        <f t="shared" si="1151"/>
        <v>0</v>
      </c>
      <c r="AS406" s="286"/>
    </row>
    <row r="407" spans="1:45" ht="15" hidden="1">
      <c r="B407" s="367" t="s">
        <v>578</v>
      </c>
      <c r="C407" s="255"/>
      <c r="D407" s="231"/>
      <c r="E407" s="231"/>
      <c r="F407" s="231"/>
      <c r="G407" s="231"/>
      <c r="H407" s="231"/>
      <c r="I407" s="231"/>
      <c r="J407" s="231"/>
      <c r="K407" s="231"/>
      <c r="L407" s="231"/>
      <c r="M407" s="231"/>
      <c r="N407" s="231"/>
      <c r="O407" s="231"/>
      <c r="P407" s="231"/>
      <c r="Q407" s="231"/>
      <c r="R407" s="303"/>
      <c r="S407" s="231"/>
      <c r="T407" s="231"/>
      <c r="U407" s="231"/>
      <c r="V407" s="255"/>
      <c r="W407" s="234"/>
      <c r="X407" s="234"/>
      <c r="Y407" s="231"/>
      <c r="Z407" s="231"/>
      <c r="AA407" s="234"/>
      <c r="AB407" s="234"/>
      <c r="AC407" s="234"/>
      <c r="AD407" s="234"/>
      <c r="AE407" s="242">
        <f>SUMPRODUCT($M$228:$M$383,AE228:AE383)</f>
        <v>0</v>
      </c>
      <c r="AF407" s="242">
        <f>SUMPRODUCT($M$228:$M$383,AF228:AF383)</f>
        <v>0</v>
      </c>
      <c r="AG407" s="242">
        <f>IF(AG226="kw",SUMPRODUCT($Q$228:$Q$383,$AA$228:$AA$383,AG228:AG383),SUMPRODUCT($M$228:$M$383,AG228:AG383))</f>
        <v>0</v>
      </c>
      <c r="AH407" s="242">
        <f t="shared" ref="AH407:AR407" si="1152">IF(AH226="kw",SUMPRODUCT($Q$228:$Q$383,$AA$228:$AA$383,AH228:AH383),SUMPRODUCT($M$228:$M$383,AH228:AH383))</f>
        <v>0</v>
      </c>
      <c r="AI407" s="242">
        <f t="shared" si="1152"/>
        <v>0</v>
      </c>
      <c r="AJ407" s="242">
        <f t="shared" si="1152"/>
        <v>0</v>
      </c>
      <c r="AK407" s="242">
        <f t="shared" si="1152"/>
        <v>0</v>
      </c>
      <c r="AL407" s="242">
        <f t="shared" si="1152"/>
        <v>0</v>
      </c>
      <c r="AM407" s="242">
        <f t="shared" si="1152"/>
        <v>0</v>
      </c>
      <c r="AN407" s="242">
        <f t="shared" si="1152"/>
        <v>0</v>
      </c>
      <c r="AO407" s="242">
        <f t="shared" si="1152"/>
        <v>0</v>
      </c>
      <c r="AP407" s="242">
        <f t="shared" si="1152"/>
        <v>0</v>
      </c>
      <c r="AQ407" s="242">
        <f t="shared" si="1152"/>
        <v>0</v>
      </c>
      <c r="AR407" s="242">
        <f t="shared" si="1152"/>
        <v>0</v>
      </c>
      <c r="AS407" s="286"/>
    </row>
    <row r="408" spans="1:45" ht="15" hidden="1">
      <c r="B408" s="367" t="s">
        <v>579</v>
      </c>
      <c r="C408" s="255"/>
      <c r="D408" s="231"/>
      <c r="E408" s="231"/>
      <c r="F408" s="231"/>
      <c r="G408" s="231"/>
      <c r="H408" s="231"/>
      <c r="I408" s="231"/>
      <c r="J408" s="231"/>
      <c r="K408" s="231"/>
      <c r="L408" s="231"/>
      <c r="M408" s="231"/>
      <c r="N408" s="231"/>
      <c r="O408" s="231"/>
      <c r="P408" s="231"/>
      <c r="Q408" s="231"/>
      <c r="R408" s="303"/>
      <c r="S408" s="231"/>
      <c r="T408" s="231"/>
      <c r="U408" s="231"/>
      <c r="V408" s="255"/>
      <c r="W408" s="234"/>
      <c r="X408" s="234"/>
      <c r="Y408" s="231"/>
      <c r="Z408" s="231"/>
      <c r="AA408" s="234"/>
      <c r="AB408" s="234"/>
      <c r="AC408" s="234"/>
      <c r="AD408" s="234"/>
      <c r="AE408" s="242">
        <f>SUMPRODUCT($N$228:$N$383,AE228:AE383)</f>
        <v>0</v>
      </c>
      <c r="AF408" s="242">
        <f>SUMPRODUCT($N$228:$N$383,AF228:AF383)</f>
        <v>0</v>
      </c>
      <c r="AG408" s="242">
        <f>IF(AG226="kw",SUMPRODUCT($Q$228:$Q$383,$AB$228:$AB$383,AG228:AG383),SUMPRODUCT($N$228:$N$383,AG228:AG383))</f>
        <v>0</v>
      </c>
      <c r="AH408" s="242">
        <f t="shared" ref="AH408:AR408" si="1153">IF(AH226="kw",SUMPRODUCT($Q$228:$Q$383,$AB$228:$AB$383,AH228:AH383),SUMPRODUCT($N$228:$N$383,AH228:AH383))</f>
        <v>0</v>
      </c>
      <c r="AI408" s="242">
        <f t="shared" si="1153"/>
        <v>0</v>
      </c>
      <c r="AJ408" s="242">
        <f t="shared" si="1153"/>
        <v>0</v>
      </c>
      <c r="AK408" s="242">
        <f t="shared" si="1153"/>
        <v>0</v>
      </c>
      <c r="AL408" s="242">
        <f t="shared" si="1153"/>
        <v>0</v>
      </c>
      <c r="AM408" s="242">
        <f t="shared" si="1153"/>
        <v>0</v>
      </c>
      <c r="AN408" s="242">
        <f t="shared" si="1153"/>
        <v>0</v>
      </c>
      <c r="AO408" s="242">
        <f t="shared" si="1153"/>
        <v>0</v>
      </c>
      <c r="AP408" s="242">
        <f t="shared" si="1153"/>
        <v>0</v>
      </c>
      <c r="AQ408" s="242">
        <f t="shared" si="1153"/>
        <v>0</v>
      </c>
      <c r="AR408" s="242">
        <f t="shared" si="1153"/>
        <v>0</v>
      </c>
      <c r="AS408" s="286"/>
    </row>
    <row r="409" spans="1:45" ht="15" hidden="1">
      <c r="B409" s="749" t="s">
        <v>580</v>
      </c>
      <c r="C409" s="310"/>
      <c r="D409" s="327"/>
      <c r="E409" s="327"/>
      <c r="F409" s="327"/>
      <c r="G409" s="327"/>
      <c r="H409" s="327"/>
      <c r="I409" s="327"/>
      <c r="J409" s="327"/>
      <c r="K409" s="327"/>
      <c r="L409" s="327"/>
      <c r="M409" s="327"/>
      <c r="N409" s="327"/>
      <c r="O409" s="327"/>
      <c r="P409" s="327"/>
      <c r="Q409" s="327"/>
      <c r="R409" s="326"/>
      <c r="S409" s="327"/>
      <c r="T409" s="327"/>
      <c r="U409" s="327"/>
      <c r="V409" s="310"/>
      <c r="W409" s="328"/>
      <c r="X409" s="328"/>
      <c r="Y409" s="327"/>
      <c r="Z409" s="327"/>
      <c r="AA409" s="328"/>
      <c r="AB409" s="328"/>
      <c r="AC409" s="328"/>
      <c r="AD409" s="328"/>
      <c r="AE409" s="276">
        <f>SUMPRODUCT($O$228:$O$383,AE228:AE383)</f>
        <v>0</v>
      </c>
      <c r="AF409" s="276">
        <f>SUMPRODUCT($O$228:$O$383,AF228:AF383)</f>
        <v>0</v>
      </c>
      <c r="AG409" s="276">
        <f>IF(AG226="kw",SUMPRODUCT($Q$228:$Q$383,$AC$228:$AC$383,AG228:AG383),SUMPRODUCT($O$228:$O$383,AG228:AG383))</f>
        <v>0</v>
      </c>
      <c r="AH409" s="276">
        <f t="shared" ref="AH409:AR409" si="1154">IF(AH226="kw",SUMPRODUCT($Q$228:$Q$383,$AC$228:$AC$383,AH228:AH383),SUMPRODUCT($O$228:$O$383,AH228:AH383))</f>
        <v>0</v>
      </c>
      <c r="AI409" s="276">
        <f t="shared" si="1154"/>
        <v>0</v>
      </c>
      <c r="AJ409" s="276">
        <f t="shared" si="1154"/>
        <v>0</v>
      </c>
      <c r="AK409" s="276">
        <f t="shared" si="1154"/>
        <v>0</v>
      </c>
      <c r="AL409" s="276">
        <f t="shared" si="1154"/>
        <v>0</v>
      </c>
      <c r="AM409" s="276">
        <f t="shared" si="1154"/>
        <v>0</v>
      </c>
      <c r="AN409" s="276">
        <f t="shared" si="1154"/>
        <v>0</v>
      </c>
      <c r="AO409" s="276">
        <f t="shared" si="1154"/>
        <v>0</v>
      </c>
      <c r="AP409" s="276">
        <f t="shared" si="1154"/>
        <v>0</v>
      </c>
      <c r="AQ409" s="276">
        <f t="shared" si="1154"/>
        <v>0</v>
      </c>
      <c r="AR409" s="276">
        <f t="shared" si="1154"/>
        <v>0</v>
      </c>
      <c r="AS409" s="747"/>
    </row>
    <row r="410" spans="1:45" ht="21" hidden="1" customHeight="1">
      <c r="B410" s="313" t="s">
        <v>380</v>
      </c>
      <c r="C410" s="329"/>
      <c r="D410" s="330"/>
      <c r="E410" s="330"/>
      <c r="F410" s="330"/>
      <c r="G410" s="330"/>
      <c r="H410" s="330"/>
      <c r="I410" s="330"/>
      <c r="J410" s="330"/>
      <c r="K410" s="330"/>
      <c r="L410" s="330"/>
      <c r="M410" s="330"/>
      <c r="N410" s="330"/>
      <c r="O410" s="330"/>
      <c r="P410" s="330"/>
      <c r="Q410" s="330"/>
      <c r="R410" s="330"/>
      <c r="S410" s="330"/>
      <c r="T410" s="330"/>
      <c r="U410" s="330"/>
      <c r="V410" s="316"/>
      <c r="W410" s="317"/>
      <c r="X410" s="330"/>
      <c r="Y410" s="330"/>
      <c r="Z410" s="330"/>
      <c r="AA410" s="330"/>
      <c r="AB410" s="330"/>
      <c r="AC410" s="330"/>
      <c r="AD410" s="330"/>
      <c r="AE410" s="331"/>
      <c r="AF410" s="331"/>
      <c r="AG410" s="331"/>
      <c r="AH410" s="331"/>
      <c r="AI410" s="331"/>
      <c r="AJ410" s="331"/>
      <c r="AK410" s="331"/>
      <c r="AL410" s="331"/>
      <c r="AM410" s="331"/>
      <c r="AN410" s="331"/>
      <c r="AO410" s="331"/>
      <c r="AP410" s="331"/>
      <c r="AQ410" s="331"/>
      <c r="AR410" s="331"/>
      <c r="AS410" s="331"/>
    </row>
    <row r="411" spans="1:45" hidden="1"/>
    <row r="412" spans="1:45" hidden="1"/>
    <row r="413" spans="1:45" ht="15.6" hidden="1">
      <c r="B413" s="232" t="s">
        <v>581</v>
      </c>
      <c r="C413" s="233"/>
      <c r="D413" s="478" t="s">
        <v>257</v>
      </c>
      <c r="E413" s="208"/>
      <c r="F413" s="480"/>
      <c r="G413" s="208"/>
      <c r="H413" s="208"/>
      <c r="I413" s="208"/>
      <c r="J413" s="208"/>
      <c r="K413" s="208"/>
      <c r="L413" s="208"/>
      <c r="M413" s="208"/>
      <c r="N413" s="208"/>
      <c r="O413" s="208"/>
      <c r="P413" s="208"/>
      <c r="Q413" s="208"/>
      <c r="R413" s="233"/>
      <c r="S413" s="208"/>
      <c r="T413" s="208"/>
      <c r="U413" s="208"/>
      <c r="V413" s="208"/>
      <c r="W413" s="208"/>
      <c r="X413" s="208"/>
      <c r="Y413" s="208"/>
      <c r="Z413" s="208"/>
      <c r="AA413" s="208"/>
      <c r="AB413" s="208"/>
      <c r="AC413" s="208"/>
      <c r="AD413" s="208"/>
      <c r="AE413" s="222"/>
      <c r="AF413" s="220"/>
      <c r="AG413" s="220"/>
      <c r="AH413" s="220"/>
      <c r="AI413" s="220"/>
      <c r="AJ413" s="220"/>
      <c r="AK413" s="220"/>
      <c r="AL413" s="220"/>
      <c r="AM413" s="220"/>
      <c r="AN413" s="220"/>
      <c r="AO413" s="220"/>
      <c r="AP413" s="220"/>
      <c r="AQ413" s="220"/>
      <c r="AR413" s="220"/>
      <c r="AS413" s="220"/>
    </row>
    <row r="414" spans="1:45" ht="33.75" hidden="1" customHeight="1">
      <c r="B414" s="913" t="s">
        <v>313</v>
      </c>
      <c r="C414" s="915" t="s">
        <v>314</v>
      </c>
      <c r="D414" s="235" t="s">
        <v>315</v>
      </c>
      <c r="E414" s="918" t="s">
        <v>316</v>
      </c>
      <c r="F414" s="919"/>
      <c r="G414" s="919"/>
      <c r="H414" s="919"/>
      <c r="I414" s="919"/>
      <c r="J414" s="919"/>
      <c r="K414" s="919"/>
      <c r="L414" s="919"/>
      <c r="M414" s="919"/>
      <c r="N414" s="919"/>
      <c r="O414" s="919"/>
      <c r="P414" s="920"/>
      <c r="Q414" s="915" t="s">
        <v>317</v>
      </c>
      <c r="R414" s="235" t="s">
        <v>318</v>
      </c>
      <c r="S414" s="910" t="s">
        <v>319</v>
      </c>
      <c r="T414" s="911"/>
      <c r="U414" s="911"/>
      <c r="V414" s="911"/>
      <c r="W414" s="911"/>
      <c r="X414" s="911"/>
      <c r="Y414" s="911"/>
      <c r="Z414" s="911"/>
      <c r="AA414" s="911"/>
      <c r="AB414" s="911"/>
      <c r="AC414" s="911"/>
      <c r="AD414" s="921"/>
      <c r="AE414" s="910" t="s">
        <v>320</v>
      </c>
      <c r="AF414" s="911"/>
      <c r="AG414" s="911"/>
      <c r="AH414" s="911"/>
      <c r="AI414" s="911"/>
      <c r="AJ414" s="911"/>
      <c r="AK414" s="911"/>
      <c r="AL414" s="911"/>
      <c r="AM414" s="911"/>
      <c r="AN414" s="911"/>
      <c r="AO414" s="911"/>
      <c r="AP414" s="911"/>
      <c r="AQ414" s="911"/>
      <c r="AR414" s="911"/>
      <c r="AS414" s="912"/>
    </row>
    <row r="415" spans="1:45" ht="61.5" hidden="1" customHeight="1">
      <c r="B415" s="914"/>
      <c r="C415" s="916"/>
      <c r="D415" s="236">
        <v>2017</v>
      </c>
      <c r="E415" s="236">
        <v>2018</v>
      </c>
      <c r="F415" s="236">
        <v>2019</v>
      </c>
      <c r="G415" s="236">
        <v>2020</v>
      </c>
      <c r="H415" s="236">
        <v>2021</v>
      </c>
      <c r="I415" s="236">
        <v>2022</v>
      </c>
      <c r="J415" s="236">
        <v>2023</v>
      </c>
      <c r="K415" s="236">
        <v>2024</v>
      </c>
      <c r="L415" s="236">
        <v>2025</v>
      </c>
      <c r="M415" s="236">
        <v>2026</v>
      </c>
      <c r="N415" s="236">
        <v>2027</v>
      </c>
      <c r="O415" s="236">
        <v>2028</v>
      </c>
      <c r="P415" s="236">
        <v>2029</v>
      </c>
      <c r="Q415" s="917"/>
      <c r="R415" s="236">
        <v>2017</v>
      </c>
      <c r="S415" s="236">
        <v>2018</v>
      </c>
      <c r="T415" s="236">
        <v>2019</v>
      </c>
      <c r="U415" s="236">
        <v>2020</v>
      </c>
      <c r="V415" s="236">
        <v>2021</v>
      </c>
      <c r="W415" s="236">
        <v>2022</v>
      </c>
      <c r="X415" s="236">
        <v>2023</v>
      </c>
      <c r="Y415" s="236">
        <v>2024</v>
      </c>
      <c r="Z415" s="236">
        <v>2025</v>
      </c>
      <c r="AA415" s="236">
        <v>2026</v>
      </c>
      <c r="AB415" s="236">
        <v>2027</v>
      </c>
      <c r="AC415" s="236">
        <v>2028</v>
      </c>
      <c r="AD415" s="236">
        <v>2029</v>
      </c>
      <c r="AE415" s="236" t="str">
        <f>'1.  LRAMVA Summary'!$D$53</f>
        <v>Residential</v>
      </c>
      <c r="AF415" s="236" t="str">
        <f>'1.  LRAMVA Summary'!$E$53</f>
        <v>GS&lt;50 kW</v>
      </c>
      <c r="AG415" s="236" t="str">
        <f>'1.  LRAMVA Summary'!$F$53</f>
        <v>GS 50 TO 1,499 KW</v>
      </c>
      <c r="AH415" s="236" t="str">
        <f>'1.  LRAMVA Summary'!$G$53</f>
        <v>GS 1,500 TO 4,999</v>
      </c>
      <c r="AI415" s="236" t="str">
        <f>'1.  LRAMVA Summary'!$H$53</f>
        <v>Large User</v>
      </c>
      <c r="AJ415" s="236" t="str">
        <f>'1.  LRAMVA Summary'!$I$53</f>
        <v>Unmetered Scattered Load</v>
      </c>
      <c r="AK415" s="236" t="str">
        <f>'1.  LRAMVA Summary'!$J$53</f>
        <v>Streetlighting</v>
      </c>
      <c r="AL415" s="236" t="str">
        <f>'1.  LRAMVA Summary'!$K$53</f>
        <v/>
      </c>
      <c r="AM415" s="236" t="str">
        <f>'1.  LRAMVA Summary'!$L$53</f>
        <v/>
      </c>
      <c r="AN415" s="236" t="str">
        <f>'1.  LRAMVA Summary'!$M$53</f>
        <v/>
      </c>
      <c r="AO415" s="236" t="str">
        <f>'1.  LRAMVA Summary'!$N$53</f>
        <v/>
      </c>
      <c r="AP415" s="236" t="str">
        <f>'1.  LRAMVA Summary'!$O$53</f>
        <v/>
      </c>
      <c r="AQ415" s="236" t="str">
        <f>'1.  LRAMVA Summary'!$P$53</f>
        <v/>
      </c>
      <c r="AR415" s="236" t="str">
        <f>'1.  LRAMVA Summary'!$Q$53</f>
        <v/>
      </c>
      <c r="AS415" s="238" t="str">
        <f>'1.  LRAMVA Summary'!$R$53</f>
        <v>Total</v>
      </c>
    </row>
    <row r="416" spans="1:45" ht="15.75" hidden="1" customHeight="1">
      <c r="A416" s="434"/>
      <c r="B416" s="428" t="s">
        <v>474</v>
      </c>
      <c r="C416" s="240"/>
      <c r="D416" s="240"/>
      <c r="E416" s="240"/>
      <c r="F416" s="240"/>
      <c r="G416" s="240"/>
      <c r="H416" s="240"/>
      <c r="I416" s="240"/>
      <c r="J416" s="240"/>
      <c r="K416" s="240"/>
      <c r="L416" s="240"/>
      <c r="M416" s="240"/>
      <c r="N416" s="240"/>
      <c r="O416" s="240"/>
      <c r="P416" s="240"/>
      <c r="Q416" s="241"/>
      <c r="R416" s="240"/>
      <c r="S416" s="240"/>
      <c r="T416" s="240"/>
      <c r="U416" s="240"/>
      <c r="V416" s="240"/>
      <c r="W416" s="240"/>
      <c r="X416" s="240"/>
      <c r="Y416" s="240"/>
      <c r="Z416" s="240"/>
      <c r="AA416" s="240"/>
      <c r="AB416" s="240"/>
      <c r="AC416" s="240"/>
      <c r="AD416" s="240"/>
      <c r="AE416" s="242" t="str">
        <f>'1.  LRAMVA Summary'!$D$54</f>
        <v>kWh</v>
      </c>
      <c r="AF416" s="242" t="str">
        <f>'1.  LRAMVA Summary'!$E$54</f>
        <v>kWh</v>
      </c>
      <c r="AG416" s="242" t="str">
        <f>'1.  LRAMVA Summary'!$F$54</f>
        <v>kW</v>
      </c>
      <c r="AH416" s="242" t="str">
        <f>'1.  LRAMVA Summary'!$G$54</f>
        <v>KW</v>
      </c>
      <c r="AI416" s="242" t="str">
        <f>'1.  LRAMVA Summary'!$H$54</f>
        <v>kW</v>
      </c>
      <c r="AJ416" s="242" t="str">
        <f>'1.  LRAMVA Summary'!$I$54</f>
        <v>kWh</v>
      </c>
      <c r="AK416" s="242" t="str">
        <f>'1.  LRAMVA Summary'!$J$54</f>
        <v>kW</v>
      </c>
      <c r="AL416" s="242">
        <f>'1.  LRAMVA Summary'!$K$54</f>
        <v>0</v>
      </c>
      <c r="AM416" s="242">
        <f>'1.  LRAMVA Summary'!$L$54</f>
        <v>0</v>
      </c>
      <c r="AN416" s="242">
        <f>'1.  LRAMVA Summary'!$M$54</f>
        <v>0</v>
      </c>
      <c r="AO416" s="242">
        <f>'1.  LRAMVA Summary'!$N$54</f>
        <v>0</v>
      </c>
      <c r="AP416" s="242">
        <f>'1.  LRAMVA Summary'!$O$54</f>
        <v>0</v>
      </c>
      <c r="AQ416" s="242">
        <f>'1.  LRAMVA Summary'!$P$54</f>
        <v>0</v>
      </c>
      <c r="AR416" s="242">
        <f>'1.  LRAMVA Summary'!$Q$54</f>
        <v>0</v>
      </c>
      <c r="AS416" s="243"/>
    </row>
    <row r="417" spans="1:45" ht="15.6" hidden="1" outlineLevel="1">
      <c r="A417" s="434"/>
      <c r="B417" s="413" t="s">
        <v>475</v>
      </c>
      <c r="C417" s="240"/>
      <c r="D417" s="240"/>
      <c r="E417" s="240"/>
      <c r="F417" s="240"/>
      <c r="G417" s="240"/>
      <c r="H417" s="240"/>
      <c r="I417" s="240"/>
      <c r="J417" s="240"/>
      <c r="K417" s="240"/>
      <c r="L417" s="240"/>
      <c r="M417" s="240"/>
      <c r="N417" s="240"/>
      <c r="O417" s="240"/>
      <c r="P417" s="240"/>
      <c r="Q417" s="241"/>
      <c r="R417" s="240"/>
      <c r="S417" s="240"/>
      <c r="T417" s="240"/>
      <c r="U417" s="240"/>
      <c r="V417" s="240"/>
      <c r="W417" s="240"/>
      <c r="X417" s="240"/>
      <c r="Y417" s="240"/>
      <c r="Z417" s="240"/>
      <c r="AA417" s="240"/>
      <c r="AB417" s="240"/>
      <c r="AC417" s="240"/>
      <c r="AD417" s="240"/>
      <c r="AE417" s="242"/>
      <c r="AF417" s="242"/>
      <c r="AG417" s="242"/>
      <c r="AH417" s="242"/>
      <c r="AI417" s="242"/>
      <c r="AJ417" s="242"/>
      <c r="AK417" s="242"/>
      <c r="AL417" s="242"/>
      <c r="AM417" s="242"/>
      <c r="AN417" s="242"/>
      <c r="AO417" s="242"/>
      <c r="AP417" s="242"/>
      <c r="AQ417" s="242"/>
      <c r="AR417" s="242"/>
      <c r="AS417" s="243"/>
    </row>
    <row r="418" spans="1:45" ht="15" hidden="1" outlineLevel="1">
      <c r="A418" s="434">
        <v>1</v>
      </c>
      <c r="B418" s="362" t="s">
        <v>476</v>
      </c>
      <c r="C418" s="242" t="s">
        <v>323</v>
      </c>
      <c r="D418" s="246"/>
      <c r="E418" s="246"/>
      <c r="F418" s="246"/>
      <c r="G418" s="246"/>
      <c r="H418" s="246"/>
      <c r="I418" s="246"/>
      <c r="J418" s="246"/>
      <c r="K418" s="246"/>
      <c r="L418" s="246"/>
      <c r="M418" s="246"/>
      <c r="N418" s="246"/>
      <c r="O418" s="246"/>
      <c r="P418" s="246"/>
      <c r="Q418" s="242"/>
      <c r="R418" s="246"/>
      <c r="S418" s="246"/>
      <c r="T418" s="246"/>
      <c r="U418" s="246"/>
      <c r="V418" s="246"/>
      <c r="W418" s="246"/>
      <c r="X418" s="246"/>
      <c r="Y418" s="246"/>
      <c r="Z418" s="246"/>
      <c r="AA418" s="246"/>
      <c r="AB418" s="246"/>
      <c r="AC418" s="246"/>
      <c r="AD418" s="246"/>
      <c r="AE418" s="344"/>
      <c r="AF418" s="344"/>
      <c r="AG418" s="344"/>
      <c r="AH418" s="344"/>
      <c r="AI418" s="344"/>
      <c r="AJ418" s="344"/>
      <c r="AK418" s="344"/>
      <c r="AL418" s="344"/>
      <c r="AM418" s="344"/>
      <c r="AN418" s="344"/>
      <c r="AO418" s="344"/>
      <c r="AP418" s="344"/>
      <c r="AQ418" s="344"/>
      <c r="AR418" s="344"/>
      <c r="AS418" s="247">
        <f>SUM(AE418:AR418)</f>
        <v>0</v>
      </c>
    </row>
    <row r="419" spans="1:45" ht="15" hidden="1" outlineLevel="1">
      <c r="A419" s="434"/>
      <c r="B419" s="365" t="s">
        <v>582</v>
      </c>
      <c r="C419" s="242" t="s">
        <v>325</v>
      </c>
      <c r="D419" s="246"/>
      <c r="E419" s="246"/>
      <c r="F419" s="246"/>
      <c r="G419" s="246"/>
      <c r="H419" s="246"/>
      <c r="I419" s="246"/>
      <c r="J419" s="246"/>
      <c r="K419" s="246"/>
      <c r="L419" s="246"/>
      <c r="M419" s="246"/>
      <c r="N419" s="246"/>
      <c r="O419" s="246"/>
      <c r="P419" s="246"/>
      <c r="Q419" s="386"/>
      <c r="R419" s="246"/>
      <c r="S419" s="246"/>
      <c r="T419" s="246"/>
      <c r="U419" s="246"/>
      <c r="V419" s="246"/>
      <c r="W419" s="246"/>
      <c r="X419" s="246"/>
      <c r="Y419" s="246"/>
      <c r="Z419" s="246"/>
      <c r="AA419" s="246"/>
      <c r="AB419" s="246"/>
      <c r="AC419" s="246"/>
      <c r="AD419" s="246"/>
      <c r="AE419" s="345">
        <f>AE418</f>
        <v>0</v>
      </c>
      <c r="AF419" s="345">
        <f t="shared" ref="AF419" si="1155">AF418</f>
        <v>0</v>
      </c>
      <c r="AG419" s="345">
        <f t="shared" ref="AG419" si="1156">AG418</f>
        <v>0</v>
      </c>
      <c r="AH419" s="345">
        <f t="shared" ref="AH419" si="1157">AH418</f>
        <v>0</v>
      </c>
      <c r="AI419" s="345">
        <f t="shared" ref="AI419" si="1158">AI418</f>
        <v>0</v>
      </c>
      <c r="AJ419" s="345">
        <f t="shared" ref="AJ419" si="1159">AJ418</f>
        <v>0</v>
      </c>
      <c r="AK419" s="345">
        <f t="shared" ref="AK419" si="1160">AK418</f>
        <v>0</v>
      </c>
      <c r="AL419" s="345">
        <f t="shared" ref="AL419" si="1161">AL418</f>
        <v>0</v>
      </c>
      <c r="AM419" s="345">
        <f t="shared" ref="AM419" si="1162">AM418</f>
        <v>0</v>
      </c>
      <c r="AN419" s="345">
        <f t="shared" ref="AN419" si="1163">AN418</f>
        <v>0</v>
      </c>
      <c r="AO419" s="345">
        <f t="shared" ref="AO419" si="1164">AO418</f>
        <v>0</v>
      </c>
      <c r="AP419" s="345">
        <f t="shared" ref="AP419" si="1165">AP418</f>
        <v>0</v>
      </c>
      <c r="AQ419" s="345">
        <f t="shared" ref="AQ419" si="1166">AQ418</f>
        <v>0</v>
      </c>
      <c r="AR419" s="345">
        <f t="shared" ref="AR419" si="1167">AR418</f>
        <v>0</v>
      </c>
      <c r="AS419" s="248"/>
    </row>
    <row r="420" spans="1:45" ht="15.6" hidden="1" outlineLevel="1">
      <c r="A420" s="434"/>
      <c r="B420" s="429"/>
      <c r="C420" s="250"/>
      <c r="D420" s="250"/>
      <c r="E420" s="250"/>
      <c r="F420" s="250"/>
      <c r="G420" s="250"/>
      <c r="H420" s="250"/>
      <c r="I420" s="250"/>
      <c r="J420" s="606"/>
      <c r="K420" s="250"/>
      <c r="L420" s="250"/>
      <c r="M420" s="250"/>
      <c r="N420" s="250"/>
      <c r="O420" s="250"/>
      <c r="P420" s="250"/>
      <c r="Q420" s="251"/>
      <c r="R420" s="250"/>
      <c r="S420" s="250"/>
      <c r="T420" s="250"/>
      <c r="U420" s="250"/>
      <c r="V420" s="250"/>
      <c r="W420" s="250"/>
      <c r="X420" s="250"/>
      <c r="Y420" s="250"/>
      <c r="Z420" s="250"/>
      <c r="AA420" s="250"/>
      <c r="AB420" s="250"/>
      <c r="AC420" s="250"/>
      <c r="AD420" s="250"/>
      <c r="AE420" s="346"/>
      <c r="AF420" s="347"/>
      <c r="AG420" s="347"/>
      <c r="AH420" s="347"/>
      <c r="AI420" s="347"/>
      <c r="AJ420" s="347"/>
      <c r="AK420" s="347"/>
      <c r="AL420" s="347"/>
      <c r="AM420" s="347"/>
      <c r="AN420" s="347"/>
      <c r="AO420" s="347"/>
      <c r="AP420" s="347"/>
      <c r="AQ420" s="347"/>
      <c r="AR420" s="347"/>
      <c r="AS420" s="253"/>
    </row>
    <row r="421" spans="1:45" ht="15" hidden="1" outlineLevel="1">
      <c r="A421" s="434">
        <v>2</v>
      </c>
      <c r="B421" s="362" t="s">
        <v>478</v>
      </c>
      <c r="C421" s="242" t="s">
        <v>323</v>
      </c>
      <c r="D421" s="246"/>
      <c r="E421" s="246"/>
      <c r="F421" s="246"/>
      <c r="G421" s="246"/>
      <c r="H421" s="246"/>
      <c r="I421" s="246"/>
      <c r="J421" s="246"/>
      <c r="K421" s="246"/>
      <c r="L421" s="246"/>
      <c r="M421" s="246"/>
      <c r="N421" s="246"/>
      <c r="O421" s="246"/>
      <c r="P421" s="246"/>
      <c r="Q421" s="242"/>
      <c r="R421" s="246"/>
      <c r="S421" s="246"/>
      <c r="T421" s="246"/>
      <c r="U421" s="246"/>
      <c r="V421" s="246"/>
      <c r="W421" s="246"/>
      <c r="X421" s="246"/>
      <c r="Y421" s="246"/>
      <c r="Z421" s="246"/>
      <c r="AA421" s="246"/>
      <c r="AB421" s="246"/>
      <c r="AC421" s="246"/>
      <c r="AD421" s="246"/>
      <c r="AE421" s="344"/>
      <c r="AF421" s="344"/>
      <c r="AG421" s="344"/>
      <c r="AH421" s="344"/>
      <c r="AI421" s="344"/>
      <c r="AJ421" s="344"/>
      <c r="AK421" s="344"/>
      <c r="AL421" s="344"/>
      <c r="AM421" s="344"/>
      <c r="AN421" s="344"/>
      <c r="AO421" s="344"/>
      <c r="AP421" s="344"/>
      <c r="AQ421" s="344"/>
      <c r="AR421" s="344"/>
      <c r="AS421" s="247">
        <f>SUM(AE421:AR421)</f>
        <v>0</v>
      </c>
    </row>
    <row r="422" spans="1:45" ht="15" hidden="1" outlineLevel="1">
      <c r="A422" s="434"/>
      <c r="B422" s="365" t="s">
        <v>582</v>
      </c>
      <c r="C422" s="242" t="s">
        <v>325</v>
      </c>
      <c r="D422" s="246"/>
      <c r="E422" s="246"/>
      <c r="F422" s="246"/>
      <c r="G422" s="246"/>
      <c r="H422" s="246"/>
      <c r="I422" s="246"/>
      <c r="J422" s="246"/>
      <c r="K422" s="246"/>
      <c r="L422" s="246"/>
      <c r="M422" s="246"/>
      <c r="N422" s="246"/>
      <c r="O422" s="246"/>
      <c r="P422" s="246"/>
      <c r="Q422" s="386"/>
      <c r="R422" s="246"/>
      <c r="S422" s="246"/>
      <c r="T422" s="246"/>
      <c r="U422" s="246"/>
      <c r="V422" s="246"/>
      <c r="W422" s="246"/>
      <c r="X422" s="246"/>
      <c r="Y422" s="246"/>
      <c r="Z422" s="246"/>
      <c r="AA422" s="246"/>
      <c r="AB422" s="246"/>
      <c r="AC422" s="246"/>
      <c r="AD422" s="246"/>
      <c r="AE422" s="345">
        <f>AE421</f>
        <v>0</v>
      </c>
      <c r="AF422" s="345">
        <f t="shared" ref="AF422" si="1168">AF421</f>
        <v>0</v>
      </c>
      <c r="AG422" s="345">
        <f t="shared" ref="AG422" si="1169">AG421</f>
        <v>0</v>
      </c>
      <c r="AH422" s="345">
        <f t="shared" ref="AH422" si="1170">AH421</f>
        <v>0</v>
      </c>
      <c r="AI422" s="345">
        <f t="shared" ref="AI422" si="1171">AI421</f>
        <v>0</v>
      </c>
      <c r="AJ422" s="345">
        <f t="shared" ref="AJ422" si="1172">AJ421</f>
        <v>0</v>
      </c>
      <c r="AK422" s="345">
        <f t="shared" ref="AK422" si="1173">AK421</f>
        <v>0</v>
      </c>
      <c r="AL422" s="345">
        <f t="shared" ref="AL422" si="1174">AL421</f>
        <v>0</v>
      </c>
      <c r="AM422" s="345">
        <f t="shared" ref="AM422" si="1175">AM421</f>
        <v>0</v>
      </c>
      <c r="AN422" s="345">
        <f t="shared" ref="AN422" si="1176">AN421</f>
        <v>0</v>
      </c>
      <c r="AO422" s="345">
        <f t="shared" ref="AO422" si="1177">AO421</f>
        <v>0</v>
      </c>
      <c r="AP422" s="345">
        <f t="shared" ref="AP422" si="1178">AP421</f>
        <v>0</v>
      </c>
      <c r="AQ422" s="345">
        <f t="shared" ref="AQ422" si="1179">AQ421</f>
        <v>0</v>
      </c>
      <c r="AR422" s="345">
        <f t="shared" ref="AR422" si="1180">AR421</f>
        <v>0</v>
      </c>
      <c r="AS422" s="248"/>
    </row>
    <row r="423" spans="1:45" ht="15.6" hidden="1" outlineLevel="1">
      <c r="A423" s="434"/>
      <c r="B423" s="429"/>
      <c r="C423" s="250"/>
      <c r="D423" s="255"/>
      <c r="E423" s="255"/>
      <c r="F423" s="255"/>
      <c r="G423" s="255"/>
      <c r="H423" s="255"/>
      <c r="I423" s="255"/>
      <c r="J423" s="255"/>
      <c r="K423" s="255"/>
      <c r="L423" s="255"/>
      <c r="M423" s="255"/>
      <c r="N423" s="255"/>
      <c r="O423" s="255"/>
      <c r="P423" s="255"/>
      <c r="Q423" s="251"/>
      <c r="R423" s="255"/>
      <c r="S423" s="255"/>
      <c r="T423" s="255"/>
      <c r="U423" s="255"/>
      <c r="V423" s="255"/>
      <c r="W423" s="255"/>
      <c r="X423" s="255"/>
      <c r="Y423" s="255"/>
      <c r="Z423" s="255"/>
      <c r="AA423" s="255"/>
      <c r="AB423" s="255"/>
      <c r="AC423" s="255"/>
      <c r="AD423" s="255"/>
      <c r="AE423" s="346"/>
      <c r="AF423" s="347"/>
      <c r="AG423" s="347"/>
      <c r="AH423" s="347"/>
      <c r="AI423" s="347"/>
      <c r="AJ423" s="347"/>
      <c r="AK423" s="347"/>
      <c r="AL423" s="347"/>
      <c r="AM423" s="347"/>
      <c r="AN423" s="347"/>
      <c r="AO423" s="347"/>
      <c r="AP423" s="347"/>
      <c r="AQ423" s="347"/>
      <c r="AR423" s="347"/>
      <c r="AS423" s="253"/>
    </row>
    <row r="424" spans="1:45" ht="15" hidden="1" outlineLevel="1">
      <c r="A424" s="434">
        <v>3</v>
      </c>
      <c r="B424" s="362" t="s">
        <v>479</v>
      </c>
      <c r="C424" s="242" t="s">
        <v>323</v>
      </c>
      <c r="D424" s="246"/>
      <c r="E424" s="246"/>
      <c r="F424" s="246"/>
      <c r="G424" s="246"/>
      <c r="H424" s="246"/>
      <c r="I424" s="246"/>
      <c r="J424" s="246"/>
      <c r="K424" s="246"/>
      <c r="L424" s="246"/>
      <c r="M424" s="246"/>
      <c r="N424" s="246"/>
      <c r="O424" s="246"/>
      <c r="P424" s="246"/>
      <c r="Q424" s="242"/>
      <c r="R424" s="246"/>
      <c r="S424" s="246"/>
      <c r="T424" s="246"/>
      <c r="U424" s="246"/>
      <c r="V424" s="246"/>
      <c r="W424" s="246"/>
      <c r="X424" s="246"/>
      <c r="Y424" s="246"/>
      <c r="Z424" s="246"/>
      <c r="AA424" s="246"/>
      <c r="AB424" s="246"/>
      <c r="AC424" s="246"/>
      <c r="AD424" s="246"/>
      <c r="AE424" s="344"/>
      <c r="AF424" s="344"/>
      <c r="AG424" s="344"/>
      <c r="AH424" s="344"/>
      <c r="AI424" s="344"/>
      <c r="AJ424" s="344"/>
      <c r="AK424" s="344"/>
      <c r="AL424" s="344"/>
      <c r="AM424" s="344"/>
      <c r="AN424" s="344"/>
      <c r="AO424" s="344"/>
      <c r="AP424" s="344"/>
      <c r="AQ424" s="344"/>
      <c r="AR424" s="344"/>
      <c r="AS424" s="247">
        <f>SUM(AE424:AR424)</f>
        <v>0</v>
      </c>
    </row>
    <row r="425" spans="1:45" ht="15" hidden="1" outlineLevel="1">
      <c r="A425" s="434"/>
      <c r="B425" s="365" t="s">
        <v>582</v>
      </c>
      <c r="C425" s="242" t="s">
        <v>325</v>
      </c>
      <c r="D425" s="246"/>
      <c r="E425" s="246"/>
      <c r="F425" s="246"/>
      <c r="G425" s="246"/>
      <c r="H425" s="246"/>
      <c r="I425" s="246"/>
      <c r="J425" s="246"/>
      <c r="K425" s="246"/>
      <c r="L425" s="246"/>
      <c r="M425" s="246"/>
      <c r="N425" s="246"/>
      <c r="O425" s="246"/>
      <c r="P425" s="246"/>
      <c r="Q425" s="386"/>
      <c r="R425" s="246"/>
      <c r="S425" s="246"/>
      <c r="T425" s="246"/>
      <c r="U425" s="246"/>
      <c r="V425" s="246"/>
      <c r="W425" s="246"/>
      <c r="X425" s="246"/>
      <c r="Y425" s="246"/>
      <c r="Z425" s="246"/>
      <c r="AA425" s="246"/>
      <c r="AB425" s="246"/>
      <c r="AC425" s="246"/>
      <c r="AD425" s="246"/>
      <c r="AE425" s="345">
        <f>AE424</f>
        <v>0</v>
      </c>
      <c r="AF425" s="345">
        <f t="shared" ref="AF425" si="1181">AF424</f>
        <v>0</v>
      </c>
      <c r="AG425" s="345">
        <f t="shared" ref="AG425" si="1182">AG424</f>
        <v>0</v>
      </c>
      <c r="AH425" s="345">
        <f t="shared" ref="AH425" si="1183">AH424</f>
        <v>0</v>
      </c>
      <c r="AI425" s="345">
        <f t="shared" ref="AI425" si="1184">AI424</f>
        <v>0</v>
      </c>
      <c r="AJ425" s="345">
        <f t="shared" ref="AJ425" si="1185">AJ424</f>
        <v>0</v>
      </c>
      <c r="AK425" s="345">
        <f t="shared" ref="AK425" si="1186">AK424</f>
        <v>0</v>
      </c>
      <c r="AL425" s="345">
        <f t="shared" ref="AL425" si="1187">AL424</f>
        <v>0</v>
      </c>
      <c r="AM425" s="345">
        <f t="shared" ref="AM425" si="1188">AM424</f>
        <v>0</v>
      </c>
      <c r="AN425" s="345">
        <f t="shared" ref="AN425" si="1189">AN424</f>
        <v>0</v>
      </c>
      <c r="AO425" s="345">
        <f t="shared" ref="AO425" si="1190">AO424</f>
        <v>0</v>
      </c>
      <c r="AP425" s="345">
        <f t="shared" ref="AP425" si="1191">AP424</f>
        <v>0</v>
      </c>
      <c r="AQ425" s="345">
        <f t="shared" ref="AQ425" si="1192">AQ424</f>
        <v>0</v>
      </c>
      <c r="AR425" s="345">
        <f t="shared" ref="AR425" si="1193">AR424</f>
        <v>0</v>
      </c>
      <c r="AS425" s="248"/>
    </row>
    <row r="426" spans="1:45" ht="15" hidden="1" outlineLevel="1">
      <c r="A426" s="434"/>
      <c r="B426" s="365"/>
      <c r="C426" s="256"/>
      <c r="D426" s="242"/>
      <c r="E426" s="242"/>
      <c r="F426" s="242"/>
      <c r="G426" s="242"/>
      <c r="H426" s="242"/>
      <c r="I426" s="242"/>
      <c r="J426" s="242"/>
      <c r="K426" s="242"/>
      <c r="L426" s="242"/>
      <c r="M426" s="242"/>
      <c r="N426" s="242"/>
      <c r="O426" s="242"/>
      <c r="P426" s="242"/>
      <c r="Q426" s="242"/>
      <c r="R426" s="242"/>
      <c r="S426" s="242"/>
      <c r="T426" s="242"/>
      <c r="U426" s="242"/>
      <c r="V426" s="242"/>
      <c r="W426" s="242"/>
      <c r="X426" s="242"/>
      <c r="Y426" s="242"/>
      <c r="Z426" s="242"/>
      <c r="AA426" s="242"/>
      <c r="AB426" s="242"/>
      <c r="AC426" s="242"/>
      <c r="AD426" s="242"/>
      <c r="AE426" s="346"/>
      <c r="AF426" s="346"/>
      <c r="AG426" s="346"/>
      <c r="AH426" s="346"/>
      <c r="AI426" s="346"/>
      <c r="AJ426" s="346"/>
      <c r="AK426" s="346"/>
      <c r="AL426" s="346"/>
      <c r="AM426" s="346"/>
      <c r="AN426" s="346"/>
      <c r="AO426" s="346"/>
      <c r="AP426" s="346"/>
      <c r="AQ426" s="346"/>
      <c r="AR426" s="346"/>
      <c r="AS426" s="257"/>
    </row>
    <row r="427" spans="1:45" ht="15" hidden="1" outlineLevel="1">
      <c r="A427" s="434">
        <v>4</v>
      </c>
      <c r="B427" s="264" t="s">
        <v>480</v>
      </c>
      <c r="C427" s="242" t="s">
        <v>323</v>
      </c>
      <c r="D427" s="246"/>
      <c r="E427" s="246"/>
      <c r="F427" s="246"/>
      <c r="G427" s="246"/>
      <c r="H427" s="246"/>
      <c r="I427" s="246"/>
      <c r="J427" s="246"/>
      <c r="K427" s="246"/>
      <c r="L427" s="246"/>
      <c r="M427" s="246"/>
      <c r="N427" s="246"/>
      <c r="O427" s="246"/>
      <c r="P427" s="246"/>
      <c r="Q427" s="242"/>
      <c r="R427" s="246"/>
      <c r="S427" s="246"/>
      <c r="T427" s="246"/>
      <c r="U427" s="246"/>
      <c r="V427" s="246"/>
      <c r="W427" s="246"/>
      <c r="X427" s="246"/>
      <c r="Y427" s="246"/>
      <c r="Z427" s="246"/>
      <c r="AA427" s="246"/>
      <c r="AB427" s="246"/>
      <c r="AC427" s="246"/>
      <c r="AD427" s="246"/>
      <c r="AE427" s="344"/>
      <c r="AF427" s="344"/>
      <c r="AG427" s="344"/>
      <c r="AH427" s="344"/>
      <c r="AI427" s="344"/>
      <c r="AJ427" s="344"/>
      <c r="AK427" s="344"/>
      <c r="AL427" s="344"/>
      <c r="AM427" s="344"/>
      <c r="AN427" s="344"/>
      <c r="AO427" s="344"/>
      <c r="AP427" s="344"/>
      <c r="AQ427" s="344"/>
      <c r="AR427" s="344"/>
      <c r="AS427" s="247">
        <f>SUM(AE427:AR427)</f>
        <v>0</v>
      </c>
    </row>
    <row r="428" spans="1:45" ht="15" hidden="1" outlineLevel="1">
      <c r="A428" s="434"/>
      <c r="B428" s="365" t="s">
        <v>582</v>
      </c>
      <c r="C428" s="242" t="s">
        <v>325</v>
      </c>
      <c r="D428" s="246"/>
      <c r="E428" s="246"/>
      <c r="F428" s="246"/>
      <c r="G428" s="246"/>
      <c r="H428" s="246"/>
      <c r="I428" s="246"/>
      <c r="J428" s="246"/>
      <c r="K428" s="246"/>
      <c r="L428" s="246"/>
      <c r="M428" s="246"/>
      <c r="N428" s="246"/>
      <c r="O428" s="246"/>
      <c r="P428" s="246"/>
      <c r="Q428" s="386"/>
      <c r="R428" s="246"/>
      <c r="S428" s="246"/>
      <c r="T428" s="246"/>
      <c r="U428" s="246"/>
      <c r="V428" s="246"/>
      <c r="W428" s="246"/>
      <c r="X428" s="246"/>
      <c r="Y428" s="246"/>
      <c r="Z428" s="246"/>
      <c r="AA428" s="246"/>
      <c r="AB428" s="246"/>
      <c r="AC428" s="246"/>
      <c r="AD428" s="246"/>
      <c r="AE428" s="345">
        <f>AE427</f>
        <v>0</v>
      </c>
      <c r="AF428" s="345">
        <f t="shared" ref="AF428" si="1194">AF427</f>
        <v>0</v>
      </c>
      <c r="AG428" s="345">
        <f t="shared" ref="AG428" si="1195">AG427</f>
        <v>0</v>
      </c>
      <c r="AH428" s="345">
        <f t="shared" ref="AH428" si="1196">AH427</f>
        <v>0</v>
      </c>
      <c r="AI428" s="345">
        <f t="shared" ref="AI428" si="1197">AI427</f>
        <v>0</v>
      </c>
      <c r="AJ428" s="345">
        <f t="shared" ref="AJ428" si="1198">AJ427</f>
        <v>0</v>
      </c>
      <c r="AK428" s="345">
        <f t="shared" ref="AK428" si="1199">AK427</f>
        <v>0</v>
      </c>
      <c r="AL428" s="345">
        <f t="shared" ref="AL428" si="1200">AL427</f>
        <v>0</v>
      </c>
      <c r="AM428" s="345">
        <f t="shared" ref="AM428" si="1201">AM427</f>
        <v>0</v>
      </c>
      <c r="AN428" s="345">
        <f t="shared" ref="AN428" si="1202">AN427</f>
        <v>0</v>
      </c>
      <c r="AO428" s="345">
        <f t="shared" ref="AO428" si="1203">AO427</f>
        <v>0</v>
      </c>
      <c r="AP428" s="345">
        <f t="shared" ref="AP428" si="1204">AP427</f>
        <v>0</v>
      </c>
      <c r="AQ428" s="345">
        <f t="shared" ref="AQ428" si="1205">AQ427</f>
        <v>0</v>
      </c>
      <c r="AR428" s="345">
        <f t="shared" ref="AR428" si="1206">AR427</f>
        <v>0</v>
      </c>
      <c r="AS428" s="248"/>
    </row>
    <row r="429" spans="1:45" ht="15" hidden="1" outlineLevel="1">
      <c r="A429" s="434"/>
      <c r="B429" s="365"/>
      <c r="C429" s="256"/>
      <c r="D429" s="255"/>
      <c r="E429" s="255"/>
      <c r="F429" s="255"/>
      <c r="G429" s="255"/>
      <c r="H429" s="255"/>
      <c r="I429" s="255"/>
      <c r="J429" s="255"/>
      <c r="K429" s="255"/>
      <c r="L429" s="255"/>
      <c r="M429" s="255"/>
      <c r="N429" s="255"/>
      <c r="O429" s="255"/>
      <c r="P429" s="255"/>
      <c r="Q429" s="242"/>
      <c r="R429" s="255"/>
      <c r="S429" s="255"/>
      <c r="T429" s="255"/>
      <c r="U429" s="255"/>
      <c r="V429" s="255"/>
      <c r="W429" s="255"/>
      <c r="X429" s="255"/>
      <c r="Y429" s="255"/>
      <c r="Z429" s="255"/>
      <c r="AA429" s="255"/>
      <c r="AB429" s="255"/>
      <c r="AC429" s="255"/>
      <c r="AD429" s="255"/>
      <c r="AE429" s="346"/>
      <c r="AF429" s="346"/>
      <c r="AG429" s="346"/>
      <c r="AH429" s="346"/>
      <c r="AI429" s="346"/>
      <c r="AJ429" s="346"/>
      <c r="AK429" s="346"/>
      <c r="AL429" s="346"/>
      <c r="AM429" s="346"/>
      <c r="AN429" s="346"/>
      <c r="AO429" s="346"/>
      <c r="AP429" s="346"/>
      <c r="AQ429" s="346"/>
      <c r="AR429" s="346"/>
      <c r="AS429" s="257"/>
    </row>
    <row r="430" spans="1:45" ht="30" hidden="1" outlineLevel="1">
      <c r="A430" s="434">
        <v>5</v>
      </c>
      <c r="B430" s="362" t="s">
        <v>481</v>
      </c>
      <c r="C430" s="242" t="s">
        <v>323</v>
      </c>
      <c r="D430" s="246"/>
      <c r="E430" s="246"/>
      <c r="F430" s="246"/>
      <c r="G430" s="246"/>
      <c r="H430" s="246"/>
      <c r="I430" s="246"/>
      <c r="J430" s="246"/>
      <c r="K430" s="246"/>
      <c r="L430" s="246"/>
      <c r="M430" s="246"/>
      <c r="N430" s="246"/>
      <c r="O430" s="246"/>
      <c r="P430" s="246"/>
      <c r="Q430" s="242"/>
      <c r="R430" s="246"/>
      <c r="S430" s="246"/>
      <c r="T430" s="246"/>
      <c r="U430" s="246"/>
      <c r="V430" s="246"/>
      <c r="W430" s="246"/>
      <c r="X430" s="246"/>
      <c r="Y430" s="246"/>
      <c r="Z430" s="246"/>
      <c r="AA430" s="246"/>
      <c r="AB430" s="246"/>
      <c r="AC430" s="246"/>
      <c r="AD430" s="246"/>
      <c r="AE430" s="344"/>
      <c r="AF430" s="344"/>
      <c r="AG430" s="344"/>
      <c r="AH430" s="344"/>
      <c r="AI430" s="344"/>
      <c r="AJ430" s="344"/>
      <c r="AK430" s="344"/>
      <c r="AL430" s="344"/>
      <c r="AM430" s="344"/>
      <c r="AN430" s="344"/>
      <c r="AO430" s="344"/>
      <c r="AP430" s="344"/>
      <c r="AQ430" s="344"/>
      <c r="AR430" s="344"/>
      <c r="AS430" s="247">
        <f>SUM(AE430:AR430)</f>
        <v>0</v>
      </c>
    </row>
    <row r="431" spans="1:45" ht="15" hidden="1" outlineLevel="1">
      <c r="A431" s="434"/>
      <c r="B431" s="365" t="s">
        <v>582</v>
      </c>
      <c r="C431" s="242" t="s">
        <v>325</v>
      </c>
      <c r="D431" s="246"/>
      <c r="E431" s="246"/>
      <c r="F431" s="246"/>
      <c r="G431" s="246"/>
      <c r="H431" s="246"/>
      <c r="I431" s="246"/>
      <c r="J431" s="246"/>
      <c r="K431" s="246"/>
      <c r="L431" s="246"/>
      <c r="M431" s="246"/>
      <c r="N431" s="246"/>
      <c r="O431" s="246"/>
      <c r="P431" s="246"/>
      <c r="Q431" s="386"/>
      <c r="R431" s="246"/>
      <c r="S431" s="246"/>
      <c r="T431" s="246"/>
      <c r="U431" s="246"/>
      <c r="V431" s="246"/>
      <c r="W431" s="246"/>
      <c r="X431" s="246"/>
      <c r="Y431" s="246"/>
      <c r="Z431" s="246"/>
      <c r="AA431" s="246"/>
      <c r="AB431" s="246"/>
      <c r="AC431" s="246"/>
      <c r="AD431" s="246"/>
      <c r="AE431" s="345">
        <f>AE430</f>
        <v>0</v>
      </c>
      <c r="AF431" s="345">
        <f t="shared" ref="AF431" si="1207">AF430</f>
        <v>0</v>
      </c>
      <c r="AG431" s="345">
        <f t="shared" ref="AG431" si="1208">AG430</f>
        <v>0</v>
      </c>
      <c r="AH431" s="345">
        <f t="shared" ref="AH431" si="1209">AH430</f>
        <v>0</v>
      </c>
      <c r="AI431" s="345">
        <f t="shared" ref="AI431" si="1210">AI430</f>
        <v>0</v>
      </c>
      <c r="AJ431" s="345">
        <f t="shared" ref="AJ431" si="1211">AJ430</f>
        <v>0</v>
      </c>
      <c r="AK431" s="345">
        <f t="shared" ref="AK431" si="1212">AK430</f>
        <v>0</v>
      </c>
      <c r="AL431" s="345">
        <f t="shared" ref="AL431" si="1213">AL430</f>
        <v>0</v>
      </c>
      <c r="AM431" s="345">
        <f t="shared" ref="AM431" si="1214">AM430</f>
        <v>0</v>
      </c>
      <c r="AN431" s="345">
        <f t="shared" ref="AN431" si="1215">AN430</f>
        <v>0</v>
      </c>
      <c r="AO431" s="345">
        <f t="shared" ref="AO431" si="1216">AO430</f>
        <v>0</v>
      </c>
      <c r="AP431" s="345">
        <f t="shared" ref="AP431" si="1217">AP430</f>
        <v>0</v>
      </c>
      <c r="AQ431" s="345">
        <f t="shared" ref="AQ431" si="1218">AQ430</f>
        <v>0</v>
      </c>
      <c r="AR431" s="345">
        <f t="shared" ref="AR431" si="1219">AR430</f>
        <v>0</v>
      </c>
      <c r="AS431" s="248"/>
    </row>
    <row r="432" spans="1:45" ht="15" hidden="1" outlineLevel="1">
      <c r="A432" s="434"/>
      <c r="B432" s="365"/>
      <c r="C432" s="242"/>
      <c r="D432" s="242"/>
      <c r="E432" s="242"/>
      <c r="F432" s="242"/>
      <c r="G432" s="242"/>
      <c r="H432" s="242"/>
      <c r="I432" s="242"/>
      <c r="J432" s="242"/>
      <c r="K432" s="242"/>
      <c r="L432" s="242"/>
      <c r="M432" s="242"/>
      <c r="N432" s="242"/>
      <c r="O432" s="242"/>
      <c r="P432" s="242"/>
      <c r="Q432" s="242"/>
      <c r="R432" s="242"/>
      <c r="S432" s="242"/>
      <c r="T432" s="242"/>
      <c r="U432" s="242"/>
      <c r="V432" s="242"/>
      <c r="W432" s="242"/>
      <c r="X432" s="242"/>
      <c r="Y432" s="242"/>
      <c r="Z432" s="242"/>
      <c r="AA432" s="242"/>
      <c r="AB432" s="242"/>
      <c r="AC432" s="242"/>
      <c r="AD432" s="242"/>
      <c r="AE432" s="356"/>
      <c r="AF432" s="357"/>
      <c r="AG432" s="357"/>
      <c r="AH432" s="357"/>
      <c r="AI432" s="357"/>
      <c r="AJ432" s="357"/>
      <c r="AK432" s="357"/>
      <c r="AL432" s="357"/>
      <c r="AM432" s="357"/>
      <c r="AN432" s="357"/>
      <c r="AO432" s="357"/>
      <c r="AP432" s="357"/>
      <c r="AQ432" s="357"/>
      <c r="AR432" s="357"/>
      <c r="AS432" s="248"/>
    </row>
    <row r="433" spans="1:45" ht="15.6" hidden="1" outlineLevel="1">
      <c r="A433" s="434"/>
      <c r="B433" s="421" t="s">
        <v>482</v>
      </c>
      <c r="C433" s="240"/>
      <c r="D433" s="240"/>
      <c r="E433" s="240"/>
      <c r="F433" s="240"/>
      <c r="G433" s="240"/>
      <c r="H433" s="240"/>
      <c r="I433" s="240"/>
      <c r="J433" s="240"/>
      <c r="K433" s="240"/>
      <c r="L433" s="240"/>
      <c r="M433" s="240"/>
      <c r="N433" s="240"/>
      <c r="O433" s="240"/>
      <c r="P433" s="240"/>
      <c r="Q433" s="241"/>
      <c r="R433" s="240"/>
      <c r="S433" s="240"/>
      <c r="T433" s="240"/>
      <c r="U433" s="240"/>
      <c r="V433" s="240"/>
      <c r="W433" s="240"/>
      <c r="X433" s="240"/>
      <c r="Y433" s="240"/>
      <c r="Z433" s="240"/>
      <c r="AA433" s="240"/>
      <c r="AB433" s="240"/>
      <c r="AC433" s="240"/>
      <c r="AD433" s="240"/>
      <c r="AE433" s="348"/>
      <c r="AF433" s="348"/>
      <c r="AG433" s="348"/>
      <c r="AH433" s="348"/>
      <c r="AI433" s="348"/>
      <c r="AJ433" s="348"/>
      <c r="AK433" s="348"/>
      <c r="AL433" s="348"/>
      <c r="AM433" s="348"/>
      <c r="AN433" s="348"/>
      <c r="AO433" s="348"/>
      <c r="AP433" s="348"/>
      <c r="AQ433" s="348"/>
      <c r="AR433" s="348"/>
      <c r="AS433" s="243"/>
    </row>
    <row r="434" spans="1:45" ht="15" hidden="1" outlineLevel="1">
      <c r="A434" s="434">
        <v>6</v>
      </c>
      <c r="B434" s="362" t="s">
        <v>483</v>
      </c>
      <c r="C434" s="242" t="s">
        <v>323</v>
      </c>
      <c r="D434" s="246"/>
      <c r="E434" s="246"/>
      <c r="F434" s="246"/>
      <c r="G434" s="246"/>
      <c r="H434" s="246"/>
      <c r="I434" s="246"/>
      <c r="J434" s="246"/>
      <c r="K434" s="246"/>
      <c r="L434" s="246"/>
      <c r="M434" s="246"/>
      <c r="N434" s="246"/>
      <c r="O434" s="246"/>
      <c r="P434" s="246"/>
      <c r="Q434" s="246">
        <v>12</v>
      </c>
      <c r="R434" s="246"/>
      <c r="S434" s="246"/>
      <c r="T434" s="246"/>
      <c r="U434" s="246"/>
      <c r="V434" s="246"/>
      <c r="W434" s="246"/>
      <c r="X434" s="246"/>
      <c r="Y434" s="246"/>
      <c r="Z434" s="246"/>
      <c r="AA434" s="246"/>
      <c r="AB434" s="246"/>
      <c r="AC434" s="246"/>
      <c r="AD434" s="246"/>
      <c r="AE434" s="349"/>
      <c r="AF434" s="344"/>
      <c r="AG434" s="344"/>
      <c r="AH434" s="344"/>
      <c r="AI434" s="344"/>
      <c r="AJ434" s="344"/>
      <c r="AK434" s="344"/>
      <c r="AL434" s="349"/>
      <c r="AM434" s="349"/>
      <c r="AN434" s="349"/>
      <c r="AO434" s="349"/>
      <c r="AP434" s="349"/>
      <c r="AQ434" s="349"/>
      <c r="AR434" s="349"/>
      <c r="AS434" s="247">
        <f>SUM(AE434:AR434)</f>
        <v>0</v>
      </c>
    </row>
    <row r="435" spans="1:45" ht="15" hidden="1" outlineLevel="1">
      <c r="A435" s="434"/>
      <c r="B435" s="365" t="s">
        <v>582</v>
      </c>
      <c r="C435" s="242" t="s">
        <v>325</v>
      </c>
      <c r="D435" s="246"/>
      <c r="E435" s="246"/>
      <c r="F435" s="246"/>
      <c r="G435" s="246"/>
      <c r="H435" s="246"/>
      <c r="I435" s="246"/>
      <c r="J435" s="246"/>
      <c r="K435" s="246"/>
      <c r="L435" s="246"/>
      <c r="M435" s="246"/>
      <c r="N435" s="246"/>
      <c r="O435" s="246"/>
      <c r="P435" s="246"/>
      <c r="Q435" s="246">
        <f>Q434</f>
        <v>12</v>
      </c>
      <c r="R435" s="246"/>
      <c r="S435" s="246"/>
      <c r="T435" s="246"/>
      <c r="U435" s="246"/>
      <c r="V435" s="246"/>
      <c r="W435" s="246"/>
      <c r="X435" s="246"/>
      <c r="Y435" s="246"/>
      <c r="Z435" s="246"/>
      <c r="AA435" s="246"/>
      <c r="AB435" s="246"/>
      <c r="AC435" s="246"/>
      <c r="AD435" s="246"/>
      <c r="AE435" s="345">
        <f>AE434</f>
        <v>0</v>
      </c>
      <c r="AF435" s="345">
        <f t="shared" ref="AF435" si="1220">AF434</f>
        <v>0</v>
      </c>
      <c r="AG435" s="345">
        <f t="shared" ref="AG435" si="1221">AG434</f>
        <v>0</v>
      </c>
      <c r="AH435" s="345">
        <f t="shared" ref="AH435" si="1222">AH434</f>
        <v>0</v>
      </c>
      <c r="AI435" s="345">
        <f t="shared" ref="AI435" si="1223">AI434</f>
        <v>0</v>
      </c>
      <c r="AJ435" s="345">
        <f t="shared" ref="AJ435" si="1224">AJ434</f>
        <v>0</v>
      </c>
      <c r="AK435" s="345">
        <f t="shared" ref="AK435" si="1225">AK434</f>
        <v>0</v>
      </c>
      <c r="AL435" s="345">
        <f t="shared" ref="AL435" si="1226">AL434</f>
        <v>0</v>
      </c>
      <c r="AM435" s="345">
        <f t="shared" ref="AM435" si="1227">AM434</f>
        <v>0</v>
      </c>
      <c r="AN435" s="345">
        <f t="shared" ref="AN435" si="1228">AN434</f>
        <v>0</v>
      </c>
      <c r="AO435" s="345">
        <f t="shared" ref="AO435" si="1229">AO434</f>
        <v>0</v>
      </c>
      <c r="AP435" s="345">
        <f t="shared" ref="AP435" si="1230">AP434</f>
        <v>0</v>
      </c>
      <c r="AQ435" s="345">
        <f t="shared" ref="AQ435" si="1231">AQ434</f>
        <v>0</v>
      </c>
      <c r="AR435" s="345">
        <f t="shared" ref="AR435" si="1232">AR434</f>
        <v>0</v>
      </c>
      <c r="AS435" s="261"/>
    </row>
    <row r="436" spans="1:45" ht="15" hidden="1" outlineLevel="1">
      <c r="A436" s="434"/>
      <c r="B436" s="230"/>
      <c r="C436" s="262"/>
      <c r="D436" s="242"/>
      <c r="E436" s="242"/>
      <c r="F436" s="242"/>
      <c r="G436" s="242"/>
      <c r="H436" s="242"/>
      <c r="I436" s="242"/>
      <c r="J436" s="242"/>
      <c r="K436" s="242"/>
      <c r="L436" s="242"/>
      <c r="M436" s="242"/>
      <c r="N436" s="242"/>
      <c r="O436" s="242"/>
      <c r="P436" s="242"/>
      <c r="Q436" s="242"/>
      <c r="R436" s="242"/>
      <c r="S436" s="242"/>
      <c r="T436" s="242"/>
      <c r="U436" s="242"/>
      <c r="V436" s="242"/>
      <c r="W436" s="242"/>
      <c r="X436" s="242"/>
      <c r="Y436" s="242"/>
      <c r="Z436" s="242"/>
      <c r="AA436" s="242"/>
      <c r="AB436" s="242"/>
      <c r="AC436" s="242"/>
      <c r="AD436" s="242"/>
      <c r="AE436" s="350"/>
      <c r="AF436" s="350"/>
      <c r="AG436" s="350"/>
      <c r="AH436" s="350"/>
      <c r="AI436" s="350"/>
      <c r="AJ436" s="350"/>
      <c r="AK436" s="350"/>
      <c r="AL436" s="350"/>
      <c r="AM436" s="350"/>
      <c r="AN436" s="350"/>
      <c r="AO436" s="350"/>
      <c r="AP436" s="350"/>
      <c r="AQ436" s="350"/>
      <c r="AR436" s="350"/>
      <c r="AS436" s="263"/>
    </row>
    <row r="437" spans="1:45" ht="15" hidden="1" outlineLevel="1">
      <c r="A437" s="434">
        <v>7</v>
      </c>
      <c r="B437" s="362" t="s">
        <v>484</v>
      </c>
      <c r="C437" s="242" t="s">
        <v>323</v>
      </c>
      <c r="D437" s="246"/>
      <c r="E437" s="246"/>
      <c r="F437" s="246"/>
      <c r="G437" s="246"/>
      <c r="H437" s="246"/>
      <c r="I437" s="246"/>
      <c r="J437" s="246"/>
      <c r="K437" s="246"/>
      <c r="L437" s="246"/>
      <c r="M437" s="246"/>
      <c r="N437" s="246"/>
      <c r="O437" s="246"/>
      <c r="P437" s="246"/>
      <c r="Q437" s="246">
        <v>12</v>
      </c>
      <c r="R437" s="246"/>
      <c r="S437" s="246"/>
      <c r="T437" s="246"/>
      <c r="U437" s="246"/>
      <c r="V437" s="246"/>
      <c r="W437" s="246"/>
      <c r="X437" s="246"/>
      <c r="Y437" s="246"/>
      <c r="Z437" s="246"/>
      <c r="AA437" s="246"/>
      <c r="AB437" s="246"/>
      <c r="AC437" s="246"/>
      <c r="AD437" s="246"/>
      <c r="AE437" s="349"/>
      <c r="AF437" s="344"/>
      <c r="AG437" s="344"/>
      <c r="AH437" s="344"/>
      <c r="AI437" s="344"/>
      <c r="AJ437" s="344"/>
      <c r="AK437" s="344"/>
      <c r="AL437" s="349"/>
      <c r="AM437" s="349"/>
      <c r="AN437" s="349"/>
      <c r="AO437" s="349"/>
      <c r="AP437" s="349"/>
      <c r="AQ437" s="349"/>
      <c r="AR437" s="349"/>
      <c r="AS437" s="247">
        <f>SUM(AE437:AR437)</f>
        <v>0</v>
      </c>
    </row>
    <row r="438" spans="1:45" ht="15" hidden="1" outlineLevel="1">
      <c r="A438" s="434"/>
      <c r="B438" s="365" t="s">
        <v>582</v>
      </c>
      <c r="C438" s="242" t="s">
        <v>325</v>
      </c>
      <c r="D438" s="246"/>
      <c r="E438" s="246"/>
      <c r="F438" s="246"/>
      <c r="G438" s="246"/>
      <c r="H438" s="246"/>
      <c r="I438" s="246"/>
      <c r="J438" s="246"/>
      <c r="K438" s="246"/>
      <c r="L438" s="246"/>
      <c r="M438" s="246"/>
      <c r="N438" s="246"/>
      <c r="O438" s="246"/>
      <c r="P438" s="246"/>
      <c r="Q438" s="246">
        <f>Q437</f>
        <v>12</v>
      </c>
      <c r="R438" s="246"/>
      <c r="S438" s="246"/>
      <c r="T438" s="246"/>
      <c r="U438" s="246"/>
      <c r="V438" s="246"/>
      <c r="W438" s="246"/>
      <c r="X438" s="246"/>
      <c r="Y438" s="246"/>
      <c r="Z438" s="246"/>
      <c r="AA438" s="246"/>
      <c r="AB438" s="246"/>
      <c r="AC438" s="246"/>
      <c r="AD438" s="246"/>
      <c r="AE438" s="345">
        <f>AE437</f>
        <v>0</v>
      </c>
      <c r="AF438" s="345">
        <f t="shared" ref="AF438" si="1233">AF437</f>
        <v>0</v>
      </c>
      <c r="AG438" s="345">
        <f t="shared" ref="AG438" si="1234">AG437</f>
        <v>0</v>
      </c>
      <c r="AH438" s="345">
        <f t="shared" ref="AH438" si="1235">AH437</f>
        <v>0</v>
      </c>
      <c r="AI438" s="345">
        <f t="shared" ref="AI438" si="1236">AI437</f>
        <v>0</v>
      </c>
      <c r="AJ438" s="345">
        <f t="shared" ref="AJ438" si="1237">AJ437</f>
        <v>0</v>
      </c>
      <c r="AK438" s="345">
        <f t="shared" ref="AK438" si="1238">AK437</f>
        <v>0</v>
      </c>
      <c r="AL438" s="345">
        <f t="shared" ref="AL438" si="1239">AL437</f>
        <v>0</v>
      </c>
      <c r="AM438" s="345">
        <f t="shared" ref="AM438" si="1240">AM437</f>
        <v>0</v>
      </c>
      <c r="AN438" s="345">
        <f t="shared" ref="AN438" si="1241">AN437</f>
        <v>0</v>
      </c>
      <c r="AO438" s="345">
        <f t="shared" ref="AO438" si="1242">AO437</f>
        <v>0</v>
      </c>
      <c r="AP438" s="345">
        <f t="shared" ref="AP438" si="1243">AP437</f>
        <v>0</v>
      </c>
      <c r="AQ438" s="345">
        <f t="shared" ref="AQ438" si="1244">AQ437</f>
        <v>0</v>
      </c>
      <c r="AR438" s="345">
        <f t="shared" ref="AR438" si="1245">AR437</f>
        <v>0</v>
      </c>
      <c r="AS438" s="261"/>
    </row>
    <row r="439" spans="1:45" ht="15" hidden="1" outlineLevel="1">
      <c r="A439" s="434"/>
      <c r="B439" s="362"/>
      <c r="C439" s="262"/>
      <c r="D439" s="242"/>
      <c r="E439" s="242"/>
      <c r="F439" s="242"/>
      <c r="G439" s="242"/>
      <c r="H439" s="242"/>
      <c r="I439" s="242"/>
      <c r="J439" s="242"/>
      <c r="K439" s="242"/>
      <c r="L439" s="242"/>
      <c r="M439" s="242"/>
      <c r="N439" s="242"/>
      <c r="O439" s="242"/>
      <c r="P439" s="242"/>
      <c r="Q439" s="242"/>
      <c r="R439" s="242"/>
      <c r="S439" s="242"/>
      <c r="T439" s="242"/>
      <c r="U439" s="242"/>
      <c r="V439" s="242"/>
      <c r="W439" s="242"/>
      <c r="X439" s="242"/>
      <c r="Y439" s="242"/>
      <c r="Z439" s="242"/>
      <c r="AA439" s="242"/>
      <c r="AB439" s="242"/>
      <c r="AC439" s="242"/>
      <c r="AD439" s="242"/>
      <c r="AE439" s="350"/>
      <c r="AF439" s="351"/>
      <c r="AG439" s="350"/>
      <c r="AH439" s="350"/>
      <c r="AI439" s="350"/>
      <c r="AJ439" s="350"/>
      <c r="AK439" s="350"/>
      <c r="AL439" s="350"/>
      <c r="AM439" s="350"/>
      <c r="AN439" s="350"/>
      <c r="AO439" s="350"/>
      <c r="AP439" s="350"/>
      <c r="AQ439" s="350"/>
      <c r="AR439" s="350"/>
      <c r="AS439" s="263"/>
    </row>
    <row r="440" spans="1:45" ht="15" hidden="1" outlineLevel="1">
      <c r="A440" s="434">
        <v>8</v>
      </c>
      <c r="B440" s="362" t="s">
        <v>485</v>
      </c>
      <c r="C440" s="242" t="s">
        <v>323</v>
      </c>
      <c r="D440" s="246"/>
      <c r="E440" s="246"/>
      <c r="F440" s="246"/>
      <c r="G440" s="246"/>
      <c r="H440" s="246"/>
      <c r="I440" s="246"/>
      <c r="J440" s="246"/>
      <c r="K440" s="246"/>
      <c r="L440" s="246"/>
      <c r="M440" s="246"/>
      <c r="N440" s="246"/>
      <c r="O440" s="246"/>
      <c r="P440" s="246"/>
      <c r="Q440" s="246">
        <v>12</v>
      </c>
      <c r="R440" s="246"/>
      <c r="S440" s="246"/>
      <c r="T440" s="246"/>
      <c r="U440" s="246"/>
      <c r="V440" s="246"/>
      <c r="W440" s="246"/>
      <c r="X440" s="246"/>
      <c r="Y440" s="246"/>
      <c r="Z440" s="246"/>
      <c r="AA440" s="246"/>
      <c r="AB440" s="246"/>
      <c r="AC440" s="246"/>
      <c r="AD440" s="246"/>
      <c r="AE440" s="349"/>
      <c r="AF440" s="344"/>
      <c r="AG440" s="344"/>
      <c r="AH440" s="344"/>
      <c r="AI440" s="344"/>
      <c r="AJ440" s="344"/>
      <c r="AK440" s="344"/>
      <c r="AL440" s="349"/>
      <c r="AM440" s="349"/>
      <c r="AN440" s="349"/>
      <c r="AO440" s="349"/>
      <c r="AP440" s="349"/>
      <c r="AQ440" s="349"/>
      <c r="AR440" s="349"/>
      <c r="AS440" s="247">
        <f>SUM(AE440:AR440)</f>
        <v>0</v>
      </c>
    </row>
    <row r="441" spans="1:45" ht="15" hidden="1" outlineLevel="1">
      <c r="A441" s="434"/>
      <c r="B441" s="365" t="s">
        <v>582</v>
      </c>
      <c r="C441" s="242" t="s">
        <v>325</v>
      </c>
      <c r="D441" s="246"/>
      <c r="E441" s="246"/>
      <c r="F441" s="246"/>
      <c r="G441" s="246"/>
      <c r="H441" s="246"/>
      <c r="I441" s="246"/>
      <c r="J441" s="246"/>
      <c r="K441" s="246"/>
      <c r="L441" s="246"/>
      <c r="M441" s="246"/>
      <c r="N441" s="246"/>
      <c r="O441" s="246"/>
      <c r="P441" s="246"/>
      <c r="Q441" s="246">
        <f>Q440</f>
        <v>12</v>
      </c>
      <c r="R441" s="246"/>
      <c r="S441" s="246"/>
      <c r="T441" s="246"/>
      <c r="U441" s="246"/>
      <c r="V441" s="246"/>
      <c r="W441" s="246"/>
      <c r="X441" s="246"/>
      <c r="Y441" s="246"/>
      <c r="Z441" s="246"/>
      <c r="AA441" s="246"/>
      <c r="AB441" s="246"/>
      <c r="AC441" s="246"/>
      <c r="AD441" s="246"/>
      <c r="AE441" s="345">
        <f>AE440</f>
        <v>0</v>
      </c>
      <c r="AF441" s="345">
        <f t="shared" ref="AF441" si="1246">AF440</f>
        <v>0</v>
      </c>
      <c r="AG441" s="345">
        <f t="shared" ref="AG441" si="1247">AG440</f>
        <v>0</v>
      </c>
      <c r="AH441" s="345">
        <f t="shared" ref="AH441" si="1248">AH440</f>
        <v>0</v>
      </c>
      <c r="AI441" s="345">
        <f t="shared" ref="AI441" si="1249">AI440</f>
        <v>0</v>
      </c>
      <c r="AJ441" s="345">
        <f t="shared" ref="AJ441" si="1250">AJ440</f>
        <v>0</v>
      </c>
      <c r="AK441" s="345">
        <f t="shared" ref="AK441" si="1251">AK440</f>
        <v>0</v>
      </c>
      <c r="AL441" s="345">
        <f t="shared" ref="AL441" si="1252">AL440</f>
        <v>0</v>
      </c>
      <c r="AM441" s="345">
        <f t="shared" ref="AM441" si="1253">AM440</f>
        <v>0</v>
      </c>
      <c r="AN441" s="345">
        <f t="shared" ref="AN441" si="1254">AN440</f>
        <v>0</v>
      </c>
      <c r="AO441" s="345">
        <f t="shared" ref="AO441" si="1255">AO440</f>
        <v>0</v>
      </c>
      <c r="AP441" s="345">
        <f t="shared" ref="AP441" si="1256">AP440</f>
        <v>0</v>
      </c>
      <c r="AQ441" s="345">
        <f t="shared" ref="AQ441" si="1257">AQ440</f>
        <v>0</v>
      </c>
      <c r="AR441" s="345">
        <f t="shared" ref="AR441" si="1258">AR440</f>
        <v>0</v>
      </c>
      <c r="AS441" s="261"/>
    </row>
    <row r="442" spans="1:45" ht="15" hidden="1" outlineLevel="1">
      <c r="A442" s="434"/>
      <c r="B442" s="362"/>
      <c r="C442" s="262"/>
      <c r="D442" s="266"/>
      <c r="E442" s="266"/>
      <c r="F442" s="266"/>
      <c r="G442" s="266"/>
      <c r="H442" s="266"/>
      <c r="I442" s="266"/>
      <c r="J442" s="266"/>
      <c r="K442" s="266"/>
      <c r="L442" s="266"/>
      <c r="M442" s="266"/>
      <c r="N442" s="266"/>
      <c r="O442" s="266"/>
      <c r="P442" s="266"/>
      <c r="Q442" s="242"/>
      <c r="R442" s="266"/>
      <c r="S442" s="266"/>
      <c r="T442" s="266"/>
      <c r="U442" s="266"/>
      <c r="V442" s="266"/>
      <c r="W442" s="266"/>
      <c r="X442" s="266"/>
      <c r="Y442" s="266"/>
      <c r="Z442" s="266"/>
      <c r="AA442" s="266"/>
      <c r="AB442" s="266"/>
      <c r="AC442" s="266"/>
      <c r="AD442" s="266"/>
      <c r="AE442" s="350"/>
      <c r="AF442" s="351"/>
      <c r="AG442" s="350"/>
      <c r="AH442" s="350"/>
      <c r="AI442" s="350"/>
      <c r="AJ442" s="350"/>
      <c r="AK442" s="350"/>
      <c r="AL442" s="350"/>
      <c r="AM442" s="350"/>
      <c r="AN442" s="350"/>
      <c r="AO442" s="350"/>
      <c r="AP442" s="350"/>
      <c r="AQ442" s="350"/>
      <c r="AR442" s="350"/>
      <c r="AS442" s="263"/>
    </row>
    <row r="443" spans="1:45" ht="15" hidden="1" outlineLevel="1">
      <c r="A443" s="434">
        <v>9</v>
      </c>
      <c r="B443" s="362" t="s">
        <v>486</v>
      </c>
      <c r="C443" s="242" t="s">
        <v>323</v>
      </c>
      <c r="D443" s="246"/>
      <c r="E443" s="246"/>
      <c r="F443" s="246"/>
      <c r="G443" s="246"/>
      <c r="H443" s="246"/>
      <c r="I443" s="246"/>
      <c r="J443" s="246"/>
      <c r="K443" s="246"/>
      <c r="L443" s="246"/>
      <c r="M443" s="246"/>
      <c r="N443" s="246"/>
      <c r="O443" s="246"/>
      <c r="P443" s="246"/>
      <c r="Q443" s="246">
        <v>12</v>
      </c>
      <c r="R443" s="246"/>
      <c r="S443" s="246"/>
      <c r="T443" s="246"/>
      <c r="U443" s="246"/>
      <c r="V443" s="246"/>
      <c r="W443" s="246"/>
      <c r="X443" s="246"/>
      <c r="Y443" s="246"/>
      <c r="Z443" s="246"/>
      <c r="AA443" s="246"/>
      <c r="AB443" s="246"/>
      <c r="AC443" s="246"/>
      <c r="AD443" s="246"/>
      <c r="AE443" s="349"/>
      <c r="AF443" s="344"/>
      <c r="AG443" s="344"/>
      <c r="AH443" s="344"/>
      <c r="AI443" s="344"/>
      <c r="AJ443" s="344"/>
      <c r="AK443" s="344"/>
      <c r="AL443" s="349"/>
      <c r="AM443" s="349"/>
      <c r="AN443" s="349"/>
      <c r="AO443" s="349"/>
      <c r="AP443" s="349"/>
      <c r="AQ443" s="349"/>
      <c r="AR443" s="349"/>
      <c r="AS443" s="247">
        <f>SUM(AE443:AR443)</f>
        <v>0</v>
      </c>
    </row>
    <row r="444" spans="1:45" ht="15" hidden="1" outlineLevel="1">
      <c r="A444" s="434"/>
      <c r="B444" s="365" t="s">
        <v>582</v>
      </c>
      <c r="C444" s="242" t="s">
        <v>325</v>
      </c>
      <c r="D444" s="246"/>
      <c r="E444" s="246"/>
      <c r="F444" s="246"/>
      <c r="G444" s="246"/>
      <c r="H444" s="246"/>
      <c r="I444" s="246"/>
      <c r="J444" s="246"/>
      <c r="K444" s="246"/>
      <c r="L444" s="246"/>
      <c r="M444" s="246"/>
      <c r="N444" s="246"/>
      <c r="O444" s="246"/>
      <c r="P444" s="246"/>
      <c r="Q444" s="246">
        <f>Q443</f>
        <v>12</v>
      </c>
      <c r="R444" s="246"/>
      <c r="S444" s="246"/>
      <c r="T444" s="246"/>
      <c r="U444" s="246"/>
      <c r="V444" s="246"/>
      <c r="W444" s="246"/>
      <c r="X444" s="246"/>
      <c r="Y444" s="246"/>
      <c r="Z444" s="246"/>
      <c r="AA444" s="246"/>
      <c r="AB444" s="246"/>
      <c r="AC444" s="246"/>
      <c r="AD444" s="246"/>
      <c r="AE444" s="345">
        <f>AE443</f>
        <v>0</v>
      </c>
      <c r="AF444" s="345">
        <f t="shared" ref="AF444" si="1259">AF443</f>
        <v>0</v>
      </c>
      <c r="AG444" s="345">
        <f t="shared" ref="AG444" si="1260">AG443</f>
        <v>0</v>
      </c>
      <c r="AH444" s="345">
        <f t="shared" ref="AH444" si="1261">AH443</f>
        <v>0</v>
      </c>
      <c r="AI444" s="345">
        <f t="shared" ref="AI444" si="1262">AI443</f>
        <v>0</v>
      </c>
      <c r="AJ444" s="345">
        <f t="shared" ref="AJ444" si="1263">AJ443</f>
        <v>0</v>
      </c>
      <c r="AK444" s="345">
        <f t="shared" ref="AK444" si="1264">AK443</f>
        <v>0</v>
      </c>
      <c r="AL444" s="345">
        <f t="shared" ref="AL444" si="1265">AL443</f>
        <v>0</v>
      </c>
      <c r="AM444" s="345">
        <f t="shared" ref="AM444" si="1266">AM443</f>
        <v>0</v>
      </c>
      <c r="AN444" s="345">
        <f t="shared" ref="AN444" si="1267">AN443</f>
        <v>0</v>
      </c>
      <c r="AO444" s="345">
        <f t="shared" ref="AO444" si="1268">AO443</f>
        <v>0</v>
      </c>
      <c r="AP444" s="345">
        <f t="shared" ref="AP444" si="1269">AP443</f>
        <v>0</v>
      </c>
      <c r="AQ444" s="345">
        <f t="shared" ref="AQ444" si="1270">AQ443</f>
        <v>0</v>
      </c>
      <c r="AR444" s="345">
        <f t="shared" ref="AR444" si="1271">AR443</f>
        <v>0</v>
      </c>
      <c r="AS444" s="261"/>
    </row>
    <row r="445" spans="1:45" ht="15" hidden="1" outlineLevel="1">
      <c r="A445" s="434"/>
      <c r="B445" s="362"/>
      <c r="C445" s="262"/>
      <c r="D445" s="266"/>
      <c r="E445" s="266"/>
      <c r="F445" s="266"/>
      <c r="G445" s="266"/>
      <c r="H445" s="266"/>
      <c r="I445" s="266"/>
      <c r="J445" s="266"/>
      <c r="K445" s="266"/>
      <c r="L445" s="266"/>
      <c r="M445" s="266"/>
      <c r="N445" s="266"/>
      <c r="O445" s="266"/>
      <c r="P445" s="266"/>
      <c r="Q445" s="242"/>
      <c r="R445" s="266"/>
      <c r="S445" s="266"/>
      <c r="T445" s="266"/>
      <c r="U445" s="266"/>
      <c r="V445" s="266"/>
      <c r="W445" s="266"/>
      <c r="X445" s="266"/>
      <c r="Y445" s="266"/>
      <c r="Z445" s="266"/>
      <c r="AA445" s="266"/>
      <c r="AB445" s="266"/>
      <c r="AC445" s="266"/>
      <c r="AD445" s="266"/>
      <c r="AE445" s="350"/>
      <c r="AF445" s="350"/>
      <c r="AG445" s="350"/>
      <c r="AH445" s="350"/>
      <c r="AI445" s="350"/>
      <c r="AJ445" s="350"/>
      <c r="AK445" s="350"/>
      <c r="AL445" s="350"/>
      <c r="AM445" s="350"/>
      <c r="AN445" s="350"/>
      <c r="AO445" s="350"/>
      <c r="AP445" s="350"/>
      <c r="AQ445" s="350"/>
      <c r="AR445" s="350"/>
      <c r="AS445" s="263"/>
    </row>
    <row r="446" spans="1:45" ht="15" hidden="1" outlineLevel="1">
      <c r="A446" s="434">
        <v>10</v>
      </c>
      <c r="B446" s="362" t="s">
        <v>487</v>
      </c>
      <c r="C446" s="242" t="s">
        <v>323</v>
      </c>
      <c r="D446" s="246"/>
      <c r="E446" s="246"/>
      <c r="F446" s="246"/>
      <c r="G446" s="246"/>
      <c r="H446" s="246"/>
      <c r="I446" s="246"/>
      <c r="J446" s="246"/>
      <c r="K446" s="246"/>
      <c r="L446" s="246"/>
      <c r="M446" s="246"/>
      <c r="N446" s="246"/>
      <c r="O446" s="246"/>
      <c r="P446" s="246"/>
      <c r="Q446" s="246">
        <v>3</v>
      </c>
      <c r="R446" s="246"/>
      <c r="S446" s="246"/>
      <c r="T446" s="246"/>
      <c r="U446" s="246"/>
      <c r="V446" s="246"/>
      <c r="W446" s="246"/>
      <c r="X446" s="246"/>
      <c r="Y446" s="246"/>
      <c r="Z446" s="246"/>
      <c r="AA446" s="246"/>
      <c r="AB446" s="246"/>
      <c r="AC446" s="246"/>
      <c r="AD446" s="246"/>
      <c r="AE446" s="349"/>
      <c r="AF446" s="344"/>
      <c r="AG446" s="344"/>
      <c r="AH446" s="344"/>
      <c r="AI446" s="344"/>
      <c r="AJ446" s="344"/>
      <c r="AK446" s="344"/>
      <c r="AL446" s="349"/>
      <c r="AM446" s="349"/>
      <c r="AN446" s="349"/>
      <c r="AO446" s="349"/>
      <c r="AP446" s="349"/>
      <c r="AQ446" s="349"/>
      <c r="AR446" s="349"/>
      <c r="AS446" s="247">
        <f>SUM(AE446:AR446)</f>
        <v>0</v>
      </c>
    </row>
    <row r="447" spans="1:45" ht="15" hidden="1" outlineLevel="1">
      <c r="A447" s="434"/>
      <c r="B447" s="365" t="s">
        <v>582</v>
      </c>
      <c r="C447" s="242" t="s">
        <v>325</v>
      </c>
      <c r="D447" s="246"/>
      <c r="E447" s="246"/>
      <c r="F447" s="246"/>
      <c r="G447" s="246"/>
      <c r="H447" s="246"/>
      <c r="I447" s="246"/>
      <c r="J447" s="246"/>
      <c r="K447" s="246"/>
      <c r="L447" s="246"/>
      <c r="M447" s="246"/>
      <c r="N447" s="246"/>
      <c r="O447" s="246"/>
      <c r="P447" s="246"/>
      <c r="Q447" s="246">
        <f>Q446</f>
        <v>3</v>
      </c>
      <c r="R447" s="246"/>
      <c r="S447" s="246"/>
      <c r="T447" s="246"/>
      <c r="U447" s="246"/>
      <c r="V447" s="246"/>
      <c r="W447" s="246"/>
      <c r="X447" s="246"/>
      <c r="Y447" s="246"/>
      <c r="Z447" s="246"/>
      <c r="AA447" s="246"/>
      <c r="AB447" s="246"/>
      <c r="AC447" s="246"/>
      <c r="AD447" s="246"/>
      <c r="AE447" s="345">
        <f>AE446</f>
        <v>0</v>
      </c>
      <c r="AF447" s="345">
        <f t="shared" ref="AF447" si="1272">AF446</f>
        <v>0</v>
      </c>
      <c r="AG447" s="345">
        <f t="shared" ref="AG447" si="1273">AG446</f>
        <v>0</v>
      </c>
      <c r="AH447" s="345">
        <f t="shared" ref="AH447" si="1274">AH446</f>
        <v>0</v>
      </c>
      <c r="AI447" s="345">
        <f t="shared" ref="AI447" si="1275">AI446</f>
        <v>0</v>
      </c>
      <c r="AJ447" s="345">
        <f t="shared" ref="AJ447" si="1276">AJ446</f>
        <v>0</v>
      </c>
      <c r="AK447" s="345">
        <f t="shared" ref="AK447" si="1277">AK446</f>
        <v>0</v>
      </c>
      <c r="AL447" s="345">
        <f t="shared" ref="AL447" si="1278">AL446</f>
        <v>0</v>
      </c>
      <c r="AM447" s="345">
        <f t="shared" ref="AM447" si="1279">AM446</f>
        <v>0</v>
      </c>
      <c r="AN447" s="345">
        <f t="shared" ref="AN447" si="1280">AN446</f>
        <v>0</v>
      </c>
      <c r="AO447" s="345">
        <f t="shared" ref="AO447" si="1281">AO446</f>
        <v>0</v>
      </c>
      <c r="AP447" s="345">
        <f t="shared" ref="AP447" si="1282">AP446</f>
        <v>0</v>
      </c>
      <c r="AQ447" s="345">
        <f t="shared" ref="AQ447" si="1283">AQ446</f>
        <v>0</v>
      </c>
      <c r="AR447" s="345">
        <f t="shared" ref="AR447" si="1284">AR446</f>
        <v>0</v>
      </c>
      <c r="AS447" s="261"/>
    </row>
    <row r="448" spans="1:45" ht="15" hidden="1" outlineLevel="1">
      <c r="A448" s="434"/>
      <c r="B448" s="362"/>
      <c r="C448" s="262"/>
      <c r="D448" s="266"/>
      <c r="E448" s="266"/>
      <c r="F448" s="266"/>
      <c r="G448" s="266"/>
      <c r="H448" s="266"/>
      <c r="I448" s="266"/>
      <c r="J448" s="266"/>
      <c r="K448" s="266"/>
      <c r="L448" s="266"/>
      <c r="M448" s="266"/>
      <c r="N448" s="266"/>
      <c r="O448" s="266"/>
      <c r="P448" s="266"/>
      <c r="Q448" s="242"/>
      <c r="R448" s="266"/>
      <c r="S448" s="266"/>
      <c r="T448" s="266"/>
      <c r="U448" s="266"/>
      <c r="V448" s="266"/>
      <c r="W448" s="266"/>
      <c r="X448" s="266"/>
      <c r="Y448" s="266"/>
      <c r="Z448" s="266"/>
      <c r="AA448" s="266"/>
      <c r="AB448" s="266"/>
      <c r="AC448" s="266"/>
      <c r="AD448" s="266"/>
      <c r="AE448" s="350"/>
      <c r="AF448" s="351"/>
      <c r="AG448" s="350"/>
      <c r="AH448" s="350"/>
      <c r="AI448" s="350"/>
      <c r="AJ448" s="350"/>
      <c r="AK448" s="350"/>
      <c r="AL448" s="350"/>
      <c r="AM448" s="350"/>
      <c r="AN448" s="350"/>
      <c r="AO448" s="350"/>
      <c r="AP448" s="350"/>
      <c r="AQ448" s="350"/>
      <c r="AR448" s="350"/>
      <c r="AS448" s="263"/>
    </row>
    <row r="449" spans="1:46" ht="15.6" hidden="1" outlineLevel="1">
      <c r="A449" s="434"/>
      <c r="B449" s="413" t="s">
        <v>343</v>
      </c>
      <c r="C449" s="240"/>
      <c r="D449" s="240"/>
      <c r="E449" s="240"/>
      <c r="F449" s="240"/>
      <c r="G449" s="240"/>
      <c r="H449" s="240"/>
      <c r="I449" s="240"/>
      <c r="J449" s="240"/>
      <c r="K449" s="240"/>
      <c r="L449" s="240"/>
      <c r="M449" s="240"/>
      <c r="N449" s="240"/>
      <c r="O449" s="240"/>
      <c r="P449" s="240"/>
      <c r="Q449" s="241"/>
      <c r="R449" s="240"/>
      <c r="S449" s="240"/>
      <c r="T449" s="240"/>
      <c r="U449" s="240"/>
      <c r="V449" s="240"/>
      <c r="W449" s="240"/>
      <c r="X449" s="240"/>
      <c r="Y449" s="240"/>
      <c r="Z449" s="240"/>
      <c r="AA449" s="240"/>
      <c r="AB449" s="240"/>
      <c r="AC449" s="240"/>
      <c r="AD449" s="240"/>
      <c r="AE449" s="348"/>
      <c r="AF449" s="348"/>
      <c r="AG449" s="348"/>
      <c r="AH449" s="348"/>
      <c r="AI449" s="348"/>
      <c r="AJ449" s="348"/>
      <c r="AK449" s="348"/>
      <c r="AL449" s="348"/>
      <c r="AM449" s="348"/>
      <c r="AN449" s="348"/>
      <c r="AO449" s="348"/>
      <c r="AP449" s="348"/>
      <c r="AQ449" s="348"/>
      <c r="AR449" s="348"/>
      <c r="AS449" s="243"/>
    </row>
    <row r="450" spans="1:46" ht="30" hidden="1" outlineLevel="1">
      <c r="A450" s="434">
        <v>11</v>
      </c>
      <c r="B450" s="362" t="s">
        <v>488</v>
      </c>
      <c r="C450" s="242" t="s">
        <v>323</v>
      </c>
      <c r="D450" s="246"/>
      <c r="E450" s="246"/>
      <c r="F450" s="246"/>
      <c r="G450" s="246"/>
      <c r="H450" s="246"/>
      <c r="I450" s="246"/>
      <c r="J450" s="246"/>
      <c r="K450" s="246"/>
      <c r="L450" s="246"/>
      <c r="M450" s="246"/>
      <c r="N450" s="246"/>
      <c r="O450" s="246"/>
      <c r="P450" s="246"/>
      <c r="Q450" s="246">
        <v>12</v>
      </c>
      <c r="R450" s="246"/>
      <c r="S450" s="246"/>
      <c r="T450" s="246"/>
      <c r="U450" s="246"/>
      <c r="V450" s="246"/>
      <c r="W450" s="246"/>
      <c r="X450" s="246"/>
      <c r="Y450" s="246"/>
      <c r="Z450" s="246"/>
      <c r="AA450" s="246"/>
      <c r="AB450" s="246"/>
      <c r="AC450" s="246"/>
      <c r="AD450" s="246"/>
      <c r="AE450" s="360"/>
      <c r="AF450" s="344"/>
      <c r="AG450" s="344"/>
      <c r="AH450" s="344"/>
      <c r="AI450" s="344"/>
      <c r="AJ450" s="344"/>
      <c r="AK450" s="344"/>
      <c r="AL450" s="349"/>
      <c r="AM450" s="349"/>
      <c r="AN450" s="349"/>
      <c r="AO450" s="349"/>
      <c r="AP450" s="349"/>
      <c r="AQ450" s="349"/>
      <c r="AR450" s="349"/>
      <c r="AS450" s="247">
        <f>SUM(AE450:AR450)</f>
        <v>0</v>
      </c>
    </row>
    <row r="451" spans="1:46" ht="15" hidden="1" outlineLevel="1">
      <c r="A451" s="434"/>
      <c r="B451" s="365" t="s">
        <v>582</v>
      </c>
      <c r="C451" s="242" t="s">
        <v>325</v>
      </c>
      <c r="D451" s="246"/>
      <c r="E451" s="246"/>
      <c r="F451" s="246"/>
      <c r="G451" s="246"/>
      <c r="H451" s="246"/>
      <c r="I451" s="246"/>
      <c r="J451" s="246"/>
      <c r="K451" s="246"/>
      <c r="L451" s="246"/>
      <c r="M451" s="246"/>
      <c r="N451" s="246"/>
      <c r="O451" s="246"/>
      <c r="P451" s="246"/>
      <c r="Q451" s="246">
        <f>Q450</f>
        <v>12</v>
      </c>
      <c r="R451" s="246"/>
      <c r="S451" s="246"/>
      <c r="T451" s="246"/>
      <c r="U451" s="246"/>
      <c r="V451" s="246"/>
      <c r="W451" s="246"/>
      <c r="X451" s="246"/>
      <c r="Y451" s="246"/>
      <c r="Z451" s="246"/>
      <c r="AA451" s="246"/>
      <c r="AB451" s="246"/>
      <c r="AC451" s="246"/>
      <c r="AD451" s="246"/>
      <c r="AE451" s="345">
        <f>AE450</f>
        <v>0</v>
      </c>
      <c r="AF451" s="345">
        <f t="shared" ref="AF451" si="1285">AF450</f>
        <v>0</v>
      </c>
      <c r="AG451" s="345">
        <f t="shared" ref="AG451" si="1286">AG450</f>
        <v>0</v>
      </c>
      <c r="AH451" s="345">
        <f t="shared" ref="AH451" si="1287">AH450</f>
        <v>0</v>
      </c>
      <c r="AI451" s="345">
        <f t="shared" ref="AI451" si="1288">AI450</f>
        <v>0</v>
      </c>
      <c r="AJ451" s="345">
        <f t="shared" ref="AJ451" si="1289">AJ450</f>
        <v>0</v>
      </c>
      <c r="AK451" s="345">
        <f t="shared" ref="AK451" si="1290">AK450</f>
        <v>0</v>
      </c>
      <c r="AL451" s="345">
        <f t="shared" ref="AL451" si="1291">AL450</f>
        <v>0</v>
      </c>
      <c r="AM451" s="345">
        <f t="shared" ref="AM451" si="1292">AM450</f>
        <v>0</v>
      </c>
      <c r="AN451" s="345">
        <f t="shared" ref="AN451" si="1293">AN450</f>
        <v>0</v>
      </c>
      <c r="AO451" s="345">
        <f t="shared" ref="AO451" si="1294">AO450</f>
        <v>0</v>
      </c>
      <c r="AP451" s="345">
        <f t="shared" ref="AP451" si="1295">AP450</f>
        <v>0</v>
      </c>
      <c r="AQ451" s="345">
        <f t="shared" ref="AQ451" si="1296">AQ450</f>
        <v>0</v>
      </c>
      <c r="AR451" s="345">
        <f t="shared" ref="AR451" si="1297">AR450</f>
        <v>0</v>
      </c>
      <c r="AS451" s="248"/>
    </row>
    <row r="452" spans="1:46" ht="15" hidden="1" outlineLevel="1">
      <c r="A452" s="434"/>
      <c r="B452" s="430"/>
      <c r="C452" s="256"/>
      <c r="D452" s="242"/>
      <c r="E452" s="242"/>
      <c r="F452" s="242"/>
      <c r="G452" s="242"/>
      <c r="H452" s="242"/>
      <c r="I452" s="242"/>
      <c r="J452" s="242"/>
      <c r="K452" s="242"/>
      <c r="L452" s="242"/>
      <c r="M452" s="242"/>
      <c r="N452" s="242"/>
      <c r="O452" s="242"/>
      <c r="P452" s="242"/>
      <c r="Q452" s="242"/>
      <c r="R452" s="242"/>
      <c r="S452" s="242"/>
      <c r="T452" s="242"/>
      <c r="U452" s="242"/>
      <c r="V452" s="242"/>
      <c r="W452" s="242"/>
      <c r="X452" s="242"/>
      <c r="Y452" s="242"/>
      <c r="Z452" s="242"/>
      <c r="AA452" s="242"/>
      <c r="AB452" s="242"/>
      <c r="AC452" s="242"/>
      <c r="AD452" s="242"/>
      <c r="AE452" s="346"/>
      <c r="AF452" s="355"/>
      <c r="AG452" s="355"/>
      <c r="AH452" s="355"/>
      <c r="AI452" s="355"/>
      <c r="AJ452" s="355"/>
      <c r="AK452" s="355"/>
      <c r="AL452" s="355"/>
      <c r="AM452" s="355"/>
      <c r="AN452" s="355"/>
      <c r="AO452" s="355"/>
      <c r="AP452" s="355"/>
      <c r="AQ452" s="355"/>
      <c r="AR452" s="355"/>
      <c r="AS452" s="257"/>
    </row>
    <row r="453" spans="1:46" ht="30" hidden="1" outlineLevel="1">
      <c r="A453" s="434">
        <v>12</v>
      </c>
      <c r="B453" s="362" t="s">
        <v>489</v>
      </c>
      <c r="C453" s="242" t="s">
        <v>323</v>
      </c>
      <c r="D453" s="246"/>
      <c r="E453" s="246"/>
      <c r="F453" s="246"/>
      <c r="G453" s="246"/>
      <c r="H453" s="246"/>
      <c r="I453" s="246"/>
      <c r="J453" s="246"/>
      <c r="K453" s="246"/>
      <c r="L453" s="246"/>
      <c r="M453" s="246"/>
      <c r="N453" s="246"/>
      <c r="O453" s="246"/>
      <c r="P453" s="246"/>
      <c r="Q453" s="246">
        <v>12</v>
      </c>
      <c r="R453" s="246"/>
      <c r="S453" s="246"/>
      <c r="T453" s="246"/>
      <c r="U453" s="246"/>
      <c r="V453" s="246"/>
      <c r="W453" s="246"/>
      <c r="X453" s="246"/>
      <c r="Y453" s="246"/>
      <c r="Z453" s="246"/>
      <c r="AA453" s="246"/>
      <c r="AB453" s="246"/>
      <c r="AC453" s="246"/>
      <c r="AD453" s="246"/>
      <c r="AE453" s="344"/>
      <c r="AF453" s="344"/>
      <c r="AG453" s="344"/>
      <c r="AH453" s="344"/>
      <c r="AI453" s="344"/>
      <c r="AJ453" s="344"/>
      <c r="AK453" s="344"/>
      <c r="AL453" s="349"/>
      <c r="AM453" s="349"/>
      <c r="AN453" s="349"/>
      <c r="AO453" s="349"/>
      <c r="AP453" s="349"/>
      <c r="AQ453" s="349"/>
      <c r="AR453" s="349"/>
      <c r="AS453" s="247">
        <f>SUM(AE453:AR453)</f>
        <v>0</v>
      </c>
    </row>
    <row r="454" spans="1:46" ht="15" hidden="1" outlineLevel="1">
      <c r="A454" s="434"/>
      <c r="B454" s="365" t="s">
        <v>582</v>
      </c>
      <c r="C454" s="242" t="s">
        <v>325</v>
      </c>
      <c r="D454" s="246"/>
      <c r="E454" s="246"/>
      <c r="F454" s="246"/>
      <c r="G454" s="246"/>
      <c r="H454" s="246"/>
      <c r="I454" s="246"/>
      <c r="J454" s="246"/>
      <c r="K454" s="246"/>
      <c r="L454" s="246"/>
      <c r="M454" s="246"/>
      <c r="N454" s="246"/>
      <c r="O454" s="246"/>
      <c r="P454" s="246"/>
      <c r="Q454" s="246">
        <f>Q453</f>
        <v>12</v>
      </c>
      <c r="R454" s="246"/>
      <c r="S454" s="246"/>
      <c r="T454" s="246"/>
      <c r="U454" s="246"/>
      <c r="V454" s="246"/>
      <c r="W454" s="246"/>
      <c r="X454" s="246"/>
      <c r="Y454" s="246"/>
      <c r="Z454" s="246"/>
      <c r="AA454" s="246"/>
      <c r="AB454" s="246"/>
      <c r="AC454" s="246"/>
      <c r="AD454" s="246"/>
      <c r="AE454" s="345">
        <f>AE453</f>
        <v>0</v>
      </c>
      <c r="AF454" s="345">
        <f t="shared" ref="AF454" si="1298">AF453</f>
        <v>0</v>
      </c>
      <c r="AG454" s="345">
        <f t="shared" ref="AG454" si="1299">AG453</f>
        <v>0</v>
      </c>
      <c r="AH454" s="345">
        <f t="shared" ref="AH454" si="1300">AH453</f>
        <v>0</v>
      </c>
      <c r="AI454" s="345">
        <f t="shared" ref="AI454" si="1301">AI453</f>
        <v>0</v>
      </c>
      <c r="AJ454" s="345">
        <f t="shared" ref="AJ454" si="1302">AJ453</f>
        <v>0</v>
      </c>
      <c r="AK454" s="345">
        <f t="shared" ref="AK454" si="1303">AK453</f>
        <v>0</v>
      </c>
      <c r="AL454" s="345">
        <f t="shared" ref="AL454" si="1304">AL453</f>
        <v>0</v>
      </c>
      <c r="AM454" s="345">
        <f t="shared" ref="AM454" si="1305">AM453</f>
        <v>0</v>
      </c>
      <c r="AN454" s="345">
        <f t="shared" ref="AN454" si="1306">AN453</f>
        <v>0</v>
      </c>
      <c r="AO454" s="345">
        <f t="shared" ref="AO454" si="1307">AO453</f>
        <v>0</v>
      </c>
      <c r="AP454" s="345">
        <f t="shared" ref="AP454" si="1308">AP453</f>
        <v>0</v>
      </c>
      <c r="AQ454" s="345">
        <f t="shared" ref="AQ454" si="1309">AQ453</f>
        <v>0</v>
      </c>
      <c r="AR454" s="345">
        <f t="shared" ref="AR454" si="1310">AR453</f>
        <v>0</v>
      </c>
      <c r="AS454" s="248"/>
    </row>
    <row r="455" spans="1:46" ht="15" hidden="1" outlineLevel="1">
      <c r="A455" s="434"/>
      <c r="B455" s="430"/>
      <c r="C455" s="256"/>
      <c r="D455" s="242"/>
      <c r="E455" s="242"/>
      <c r="F455" s="242"/>
      <c r="G455" s="242"/>
      <c r="H455" s="242"/>
      <c r="I455" s="242"/>
      <c r="J455" s="242"/>
      <c r="K455" s="242"/>
      <c r="L455" s="242"/>
      <c r="M455" s="242"/>
      <c r="N455" s="242"/>
      <c r="O455" s="242"/>
      <c r="P455" s="242"/>
      <c r="Q455" s="242"/>
      <c r="R455" s="242"/>
      <c r="S455" s="242"/>
      <c r="T455" s="242"/>
      <c r="U455" s="242"/>
      <c r="V455" s="242"/>
      <c r="W455" s="242"/>
      <c r="X455" s="242"/>
      <c r="Y455" s="242"/>
      <c r="Z455" s="242"/>
      <c r="AA455" s="242"/>
      <c r="AB455" s="242"/>
      <c r="AC455" s="242"/>
      <c r="AD455" s="242"/>
      <c r="AE455" s="356"/>
      <c r="AF455" s="356"/>
      <c r="AG455" s="346"/>
      <c r="AH455" s="346"/>
      <c r="AI455" s="346"/>
      <c r="AJ455" s="346"/>
      <c r="AK455" s="346"/>
      <c r="AL455" s="346"/>
      <c r="AM455" s="346"/>
      <c r="AN455" s="346"/>
      <c r="AO455" s="346"/>
      <c r="AP455" s="346"/>
      <c r="AQ455" s="346"/>
      <c r="AR455" s="346"/>
      <c r="AS455" s="257"/>
    </row>
    <row r="456" spans="1:46" ht="30" hidden="1" outlineLevel="1">
      <c r="A456" s="434">
        <v>13</v>
      </c>
      <c r="B456" s="362" t="s">
        <v>490</v>
      </c>
      <c r="C456" s="242" t="s">
        <v>323</v>
      </c>
      <c r="D456" s="246"/>
      <c r="E456" s="246"/>
      <c r="F456" s="246"/>
      <c r="G456" s="246"/>
      <c r="H456" s="246"/>
      <c r="I456" s="246"/>
      <c r="J456" s="246"/>
      <c r="K456" s="246"/>
      <c r="L456" s="246"/>
      <c r="M456" s="246"/>
      <c r="N456" s="246"/>
      <c r="O456" s="246"/>
      <c r="P456" s="246"/>
      <c r="Q456" s="246">
        <v>12</v>
      </c>
      <c r="R456" s="246"/>
      <c r="S456" s="246"/>
      <c r="T456" s="246"/>
      <c r="U456" s="246"/>
      <c r="V456" s="246"/>
      <c r="W456" s="246"/>
      <c r="X456" s="246"/>
      <c r="Y456" s="246"/>
      <c r="Z456" s="246"/>
      <c r="AA456" s="246"/>
      <c r="AB456" s="246"/>
      <c r="AC456" s="246"/>
      <c r="AD456" s="246"/>
      <c r="AE456" s="344"/>
      <c r="AF456" s="344"/>
      <c r="AG456" s="344"/>
      <c r="AH456" s="344"/>
      <c r="AI456" s="344"/>
      <c r="AJ456" s="344"/>
      <c r="AK456" s="344"/>
      <c r="AL456" s="349"/>
      <c r="AM456" s="349"/>
      <c r="AN456" s="349"/>
      <c r="AO456" s="349"/>
      <c r="AP456" s="349"/>
      <c r="AQ456" s="349"/>
      <c r="AR456" s="349"/>
      <c r="AS456" s="247">
        <f>SUM(AE456:AR456)</f>
        <v>0</v>
      </c>
    </row>
    <row r="457" spans="1:46" ht="15" hidden="1" outlineLevel="1">
      <c r="A457" s="434"/>
      <c r="B457" s="365" t="s">
        <v>582</v>
      </c>
      <c r="C457" s="242" t="s">
        <v>325</v>
      </c>
      <c r="D457" s="246"/>
      <c r="E457" s="246"/>
      <c r="F457" s="246"/>
      <c r="G457" s="246"/>
      <c r="H457" s="246"/>
      <c r="I457" s="246"/>
      <c r="J457" s="246"/>
      <c r="K457" s="246"/>
      <c r="L457" s="246"/>
      <c r="M457" s="246"/>
      <c r="N457" s="246"/>
      <c r="O457" s="246"/>
      <c r="P457" s="246"/>
      <c r="Q457" s="246">
        <f>Q456</f>
        <v>12</v>
      </c>
      <c r="R457" s="246"/>
      <c r="S457" s="246"/>
      <c r="T457" s="246"/>
      <c r="U457" s="246"/>
      <c r="V457" s="246"/>
      <c r="W457" s="246"/>
      <c r="X457" s="246"/>
      <c r="Y457" s="246"/>
      <c r="Z457" s="246"/>
      <c r="AA457" s="246"/>
      <c r="AB457" s="246"/>
      <c r="AC457" s="246"/>
      <c r="AD457" s="246"/>
      <c r="AE457" s="345">
        <f>AE456</f>
        <v>0</v>
      </c>
      <c r="AF457" s="345">
        <f t="shared" ref="AF457" si="1311">AF456</f>
        <v>0</v>
      </c>
      <c r="AG457" s="345">
        <f t="shared" ref="AG457" si="1312">AG456</f>
        <v>0</v>
      </c>
      <c r="AH457" s="345">
        <f t="shared" ref="AH457" si="1313">AH456</f>
        <v>0</v>
      </c>
      <c r="AI457" s="345">
        <f t="shared" ref="AI457" si="1314">AI456</f>
        <v>0</v>
      </c>
      <c r="AJ457" s="345">
        <f t="shared" ref="AJ457" si="1315">AJ456</f>
        <v>0</v>
      </c>
      <c r="AK457" s="345">
        <f t="shared" ref="AK457" si="1316">AK456</f>
        <v>0</v>
      </c>
      <c r="AL457" s="345">
        <f t="shared" ref="AL457" si="1317">AL456</f>
        <v>0</v>
      </c>
      <c r="AM457" s="345">
        <f t="shared" ref="AM457" si="1318">AM456</f>
        <v>0</v>
      </c>
      <c r="AN457" s="345">
        <f t="shared" ref="AN457" si="1319">AN456</f>
        <v>0</v>
      </c>
      <c r="AO457" s="345">
        <f t="shared" ref="AO457" si="1320">AO456</f>
        <v>0</v>
      </c>
      <c r="AP457" s="345">
        <f t="shared" ref="AP457" si="1321">AP456</f>
        <v>0</v>
      </c>
      <c r="AQ457" s="345">
        <f t="shared" ref="AQ457" si="1322">AQ456</f>
        <v>0</v>
      </c>
      <c r="AR457" s="345">
        <f t="shared" ref="AR457" si="1323">AR456</f>
        <v>0</v>
      </c>
      <c r="AS457" s="257"/>
    </row>
    <row r="458" spans="1:46" ht="15" hidden="1" outlineLevel="1">
      <c r="A458" s="434"/>
      <c r="B458" s="430"/>
      <c r="C458" s="256"/>
      <c r="D458" s="242"/>
      <c r="E458" s="242"/>
      <c r="F458" s="242"/>
      <c r="G458" s="242"/>
      <c r="H458" s="242"/>
      <c r="I458" s="242"/>
      <c r="J458" s="242"/>
      <c r="K458" s="242"/>
      <c r="L458" s="242"/>
      <c r="M458" s="242"/>
      <c r="N458" s="242"/>
      <c r="O458" s="242"/>
      <c r="P458" s="242"/>
      <c r="Q458" s="242"/>
      <c r="R458" s="242"/>
      <c r="S458" s="242"/>
      <c r="T458" s="242"/>
      <c r="U458" s="242"/>
      <c r="V458" s="242"/>
      <c r="W458" s="242"/>
      <c r="X458" s="242"/>
      <c r="Y458" s="242"/>
      <c r="Z458" s="242"/>
      <c r="AA458" s="242"/>
      <c r="AB458" s="242"/>
      <c r="AC458" s="242"/>
      <c r="AD458" s="242"/>
      <c r="AE458" s="346"/>
      <c r="AF458" s="346"/>
      <c r="AG458" s="346"/>
      <c r="AH458" s="346"/>
      <c r="AI458" s="346"/>
      <c r="AJ458" s="346"/>
      <c r="AK458" s="346"/>
      <c r="AL458" s="346"/>
      <c r="AM458" s="346"/>
      <c r="AN458" s="346"/>
      <c r="AO458" s="346"/>
      <c r="AP458" s="346"/>
      <c r="AQ458" s="346"/>
      <c r="AR458" s="346"/>
      <c r="AS458" s="257"/>
    </row>
    <row r="459" spans="1:46" ht="15.6" hidden="1" outlineLevel="1">
      <c r="A459" s="434"/>
      <c r="B459" s="413" t="s">
        <v>491</v>
      </c>
      <c r="C459" s="240"/>
      <c r="D459" s="241"/>
      <c r="E459" s="241"/>
      <c r="F459" s="241"/>
      <c r="G459" s="241"/>
      <c r="H459" s="241"/>
      <c r="I459" s="241"/>
      <c r="J459" s="241"/>
      <c r="K459" s="241"/>
      <c r="L459" s="241"/>
      <c r="M459" s="241"/>
      <c r="N459" s="241"/>
      <c r="O459" s="241"/>
      <c r="P459" s="241"/>
      <c r="Q459" s="241"/>
      <c r="R459" s="241"/>
      <c r="S459" s="240"/>
      <c r="T459" s="240"/>
      <c r="U459" s="240"/>
      <c r="V459" s="240"/>
      <c r="W459" s="240"/>
      <c r="X459" s="240"/>
      <c r="Y459" s="240"/>
      <c r="Z459" s="240"/>
      <c r="AA459" s="240"/>
      <c r="AB459" s="240"/>
      <c r="AC459" s="240"/>
      <c r="AD459" s="240"/>
      <c r="AE459" s="348"/>
      <c r="AF459" s="348"/>
      <c r="AG459" s="348"/>
      <c r="AH459" s="348"/>
      <c r="AI459" s="348"/>
      <c r="AJ459" s="348"/>
      <c r="AK459" s="348"/>
      <c r="AL459" s="348"/>
      <c r="AM459" s="348"/>
      <c r="AN459" s="348"/>
      <c r="AO459" s="348"/>
      <c r="AP459" s="348"/>
      <c r="AQ459" s="348"/>
      <c r="AR459" s="348"/>
      <c r="AS459" s="243"/>
    </row>
    <row r="460" spans="1:46" ht="15" hidden="1" outlineLevel="1">
      <c r="A460" s="434">
        <v>14</v>
      </c>
      <c r="B460" s="430" t="s">
        <v>492</v>
      </c>
      <c r="C460" s="242" t="s">
        <v>323</v>
      </c>
      <c r="D460" s="246"/>
      <c r="E460" s="246"/>
      <c r="F460" s="246"/>
      <c r="G460" s="246"/>
      <c r="H460" s="246"/>
      <c r="I460" s="246"/>
      <c r="J460" s="246"/>
      <c r="K460" s="246"/>
      <c r="L460" s="246"/>
      <c r="M460" s="246"/>
      <c r="N460" s="246"/>
      <c r="O460" s="246"/>
      <c r="P460" s="246"/>
      <c r="Q460" s="246">
        <v>12</v>
      </c>
      <c r="R460" s="246"/>
      <c r="S460" s="246"/>
      <c r="T460" s="246"/>
      <c r="U460" s="246"/>
      <c r="V460" s="246"/>
      <c r="W460" s="246"/>
      <c r="X460" s="246"/>
      <c r="Y460" s="246"/>
      <c r="Z460" s="246"/>
      <c r="AA460" s="246"/>
      <c r="AB460" s="246"/>
      <c r="AC460" s="246"/>
      <c r="AD460" s="246"/>
      <c r="AE460" s="344"/>
      <c r="AF460" s="344"/>
      <c r="AG460" s="344"/>
      <c r="AH460" s="344"/>
      <c r="AI460" s="344"/>
      <c r="AJ460" s="344"/>
      <c r="AK460" s="344"/>
      <c r="AL460" s="344"/>
      <c r="AM460" s="344"/>
      <c r="AN460" s="344"/>
      <c r="AO460" s="344"/>
      <c r="AP460" s="344"/>
      <c r="AQ460" s="344"/>
      <c r="AR460" s="344"/>
      <c r="AS460" s="247">
        <f>SUM(AE460:AR460)</f>
        <v>0</v>
      </c>
    </row>
    <row r="461" spans="1:46" ht="15" hidden="1" outlineLevel="1">
      <c r="A461" s="434"/>
      <c r="B461" s="365" t="s">
        <v>582</v>
      </c>
      <c r="C461" s="242" t="s">
        <v>325</v>
      </c>
      <c r="D461" s="246"/>
      <c r="E461" s="246"/>
      <c r="F461" s="246"/>
      <c r="G461" s="246"/>
      <c r="H461" s="246"/>
      <c r="I461" s="246"/>
      <c r="J461" s="246"/>
      <c r="K461" s="246"/>
      <c r="L461" s="246"/>
      <c r="M461" s="246"/>
      <c r="N461" s="246"/>
      <c r="O461" s="246"/>
      <c r="P461" s="246"/>
      <c r="Q461" s="246">
        <f>Q460</f>
        <v>12</v>
      </c>
      <c r="R461" s="246"/>
      <c r="S461" s="246"/>
      <c r="T461" s="246"/>
      <c r="U461" s="246"/>
      <c r="V461" s="246"/>
      <c r="W461" s="246"/>
      <c r="X461" s="246"/>
      <c r="Y461" s="246"/>
      <c r="Z461" s="246"/>
      <c r="AA461" s="246"/>
      <c r="AB461" s="246"/>
      <c r="AC461" s="246"/>
      <c r="AD461" s="246"/>
      <c r="AE461" s="345">
        <f>AE460</f>
        <v>0</v>
      </c>
      <c r="AF461" s="345">
        <f t="shared" ref="AF461" si="1324">AF460</f>
        <v>0</v>
      </c>
      <c r="AG461" s="345">
        <f t="shared" ref="AG461" si="1325">AG460</f>
        <v>0</v>
      </c>
      <c r="AH461" s="345">
        <f t="shared" ref="AH461" si="1326">AH460</f>
        <v>0</v>
      </c>
      <c r="AI461" s="345">
        <f t="shared" ref="AI461" si="1327">AI460</f>
        <v>0</v>
      </c>
      <c r="AJ461" s="345">
        <f t="shared" ref="AJ461" si="1328">AJ460</f>
        <v>0</v>
      </c>
      <c r="AK461" s="345">
        <f t="shared" ref="AK461" si="1329">AK460</f>
        <v>0</v>
      </c>
      <c r="AL461" s="345">
        <f t="shared" ref="AL461" si="1330">AL460</f>
        <v>0</v>
      </c>
      <c r="AM461" s="345">
        <f t="shared" ref="AM461" si="1331">AM460</f>
        <v>0</v>
      </c>
      <c r="AN461" s="345">
        <f t="shared" ref="AN461" si="1332">AN460</f>
        <v>0</v>
      </c>
      <c r="AO461" s="345">
        <f t="shared" ref="AO461" si="1333">AO460</f>
        <v>0</v>
      </c>
      <c r="AP461" s="345">
        <f t="shared" ref="AP461" si="1334">AP460</f>
        <v>0</v>
      </c>
      <c r="AQ461" s="345">
        <f t="shared" ref="AQ461" si="1335">AQ460</f>
        <v>0</v>
      </c>
      <c r="AR461" s="345">
        <f t="shared" ref="AR461" si="1336">AR460</f>
        <v>0</v>
      </c>
      <c r="AS461" s="248"/>
    </row>
    <row r="462" spans="1:46" ht="15" hidden="1" outlineLevel="1">
      <c r="A462" s="434"/>
      <c r="B462" s="430"/>
      <c r="C462" s="256"/>
      <c r="D462" s="242"/>
      <c r="E462" s="242"/>
      <c r="F462" s="242"/>
      <c r="G462" s="242"/>
      <c r="H462" s="242"/>
      <c r="I462" s="242"/>
      <c r="J462" s="242"/>
      <c r="K462" s="242"/>
      <c r="L462" s="242"/>
      <c r="M462" s="242"/>
      <c r="N462" s="242"/>
      <c r="O462" s="242"/>
      <c r="P462" s="242"/>
      <c r="Q462" s="386"/>
      <c r="R462" s="242"/>
      <c r="S462" s="242"/>
      <c r="T462" s="242"/>
      <c r="U462" s="242"/>
      <c r="V462" s="242"/>
      <c r="W462" s="242"/>
      <c r="X462" s="242"/>
      <c r="Y462" s="242"/>
      <c r="Z462" s="242"/>
      <c r="AA462" s="242"/>
      <c r="AB462" s="242"/>
      <c r="AC462" s="242"/>
      <c r="AD462" s="242"/>
      <c r="AE462" s="346"/>
      <c r="AF462" s="346"/>
      <c r="AG462" s="346"/>
      <c r="AH462" s="346"/>
      <c r="AI462" s="346"/>
      <c r="AJ462" s="346"/>
      <c r="AK462" s="346"/>
      <c r="AL462" s="346"/>
      <c r="AM462" s="346"/>
      <c r="AN462" s="346"/>
      <c r="AO462" s="346"/>
      <c r="AP462" s="346"/>
      <c r="AQ462" s="346"/>
      <c r="AR462" s="346"/>
      <c r="AS462" s="252"/>
      <c r="AT462" s="508"/>
    </row>
    <row r="463" spans="1:46" s="234" customFormat="1" ht="15.6" hidden="1" outlineLevel="1">
      <c r="A463" s="434"/>
      <c r="B463" s="413" t="s">
        <v>296</v>
      </c>
      <c r="C463" s="242"/>
      <c r="D463" s="242"/>
      <c r="E463" s="242"/>
      <c r="F463" s="242"/>
      <c r="G463" s="242"/>
      <c r="H463" s="242"/>
      <c r="I463" s="242"/>
      <c r="J463" s="242"/>
      <c r="K463" s="242"/>
      <c r="L463" s="242"/>
      <c r="M463" s="242"/>
      <c r="N463" s="242"/>
      <c r="O463" s="242"/>
      <c r="P463" s="242"/>
      <c r="Q463" s="242"/>
      <c r="R463" s="242"/>
      <c r="S463" s="242"/>
      <c r="T463" s="242"/>
      <c r="U463" s="242"/>
      <c r="V463" s="242"/>
      <c r="W463" s="242"/>
      <c r="X463" s="242"/>
      <c r="Y463" s="242"/>
      <c r="Z463" s="242"/>
      <c r="AA463" s="242"/>
      <c r="AB463" s="242"/>
      <c r="AC463" s="242"/>
      <c r="AD463" s="242"/>
      <c r="AE463" s="346"/>
      <c r="AF463" s="346"/>
      <c r="AG463" s="346"/>
      <c r="AH463" s="346"/>
      <c r="AI463" s="346"/>
      <c r="AJ463" s="346"/>
      <c r="AK463" s="350"/>
      <c r="AL463" s="350"/>
      <c r="AM463" s="350"/>
      <c r="AN463" s="350"/>
      <c r="AO463" s="350"/>
      <c r="AP463" s="350"/>
      <c r="AQ463" s="350"/>
      <c r="AR463" s="350"/>
      <c r="AS463" s="423"/>
      <c r="AT463" s="509"/>
    </row>
    <row r="464" spans="1:46" ht="15" hidden="1" outlineLevel="1">
      <c r="A464" s="434">
        <v>15</v>
      </c>
      <c r="B464" s="365" t="s">
        <v>493</v>
      </c>
      <c r="C464" s="242" t="s">
        <v>323</v>
      </c>
      <c r="D464" s="246"/>
      <c r="E464" s="246"/>
      <c r="F464" s="246"/>
      <c r="G464" s="246"/>
      <c r="H464" s="246"/>
      <c r="I464" s="246"/>
      <c r="J464" s="246"/>
      <c r="K464" s="246"/>
      <c r="L464" s="246"/>
      <c r="M464" s="246"/>
      <c r="N464" s="246"/>
      <c r="O464" s="246"/>
      <c r="P464" s="246"/>
      <c r="Q464" s="246">
        <v>0</v>
      </c>
      <c r="R464" s="246"/>
      <c r="S464" s="246"/>
      <c r="T464" s="246"/>
      <c r="U464" s="246"/>
      <c r="V464" s="246"/>
      <c r="W464" s="246"/>
      <c r="X464" s="246"/>
      <c r="Y464" s="246"/>
      <c r="Z464" s="246"/>
      <c r="AA464" s="246"/>
      <c r="AB464" s="246"/>
      <c r="AC464" s="246"/>
      <c r="AD464" s="246"/>
      <c r="AE464" s="344"/>
      <c r="AF464" s="344"/>
      <c r="AG464" s="344"/>
      <c r="AH464" s="344"/>
      <c r="AI464" s="344"/>
      <c r="AJ464" s="344"/>
      <c r="AK464" s="344"/>
      <c r="AL464" s="344"/>
      <c r="AM464" s="344"/>
      <c r="AN464" s="344"/>
      <c r="AO464" s="344"/>
      <c r="AP464" s="344"/>
      <c r="AQ464" s="344"/>
      <c r="AR464" s="344"/>
      <c r="AS464" s="247">
        <f>SUM(AE464:AR464)</f>
        <v>0</v>
      </c>
    </row>
    <row r="465" spans="1:45" ht="15" hidden="1" outlineLevel="1">
      <c r="A465" s="434"/>
      <c r="B465" s="365" t="s">
        <v>582</v>
      </c>
      <c r="C465" s="242" t="s">
        <v>325</v>
      </c>
      <c r="D465" s="246"/>
      <c r="E465" s="246"/>
      <c r="F465" s="246"/>
      <c r="G465" s="246"/>
      <c r="H465" s="246"/>
      <c r="I465" s="246"/>
      <c r="J465" s="246"/>
      <c r="K465" s="246"/>
      <c r="L465" s="246"/>
      <c r="M465" s="246"/>
      <c r="N465" s="246"/>
      <c r="O465" s="246"/>
      <c r="P465" s="246"/>
      <c r="Q465" s="246">
        <f>Q464</f>
        <v>0</v>
      </c>
      <c r="R465" s="246"/>
      <c r="S465" s="246"/>
      <c r="T465" s="246"/>
      <c r="U465" s="246"/>
      <c r="V465" s="246"/>
      <c r="W465" s="246"/>
      <c r="X465" s="246"/>
      <c r="Y465" s="246"/>
      <c r="Z465" s="246"/>
      <c r="AA465" s="246"/>
      <c r="AB465" s="246"/>
      <c r="AC465" s="246"/>
      <c r="AD465" s="246"/>
      <c r="AE465" s="345">
        <f>AE464</f>
        <v>0</v>
      </c>
      <c r="AF465" s="345">
        <f t="shared" ref="AF465:AR465" si="1337">AF464</f>
        <v>0</v>
      </c>
      <c r="AG465" s="345">
        <f t="shared" si="1337"/>
        <v>0</v>
      </c>
      <c r="AH465" s="345">
        <f t="shared" si="1337"/>
        <v>0</v>
      </c>
      <c r="AI465" s="345">
        <f t="shared" si="1337"/>
        <v>0</v>
      </c>
      <c r="AJ465" s="345">
        <f t="shared" si="1337"/>
        <v>0</v>
      </c>
      <c r="AK465" s="345">
        <f t="shared" si="1337"/>
        <v>0</v>
      </c>
      <c r="AL465" s="345">
        <f t="shared" si="1337"/>
        <v>0</v>
      </c>
      <c r="AM465" s="345">
        <f t="shared" si="1337"/>
        <v>0</v>
      </c>
      <c r="AN465" s="345">
        <f t="shared" si="1337"/>
        <v>0</v>
      </c>
      <c r="AO465" s="345">
        <f t="shared" si="1337"/>
        <v>0</v>
      </c>
      <c r="AP465" s="345">
        <f t="shared" si="1337"/>
        <v>0</v>
      </c>
      <c r="AQ465" s="345">
        <f t="shared" si="1337"/>
        <v>0</v>
      </c>
      <c r="AR465" s="345">
        <f t="shared" si="1337"/>
        <v>0</v>
      </c>
      <c r="AS465" s="248"/>
    </row>
    <row r="466" spans="1:45" ht="15" hidden="1" outlineLevel="1">
      <c r="A466" s="434"/>
      <c r="B466" s="430"/>
      <c r="C466" s="256"/>
      <c r="D466" s="242"/>
      <c r="E466" s="242"/>
      <c r="F466" s="242"/>
      <c r="G466" s="242"/>
      <c r="H466" s="242"/>
      <c r="I466" s="242"/>
      <c r="J466" s="242"/>
      <c r="K466" s="242"/>
      <c r="L466" s="242"/>
      <c r="M466" s="242"/>
      <c r="N466" s="242"/>
      <c r="O466" s="242"/>
      <c r="P466" s="242"/>
      <c r="Q466" s="242"/>
      <c r="R466" s="242"/>
      <c r="S466" s="242"/>
      <c r="T466" s="242"/>
      <c r="U466" s="242"/>
      <c r="V466" s="242"/>
      <c r="W466" s="242"/>
      <c r="X466" s="242"/>
      <c r="Y466" s="242"/>
      <c r="Z466" s="242"/>
      <c r="AA466" s="242"/>
      <c r="AB466" s="242"/>
      <c r="AC466" s="242"/>
      <c r="AD466" s="242"/>
      <c r="AE466" s="346"/>
      <c r="AF466" s="346"/>
      <c r="AG466" s="346"/>
      <c r="AH466" s="346"/>
      <c r="AI466" s="346"/>
      <c r="AJ466" s="346"/>
      <c r="AK466" s="346"/>
      <c r="AL466" s="346"/>
      <c r="AM466" s="346"/>
      <c r="AN466" s="346"/>
      <c r="AO466" s="346"/>
      <c r="AP466" s="346"/>
      <c r="AQ466" s="346"/>
      <c r="AR466" s="346"/>
      <c r="AS466" s="257"/>
    </row>
    <row r="467" spans="1:45" s="234" customFormat="1" ht="15" hidden="1" outlineLevel="1">
      <c r="A467" s="434">
        <v>16</v>
      </c>
      <c r="B467" s="431" t="s">
        <v>355</v>
      </c>
      <c r="C467" s="242" t="s">
        <v>323</v>
      </c>
      <c r="D467" s="246"/>
      <c r="E467" s="246"/>
      <c r="F467" s="246"/>
      <c r="G467" s="246"/>
      <c r="H467" s="246"/>
      <c r="I467" s="246"/>
      <c r="J467" s="246"/>
      <c r="K467" s="246"/>
      <c r="L467" s="246"/>
      <c r="M467" s="246"/>
      <c r="N467" s="246"/>
      <c r="O467" s="246"/>
      <c r="P467" s="246"/>
      <c r="Q467" s="246">
        <v>0</v>
      </c>
      <c r="R467" s="246"/>
      <c r="S467" s="246"/>
      <c r="T467" s="246"/>
      <c r="U467" s="246"/>
      <c r="V467" s="246"/>
      <c r="W467" s="246"/>
      <c r="X467" s="246"/>
      <c r="Y467" s="246"/>
      <c r="Z467" s="246"/>
      <c r="AA467" s="246"/>
      <c r="AB467" s="246"/>
      <c r="AC467" s="246"/>
      <c r="AD467" s="246"/>
      <c r="AE467" s="344"/>
      <c r="AF467" s="344"/>
      <c r="AG467" s="344"/>
      <c r="AH467" s="344"/>
      <c r="AI467" s="344"/>
      <c r="AJ467" s="344"/>
      <c r="AK467" s="344"/>
      <c r="AL467" s="344"/>
      <c r="AM467" s="344"/>
      <c r="AN467" s="344"/>
      <c r="AO467" s="344"/>
      <c r="AP467" s="344"/>
      <c r="AQ467" s="344"/>
      <c r="AR467" s="344"/>
      <c r="AS467" s="247">
        <f>SUM(AE467:AR467)</f>
        <v>0</v>
      </c>
    </row>
    <row r="468" spans="1:45" s="234" customFormat="1" ht="15" hidden="1" outlineLevel="1">
      <c r="A468" s="434"/>
      <c r="B468" s="431" t="s">
        <v>582</v>
      </c>
      <c r="C468" s="242" t="s">
        <v>325</v>
      </c>
      <c r="D468" s="246"/>
      <c r="E468" s="246"/>
      <c r="F468" s="246"/>
      <c r="G468" s="246"/>
      <c r="H468" s="246"/>
      <c r="I468" s="246"/>
      <c r="J468" s="246"/>
      <c r="K468" s="246"/>
      <c r="L468" s="246"/>
      <c r="M468" s="246"/>
      <c r="N468" s="246"/>
      <c r="O468" s="246"/>
      <c r="P468" s="246"/>
      <c r="Q468" s="246">
        <f>Q467</f>
        <v>0</v>
      </c>
      <c r="R468" s="246"/>
      <c r="S468" s="246"/>
      <c r="T468" s="246"/>
      <c r="U468" s="246"/>
      <c r="V468" s="246"/>
      <c r="W468" s="246"/>
      <c r="X468" s="246"/>
      <c r="Y468" s="246"/>
      <c r="Z468" s="246"/>
      <c r="AA468" s="246"/>
      <c r="AB468" s="246"/>
      <c r="AC468" s="246"/>
      <c r="AD468" s="246"/>
      <c r="AE468" s="345">
        <f>AE467</f>
        <v>0</v>
      </c>
      <c r="AF468" s="345">
        <f t="shared" ref="AF468:AR468" si="1338">AF467</f>
        <v>0</v>
      </c>
      <c r="AG468" s="345">
        <f t="shared" si="1338"/>
        <v>0</v>
      </c>
      <c r="AH468" s="345">
        <f t="shared" si="1338"/>
        <v>0</v>
      </c>
      <c r="AI468" s="345">
        <f t="shared" si="1338"/>
        <v>0</v>
      </c>
      <c r="AJ468" s="345">
        <f t="shared" si="1338"/>
        <v>0</v>
      </c>
      <c r="AK468" s="345">
        <f t="shared" si="1338"/>
        <v>0</v>
      </c>
      <c r="AL468" s="345">
        <f t="shared" si="1338"/>
        <v>0</v>
      </c>
      <c r="AM468" s="345">
        <f t="shared" si="1338"/>
        <v>0</v>
      </c>
      <c r="AN468" s="345">
        <f t="shared" si="1338"/>
        <v>0</v>
      </c>
      <c r="AO468" s="345">
        <f t="shared" si="1338"/>
        <v>0</v>
      </c>
      <c r="AP468" s="345">
        <f t="shared" si="1338"/>
        <v>0</v>
      </c>
      <c r="AQ468" s="345">
        <f t="shared" si="1338"/>
        <v>0</v>
      </c>
      <c r="AR468" s="345">
        <f t="shared" si="1338"/>
        <v>0</v>
      </c>
      <c r="AS468" s="248"/>
    </row>
    <row r="469" spans="1:45" s="234" customFormat="1" ht="15" hidden="1" outlineLevel="1">
      <c r="A469" s="434"/>
      <c r="B469" s="431"/>
      <c r="C469" s="242"/>
      <c r="D469" s="242"/>
      <c r="E469" s="242"/>
      <c r="F469" s="242"/>
      <c r="G469" s="242"/>
      <c r="H469" s="242"/>
      <c r="I469" s="242"/>
      <c r="J469" s="242"/>
      <c r="K469" s="242"/>
      <c r="L469" s="242"/>
      <c r="M469" s="242"/>
      <c r="N469" s="242"/>
      <c r="O469" s="242"/>
      <c r="P469" s="242"/>
      <c r="Q469" s="242"/>
      <c r="R469" s="242"/>
      <c r="S469" s="242"/>
      <c r="T469" s="242"/>
      <c r="U469" s="242"/>
      <c r="V469" s="242"/>
      <c r="W469" s="242"/>
      <c r="X469" s="242"/>
      <c r="Y469" s="242"/>
      <c r="Z469" s="242"/>
      <c r="AA469" s="242"/>
      <c r="AB469" s="242"/>
      <c r="AC469" s="242"/>
      <c r="AD469" s="242"/>
      <c r="AE469" s="346"/>
      <c r="AF469" s="346"/>
      <c r="AG469" s="346"/>
      <c r="AH469" s="346"/>
      <c r="AI469" s="346"/>
      <c r="AJ469" s="346"/>
      <c r="AK469" s="350"/>
      <c r="AL469" s="350"/>
      <c r="AM469" s="350"/>
      <c r="AN469" s="350"/>
      <c r="AO469" s="350"/>
      <c r="AP469" s="350"/>
      <c r="AQ469" s="350"/>
      <c r="AR469" s="350"/>
      <c r="AS469" s="263"/>
    </row>
    <row r="470" spans="1:45" ht="15.6" hidden="1" outlineLevel="1">
      <c r="A470" s="434"/>
      <c r="B470" s="432" t="s">
        <v>494</v>
      </c>
      <c r="C470" s="270"/>
      <c r="D470" s="241"/>
      <c r="E470" s="240"/>
      <c r="F470" s="240"/>
      <c r="G470" s="240"/>
      <c r="H470" s="240"/>
      <c r="I470" s="240"/>
      <c r="J470" s="240"/>
      <c r="K470" s="240"/>
      <c r="L470" s="240"/>
      <c r="M470" s="240"/>
      <c r="N470" s="240"/>
      <c r="O470" s="240"/>
      <c r="P470" s="240"/>
      <c r="Q470" s="241"/>
      <c r="R470" s="240"/>
      <c r="S470" s="240"/>
      <c r="T470" s="240"/>
      <c r="U470" s="240"/>
      <c r="V470" s="240"/>
      <c r="W470" s="240"/>
      <c r="X470" s="240"/>
      <c r="Y470" s="240"/>
      <c r="Z470" s="240"/>
      <c r="AA470" s="240"/>
      <c r="AB470" s="240"/>
      <c r="AC470" s="240"/>
      <c r="AD470" s="240"/>
      <c r="AE470" s="348"/>
      <c r="AF470" s="348"/>
      <c r="AG470" s="348"/>
      <c r="AH470" s="348"/>
      <c r="AI470" s="348"/>
      <c r="AJ470" s="348"/>
      <c r="AK470" s="348"/>
      <c r="AL470" s="348"/>
      <c r="AM470" s="348"/>
      <c r="AN470" s="348"/>
      <c r="AO470" s="348"/>
      <c r="AP470" s="348"/>
      <c r="AQ470" s="348"/>
      <c r="AR470" s="348"/>
      <c r="AS470" s="243"/>
    </row>
    <row r="471" spans="1:45" ht="15" hidden="1" outlineLevel="1">
      <c r="A471" s="434">
        <v>17</v>
      </c>
      <c r="B471" s="362" t="s">
        <v>495</v>
      </c>
      <c r="C471" s="242" t="s">
        <v>323</v>
      </c>
      <c r="D471" s="246"/>
      <c r="E471" s="246"/>
      <c r="F471" s="246"/>
      <c r="G471" s="246"/>
      <c r="H471" s="246"/>
      <c r="I471" s="246"/>
      <c r="J471" s="246"/>
      <c r="K471" s="246"/>
      <c r="L471" s="246"/>
      <c r="M471" s="246"/>
      <c r="N471" s="246"/>
      <c r="O471" s="246"/>
      <c r="P471" s="246"/>
      <c r="Q471" s="246">
        <v>12</v>
      </c>
      <c r="R471" s="246"/>
      <c r="S471" s="246"/>
      <c r="T471" s="246"/>
      <c r="U471" s="246"/>
      <c r="V471" s="246"/>
      <c r="W471" s="246"/>
      <c r="X471" s="246"/>
      <c r="Y471" s="246"/>
      <c r="Z471" s="246"/>
      <c r="AA471" s="246"/>
      <c r="AB471" s="246"/>
      <c r="AC471" s="246"/>
      <c r="AD471" s="246"/>
      <c r="AE471" s="360"/>
      <c r="AF471" s="344"/>
      <c r="AG471" s="344"/>
      <c r="AH471" s="344"/>
      <c r="AI471" s="344"/>
      <c r="AJ471" s="344"/>
      <c r="AK471" s="344"/>
      <c r="AL471" s="349"/>
      <c r="AM471" s="349"/>
      <c r="AN471" s="349"/>
      <c r="AO471" s="349"/>
      <c r="AP471" s="349"/>
      <c r="AQ471" s="349"/>
      <c r="AR471" s="349"/>
      <c r="AS471" s="247">
        <f>SUM(AE471:AR471)</f>
        <v>0</v>
      </c>
    </row>
    <row r="472" spans="1:45" ht="15" hidden="1" outlineLevel="1">
      <c r="A472" s="434"/>
      <c r="B472" s="365" t="s">
        <v>582</v>
      </c>
      <c r="C472" s="242" t="s">
        <v>325</v>
      </c>
      <c r="D472" s="246"/>
      <c r="E472" s="246"/>
      <c r="F472" s="246"/>
      <c r="G472" s="246"/>
      <c r="H472" s="246"/>
      <c r="I472" s="246"/>
      <c r="J472" s="246"/>
      <c r="K472" s="246"/>
      <c r="L472" s="246"/>
      <c r="M472" s="246"/>
      <c r="N472" s="246"/>
      <c r="O472" s="246"/>
      <c r="P472" s="246"/>
      <c r="Q472" s="246">
        <f>Q471</f>
        <v>12</v>
      </c>
      <c r="R472" s="246"/>
      <c r="S472" s="246"/>
      <c r="T472" s="246"/>
      <c r="U472" s="246"/>
      <c r="V472" s="246"/>
      <c r="W472" s="246"/>
      <c r="X472" s="246"/>
      <c r="Y472" s="246"/>
      <c r="Z472" s="246"/>
      <c r="AA472" s="246"/>
      <c r="AB472" s="246"/>
      <c r="AC472" s="246"/>
      <c r="AD472" s="246"/>
      <c r="AE472" s="345">
        <f>AE471</f>
        <v>0</v>
      </c>
      <c r="AF472" s="345">
        <f t="shared" ref="AF472:AR472" si="1339">AF471</f>
        <v>0</v>
      </c>
      <c r="AG472" s="345">
        <f t="shared" si="1339"/>
        <v>0</v>
      </c>
      <c r="AH472" s="345">
        <f t="shared" si="1339"/>
        <v>0</v>
      </c>
      <c r="AI472" s="345">
        <f t="shared" si="1339"/>
        <v>0</v>
      </c>
      <c r="AJ472" s="345">
        <f t="shared" si="1339"/>
        <v>0</v>
      </c>
      <c r="AK472" s="345">
        <f t="shared" si="1339"/>
        <v>0</v>
      </c>
      <c r="AL472" s="345">
        <f t="shared" si="1339"/>
        <v>0</v>
      </c>
      <c r="AM472" s="345">
        <f t="shared" si="1339"/>
        <v>0</v>
      </c>
      <c r="AN472" s="345">
        <f t="shared" si="1339"/>
        <v>0</v>
      </c>
      <c r="AO472" s="345">
        <f t="shared" si="1339"/>
        <v>0</v>
      </c>
      <c r="AP472" s="345">
        <f t="shared" si="1339"/>
        <v>0</v>
      </c>
      <c r="AQ472" s="345">
        <f t="shared" si="1339"/>
        <v>0</v>
      </c>
      <c r="AR472" s="345">
        <f t="shared" si="1339"/>
        <v>0</v>
      </c>
      <c r="AS472" s="257"/>
    </row>
    <row r="473" spans="1:45" ht="15" hidden="1" outlineLevel="1">
      <c r="A473" s="434"/>
      <c r="B473" s="365"/>
      <c r="C473" s="242"/>
      <c r="D473" s="242"/>
      <c r="E473" s="242"/>
      <c r="F473" s="242"/>
      <c r="G473" s="242"/>
      <c r="H473" s="242"/>
      <c r="I473" s="242"/>
      <c r="J473" s="242"/>
      <c r="K473" s="242"/>
      <c r="L473" s="242"/>
      <c r="M473" s="242"/>
      <c r="N473" s="242"/>
      <c r="O473" s="242"/>
      <c r="P473" s="242"/>
      <c r="Q473" s="242"/>
      <c r="R473" s="242"/>
      <c r="S473" s="242"/>
      <c r="T473" s="242"/>
      <c r="U473" s="242"/>
      <c r="V473" s="242"/>
      <c r="W473" s="242"/>
      <c r="X473" s="242"/>
      <c r="Y473" s="242"/>
      <c r="Z473" s="242"/>
      <c r="AA473" s="242"/>
      <c r="AB473" s="242"/>
      <c r="AC473" s="242"/>
      <c r="AD473" s="242"/>
      <c r="AE473" s="356"/>
      <c r="AF473" s="359"/>
      <c r="AG473" s="359"/>
      <c r="AH473" s="359"/>
      <c r="AI473" s="359"/>
      <c r="AJ473" s="359"/>
      <c r="AK473" s="359"/>
      <c r="AL473" s="359"/>
      <c r="AM473" s="359"/>
      <c r="AN473" s="359"/>
      <c r="AO473" s="359"/>
      <c r="AP473" s="359"/>
      <c r="AQ473" s="359"/>
      <c r="AR473" s="359"/>
      <c r="AS473" s="257"/>
    </row>
    <row r="474" spans="1:45" ht="15" hidden="1" outlineLevel="1">
      <c r="A474" s="434">
        <v>18</v>
      </c>
      <c r="B474" s="362" t="s">
        <v>496</v>
      </c>
      <c r="C474" s="242" t="s">
        <v>323</v>
      </c>
      <c r="D474" s="246"/>
      <c r="E474" s="246"/>
      <c r="F474" s="246"/>
      <c r="G474" s="246"/>
      <c r="H474" s="246"/>
      <c r="I474" s="246"/>
      <c r="J474" s="246"/>
      <c r="K474" s="246"/>
      <c r="L474" s="246"/>
      <c r="M474" s="246"/>
      <c r="N474" s="246"/>
      <c r="O474" s="246"/>
      <c r="P474" s="246"/>
      <c r="Q474" s="246">
        <v>12</v>
      </c>
      <c r="R474" s="246"/>
      <c r="S474" s="246"/>
      <c r="T474" s="246"/>
      <c r="U474" s="246"/>
      <c r="V474" s="246"/>
      <c r="W474" s="246"/>
      <c r="X474" s="246"/>
      <c r="Y474" s="246"/>
      <c r="Z474" s="246"/>
      <c r="AA474" s="246"/>
      <c r="AB474" s="246"/>
      <c r="AC474" s="246"/>
      <c r="AD474" s="246"/>
      <c r="AE474" s="360"/>
      <c r="AF474" s="344"/>
      <c r="AG474" s="344"/>
      <c r="AH474" s="344"/>
      <c r="AI474" s="344"/>
      <c r="AJ474" s="344"/>
      <c r="AK474" s="344"/>
      <c r="AL474" s="349"/>
      <c r="AM474" s="349"/>
      <c r="AN474" s="349"/>
      <c r="AO474" s="349"/>
      <c r="AP474" s="349"/>
      <c r="AQ474" s="349"/>
      <c r="AR474" s="349"/>
      <c r="AS474" s="247">
        <f>SUM(AE474:AR474)</f>
        <v>0</v>
      </c>
    </row>
    <row r="475" spans="1:45" ht="15" hidden="1" outlineLevel="1">
      <c r="A475" s="434"/>
      <c r="B475" s="365" t="s">
        <v>582</v>
      </c>
      <c r="C475" s="242" t="s">
        <v>325</v>
      </c>
      <c r="D475" s="246"/>
      <c r="E475" s="246"/>
      <c r="F475" s="246"/>
      <c r="G475" s="246"/>
      <c r="H475" s="246"/>
      <c r="I475" s="246"/>
      <c r="J475" s="246"/>
      <c r="K475" s="246"/>
      <c r="L475" s="246"/>
      <c r="M475" s="246"/>
      <c r="N475" s="246"/>
      <c r="O475" s="246"/>
      <c r="P475" s="246"/>
      <c r="Q475" s="246">
        <f>Q474</f>
        <v>12</v>
      </c>
      <c r="R475" s="246"/>
      <c r="S475" s="246"/>
      <c r="T475" s="246"/>
      <c r="U475" s="246"/>
      <c r="V475" s="246"/>
      <c r="W475" s="246"/>
      <c r="X475" s="246"/>
      <c r="Y475" s="246"/>
      <c r="Z475" s="246"/>
      <c r="AA475" s="246"/>
      <c r="AB475" s="246"/>
      <c r="AC475" s="246"/>
      <c r="AD475" s="246"/>
      <c r="AE475" s="345">
        <f>AE474</f>
        <v>0</v>
      </c>
      <c r="AF475" s="345">
        <f t="shared" ref="AF475:AR475" si="1340">AF474</f>
        <v>0</v>
      </c>
      <c r="AG475" s="345">
        <f t="shared" si="1340"/>
        <v>0</v>
      </c>
      <c r="AH475" s="345">
        <f t="shared" si="1340"/>
        <v>0</v>
      </c>
      <c r="AI475" s="345">
        <f t="shared" si="1340"/>
        <v>0</v>
      </c>
      <c r="AJ475" s="345">
        <f t="shared" si="1340"/>
        <v>0</v>
      </c>
      <c r="AK475" s="345">
        <f t="shared" si="1340"/>
        <v>0</v>
      </c>
      <c r="AL475" s="345">
        <f t="shared" si="1340"/>
        <v>0</v>
      </c>
      <c r="AM475" s="345">
        <f t="shared" si="1340"/>
        <v>0</v>
      </c>
      <c r="AN475" s="345">
        <f t="shared" si="1340"/>
        <v>0</v>
      </c>
      <c r="AO475" s="345">
        <f t="shared" si="1340"/>
        <v>0</v>
      </c>
      <c r="AP475" s="345">
        <f t="shared" si="1340"/>
        <v>0</v>
      </c>
      <c r="AQ475" s="345">
        <f t="shared" si="1340"/>
        <v>0</v>
      </c>
      <c r="AR475" s="345">
        <f t="shared" si="1340"/>
        <v>0</v>
      </c>
      <c r="AS475" s="257"/>
    </row>
    <row r="476" spans="1:45" ht="15" hidden="1" outlineLevel="1">
      <c r="A476" s="434"/>
      <c r="B476" s="364"/>
      <c r="C476" s="242"/>
      <c r="D476" s="242"/>
      <c r="E476" s="242"/>
      <c r="F476" s="242"/>
      <c r="G476" s="242"/>
      <c r="H476" s="242"/>
      <c r="I476" s="242"/>
      <c r="J476" s="242"/>
      <c r="K476" s="242"/>
      <c r="L476" s="242"/>
      <c r="M476" s="242"/>
      <c r="N476" s="242"/>
      <c r="O476" s="242"/>
      <c r="P476" s="242"/>
      <c r="Q476" s="242"/>
      <c r="R476" s="242"/>
      <c r="S476" s="242"/>
      <c r="T476" s="242"/>
      <c r="U476" s="242"/>
      <c r="V476" s="242"/>
      <c r="W476" s="242"/>
      <c r="X476" s="242"/>
      <c r="Y476" s="242"/>
      <c r="Z476" s="242"/>
      <c r="AA476" s="242"/>
      <c r="AB476" s="242"/>
      <c r="AC476" s="242"/>
      <c r="AD476" s="242"/>
      <c r="AE476" s="357"/>
      <c r="AF476" s="358"/>
      <c r="AG476" s="358"/>
      <c r="AH476" s="358"/>
      <c r="AI476" s="358"/>
      <c r="AJ476" s="358"/>
      <c r="AK476" s="358"/>
      <c r="AL476" s="358"/>
      <c r="AM476" s="358"/>
      <c r="AN476" s="358"/>
      <c r="AO476" s="358"/>
      <c r="AP476" s="358"/>
      <c r="AQ476" s="358"/>
      <c r="AR476" s="358"/>
      <c r="AS476" s="248"/>
    </row>
    <row r="477" spans="1:45" ht="15" hidden="1" outlineLevel="1">
      <c r="A477" s="434">
        <v>19</v>
      </c>
      <c r="B477" s="362" t="s">
        <v>497</v>
      </c>
      <c r="C477" s="242" t="s">
        <v>323</v>
      </c>
      <c r="D477" s="246"/>
      <c r="E477" s="246"/>
      <c r="F477" s="246"/>
      <c r="G477" s="246"/>
      <c r="H477" s="246"/>
      <c r="I477" s="246"/>
      <c r="J477" s="246"/>
      <c r="K477" s="246"/>
      <c r="L477" s="246"/>
      <c r="M477" s="246"/>
      <c r="N477" s="246"/>
      <c r="O477" s="246"/>
      <c r="P477" s="246"/>
      <c r="Q477" s="246">
        <v>12</v>
      </c>
      <c r="R477" s="246"/>
      <c r="S477" s="246"/>
      <c r="T477" s="246"/>
      <c r="U477" s="246"/>
      <c r="V477" s="246"/>
      <c r="W477" s="246"/>
      <c r="X477" s="246"/>
      <c r="Y477" s="246"/>
      <c r="Z477" s="246"/>
      <c r="AA477" s="246"/>
      <c r="AB477" s="246"/>
      <c r="AC477" s="246"/>
      <c r="AD477" s="246"/>
      <c r="AE477" s="360"/>
      <c r="AF477" s="344"/>
      <c r="AG477" s="344"/>
      <c r="AH477" s="344"/>
      <c r="AI477" s="344"/>
      <c r="AJ477" s="344"/>
      <c r="AK477" s="344"/>
      <c r="AL477" s="349"/>
      <c r="AM477" s="349"/>
      <c r="AN477" s="349"/>
      <c r="AO477" s="349"/>
      <c r="AP477" s="349"/>
      <c r="AQ477" s="349"/>
      <c r="AR477" s="349"/>
      <c r="AS477" s="247">
        <f>SUM(AE477:AR477)</f>
        <v>0</v>
      </c>
    </row>
    <row r="478" spans="1:45" ht="15" hidden="1" outlineLevel="1">
      <c r="A478" s="434"/>
      <c r="B478" s="365" t="s">
        <v>582</v>
      </c>
      <c r="C478" s="242" t="s">
        <v>325</v>
      </c>
      <c r="D478" s="246"/>
      <c r="E478" s="246"/>
      <c r="F478" s="246"/>
      <c r="G478" s="246"/>
      <c r="H478" s="246"/>
      <c r="I478" s="246"/>
      <c r="J478" s="246"/>
      <c r="K478" s="246"/>
      <c r="L478" s="246"/>
      <c r="M478" s="246"/>
      <c r="N478" s="246"/>
      <c r="O478" s="246"/>
      <c r="P478" s="246"/>
      <c r="Q478" s="246">
        <f>Q477</f>
        <v>12</v>
      </c>
      <c r="R478" s="246"/>
      <c r="S478" s="246"/>
      <c r="T478" s="246"/>
      <c r="U478" s="246"/>
      <c r="V478" s="246"/>
      <c r="W478" s="246"/>
      <c r="X478" s="246"/>
      <c r="Y478" s="246"/>
      <c r="Z478" s="246"/>
      <c r="AA478" s="246"/>
      <c r="AB478" s="246"/>
      <c r="AC478" s="246"/>
      <c r="AD478" s="246"/>
      <c r="AE478" s="345">
        <f>AE477</f>
        <v>0</v>
      </c>
      <c r="AF478" s="345">
        <f t="shared" ref="AF478:AR478" si="1341">AF477</f>
        <v>0</v>
      </c>
      <c r="AG478" s="345">
        <f t="shared" si="1341"/>
        <v>0</v>
      </c>
      <c r="AH478" s="345">
        <f t="shared" si="1341"/>
        <v>0</v>
      </c>
      <c r="AI478" s="345">
        <f t="shared" si="1341"/>
        <v>0</v>
      </c>
      <c r="AJ478" s="345">
        <f t="shared" si="1341"/>
        <v>0</v>
      </c>
      <c r="AK478" s="345">
        <f t="shared" si="1341"/>
        <v>0</v>
      </c>
      <c r="AL478" s="345">
        <f t="shared" si="1341"/>
        <v>0</v>
      </c>
      <c r="AM478" s="345">
        <f t="shared" si="1341"/>
        <v>0</v>
      </c>
      <c r="AN478" s="345">
        <f t="shared" si="1341"/>
        <v>0</v>
      </c>
      <c r="AO478" s="345">
        <f t="shared" si="1341"/>
        <v>0</v>
      </c>
      <c r="AP478" s="345">
        <f t="shared" si="1341"/>
        <v>0</v>
      </c>
      <c r="AQ478" s="345">
        <f t="shared" si="1341"/>
        <v>0</v>
      </c>
      <c r="AR478" s="345">
        <f t="shared" si="1341"/>
        <v>0</v>
      </c>
      <c r="AS478" s="248"/>
    </row>
    <row r="479" spans="1:45" ht="15" hidden="1" outlineLevel="1">
      <c r="A479" s="434"/>
      <c r="B479" s="364"/>
      <c r="C479" s="242"/>
      <c r="D479" s="242"/>
      <c r="E479" s="242"/>
      <c r="F479" s="242"/>
      <c r="G479" s="242"/>
      <c r="H479" s="242"/>
      <c r="I479" s="242"/>
      <c r="J479" s="242"/>
      <c r="K479" s="242"/>
      <c r="L479" s="242"/>
      <c r="M479" s="242"/>
      <c r="N479" s="242"/>
      <c r="O479" s="242"/>
      <c r="P479" s="242"/>
      <c r="Q479" s="242"/>
      <c r="R479" s="242"/>
      <c r="S479" s="242"/>
      <c r="T479" s="242"/>
      <c r="U479" s="242"/>
      <c r="V479" s="242"/>
      <c r="W479" s="242"/>
      <c r="X479" s="242"/>
      <c r="Y479" s="242"/>
      <c r="Z479" s="242"/>
      <c r="AA479" s="242"/>
      <c r="AB479" s="242"/>
      <c r="AC479" s="242"/>
      <c r="AD479" s="242"/>
      <c r="AE479" s="346"/>
      <c r="AF479" s="346"/>
      <c r="AG479" s="346"/>
      <c r="AH479" s="346"/>
      <c r="AI479" s="346"/>
      <c r="AJ479" s="346"/>
      <c r="AK479" s="346"/>
      <c r="AL479" s="346"/>
      <c r="AM479" s="346"/>
      <c r="AN479" s="346"/>
      <c r="AO479" s="346"/>
      <c r="AP479" s="346"/>
      <c r="AQ479" s="346"/>
      <c r="AR479" s="346"/>
      <c r="AS479" s="257"/>
    </row>
    <row r="480" spans="1:45" ht="15" hidden="1" outlineLevel="1">
      <c r="A480" s="434">
        <v>20</v>
      </c>
      <c r="B480" s="362" t="s">
        <v>498</v>
      </c>
      <c r="C480" s="242" t="s">
        <v>323</v>
      </c>
      <c r="D480" s="246"/>
      <c r="E480" s="246"/>
      <c r="F480" s="246"/>
      <c r="G480" s="246"/>
      <c r="H480" s="246"/>
      <c r="I480" s="246"/>
      <c r="J480" s="246"/>
      <c r="K480" s="246"/>
      <c r="L480" s="246"/>
      <c r="M480" s="246"/>
      <c r="N480" s="246"/>
      <c r="O480" s="246"/>
      <c r="P480" s="246"/>
      <c r="Q480" s="246">
        <v>12</v>
      </c>
      <c r="R480" s="246"/>
      <c r="S480" s="246"/>
      <c r="T480" s="246"/>
      <c r="U480" s="246"/>
      <c r="V480" s="246"/>
      <c r="W480" s="246"/>
      <c r="X480" s="246"/>
      <c r="Y480" s="246"/>
      <c r="Z480" s="246"/>
      <c r="AA480" s="246"/>
      <c r="AB480" s="246"/>
      <c r="AC480" s="246"/>
      <c r="AD480" s="246"/>
      <c r="AE480" s="360"/>
      <c r="AF480" s="344"/>
      <c r="AG480" s="344"/>
      <c r="AH480" s="344"/>
      <c r="AI480" s="344"/>
      <c r="AJ480" s="344"/>
      <c r="AK480" s="344"/>
      <c r="AL480" s="349"/>
      <c r="AM480" s="349"/>
      <c r="AN480" s="349"/>
      <c r="AO480" s="349"/>
      <c r="AP480" s="349"/>
      <c r="AQ480" s="349"/>
      <c r="AR480" s="349"/>
      <c r="AS480" s="247">
        <f>SUM(AE480:AR480)</f>
        <v>0</v>
      </c>
    </row>
    <row r="481" spans="1:45" ht="15" hidden="1" outlineLevel="1">
      <c r="A481" s="434"/>
      <c r="B481" s="365" t="s">
        <v>582</v>
      </c>
      <c r="C481" s="242" t="s">
        <v>325</v>
      </c>
      <c r="D481" s="246"/>
      <c r="E481" s="246"/>
      <c r="F481" s="246"/>
      <c r="G481" s="246"/>
      <c r="H481" s="246"/>
      <c r="I481" s="246"/>
      <c r="J481" s="246"/>
      <c r="K481" s="246"/>
      <c r="L481" s="246"/>
      <c r="M481" s="246"/>
      <c r="N481" s="246"/>
      <c r="O481" s="246"/>
      <c r="P481" s="246"/>
      <c r="Q481" s="246">
        <f>Q480</f>
        <v>12</v>
      </c>
      <c r="R481" s="246"/>
      <c r="S481" s="246"/>
      <c r="T481" s="246"/>
      <c r="U481" s="246"/>
      <c r="V481" s="246"/>
      <c r="W481" s="246"/>
      <c r="X481" s="246"/>
      <c r="Y481" s="246"/>
      <c r="Z481" s="246"/>
      <c r="AA481" s="246"/>
      <c r="AB481" s="246"/>
      <c r="AC481" s="246"/>
      <c r="AD481" s="246"/>
      <c r="AE481" s="345">
        <f t="shared" ref="AE481:AR481" si="1342">AE480</f>
        <v>0</v>
      </c>
      <c r="AF481" s="345">
        <f t="shared" si="1342"/>
        <v>0</v>
      </c>
      <c r="AG481" s="345">
        <f t="shared" si="1342"/>
        <v>0</v>
      </c>
      <c r="AH481" s="345">
        <f t="shared" si="1342"/>
        <v>0</v>
      </c>
      <c r="AI481" s="345">
        <f t="shared" si="1342"/>
        <v>0</v>
      </c>
      <c r="AJ481" s="345">
        <f t="shared" si="1342"/>
        <v>0</v>
      </c>
      <c r="AK481" s="345">
        <f t="shared" si="1342"/>
        <v>0</v>
      </c>
      <c r="AL481" s="345">
        <f t="shared" si="1342"/>
        <v>0</v>
      </c>
      <c r="AM481" s="345">
        <f t="shared" si="1342"/>
        <v>0</v>
      </c>
      <c r="AN481" s="345">
        <f t="shared" si="1342"/>
        <v>0</v>
      </c>
      <c r="AO481" s="345">
        <f t="shared" si="1342"/>
        <v>0</v>
      </c>
      <c r="AP481" s="345">
        <f t="shared" si="1342"/>
        <v>0</v>
      </c>
      <c r="AQ481" s="345">
        <f t="shared" si="1342"/>
        <v>0</v>
      </c>
      <c r="AR481" s="345">
        <f t="shared" si="1342"/>
        <v>0</v>
      </c>
      <c r="AS481" s="257"/>
    </row>
    <row r="482" spans="1:45" ht="15.6" hidden="1" outlineLevel="1">
      <c r="A482" s="434"/>
      <c r="B482" s="433"/>
      <c r="C482" s="251"/>
      <c r="D482" s="242"/>
      <c r="E482" s="242"/>
      <c r="F482" s="242"/>
      <c r="G482" s="242"/>
      <c r="H482" s="242"/>
      <c r="I482" s="242"/>
      <c r="J482" s="242"/>
      <c r="K482" s="242"/>
      <c r="L482" s="242"/>
      <c r="M482" s="242"/>
      <c r="N482" s="242"/>
      <c r="O482" s="242"/>
      <c r="P482" s="242"/>
      <c r="Q482" s="251"/>
      <c r="R482" s="242"/>
      <c r="S482" s="242"/>
      <c r="T482" s="242"/>
      <c r="U482" s="242"/>
      <c r="V482" s="242"/>
      <c r="W482" s="242"/>
      <c r="X482" s="242"/>
      <c r="Y482" s="242"/>
      <c r="Z482" s="242"/>
      <c r="AA482" s="242"/>
      <c r="AB482" s="242"/>
      <c r="AC482" s="242"/>
      <c r="AD482" s="242"/>
      <c r="AE482" s="346"/>
      <c r="AF482" s="346"/>
      <c r="AG482" s="346"/>
      <c r="AH482" s="346"/>
      <c r="AI482" s="346"/>
      <c r="AJ482" s="346"/>
      <c r="AK482" s="346"/>
      <c r="AL482" s="346"/>
      <c r="AM482" s="346"/>
      <c r="AN482" s="346"/>
      <c r="AO482" s="346"/>
      <c r="AP482" s="346"/>
      <c r="AQ482" s="346"/>
      <c r="AR482" s="346"/>
      <c r="AS482" s="257"/>
    </row>
    <row r="483" spans="1:45" ht="15.6" hidden="1" outlineLevel="1">
      <c r="A483" s="434"/>
      <c r="B483" s="428" t="s">
        <v>499</v>
      </c>
      <c r="C483" s="242"/>
      <c r="D483" s="242"/>
      <c r="E483" s="242"/>
      <c r="F483" s="242"/>
      <c r="G483" s="242"/>
      <c r="H483" s="242"/>
      <c r="I483" s="242"/>
      <c r="J483" s="242"/>
      <c r="K483" s="242"/>
      <c r="L483" s="242"/>
      <c r="M483" s="242"/>
      <c r="N483" s="242"/>
      <c r="O483" s="242"/>
      <c r="P483" s="242"/>
      <c r="Q483" s="242"/>
      <c r="R483" s="242"/>
      <c r="S483" s="242"/>
      <c r="T483" s="242"/>
      <c r="U483" s="242"/>
      <c r="V483" s="242"/>
      <c r="W483" s="242"/>
      <c r="X483" s="242"/>
      <c r="Y483" s="242"/>
      <c r="Z483" s="242"/>
      <c r="AA483" s="242"/>
      <c r="AB483" s="242"/>
      <c r="AC483" s="242"/>
      <c r="AD483" s="242"/>
      <c r="AE483" s="356"/>
      <c r="AF483" s="359"/>
      <c r="AG483" s="359"/>
      <c r="AH483" s="359"/>
      <c r="AI483" s="359"/>
      <c r="AJ483" s="359"/>
      <c r="AK483" s="359"/>
      <c r="AL483" s="359"/>
      <c r="AM483" s="359"/>
      <c r="AN483" s="359"/>
      <c r="AO483" s="359"/>
      <c r="AP483" s="359"/>
      <c r="AQ483" s="359"/>
      <c r="AR483" s="359"/>
      <c r="AS483" s="257"/>
    </row>
    <row r="484" spans="1:45" ht="15.6" hidden="1" outlineLevel="1">
      <c r="A484" s="434"/>
      <c r="B484" s="413" t="s">
        <v>500</v>
      </c>
      <c r="C484" s="242"/>
      <c r="D484" s="242"/>
      <c r="E484" s="242"/>
      <c r="F484" s="242"/>
      <c r="G484" s="242"/>
      <c r="H484" s="242"/>
      <c r="I484" s="242"/>
      <c r="J484" s="242"/>
      <c r="K484" s="242"/>
      <c r="L484" s="242"/>
      <c r="M484" s="242"/>
      <c r="N484" s="242"/>
      <c r="O484" s="242"/>
      <c r="P484" s="242"/>
      <c r="Q484" s="242"/>
      <c r="R484" s="242"/>
      <c r="S484" s="242"/>
      <c r="T484" s="242"/>
      <c r="U484" s="242"/>
      <c r="V484" s="242"/>
      <c r="W484" s="242"/>
      <c r="X484" s="242"/>
      <c r="Y484" s="242"/>
      <c r="Z484" s="242"/>
      <c r="AA484" s="242"/>
      <c r="AB484" s="242"/>
      <c r="AC484" s="242"/>
      <c r="AD484" s="242"/>
      <c r="AE484" s="356"/>
      <c r="AF484" s="359"/>
      <c r="AG484" s="359"/>
      <c r="AH484" s="359"/>
      <c r="AI484" s="359"/>
      <c r="AJ484" s="359"/>
      <c r="AK484" s="359"/>
      <c r="AL484" s="359"/>
      <c r="AM484" s="359"/>
      <c r="AN484" s="359"/>
      <c r="AO484" s="359"/>
      <c r="AP484" s="359"/>
      <c r="AQ484" s="359"/>
      <c r="AR484" s="359"/>
      <c r="AS484" s="257"/>
    </row>
    <row r="485" spans="1:45" ht="15" hidden="1" outlineLevel="1">
      <c r="A485" s="434">
        <v>21</v>
      </c>
      <c r="B485" s="362" t="s">
        <v>501</v>
      </c>
      <c r="C485" s="242" t="s">
        <v>323</v>
      </c>
      <c r="D485" s="246"/>
      <c r="E485" s="246"/>
      <c r="F485" s="246"/>
      <c r="G485" s="246"/>
      <c r="H485" s="246"/>
      <c r="I485" s="246"/>
      <c r="J485" s="246"/>
      <c r="K485" s="246"/>
      <c r="L485" s="246"/>
      <c r="M485" s="246"/>
      <c r="N485" s="246"/>
      <c r="O485" s="246"/>
      <c r="P485" s="246"/>
      <c r="Q485" s="242"/>
      <c r="R485" s="246"/>
      <c r="S485" s="246"/>
      <c r="T485" s="246"/>
      <c r="U485" s="246"/>
      <c r="V485" s="246"/>
      <c r="W485" s="246"/>
      <c r="X485" s="246"/>
      <c r="Y485" s="246"/>
      <c r="Z485" s="246"/>
      <c r="AA485" s="246"/>
      <c r="AB485" s="246"/>
      <c r="AC485" s="246"/>
      <c r="AD485" s="246"/>
      <c r="AE485" s="344"/>
      <c r="AF485" s="344"/>
      <c r="AG485" s="344"/>
      <c r="AH485" s="344"/>
      <c r="AI485" s="344"/>
      <c r="AJ485" s="344"/>
      <c r="AK485" s="344"/>
      <c r="AL485" s="344"/>
      <c r="AM485" s="344"/>
      <c r="AN485" s="344"/>
      <c r="AO485" s="344"/>
      <c r="AP485" s="344"/>
      <c r="AQ485" s="344"/>
      <c r="AR485" s="344"/>
      <c r="AS485" s="247">
        <f>SUM(AE485:AR485)</f>
        <v>0</v>
      </c>
    </row>
    <row r="486" spans="1:45" ht="15" hidden="1" outlineLevel="1">
      <c r="A486" s="434"/>
      <c r="B486" s="365" t="s">
        <v>582</v>
      </c>
      <c r="C486" s="242" t="s">
        <v>325</v>
      </c>
      <c r="D486" s="246"/>
      <c r="E486" s="246"/>
      <c r="F486" s="246"/>
      <c r="G486" s="246"/>
      <c r="H486" s="246"/>
      <c r="I486" s="246"/>
      <c r="J486" s="246"/>
      <c r="K486" s="246"/>
      <c r="L486" s="246"/>
      <c r="M486" s="246"/>
      <c r="N486" s="246"/>
      <c r="O486" s="246"/>
      <c r="P486" s="246"/>
      <c r="Q486" s="242"/>
      <c r="R486" s="246"/>
      <c r="S486" s="246"/>
      <c r="T486" s="246"/>
      <c r="U486" s="246"/>
      <c r="V486" s="246"/>
      <c r="W486" s="246"/>
      <c r="X486" s="246"/>
      <c r="Y486" s="246"/>
      <c r="Z486" s="246"/>
      <c r="AA486" s="246"/>
      <c r="AB486" s="246"/>
      <c r="AC486" s="246"/>
      <c r="AD486" s="246"/>
      <c r="AE486" s="345">
        <f>AE485</f>
        <v>0</v>
      </c>
      <c r="AF486" s="345">
        <f t="shared" ref="AF486" si="1343">AF485</f>
        <v>0</v>
      </c>
      <c r="AG486" s="345">
        <f t="shared" ref="AG486" si="1344">AG485</f>
        <v>0</v>
      </c>
      <c r="AH486" s="345">
        <f t="shared" ref="AH486" si="1345">AH485</f>
        <v>0</v>
      </c>
      <c r="AI486" s="345">
        <f t="shared" ref="AI486" si="1346">AI485</f>
        <v>0</v>
      </c>
      <c r="AJ486" s="345">
        <f t="shared" ref="AJ486" si="1347">AJ485</f>
        <v>0</v>
      </c>
      <c r="AK486" s="345">
        <f t="shared" ref="AK486" si="1348">AK485</f>
        <v>0</v>
      </c>
      <c r="AL486" s="345">
        <f t="shared" ref="AL486" si="1349">AL485</f>
        <v>0</v>
      </c>
      <c r="AM486" s="345">
        <f t="shared" ref="AM486" si="1350">AM485</f>
        <v>0</v>
      </c>
      <c r="AN486" s="345">
        <f t="shared" ref="AN486" si="1351">AN485</f>
        <v>0</v>
      </c>
      <c r="AO486" s="345">
        <f t="shared" ref="AO486" si="1352">AO485</f>
        <v>0</v>
      </c>
      <c r="AP486" s="345">
        <f t="shared" ref="AP486" si="1353">AP485</f>
        <v>0</v>
      </c>
      <c r="AQ486" s="345">
        <f t="shared" ref="AQ486" si="1354">AQ485</f>
        <v>0</v>
      </c>
      <c r="AR486" s="345">
        <f t="shared" ref="AR486" si="1355">AR485</f>
        <v>0</v>
      </c>
      <c r="AS486" s="257"/>
    </row>
    <row r="487" spans="1:45" ht="15" hidden="1" outlineLevel="1">
      <c r="A487" s="434"/>
      <c r="B487" s="365"/>
      <c r="C487" s="242"/>
      <c r="D487" s="242"/>
      <c r="E487" s="242"/>
      <c r="F487" s="242"/>
      <c r="G487" s="242"/>
      <c r="H487" s="242"/>
      <c r="I487" s="242"/>
      <c r="J487" s="242"/>
      <c r="K487" s="242"/>
      <c r="L487" s="242"/>
      <c r="M487" s="242"/>
      <c r="N487" s="242"/>
      <c r="O487" s="242"/>
      <c r="P487" s="242"/>
      <c r="Q487" s="242"/>
      <c r="R487" s="242"/>
      <c r="S487" s="242"/>
      <c r="T487" s="242"/>
      <c r="U487" s="242"/>
      <c r="V487" s="242"/>
      <c r="W487" s="242"/>
      <c r="X487" s="242"/>
      <c r="Y487" s="242"/>
      <c r="Z487" s="242"/>
      <c r="AA487" s="242"/>
      <c r="AB487" s="242"/>
      <c r="AC487" s="242"/>
      <c r="AD487" s="242"/>
      <c r="AE487" s="356"/>
      <c r="AF487" s="359"/>
      <c r="AG487" s="359"/>
      <c r="AH487" s="359"/>
      <c r="AI487" s="359"/>
      <c r="AJ487" s="359"/>
      <c r="AK487" s="359"/>
      <c r="AL487" s="359"/>
      <c r="AM487" s="359"/>
      <c r="AN487" s="359"/>
      <c r="AO487" s="359"/>
      <c r="AP487" s="359"/>
      <c r="AQ487" s="359"/>
      <c r="AR487" s="359"/>
      <c r="AS487" s="257"/>
    </row>
    <row r="488" spans="1:45" ht="15" hidden="1" outlineLevel="1">
      <c r="A488" s="434">
        <v>22</v>
      </c>
      <c r="B488" s="362" t="s">
        <v>502</v>
      </c>
      <c r="C488" s="242" t="s">
        <v>323</v>
      </c>
      <c r="D488" s="246"/>
      <c r="E488" s="246"/>
      <c r="F488" s="246"/>
      <c r="G488" s="246"/>
      <c r="H488" s="246"/>
      <c r="I488" s="246"/>
      <c r="J488" s="246"/>
      <c r="K488" s="246"/>
      <c r="L488" s="246"/>
      <c r="M488" s="246"/>
      <c r="N488" s="246"/>
      <c r="O488" s="246"/>
      <c r="P488" s="246"/>
      <c r="Q488" s="242"/>
      <c r="R488" s="246"/>
      <c r="S488" s="246"/>
      <c r="T488" s="246"/>
      <c r="U488" s="246"/>
      <c r="V488" s="246"/>
      <c r="W488" s="246"/>
      <c r="X488" s="246"/>
      <c r="Y488" s="246"/>
      <c r="Z488" s="246"/>
      <c r="AA488" s="246"/>
      <c r="AB488" s="246"/>
      <c r="AC488" s="246"/>
      <c r="AD488" s="246"/>
      <c r="AE488" s="344"/>
      <c r="AF488" s="344"/>
      <c r="AG488" s="344"/>
      <c r="AH488" s="344"/>
      <c r="AI488" s="344"/>
      <c r="AJ488" s="344"/>
      <c r="AK488" s="344"/>
      <c r="AL488" s="344"/>
      <c r="AM488" s="344"/>
      <c r="AN488" s="344"/>
      <c r="AO488" s="344"/>
      <c r="AP488" s="344"/>
      <c r="AQ488" s="344"/>
      <c r="AR488" s="344"/>
      <c r="AS488" s="247">
        <f>SUM(AE488:AR488)</f>
        <v>0</v>
      </c>
    </row>
    <row r="489" spans="1:45" ht="15" hidden="1" outlineLevel="1">
      <c r="A489" s="434"/>
      <c r="B489" s="365" t="s">
        <v>582</v>
      </c>
      <c r="C489" s="242" t="s">
        <v>325</v>
      </c>
      <c r="D489" s="246"/>
      <c r="E489" s="246"/>
      <c r="F489" s="246"/>
      <c r="G489" s="246"/>
      <c r="H489" s="246"/>
      <c r="I489" s="246"/>
      <c r="J489" s="246"/>
      <c r="K489" s="246"/>
      <c r="L489" s="246"/>
      <c r="M489" s="246"/>
      <c r="N489" s="246"/>
      <c r="O489" s="246"/>
      <c r="P489" s="246"/>
      <c r="Q489" s="242"/>
      <c r="R489" s="246"/>
      <c r="S489" s="246"/>
      <c r="T489" s="246"/>
      <c r="U489" s="246"/>
      <c r="V489" s="246"/>
      <c r="W489" s="246"/>
      <c r="X489" s="246"/>
      <c r="Y489" s="246"/>
      <c r="Z489" s="246"/>
      <c r="AA489" s="246"/>
      <c r="AB489" s="246"/>
      <c r="AC489" s="246"/>
      <c r="AD489" s="246"/>
      <c r="AE489" s="345">
        <f>AE488</f>
        <v>0</v>
      </c>
      <c r="AF489" s="345">
        <f t="shared" ref="AF489" si="1356">AF488</f>
        <v>0</v>
      </c>
      <c r="AG489" s="345">
        <f t="shared" ref="AG489" si="1357">AG488</f>
        <v>0</v>
      </c>
      <c r="AH489" s="345">
        <f t="shared" ref="AH489" si="1358">AH488</f>
        <v>0</v>
      </c>
      <c r="AI489" s="345">
        <f t="shared" ref="AI489" si="1359">AI488</f>
        <v>0</v>
      </c>
      <c r="AJ489" s="345">
        <f t="shared" ref="AJ489" si="1360">AJ488</f>
        <v>0</v>
      </c>
      <c r="AK489" s="345">
        <f t="shared" ref="AK489" si="1361">AK488</f>
        <v>0</v>
      </c>
      <c r="AL489" s="345">
        <f t="shared" ref="AL489" si="1362">AL488</f>
        <v>0</v>
      </c>
      <c r="AM489" s="345">
        <f t="shared" ref="AM489" si="1363">AM488</f>
        <v>0</v>
      </c>
      <c r="AN489" s="345">
        <f t="shared" ref="AN489" si="1364">AN488</f>
        <v>0</v>
      </c>
      <c r="AO489" s="345">
        <f t="shared" ref="AO489" si="1365">AO488</f>
        <v>0</v>
      </c>
      <c r="AP489" s="345">
        <f t="shared" ref="AP489" si="1366">AP488</f>
        <v>0</v>
      </c>
      <c r="AQ489" s="345">
        <f t="shared" ref="AQ489" si="1367">AQ488</f>
        <v>0</v>
      </c>
      <c r="AR489" s="345">
        <f t="shared" ref="AR489" si="1368">AR488</f>
        <v>0</v>
      </c>
      <c r="AS489" s="257"/>
    </row>
    <row r="490" spans="1:45" ht="15" hidden="1" outlineLevel="1">
      <c r="A490" s="434"/>
      <c r="B490" s="365"/>
      <c r="C490" s="242"/>
      <c r="D490" s="242"/>
      <c r="E490" s="242"/>
      <c r="F490" s="242"/>
      <c r="G490" s="242"/>
      <c r="H490" s="242"/>
      <c r="I490" s="242"/>
      <c r="J490" s="242"/>
      <c r="K490" s="242"/>
      <c r="L490" s="242"/>
      <c r="M490" s="242"/>
      <c r="N490" s="242"/>
      <c r="O490" s="242"/>
      <c r="P490" s="242"/>
      <c r="Q490" s="242"/>
      <c r="R490" s="242"/>
      <c r="S490" s="242"/>
      <c r="T490" s="242"/>
      <c r="U490" s="242"/>
      <c r="V490" s="242"/>
      <c r="W490" s="242"/>
      <c r="X490" s="242"/>
      <c r="Y490" s="242"/>
      <c r="Z490" s="242"/>
      <c r="AA490" s="242"/>
      <c r="AB490" s="242"/>
      <c r="AC490" s="242"/>
      <c r="AD490" s="242"/>
      <c r="AE490" s="356"/>
      <c r="AF490" s="359"/>
      <c r="AG490" s="359"/>
      <c r="AH490" s="359"/>
      <c r="AI490" s="359"/>
      <c r="AJ490" s="359"/>
      <c r="AK490" s="359"/>
      <c r="AL490" s="359"/>
      <c r="AM490" s="359"/>
      <c r="AN490" s="359"/>
      <c r="AO490" s="359"/>
      <c r="AP490" s="359"/>
      <c r="AQ490" s="359"/>
      <c r="AR490" s="359"/>
      <c r="AS490" s="257"/>
    </row>
    <row r="491" spans="1:45" ht="15" hidden="1" outlineLevel="1">
      <c r="A491" s="434">
        <v>23</v>
      </c>
      <c r="B491" s="362" t="s">
        <v>503</v>
      </c>
      <c r="C491" s="242" t="s">
        <v>323</v>
      </c>
      <c r="D491" s="246"/>
      <c r="E491" s="246"/>
      <c r="F491" s="246"/>
      <c r="G491" s="246"/>
      <c r="H491" s="246"/>
      <c r="I491" s="246"/>
      <c r="J491" s="246"/>
      <c r="K491" s="246"/>
      <c r="L491" s="246"/>
      <c r="M491" s="246"/>
      <c r="N491" s="246"/>
      <c r="O491" s="246"/>
      <c r="P491" s="246"/>
      <c r="Q491" s="242"/>
      <c r="R491" s="246"/>
      <c r="S491" s="246"/>
      <c r="T491" s="246"/>
      <c r="U491" s="246"/>
      <c r="V491" s="246"/>
      <c r="W491" s="246"/>
      <c r="X491" s="246"/>
      <c r="Y491" s="246"/>
      <c r="Z491" s="246"/>
      <c r="AA491" s="246"/>
      <c r="AB491" s="246"/>
      <c r="AC491" s="246"/>
      <c r="AD491" s="246"/>
      <c r="AE491" s="344"/>
      <c r="AF491" s="344"/>
      <c r="AG491" s="344"/>
      <c r="AH491" s="344"/>
      <c r="AI491" s="344"/>
      <c r="AJ491" s="344"/>
      <c r="AK491" s="344"/>
      <c r="AL491" s="344"/>
      <c r="AM491" s="344"/>
      <c r="AN491" s="344"/>
      <c r="AO491" s="344"/>
      <c r="AP491" s="344"/>
      <c r="AQ491" s="344"/>
      <c r="AR491" s="344"/>
      <c r="AS491" s="247">
        <f>SUM(AE491:AR491)</f>
        <v>0</v>
      </c>
    </row>
    <row r="492" spans="1:45" ht="15" hidden="1" outlineLevel="1">
      <c r="A492" s="434"/>
      <c r="B492" s="365" t="s">
        <v>582</v>
      </c>
      <c r="C492" s="242" t="s">
        <v>325</v>
      </c>
      <c r="D492" s="246"/>
      <c r="E492" s="246"/>
      <c r="F492" s="246"/>
      <c r="G492" s="246"/>
      <c r="H492" s="246"/>
      <c r="I492" s="246"/>
      <c r="J492" s="246"/>
      <c r="K492" s="246"/>
      <c r="L492" s="246"/>
      <c r="M492" s="246"/>
      <c r="N492" s="246"/>
      <c r="O492" s="246"/>
      <c r="P492" s="246"/>
      <c r="Q492" s="242"/>
      <c r="R492" s="246"/>
      <c r="S492" s="246"/>
      <c r="T492" s="246"/>
      <c r="U492" s="246"/>
      <c r="V492" s="246"/>
      <c r="W492" s="246"/>
      <c r="X492" s="246"/>
      <c r="Y492" s="246"/>
      <c r="Z492" s="246"/>
      <c r="AA492" s="246"/>
      <c r="AB492" s="246"/>
      <c r="AC492" s="246"/>
      <c r="AD492" s="246"/>
      <c r="AE492" s="345">
        <f>AE491</f>
        <v>0</v>
      </c>
      <c r="AF492" s="345">
        <f t="shared" ref="AF492" si="1369">AF491</f>
        <v>0</v>
      </c>
      <c r="AG492" s="345">
        <f t="shared" ref="AG492" si="1370">AG491</f>
        <v>0</v>
      </c>
      <c r="AH492" s="345">
        <f t="shared" ref="AH492" si="1371">AH491</f>
        <v>0</v>
      </c>
      <c r="AI492" s="345">
        <f t="shared" ref="AI492" si="1372">AI491</f>
        <v>0</v>
      </c>
      <c r="AJ492" s="345">
        <f t="shared" ref="AJ492" si="1373">AJ491</f>
        <v>0</v>
      </c>
      <c r="AK492" s="345">
        <f t="shared" ref="AK492" si="1374">AK491</f>
        <v>0</v>
      </c>
      <c r="AL492" s="345">
        <f t="shared" ref="AL492" si="1375">AL491</f>
        <v>0</v>
      </c>
      <c r="AM492" s="345">
        <f t="shared" ref="AM492" si="1376">AM491</f>
        <v>0</v>
      </c>
      <c r="AN492" s="345">
        <f t="shared" ref="AN492" si="1377">AN491</f>
        <v>0</v>
      </c>
      <c r="AO492" s="345">
        <f t="shared" ref="AO492" si="1378">AO491</f>
        <v>0</v>
      </c>
      <c r="AP492" s="345">
        <f t="shared" ref="AP492" si="1379">AP491</f>
        <v>0</v>
      </c>
      <c r="AQ492" s="345">
        <f t="shared" ref="AQ492" si="1380">AQ491</f>
        <v>0</v>
      </c>
      <c r="AR492" s="345">
        <f t="shared" ref="AR492" si="1381">AR491</f>
        <v>0</v>
      </c>
      <c r="AS492" s="257"/>
    </row>
    <row r="493" spans="1:45" ht="15" hidden="1" outlineLevel="1">
      <c r="A493" s="434"/>
      <c r="B493" s="364"/>
      <c r="C493" s="242"/>
      <c r="D493" s="242"/>
      <c r="E493" s="242"/>
      <c r="F493" s="242"/>
      <c r="G493" s="242"/>
      <c r="H493" s="242"/>
      <c r="I493" s="242"/>
      <c r="J493" s="242"/>
      <c r="K493" s="242"/>
      <c r="L493" s="242"/>
      <c r="M493" s="242"/>
      <c r="N493" s="242"/>
      <c r="O493" s="242"/>
      <c r="P493" s="242"/>
      <c r="Q493" s="242"/>
      <c r="R493" s="242"/>
      <c r="S493" s="242"/>
      <c r="T493" s="242"/>
      <c r="U493" s="242"/>
      <c r="V493" s="242"/>
      <c r="W493" s="242"/>
      <c r="X493" s="242"/>
      <c r="Y493" s="242"/>
      <c r="Z493" s="242"/>
      <c r="AA493" s="242"/>
      <c r="AB493" s="242"/>
      <c r="AC493" s="242"/>
      <c r="AD493" s="242"/>
      <c r="AE493" s="356"/>
      <c r="AF493" s="359"/>
      <c r="AG493" s="359"/>
      <c r="AH493" s="359"/>
      <c r="AI493" s="359"/>
      <c r="AJ493" s="359"/>
      <c r="AK493" s="359"/>
      <c r="AL493" s="359"/>
      <c r="AM493" s="359"/>
      <c r="AN493" s="359"/>
      <c r="AO493" s="359"/>
      <c r="AP493" s="359"/>
      <c r="AQ493" s="359"/>
      <c r="AR493" s="359"/>
      <c r="AS493" s="257"/>
    </row>
    <row r="494" spans="1:45" ht="15" hidden="1" outlineLevel="1">
      <c r="A494" s="434">
        <v>24</v>
      </c>
      <c r="B494" s="362" t="s">
        <v>504</v>
      </c>
      <c r="C494" s="242" t="s">
        <v>323</v>
      </c>
      <c r="D494" s="246"/>
      <c r="E494" s="246"/>
      <c r="F494" s="246"/>
      <c r="G494" s="246"/>
      <c r="H494" s="246"/>
      <c r="I494" s="246"/>
      <c r="J494" s="246"/>
      <c r="K494" s="246"/>
      <c r="L494" s="246"/>
      <c r="M494" s="246"/>
      <c r="N494" s="246"/>
      <c r="O494" s="246"/>
      <c r="P494" s="246"/>
      <c r="Q494" s="242"/>
      <c r="R494" s="246"/>
      <c r="S494" s="246"/>
      <c r="T494" s="246"/>
      <c r="U494" s="246"/>
      <c r="V494" s="246"/>
      <c r="W494" s="246"/>
      <c r="X494" s="246"/>
      <c r="Y494" s="246"/>
      <c r="Z494" s="246"/>
      <c r="AA494" s="246"/>
      <c r="AB494" s="246"/>
      <c r="AC494" s="246"/>
      <c r="AD494" s="246"/>
      <c r="AE494" s="344"/>
      <c r="AF494" s="344"/>
      <c r="AG494" s="344"/>
      <c r="AH494" s="344"/>
      <c r="AI494" s="344"/>
      <c r="AJ494" s="344"/>
      <c r="AK494" s="344"/>
      <c r="AL494" s="344"/>
      <c r="AM494" s="344"/>
      <c r="AN494" s="344"/>
      <c r="AO494" s="344"/>
      <c r="AP494" s="344"/>
      <c r="AQ494" s="344"/>
      <c r="AR494" s="344"/>
      <c r="AS494" s="247">
        <f>SUM(AE494:AR494)</f>
        <v>0</v>
      </c>
    </row>
    <row r="495" spans="1:45" ht="15" hidden="1" outlineLevel="1">
      <c r="A495" s="434"/>
      <c r="B495" s="365" t="s">
        <v>582</v>
      </c>
      <c r="C495" s="242" t="s">
        <v>325</v>
      </c>
      <c r="D495" s="246"/>
      <c r="E495" s="246"/>
      <c r="F495" s="246"/>
      <c r="G495" s="246"/>
      <c r="H495" s="246"/>
      <c r="I495" s="246"/>
      <c r="J495" s="246"/>
      <c r="K495" s="246"/>
      <c r="L495" s="246"/>
      <c r="M495" s="246"/>
      <c r="N495" s="246"/>
      <c r="O495" s="246"/>
      <c r="P495" s="246"/>
      <c r="Q495" s="242"/>
      <c r="R495" s="246"/>
      <c r="S495" s="246"/>
      <c r="T495" s="246"/>
      <c r="U495" s="246"/>
      <c r="V495" s="246"/>
      <c r="W495" s="246"/>
      <c r="X495" s="246"/>
      <c r="Y495" s="246"/>
      <c r="Z495" s="246"/>
      <c r="AA495" s="246"/>
      <c r="AB495" s="246"/>
      <c r="AC495" s="246"/>
      <c r="AD495" s="246"/>
      <c r="AE495" s="345">
        <f>AE494</f>
        <v>0</v>
      </c>
      <c r="AF495" s="345">
        <f t="shared" ref="AF495" si="1382">AF494</f>
        <v>0</v>
      </c>
      <c r="AG495" s="345">
        <f t="shared" ref="AG495" si="1383">AG494</f>
        <v>0</v>
      </c>
      <c r="AH495" s="345">
        <f t="shared" ref="AH495" si="1384">AH494</f>
        <v>0</v>
      </c>
      <c r="AI495" s="345">
        <f t="shared" ref="AI495" si="1385">AI494</f>
        <v>0</v>
      </c>
      <c r="AJ495" s="345">
        <f t="shared" ref="AJ495" si="1386">AJ494</f>
        <v>0</v>
      </c>
      <c r="AK495" s="345">
        <f t="shared" ref="AK495" si="1387">AK494</f>
        <v>0</v>
      </c>
      <c r="AL495" s="345">
        <f t="shared" ref="AL495" si="1388">AL494</f>
        <v>0</v>
      </c>
      <c r="AM495" s="345">
        <f t="shared" ref="AM495" si="1389">AM494</f>
        <v>0</v>
      </c>
      <c r="AN495" s="345">
        <f t="shared" ref="AN495" si="1390">AN494</f>
        <v>0</v>
      </c>
      <c r="AO495" s="345">
        <f t="shared" ref="AO495" si="1391">AO494</f>
        <v>0</v>
      </c>
      <c r="AP495" s="345">
        <f t="shared" ref="AP495" si="1392">AP494</f>
        <v>0</v>
      </c>
      <c r="AQ495" s="345">
        <f t="shared" ref="AQ495" si="1393">AQ494</f>
        <v>0</v>
      </c>
      <c r="AR495" s="345">
        <f t="shared" ref="AR495" si="1394">AR494</f>
        <v>0</v>
      </c>
      <c r="AS495" s="257"/>
    </row>
    <row r="496" spans="1:45" ht="15" hidden="1" outlineLevel="1">
      <c r="A496" s="434"/>
      <c r="B496" s="365"/>
      <c r="C496" s="242"/>
      <c r="D496" s="242"/>
      <c r="E496" s="242"/>
      <c r="F496" s="242"/>
      <c r="G496" s="242"/>
      <c r="H496" s="242"/>
      <c r="I496" s="242"/>
      <c r="J496" s="242"/>
      <c r="K496" s="242"/>
      <c r="L496" s="242"/>
      <c r="M496" s="242"/>
      <c r="N496" s="242"/>
      <c r="O496" s="242"/>
      <c r="P496" s="242"/>
      <c r="Q496" s="242"/>
      <c r="R496" s="242"/>
      <c r="S496" s="242"/>
      <c r="T496" s="242"/>
      <c r="U496" s="242"/>
      <c r="V496" s="242"/>
      <c r="W496" s="242"/>
      <c r="X496" s="242"/>
      <c r="Y496" s="242"/>
      <c r="Z496" s="242"/>
      <c r="AA496" s="242"/>
      <c r="AB496" s="242"/>
      <c r="AC496" s="242"/>
      <c r="AD496" s="242"/>
      <c r="AE496" s="346"/>
      <c r="AF496" s="359"/>
      <c r="AG496" s="359"/>
      <c r="AH496" s="359"/>
      <c r="AI496" s="359"/>
      <c r="AJ496" s="359"/>
      <c r="AK496" s="359"/>
      <c r="AL496" s="359"/>
      <c r="AM496" s="359"/>
      <c r="AN496" s="359"/>
      <c r="AO496" s="359"/>
      <c r="AP496" s="359"/>
      <c r="AQ496" s="359"/>
      <c r="AR496" s="359"/>
      <c r="AS496" s="257"/>
    </row>
    <row r="497" spans="1:45" ht="15.6" hidden="1" outlineLevel="1">
      <c r="A497" s="434"/>
      <c r="B497" s="413" t="s">
        <v>505</v>
      </c>
      <c r="C497" s="242"/>
      <c r="D497" s="242"/>
      <c r="E497" s="242"/>
      <c r="F497" s="242"/>
      <c r="G497" s="242"/>
      <c r="H497" s="242"/>
      <c r="I497" s="242"/>
      <c r="J497" s="242"/>
      <c r="K497" s="242"/>
      <c r="L497" s="242"/>
      <c r="M497" s="242"/>
      <c r="N497" s="242"/>
      <c r="O497" s="242"/>
      <c r="P497" s="242"/>
      <c r="Q497" s="242"/>
      <c r="R497" s="242"/>
      <c r="S497" s="242"/>
      <c r="T497" s="242"/>
      <c r="U497" s="242"/>
      <c r="V497" s="242"/>
      <c r="W497" s="242"/>
      <c r="X497" s="242"/>
      <c r="Y497" s="242"/>
      <c r="Z497" s="242"/>
      <c r="AA497" s="242"/>
      <c r="AB497" s="242"/>
      <c r="AC497" s="242"/>
      <c r="AD497" s="242"/>
      <c r="AE497" s="346"/>
      <c r="AF497" s="359"/>
      <c r="AG497" s="359"/>
      <c r="AH497" s="359"/>
      <c r="AI497" s="359"/>
      <c r="AJ497" s="359"/>
      <c r="AK497" s="359"/>
      <c r="AL497" s="359"/>
      <c r="AM497" s="359"/>
      <c r="AN497" s="359"/>
      <c r="AO497" s="359"/>
      <c r="AP497" s="359"/>
      <c r="AQ497" s="359"/>
      <c r="AR497" s="359"/>
      <c r="AS497" s="257"/>
    </row>
    <row r="498" spans="1:45" ht="15" hidden="1" outlineLevel="1">
      <c r="A498" s="434">
        <v>25</v>
      </c>
      <c r="B498" s="362" t="s">
        <v>506</v>
      </c>
      <c r="C498" s="242" t="s">
        <v>323</v>
      </c>
      <c r="D498" s="246"/>
      <c r="E498" s="246"/>
      <c r="F498" s="246"/>
      <c r="G498" s="246"/>
      <c r="H498" s="246"/>
      <c r="I498" s="246"/>
      <c r="J498" s="246"/>
      <c r="K498" s="246"/>
      <c r="L498" s="246"/>
      <c r="M498" s="246"/>
      <c r="N498" s="246"/>
      <c r="O498" s="246"/>
      <c r="P498" s="246"/>
      <c r="Q498" s="246">
        <v>12</v>
      </c>
      <c r="R498" s="246"/>
      <c r="S498" s="246"/>
      <c r="T498" s="246"/>
      <c r="U498" s="246"/>
      <c r="V498" s="246"/>
      <c r="W498" s="246"/>
      <c r="X498" s="246"/>
      <c r="Y498" s="246"/>
      <c r="Z498" s="246"/>
      <c r="AA498" s="246"/>
      <c r="AB498" s="246"/>
      <c r="AC498" s="246"/>
      <c r="AD498" s="246"/>
      <c r="AE498" s="360"/>
      <c r="AF498" s="344"/>
      <c r="AG498" s="344"/>
      <c r="AH498" s="344"/>
      <c r="AI498" s="344"/>
      <c r="AJ498" s="344"/>
      <c r="AK498" s="344"/>
      <c r="AL498" s="349"/>
      <c r="AM498" s="349"/>
      <c r="AN498" s="349"/>
      <c r="AO498" s="349"/>
      <c r="AP498" s="349"/>
      <c r="AQ498" s="349"/>
      <c r="AR498" s="349"/>
      <c r="AS498" s="247">
        <f>SUM(AE498:AR498)</f>
        <v>0</v>
      </c>
    </row>
    <row r="499" spans="1:45" ht="15" hidden="1" outlineLevel="1">
      <c r="A499" s="434"/>
      <c r="B499" s="365" t="s">
        <v>582</v>
      </c>
      <c r="C499" s="242" t="s">
        <v>325</v>
      </c>
      <c r="D499" s="246"/>
      <c r="E499" s="246"/>
      <c r="F499" s="246"/>
      <c r="G499" s="246"/>
      <c r="H499" s="246"/>
      <c r="I499" s="246"/>
      <c r="J499" s="246"/>
      <c r="K499" s="246"/>
      <c r="L499" s="246"/>
      <c r="M499" s="246"/>
      <c r="N499" s="246"/>
      <c r="O499" s="246"/>
      <c r="P499" s="246"/>
      <c r="Q499" s="246">
        <f>Q498</f>
        <v>12</v>
      </c>
      <c r="R499" s="246"/>
      <c r="S499" s="246"/>
      <c r="T499" s="246"/>
      <c r="U499" s="246"/>
      <c r="V499" s="246"/>
      <c r="W499" s="246"/>
      <c r="X499" s="246"/>
      <c r="Y499" s="246"/>
      <c r="Z499" s="246"/>
      <c r="AA499" s="246"/>
      <c r="AB499" s="246"/>
      <c r="AC499" s="246"/>
      <c r="AD499" s="246"/>
      <c r="AE499" s="345">
        <f>AE498</f>
        <v>0</v>
      </c>
      <c r="AF499" s="345">
        <f t="shared" ref="AF499" si="1395">AF498</f>
        <v>0</v>
      </c>
      <c r="AG499" s="345">
        <f t="shared" ref="AG499" si="1396">AG498</f>
        <v>0</v>
      </c>
      <c r="AH499" s="345">
        <f t="shared" ref="AH499" si="1397">AH498</f>
        <v>0</v>
      </c>
      <c r="AI499" s="345">
        <f t="shared" ref="AI499" si="1398">AI498</f>
        <v>0</v>
      </c>
      <c r="AJ499" s="345">
        <f t="shared" ref="AJ499" si="1399">AJ498</f>
        <v>0</v>
      </c>
      <c r="AK499" s="345">
        <f t="shared" ref="AK499" si="1400">AK498</f>
        <v>0</v>
      </c>
      <c r="AL499" s="345">
        <f t="shared" ref="AL499" si="1401">AL498</f>
        <v>0</v>
      </c>
      <c r="AM499" s="345">
        <f t="shared" ref="AM499" si="1402">AM498</f>
        <v>0</v>
      </c>
      <c r="AN499" s="345">
        <f t="shared" ref="AN499" si="1403">AN498</f>
        <v>0</v>
      </c>
      <c r="AO499" s="345">
        <f t="shared" ref="AO499" si="1404">AO498</f>
        <v>0</v>
      </c>
      <c r="AP499" s="345">
        <f t="shared" ref="AP499" si="1405">AP498</f>
        <v>0</v>
      </c>
      <c r="AQ499" s="345">
        <f t="shared" ref="AQ499" si="1406">AQ498</f>
        <v>0</v>
      </c>
      <c r="AR499" s="345">
        <f t="shared" ref="AR499" si="1407">AR498</f>
        <v>0</v>
      </c>
      <c r="AS499" s="257"/>
    </row>
    <row r="500" spans="1:45" ht="15" hidden="1" outlineLevel="1">
      <c r="A500" s="434"/>
      <c r="B500" s="365"/>
      <c r="C500" s="242"/>
      <c r="D500" s="242"/>
      <c r="E500" s="242"/>
      <c r="F500" s="242"/>
      <c r="G500" s="242"/>
      <c r="H500" s="242"/>
      <c r="I500" s="242"/>
      <c r="J500" s="242"/>
      <c r="K500" s="242"/>
      <c r="L500" s="242"/>
      <c r="M500" s="242"/>
      <c r="N500" s="242"/>
      <c r="O500" s="242"/>
      <c r="P500" s="242"/>
      <c r="Q500" s="242"/>
      <c r="R500" s="242"/>
      <c r="S500" s="242"/>
      <c r="T500" s="242"/>
      <c r="U500" s="242"/>
      <c r="V500" s="242"/>
      <c r="W500" s="242"/>
      <c r="X500" s="242"/>
      <c r="Y500" s="242"/>
      <c r="Z500" s="242"/>
      <c r="AA500" s="242"/>
      <c r="AB500" s="242"/>
      <c r="AC500" s="242"/>
      <c r="AD500" s="242"/>
      <c r="AE500" s="346"/>
      <c r="AF500" s="359"/>
      <c r="AG500" s="359"/>
      <c r="AH500" s="359"/>
      <c r="AI500" s="359"/>
      <c r="AJ500" s="359"/>
      <c r="AK500" s="359"/>
      <c r="AL500" s="359"/>
      <c r="AM500" s="359"/>
      <c r="AN500" s="359"/>
      <c r="AO500" s="359"/>
      <c r="AP500" s="359"/>
      <c r="AQ500" s="359"/>
      <c r="AR500" s="359"/>
      <c r="AS500" s="257"/>
    </row>
    <row r="501" spans="1:45" ht="15" hidden="1" outlineLevel="1">
      <c r="A501" s="434">
        <v>26</v>
      </c>
      <c r="B501" s="362" t="s">
        <v>507</v>
      </c>
      <c r="C501" s="242" t="s">
        <v>323</v>
      </c>
      <c r="D501" s="246"/>
      <c r="E501" s="246"/>
      <c r="F501" s="246"/>
      <c r="G501" s="246"/>
      <c r="H501" s="246"/>
      <c r="I501" s="246"/>
      <c r="J501" s="246"/>
      <c r="K501" s="246"/>
      <c r="L501" s="246"/>
      <c r="M501" s="246"/>
      <c r="N501" s="246"/>
      <c r="O501" s="246"/>
      <c r="P501" s="246"/>
      <c r="Q501" s="246">
        <v>12</v>
      </c>
      <c r="R501" s="246"/>
      <c r="S501" s="246"/>
      <c r="T501" s="246"/>
      <c r="U501" s="246"/>
      <c r="V501" s="246"/>
      <c r="W501" s="246"/>
      <c r="X501" s="246"/>
      <c r="Y501" s="246"/>
      <c r="Z501" s="246"/>
      <c r="AA501" s="246"/>
      <c r="AB501" s="246"/>
      <c r="AC501" s="246"/>
      <c r="AD501" s="246"/>
      <c r="AE501" s="360"/>
      <c r="AF501" s="344"/>
      <c r="AG501" s="344"/>
      <c r="AH501" s="344"/>
      <c r="AI501" s="344"/>
      <c r="AJ501" s="344"/>
      <c r="AK501" s="344"/>
      <c r="AL501" s="349"/>
      <c r="AM501" s="349"/>
      <c r="AN501" s="349"/>
      <c r="AO501" s="349"/>
      <c r="AP501" s="349"/>
      <c r="AQ501" s="349"/>
      <c r="AR501" s="349"/>
      <c r="AS501" s="247">
        <f>SUM(AE501:AR501)</f>
        <v>0</v>
      </c>
    </row>
    <row r="502" spans="1:45" ht="15" hidden="1" outlineLevel="1">
      <c r="A502" s="434"/>
      <c r="B502" s="365" t="s">
        <v>582</v>
      </c>
      <c r="C502" s="242" t="s">
        <v>325</v>
      </c>
      <c r="D502" s="246"/>
      <c r="E502" s="246"/>
      <c r="F502" s="246"/>
      <c r="G502" s="246"/>
      <c r="H502" s="246"/>
      <c r="I502" s="246"/>
      <c r="J502" s="246"/>
      <c r="K502" s="246"/>
      <c r="L502" s="246"/>
      <c r="M502" s="246"/>
      <c r="N502" s="246"/>
      <c r="O502" s="246"/>
      <c r="P502" s="246"/>
      <c r="Q502" s="246">
        <f>Q501</f>
        <v>12</v>
      </c>
      <c r="R502" s="246"/>
      <c r="S502" s="246"/>
      <c r="T502" s="246"/>
      <c r="U502" s="246"/>
      <c r="V502" s="246"/>
      <c r="W502" s="246"/>
      <c r="X502" s="246"/>
      <c r="Y502" s="246"/>
      <c r="Z502" s="246"/>
      <c r="AA502" s="246"/>
      <c r="AB502" s="246"/>
      <c r="AC502" s="246"/>
      <c r="AD502" s="246"/>
      <c r="AE502" s="345">
        <f>AE501</f>
        <v>0</v>
      </c>
      <c r="AF502" s="345">
        <f t="shared" ref="AF502" si="1408">AF501</f>
        <v>0</v>
      </c>
      <c r="AG502" s="345">
        <f t="shared" ref="AG502" si="1409">AG501</f>
        <v>0</v>
      </c>
      <c r="AH502" s="345">
        <f t="shared" ref="AH502" si="1410">AH501</f>
        <v>0</v>
      </c>
      <c r="AI502" s="345">
        <f t="shared" ref="AI502" si="1411">AI501</f>
        <v>0</v>
      </c>
      <c r="AJ502" s="345">
        <f t="shared" ref="AJ502" si="1412">AJ501</f>
        <v>0</v>
      </c>
      <c r="AK502" s="345">
        <f t="shared" ref="AK502" si="1413">AK501</f>
        <v>0</v>
      </c>
      <c r="AL502" s="345">
        <f t="shared" ref="AL502" si="1414">AL501</f>
        <v>0</v>
      </c>
      <c r="AM502" s="345">
        <f t="shared" ref="AM502" si="1415">AM501</f>
        <v>0</v>
      </c>
      <c r="AN502" s="345">
        <f t="shared" ref="AN502" si="1416">AN501</f>
        <v>0</v>
      </c>
      <c r="AO502" s="345">
        <f t="shared" ref="AO502" si="1417">AO501</f>
        <v>0</v>
      </c>
      <c r="AP502" s="345">
        <f t="shared" ref="AP502" si="1418">AP501</f>
        <v>0</v>
      </c>
      <c r="AQ502" s="345">
        <f t="shared" ref="AQ502" si="1419">AQ501</f>
        <v>0</v>
      </c>
      <c r="AR502" s="345">
        <f t="shared" ref="AR502" si="1420">AR501</f>
        <v>0</v>
      </c>
      <c r="AS502" s="257"/>
    </row>
    <row r="503" spans="1:45" ht="15" hidden="1" outlineLevel="1">
      <c r="A503" s="434"/>
      <c r="B503" s="365"/>
      <c r="C503" s="242"/>
      <c r="D503" s="242"/>
      <c r="E503" s="242"/>
      <c r="F503" s="242"/>
      <c r="G503" s="242"/>
      <c r="H503" s="242"/>
      <c r="I503" s="242"/>
      <c r="J503" s="242"/>
      <c r="K503" s="242"/>
      <c r="L503" s="242"/>
      <c r="M503" s="242"/>
      <c r="N503" s="242"/>
      <c r="O503" s="242"/>
      <c r="P503" s="242"/>
      <c r="Q503" s="242"/>
      <c r="R503" s="242"/>
      <c r="S503" s="242"/>
      <c r="T503" s="242"/>
      <c r="U503" s="242"/>
      <c r="V503" s="242"/>
      <c r="W503" s="242"/>
      <c r="X503" s="242"/>
      <c r="Y503" s="242"/>
      <c r="Z503" s="242"/>
      <c r="AA503" s="242"/>
      <c r="AB503" s="242"/>
      <c r="AC503" s="242"/>
      <c r="AD503" s="242"/>
      <c r="AE503" s="346"/>
      <c r="AF503" s="359"/>
      <c r="AG503" s="359"/>
      <c r="AH503" s="359"/>
      <c r="AI503" s="359"/>
      <c r="AJ503" s="359"/>
      <c r="AK503" s="359"/>
      <c r="AL503" s="359"/>
      <c r="AM503" s="359"/>
      <c r="AN503" s="359"/>
      <c r="AO503" s="359"/>
      <c r="AP503" s="359"/>
      <c r="AQ503" s="359"/>
      <c r="AR503" s="359"/>
      <c r="AS503" s="257"/>
    </row>
    <row r="504" spans="1:45" ht="15" hidden="1" outlineLevel="1">
      <c r="A504" s="434">
        <v>27</v>
      </c>
      <c r="B504" s="362" t="s">
        <v>508</v>
      </c>
      <c r="C504" s="242" t="s">
        <v>323</v>
      </c>
      <c r="D504" s="246"/>
      <c r="E504" s="246"/>
      <c r="F504" s="246"/>
      <c r="G504" s="246"/>
      <c r="H504" s="246"/>
      <c r="I504" s="246"/>
      <c r="J504" s="246"/>
      <c r="K504" s="246"/>
      <c r="L504" s="246"/>
      <c r="M504" s="246"/>
      <c r="N504" s="246"/>
      <c r="O504" s="246"/>
      <c r="P504" s="246"/>
      <c r="Q504" s="246">
        <v>12</v>
      </c>
      <c r="R504" s="246"/>
      <c r="S504" s="246"/>
      <c r="T504" s="246"/>
      <c r="U504" s="246"/>
      <c r="V504" s="246"/>
      <c r="W504" s="246"/>
      <c r="X504" s="246"/>
      <c r="Y504" s="246"/>
      <c r="Z504" s="246"/>
      <c r="AA504" s="246"/>
      <c r="AB504" s="246"/>
      <c r="AC504" s="246"/>
      <c r="AD504" s="246"/>
      <c r="AE504" s="360"/>
      <c r="AF504" s="344"/>
      <c r="AG504" s="344"/>
      <c r="AH504" s="344"/>
      <c r="AI504" s="344"/>
      <c r="AJ504" s="344"/>
      <c r="AK504" s="344"/>
      <c r="AL504" s="349"/>
      <c r="AM504" s="349"/>
      <c r="AN504" s="349"/>
      <c r="AO504" s="349"/>
      <c r="AP504" s="349"/>
      <c r="AQ504" s="349"/>
      <c r="AR504" s="349"/>
      <c r="AS504" s="247">
        <f>SUM(AE504:AR504)</f>
        <v>0</v>
      </c>
    </row>
    <row r="505" spans="1:45" ht="15" hidden="1" outlineLevel="1">
      <c r="A505" s="434"/>
      <c r="B505" s="365" t="s">
        <v>582</v>
      </c>
      <c r="C505" s="242" t="s">
        <v>325</v>
      </c>
      <c r="D505" s="246"/>
      <c r="E505" s="246"/>
      <c r="F505" s="246"/>
      <c r="G505" s="246"/>
      <c r="H505" s="246"/>
      <c r="I505" s="246"/>
      <c r="J505" s="246"/>
      <c r="K505" s="246"/>
      <c r="L505" s="246"/>
      <c r="M505" s="246"/>
      <c r="N505" s="246"/>
      <c r="O505" s="246"/>
      <c r="P505" s="246"/>
      <c r="Q505" s="246">
        <f>Q504</f>
        <v>12</v>
      </c>
      <c r="R505" s="246"/>
      <c r="S505" s="246"/>
      <c r="T505" s="246"/>
      <c r="U505" s="246"/>
      <c r="V505" s="246"/>
      <c r="W505" s="246"/>
      <c r="X505" s="246"/>
      <c r="Y505" s="246"/>
      <c r="Z505" s="246"/>
      <c r="AA505" s="246"/>
      <c r="AB505" s="246"/>
      <c r="AC505" s="246"/>
      <c r="AD505" s="246"/>
      <c r="AE505" s="345">
        <f>AE504</f>
        <v>0</v>
      </c>
      <c r="AF505" s="345">
        <f t="shared" ref="AF505" si="1421">AF504</f>
        <v>0</v>
      </c>
      <c r="AG505" s="345">
        <f t="shared" ref="AG505" si="1422">AG504</f>
        <v>0</v>
      </c>
      <c r="AH505" s="345">
        <f t="shared" ref="AH505" si="1423">AH504</f>
        <v>0</v>
      </c>
      <c r="AI505" s="345">
        <f t="shared" ref="AI505" si="1424">AI504</f>
        <v>0</v>
      </c>
      <c r="AJ505" s="345">
        <f t="shared" ref="AJ505" si="1425">AJ504</f>
        <v>0</v>
      </c>
      <c r="AK505" s="345">
        <f t="shared" ref="AK505" si="1426">AK504</f>
        <v>0</v>
      </c>
      <c r="AL505" s="345">
        <f t="shared" ref="AL505" si="1427">AL504</f>
        <v>0</v>
      </c>
      <c r="AM505" s="345">
        <f t="shared" ref="AM505" si="1428">AM504</f>
        <v>0</v>
      </c>
      <c r="AN505" s="345">
        <f t="shared" ref="AN505" si="1429">AN504</f>
        <v>0</v>
      </c>
      <c r="AO505" s="345">
        <f t="shared" ref="AO505" si="1430">AO504</f>
        <v>0</v>
      </c>
      <c r="AP505" s="345">
        <f t="shared" ref="AP505" si="1431">AP504</f>
        <v>0</v>
      </c>
      <c r="AQ505" s="345">
        <f t="shared" ref="AQ505" si="1432">AQ504</f>
        <v>0</v>
      </c>
      <c r="AR505" s="345">
        <f t="shared" ref="AR505" si="1433">AR504</f>
        <v>0</v>
      </c>
      <c r="AS505" s="257"/>
    </row>
    <row r="506" spans="1:45" ht="15" hidden="1" outlineLevel="1">
      <c r="A506" s="434"/>
      <c r="B506" s="365"/>
      <c r="C506" s="242"/>
      <c r="D506" s="242"/>
      <c r="E506" s="242"/>
      <c r="F506" s="242"/>
      <c r="G506" s="242"/>
      <c r="H506" s="242"/>
      <c r="I506" s="242"/>
      <c r="J506" s="242"/>
      <c r="K506" s="242"/>
      <c r="L506" s="242"/>
      <c r="M506" s="242"/>
      <c r="N506" s="242"/>
      <c r="O506" s="242"/>
      <c r="P506" s="242"/>
      <c r="Q506" s="242"/>
      <c r="R506" s="242"/>
      <c r="S506" s="242"/>
      <c r="T506" s="242"/>
      <c r="U506" s="242"/>
      <c r="V506" s="242"/>
      <c r="W506" s="242"/>
      <c r="X506" s="242"/>
      <c r="Y506" s="242"/>
      <c r="Z506" s="242"/>
      <c r="AA506" s="242"/>
      <c r="AB506" s="242"/>
      <c r="AC506" s="242"/>
      <c r="AD506" s="242"/>
      <c r="AE506" s="346"/>
      <c r="AF506" s="359"/>
      <c r="AG506" s="359"/>
      <c r="AH506" s="359"/>
      <c r="AI506" s="359"/>
      <c r="AJ506" s="359"/>
      <c r="AK506" s="359"/>
      <c r="AL506" s="359"/>
      <c r="AM506" s="359"/>
      <c r="AN506" s="359"/>
      <c r="AO506" s="359"/>
      <c r="AP506" s="359"/>
      <c r="AQ506" s="359"/>
      <c r="AR506" s="359"/>
      <c r="AS506" s="257"/>
    </row>
    <row r="507" spans="1:45" ht="30" hidden="1" outlineLevel="1">
      <c r="A507" s="434">
        <v>28</v>
      </c>
      <c r="B507" s="362" t="s">
        <v>509</v>
      </c>
      <c r="C507" s="242" t="s">
        <v>323</v>
      </c>
      <c r="D507" s="246"/>
      <c r="E507" s="246"/>
      <c r="F507" s="246"/>
      <c r="G507" s="246"/>
      <c r="H507" s="246"/>
      <c r="I507" s="246"/>
      <c r="J507" s="246"/>
      <c r="K507" s="246"/>
      <c r="L507" s="246"/>
      <c r="M507" s="246"/>
      <c r="N507" s="246"/>
      <c r="O507" s="246"/>
      <c r="P507" s="246"/>
      <c r="Q507" s="246">
        <v>12</v>
      </c>
      <c r="R507" s="246"/>
      <c r="S507" s="246"/>
      <c r="T507" s="246"/>
      <c r="U507" s="246"/>
      <c r="V507" s="246"/>
      <c r="W507" s="246"/>
      <c r="X507" s="246"/>
      <c r="Y507" s="246"/>
      <c r="Z507" s="246"/>
      <c r="AA507" s="246"/>
      <c r="AB507" s="246"/>
      <c r="AC507" s="246"/>
      <c r="AD507" s="246"/>
      <c r="AE507" s="360"/>
      <c r="AF507" s="344"/>
      <c r="AG507" s="344"/>
      <c r="AH507" s="344"/>
      <c r="AI507" s="344"/>
      <c r="AJ507" s="344"/>
      <c r="AK507" s="344"/>
      <c r="AL507" s="349"/>
      <c r="AM507" s="349"/>
      <c r="AN507" s="349"/>
      <c r="AO507" s="349"/>
      <c r="AP507" s="349"/>
      <c r="AQ507" s="349"/>
      <c r="AR507" s="349"/>
      <c r="AS507" s="247">
        <f>SUM(AE507:AR507)</f>
        <v>0</v>
      </c>
    </row>
    <row r="508" spans="1:45" ht="15" hidden="1" outlineLevel="1">
      <c r="A508" s="434"/>
      <c r="B508" s="365" t="s">
        <v>582</v>
      </c>
      <c r="C508" s="242" t="s">
        <v>325</v>
      </c>
      <c r="D508" s="246"/>
      <c r="E508" s="246"/>
      <c r="F508" s="246"/>
      <c r="G508" s="246"/>
      <c r="H508" s="246"/>
      <c r="I508" s="246"/>
      <c r="J508" s="246"/>
      <c r="K508" s="246"/>
      <c r="L508" s="246"/>
      <c r="M508" s="246"/>
      <c r="N508" s="246"/>
      <c r="O508" s="246"/>
      <c r="P508" s="246"/>
      <c r="Q508" s="246">
        <f>Q507</f>
        <v>12</v>
      </c>
      <c r="R508" s="246"/>
      <c r="S508" s="246"/>
      <c r="T508" s="246"/>
      <c r="U508" s="246"/>
      <c r="V508" s="246"/>
      <c r="W508" s="246"/>
      <c r="X508" s="246"/>
      <c r="Y508" s="246"/>
      <c r="Z508" s="246"/>
      <c r="AA508" s="246"/>
      <c r="AB508" s="246"/>
      <c r="AC508" s="246"/>
      <c r="AD508" s="246"/>
      <c r="AE508" s="345">
        <f>AE507</f>
        <v>0</v>
      </c>
      <c r="AF508" s="345">
        <f t="shared" ref="AF508" si="1434">AF507</f>
        <v>0</v>
      </c>
      <c r="AG508" s="345">
        <f t="shared" ref="AG508" si="1435">AG507</f>
        <v>0</v>
      </c>
      <c r="AH508" s="345">
        <f t="shared" ref="AH508" si="1436">AH507</f>
        <v>0</v>
      </c>
      <c r="AI508" s="345">
        <f t="shared" ref="AI508" si="1437">AI507</f>
        <v>0</v>
      </c>
      <c r="AJ508" s="345">
        <f t="shared" ref="AJ508" si="1438">AJ507</f>
        <v>0</v>
      </c>
      <c r="AK508" s="345">
        <f t="shared" ref="AK508" si="1439">AK507</f>
        <v>0</v>
      </c>
      <c r="AL508" s="345">
        <f t="shared" ref="AL508" si="1440">AL507</f>
        <v>0</v>
      </c>
      <c r="AM508" s="345">
        <f t="shared" ref="AM508" si="1441">AM507</f>
        <v>0</v>
      </c>
      <c r="AN508" s="345">
        <f t="shared" ref="AN508" si="1442">AN507</f>
        <v>0</v>
      </c>
      <c r="AO508" s="345">
        <f t="shared" ref="AO508" si="1443">AO507</f>
        <v>0</v>
      </c>
      <c r="AP508" s="345">
        <f t="shared" ref="AP508" si="1444">AP507</f>
        <v>0</v>
      </c>
      <c r="AQ508" s="345">
        <f t="shared" ref="AQ508" si="1445">AQ507</f>
        <v>0</v>
      </c>
      <c r="AR508" s="345">
        <f t="shared" ref="AR508" si="1446">AR507</f>
        <v>0</v>
      </c>
      <c r="AS508" s="257"/>
    </row>
    <row r="509" spans="1:45" ht="15" hidden="1" outlineLevel="1">
      <c r="A509" s="434"/>
      <c r="B509" s="365"/>
      <c r="C509" s="242"/>
      <c r="D509" s="242"/>
      <c r="E509" s="242"/>
      <c r="F509" s="242"/>
      <c r="G509" s="242"/>
      <c r="H509" s="242"/>
      <c r="I509" s="242"/>
      <c r="J509" s="242"/>
      <c r="K509" s="242"/>
      <c r="L509" s="242"/>
      <c r="M509" s="242"/>
      <c r="N509" s="242"/>
      <c r="O509" s="242"/>
      <c r="P509" s="242"/>
      <c r="Q509" s="242"/>
      <c r="R509" s="242"/>
      <c r="S509" s="242"/>
      <c r="T509" s="242"/>
      <c r="U509" s="242"/>
      <c r="V509" s="242"/>
      <c r="W509" s="242"/>
      <c r="X509" s="242"/>
      <c r="Y509" s="242"/>
      <c r="Z509" s="242"/>
      <c r="AA509" s="242"/>
      <c r="AB509" s="242"/>
      <c r="AC509" s="242"/>
      <c r="AD509" s="242"/>
      <c r="AE509" s="346"/>
      <c r="AF509" s="359"/>
      <c r="AG509" s="359"/>
      <c r="AH509" s="359"/>
      <c r="AI509" s="359"/>
      <c r="AJ509" s="359"/>
      <c r="AK509" s="359"/>
      <c r="AL509" s="359"/>
      <c r="AM509" s="359"/>
      <c r="AN509" s="359"/>
      <c r="AO509" s="359"/>
      <c r="AP509" s="359"/>
      <c r="AQ509" s="359"/>
      <c r="AR509" s="359"/>
      <c r="AS509" s="257"/>
    </row>
    <row r="510" spans="1:45" ht="30" hidden="1" outlineLevel="1">
      <c r="A510" s="434">
        <v>29</v>
      </c>
      <c r="B510" s="362" t="s">
        <v>510</v>
      </c>
      <c r="C510" s="242" t="s">
        <v>323</v>
      </c>
      <c r="D510" s="246"/>
      <c r="E510" s="246"/>
      <c r="F510" s="246"/>
      <c r="G510" s="246"/>
      <c r="H510" s="246"/>
      <c r="I510" s="246"/>
      <c r="J510" s="246"/>
      <c r="K510" s="246"/>
      <c r="L510" s="246"/>
      <c r="M510" s="246"/>
      <c r="N510" s="246"/>
      <c r="O510" s="246"/>
      <c r="P510" s="246"/>
      <c r="Q510" s="246">
        <v>3</v>
      </c>
      <c r="R510" s="246"/>
      <c r="S510" s="246"/>
      <c r="T510" s="246"/>
      <c r="U510" s="246"/>
      <c r="V510" s="246"/>
      <c r="W510" s="246"/>
      <c r="X510" s="246"/>
      <c r="Y510" s="246"/>
      <c r="Z510" s="246"/>
      <c r="AA510" s="246"/>
      <c r="AB510" s="246"/>
      <c r="AC510" s="246"/>
      <c r="AD510" s="246"/>
      <c r="AE510" s="360"/>
      <c r="AF510" s="344"/>
      <c r="AG510" s="344"/>
      <c r="AH510" s="344"/>
      <c r="AI510" s="344"/>
      <c r="AJ510" s="344"/>
      <c r="AK510" s="344"/>
      <c r="AL510" s="349"/>
      <c r="AM510" s="349"/>
      <c r="AN510" s="349"/>
      <c r="AO510" s="349"/>
      <c r="AP510" s="349"/>
      <c r="AQ510" s="349"/>
      <c r="AR510" s="349"/>
      <c r="AS510" s="247">
        <f>SUM(AE510:AR510)</f>
        <v>0</v>
      </c>
    </row>
    <row r="511" spans="1:45" ht="15" hidden="1" outlineLevel="1">
      <c r="A511" s="434"/>
      <c r="B511" s="365" t="s">
        <v>582</v>
      </c>
      <c r="C511" s="242" t="s">
        <v>325</v>
      </c>
      <c r="D511" s="246"/>
      <c r="E511" s="246"/>
      <c r="F511" s="246"/>
      <c r="G511" s="246"/>
      <c r="H511" s="246"/>
      <c r="I511" s="246"/>
      <c r="J511" s="246"/>
      <c r="K511" s="246"/>
      <c r="L511" s="246"/>
      <c r="M511" s="246"/>
      <c r="N511" s="246"/>
      <c r="O511" s="246"/>
      <c r="P511" s="246"/>
      <c r="Q511" s="246">
        <f>Q510</f>
        <v>3</v>
      </c>
      <c r="R511" s="246"/>
      <c r="S511" s="246"/>
      <c r="T511" s="246"/>
      <c r="U511" s="246"/>
      <c r="V511" s="246"/>
      <c r="W511" s="246"/>
      <c r="X511" s="246"/>
      <c r="Y511" s="246"/>
      <c r="Z511" s="246"/>
      <c r="AA511" s="246"/>
      <c r="AB511" s="246"/>
      <c r="AC511" s="246"/>
      <c r="AD511" s="246"/>
      <c r="AE511" s="345">
        <f>AE510</f>
        <v>0</v>
      </c>
      <c r="AF511" s="345">
        <f t="shared" ref="AF511" si="1447">AF510</f>
        <v>0</v>
      </c>
      <c r="AG511" s="345">
        <f t="shared" ref="AG511" si="1448">AG510</f>
        <v>0</v>
      </c>
      <c r="AH511" s="345">
        <f t="shared" ref="AH511" si="1449">AH510</f>
        <v>0</v>
      </c>
      <c r="AI511" s="345">
        <f t="shared" ref="AI511" si="1450">AI510</f>
        <v>0</v>
      </c>
      <c r="AJ511" s="345">
        <f t="shared" ref="AJ511" si="1451">AJ510</f>
        <v>0</v>
      </c>
      <c r="AK511" s="345">
        <f t="shared" ref="AK511" si="1452">AK510</f>
        <v>0</v>
      </c>
      <c r="AL511" s="345">
        <f t="shared" ref="AL511" si="1453">AL510</f>
        <v>0</v>
      </c>
      <c r="AM511" s="345">
        <f t="shared" ref="AM511" si="1454">AM510</f>
        <v>0</v>
      </c>
      <c r="AN511" s="345">
        <f t="shared" ref="AN511" si="1455">AN510</f>
        <v>0</v>
      </c>
      <c r="AO511" s="345">
        <f t="shared" ref="AO511" si="1456">AO510</f>
        <v>0</v>
      </c>
      <c r="AP511" s="345">
        <f t="shared" ref="AP511" si="1457">AP510</f>
        <v>0</v>
      </c>
      <c r="AQ511" s="345">
        <f t="shared" ref="AQ511" si="1458">AQ510</f>
        <v>0</v>
      </c>
      <c r="AR511" s="345">
        <f t="shared" ref="AR511" si="1459">AR510</f>
        <v>0</v>
      </c>
      <c r="AS511" s="257"/>
    </row>
    <row r="512" spans="1:45" ht="15" hidden="1" outlineLevel="1">
      <c r="A512" s="434"/>
      <c r="B512" s="365"/>
      <c r="C512" s="242"/>
      <c r="D512" s="242"/>
      <c r="E512" s="242"/>
      <c r="F512" s="242"/>
      <c r="G512" s="242"/>
      <c r="H512" s="242"/>
      <c r="I512" s="242"/>
      <c r="J512" s="242"/>
      <c r="K512" s="242"/>
      <c r="L512" s="242"/>
      <c r="M512" s="242"/>
      <c r="N512" s="242"/>
      <c r="O512" s="242"/>
      <c r="P512" s="242"/>
      <c r="Q512" s="242"/>
      <c r="R512" s="242"/>
      <c r="S512" s="242"/>
      <c r="T512" s="242"/>
      <c r="U512" s="242"/>
      <c r="V512" s="242"/>
      <c r="W512" s="242"/>
      <c r="X512" s="242"/>
      <c r="Y512" s="242"/>
      <c r="Z512" s="242"/>
      <c r="AA512" s="242"/>
      <c r="AB512" s="242"/>
      <c r="AC512" s="242"/>
      <c r="AD512" s="242"/>
      <c r="AE512" s="346"/>
      <c r="AF512" s="359"/>
      <c r="AG512" s="359"/>
      <c r="AH512" s="359"/>
      <c r="AI512" s="359"/>
      <c r="AJ512" s="359"/>
      <c r="AK512" s="359"/>
      <c r="AL512" s="359"/>
      <c r="AM512" s="359"/>
      <c r="AN512" s="359"/>
      <c r="AO512" s="359"/>
      <c r="AP512" s="359"/>
      <c r="AQ512" s="359"/>
      <c r="AR512" s="359"/>
      <c r="AS512" s="257"/>
    </row>
    <row r="513" spans="1:45" ht="30" hidden="1" outlineLevel="1">
      <c r="A513" s="434">
        <v>30</v>
      </c>
      <c r="B513" s="362" t="s">
        <v>511</v>
      </c>
      <c r="C513" s="242" t="s">
        <v>323</v>
      </c>
      <c r="D513" s="246"/>
      <c r="E513" s="246"/>
      <c r="F513" s="246"/>
      <c r="G513" s="246"/>
      <c r="H513" s="246"/>
      <c r="I513" s="246"/>
      <c r="J513" s="246"/>
      <c r="K513" s="246"/>
      <c r="L513" s="246"/>
      <c r="M513" s="246"/>
      <c r="N513" s="246"/>
      <c r="O513" s="246"/>
      <c r="P513" s="246"/>
      <c r="Q513" s="246">
        <v>12</v>
      </c>
      <c r="R513" s="246"/>
      <c r="S513" s="246"/>
      <c r="T513" s="246"/>
      <c r="U513" s="246"/>
      <c r="V513" s="246"/>
      <c r="W513" s="246"/>
      <c r="X513" s="246"/>
      <c r="Y513" s="246"/>
      <c r="Z513" s="246"/>
      <c r="AA513" s="246"/>
      <c r="AB513" s="246"/>
      <c r="AC513" s="246"/>
      <c r="AD513" s="246"/>
      <c r="AE513" s="360"/>
      <c r="AF513" s="344"/>
      <c r="AG513" s="344"/>
      <c r="AH513" s="344"/>
      <c r="AI513" s="344"/>
      <c r="AJ513" s="344"/>
      <c r="AK513" s="344"/>
      <c r="AL513" s="349"/>
      <c r="AM513" s="349"/>
      <c r="AN513" s="349"/>
      <c r="AO513" s="349"/>
      <c r="AP513" s="349"/>
      <c r="AQ513" s="349"/>
      <c r="AR513" s="349"/>
      <c r="AS513" s="247">
        <f>SUM(AE513:AR513)</f>
        <v>0</v>
      </c>
    </row>
    <row r="514" spans="1:45" ht="15" hidden="1" outlineLevel="1">
      <c r="A514" s="434"/>
      <c r="B514" s="365" t="s">
        <v>582</v>
      </c>
      <c r="C514" s="242" t="s">
        <v>325</v>
      </c>
      <c r="D514" s="246"/>
      <c r="E514" s="246"/>
      <c r="F514" s="246"/>
      <c r="G514" s="246"/>
      <c r="H514" s="246"/>
      <c r="I514" s="246"/>
      <c r="J514" s="246"/>
      <c r="K514" s="246"/>
      <c r="L514" s="246"/>
      <c r="M514" s="246"/>
      <c r="N514" s="246"/>
      <c r="O514" s="246"/>
      <c r="P514" s="246"/>
      <c r="Q514" s="246">
        <f>Q513</f>
        <v>12</v>
      </c>
      <c r="R514" s="246"/>
      <c r="S514" s="246"/>
      <c r="T514" s="246"/>
      <c r="U514" s="246"/>
      <c r="V514" s="246"/>
      <c r="W514" s="246"/>
      <c r="X514" s="246"/>
      <c r="Y514" s="246"/>
      <c r="Z514" s="246"/>
      <c r="AA514" s="246"/>
      <c r="AB514" s="246"/>
      <c r="AC514" s="246"/>
      <c r="AD514" s="246"/>
      <c r="AE514" s="345">
        <f>AE513</f>
        <v>0</v>
      </c>
      <c r="AF514" s="345">
        <f t="shared" ref="AF514" si="1460">AF513</f>
        <v>0</v>
      </c>
      <c r="AG514" s="345">
        <f t="shared" ref="AG514" si="1461">AG513</f>
        <v>0</v>
      </c>
      <c r="AH514" s="345">
        <f t="shared" ref="AH514" si="1462">AH513</f>
        <v>0</v>
      </c>
      <c r="AI514" s="345">
        <f t="shared" ref="AI514" si="1463">AI513</f>
        <v>0</v>
      </c>
      <c r="AJ514" s="345">
        <f t="shared" ref="AJ514" si="1464">AJ513</f>
        <v>0</v>
      </c>
      <c r="AK514" s="345">
        <f t="shared" ref="AK514" si="1465">AK513</f>
        <v>0</v>
      </c>
      <c r="AL514" s="345">
        <f t="shared" ref="AL514" si="1466">AL513</f>
        <v>0</v>
      </c>
      <c r="AM514" s="345">
        <f t="shared" ref="AM514" si="1467">AM513</f>
        <v>0</v>
      </c>
      <c r="AN514" s="345">
        <f t="shared" ref="AN514" si="1468">AN513</f>
        <v>0</v>
      </c>
      <c r="AO514" s="345">
        <f t="shared" ref="AO514" si="1469">AO513</f>
        <v>0</v>
      </c>
      <c r="AP514" s="345">
        <f t="shared" ref="AP514" si="1470">AP513</f>
        <v>0</v>
      </c>
      <c r="AQ514" s="345">
        <f t="shared" ref="AQ514" si="1471">AQ513</f>
        <v>0</v>
      </c>
      <c r="AR514" s="345">
        <f t="shared" ref="AR514" si="1472">AR513</f>
        <v>0</v>
      </c>
      <c r="AS514" s="257"/>
    </row>
    <row r="515" spans="1:45" ht="15" hidden="1" outlineLevel="1">
      <c r="A515" s="434"/>
      <c r="B515" s="365"/>
      <c r="C515" s="242"/>
      <c r="D515" s="242"/>
      <c r="E515" s="242"/>
      <c r="F515" s="242"/>
      <c r="G515" s="242"/>
      <c r="H515" s="242"/>
      <c r="I515" s="242"/>
      <c r="J515" s="242"/>
      <c r="K515" s="242"/>
      <c r="L515" s="242"/>
      <c r="M515" s="242"/>
      <c r="N515" s="242"/>
      <c r="O515" s="242"/>
      <c r="P515" s="242"/>
      <c r="Q515" s="242"/>
      <c r="R515" s="242"/>
      <c r="S515" s="242"/>
      <c r="T515" s="242"/>
      <c r="U515" s="242"/>
      <c r="V515" s="242"/>
      <c r="W515" s="242"/>
      <c r="X515" s="242"/>
      <c r="Y515" s="242"/>
      <c r="Z515" s="242"/>
      <c r="AA515" s="242"/>
      <c r="AB515" s="242"/>
      <c r="AC515" s="242"/>
      <c r="AD515" s="242"/>
      <c r="AE515" s="346"/>
      <c r="AF515" s="359"/>
      <c r="AG515" s="359"/>
      <c r="AH515" s="359"/>
      <c r="AI515" s="359"/>
      <c r="AJ515" s="359"/>
      <c r="AK515" s="359"/>
      <c r="AL515" s="359"/>
      <c r="AM515" s="359"/>
      <c r="AN515" s="359"/>
      <c r="AO515" s="359"/>
      <c r="AP515" s="359"/>
      <c r="AQ515" s="359"/>
      <c r="AR515" s="359"/>
      <c r="AS515" s="257"/>
    </row>
    <row r="516" spans="1:45" ht="15" hidden="1" outlineLevel="1">
      <c r="A516" s="434">
        <v>31</v>
      </c>
      <c r="B516" s="362" t="s">
        <v>512</v>
      </c>
      <c r="C516" s="242" t="s">
        <v>323</v>
      </c>
      <c r="D516" s="246"/>
      <c r="E516" s="246"/>
      <c r="F516" s="246"/>
      <c r="G516" s="246"/>
      <c r="H516" s="246"/>
      <c r="I516" s="246"/>
      <c r="J516" s="246"/>
      <c r="K516" s="246"/>
      <c r="L516" s="246"/>
      <c r="M516" s="246"/>
      <c r="N516" s="246"/>
      <c r="O516" s="246"/>
      <c r="P516" s="246"/>
      <c r="Q516" s="246">
        <v>12</v>
      </c>
      <c r="R516" s="246"/>
      <c r="S516" s="246"/>
      <c r="T516" s="246"/>
      <c r="U516" s="246"/>
      <c r="V516" s="246"/>
      <c r="W516" s="246"/>
      <c r="X516" s="246"/>
      <c r="Y516" s="246"/>
      <c r="Z516" s="246"/>
      <c r="AA516" s="246"/>
      <c r="AB516" s="246"/>
      <c r="AC516" s="246"/>
      <c r="AD516" s="246"/>
      <c r="AE516" s="360"/>
      <c r="AF516" s="344"/>
      <c r="AG516" s="344"/>
      <c r="AH516" s="344"/>
      <c r="AI516" s="344"/>
      <c r="AJ516" s="344"/>
      <c r="AK516" s="344"/>
      <c r="AL516" s="349"/>
      <c r="AM516" s="349"/>
      <c r="AN516" s="349"/>
      <c r="AO516" s="349"/>
      <c r="AP516" s="349"/>
      <c r="AQ516" s="349"/>
      <c r="AR516" s="349"/>
      <c r="AS516" s="247">
        <f>SUM(AE516:AR516)</f>
        <v>0</v>
      </c>
    </row>
    <row r="517" spans="1:45" ht="15" hidden="1" outlineLevel="1">
      <c r="A517" s="434"/>
      <c r="B517" s="365" t="s">
        <v>582</v>
      </c>
      <c r="C517" s="242" t="s">
        <v>325</v>
      </c>
      <c r="D517" s="246"/>
      <c r="E517" s="246"/>
      <c r="F517" s="246"/>
      <c r="G517" s="246"/>
      <c r="H517" s="246"/>
      <c r="I517" s="246"/>
      <c r="J517" s="246"/>
      <c r="K517" s="246"/>
      <c r="L517" s="246"/>
      <c r="M517" s="246"/>
      <c r="N517" s="246"/>
      <c r="O517" s="246"/>
      <c r="P517" s="246"/>
      <c r="Q517" s="246">
        <f>Q516</f>
        <v>12</v>
      </c>
      <c r="R517" s="246"/>
      <c r="S517" s="246"/>
      <c r="T517" s="246"/>
      <c r="U517" s="246"/>
      <c r="V517" s="246"/>
      <c r="W517" s="246"/>
      <c r="X517" s="246"/>
      <c r="Y517" s="246"/>
      <c r="Z517" s="246"/>
      <c r="AA517" s="246"/>
      <c r="AB517" s="246"/>
      <c r="AC517" s="246"/>
      <c r="AD517" s="246"/>
      <c r="AE517" s="345">
        <f>AE516</f>
        <v>0</v>
      </c>
      <c r="AF517" s="345">
        <f t="shared" ref="AF517" si="1473">AF516</f>
        <v>0</v>
      </c>
      <c r="AG517" s="345">
        <f t="shared" ref="AG517" si="1474">AG516</f>
        <v>0</v>
      </c>
      <c r="AH517" s="345">
        <f t="shared" ref="AH517" si="1475">AH516</f>
        <v>0</v>
      </c>
      <c r="AI517" s="345">
        <f t="shared" ref="AI517" si="1476">AI516</f>
        <v>0</v>
      </c>
      <c r="AJ517" s="345">
        <f t="shared" ref="AJ517" si="1477">AJ516</f>
        <v>0</v>
      </c>
      <c r="AK517" s="345">
        <f t="shared" ref="AK517" si="1478">AK516</f>
        <v>0</v>
      </c>
      <c r="AL517" s="345">
        <f t="shared" ref="AL517" si="1479">AL516</f>
        <v>0</v>
      </c>
      <c r="AM517" s="345">
        <f t="shared" ref="AM517" si="1480">AM516</f>
        <v>0</v>
      </c>
      <c r="AN517" s="345">
        <f t="shared" ref="AN517" si="1481">AN516</f>
        <v>0</v>
      </c>
      <c r="AO517" s="345">
        <f t="shared" ref="AO517" si="1482">AO516</f>
        <v>0</v>
      </c>
      <c r="AP517" s="345">
        <f t="shared" ref="AP517" si="1483">AP516</f>
        <v>0</v>
      </c>
      <c r="AQ517" s="345">
        <f t="shared" ref="AQ517" si="1484">AQ516</f>
        <v>0</v>
      </c>
      <c r="AR517" s="345">
        <f t="shared" ref="AR517" si="1485">AR516</f>
        <v>0</v>
      </c>
      <c r="AS517" s="257"/>
    </row>
    <row r="518" spans="1:45" ht="15" hidden="1" outlineLevel="1">
      <c r="A518" s="434"/>
      <c r="B518" s="362"/>
      <c r="C518" s="242"/>
      <c r="D518" s="242"/>
      <c r="E518" s="242"/>
      <c r="F518" s="242"/>
      <c r="G518" s="242"/>
      <c r="H518" s="242"/>
      <c r="I518" s="242"/>
      <c r="J518" s="242"/>
      <c r="K518" s="242"/>
      <c r="L518" s="242"/>
      <c r="M518" s="242"/>
      <c r="N518" s="242"/>
      <c r="O518" s="242"/>
      <c r="P518" s="242"/>
      <c r="Q518" s="242"/>
      <c r="R518" s="242"/>
      <c r="S518" s="242"/>
      <c r="T518" s="242"/>
      <c r="U518" s="242"/>
      <c r="V518" s="242"/>
      <c r="W518" s="242"/>
      <c r="X518" s="242"/>
      <c r="Y518" s="242"/>
      <c r="Z518" s="242"/>
      <c r="AA518" s="242"/>
      <c r="AB518" s="242"/>
      <c r="AC518" s="242"/>
      <c r="AD518" s="242"/>
      <c r="AE518" s="346"/>
      <c r="AF518" s="359"/>
      <c r="AG518" s="359"/>
      <c r="AH518" s="359"/>
      <c r="AI518" s="359"/>
      <c r="AJ518" s="359"/>
      <c r="AK518" s="359"/>
      <c r="AL518" s="359"/>
      <c r="AM518" s="359"/>
      <c r="AN518" s="359"/>
      <c r="AO518" s="359"/>
      <c r="AP518" s="359"/>
      <c r="AQ518" s="359"/>
      <c r="AR518" s="359"/>
      <c r="AS518" s="257"/>
    </row>
    <row r="519" spans="1:45" ht="15" hidden="1" outlineLevel="1">
      <c r="A519" s="434">
        <v>32</v>
      </c>
      <c r="B519" s="362" t="s">
        <v>513</v>
      </c>
      <c r="C519" s="242" t="s">
        <v>323</v>
      </c>
      <c r="D519" s="246"/>
      <c r="E519" s="246"/>
      <c r="F519" s="246"/>
      <c r="G519" s="246"/>
      <c r="H519" s="246"/>
      <c r="I519" s="246"/>
      <c r="J519" s="246"/>
      <c r="K519" s="246"/>
      <c r="L519" s="246"/>
      <c r="M519" s="246"/>
      <c r="N519" s="246"/>
      <c r="O519" s="246"/>
      <c r="P519" s="246"/>
      <c r="Q519" s="246">
        <v>12</v>
      </c>
      <c r="R519" s="246"/>
      <c r="S519" s="246"/>
      <c r="T519" s="246"/>
      <c r="U519" s="246"/>
      <c r="V519" s="246"/>
      <c r="W519" s="246"/>
      <c r="X519" s="246"/>
      <c r="Y519" s="246"/>
      <c r="Z519" s="246"/>
      <c r="AA519" s="246"/>
      <c r="AB519" s="246"/>
      <c r="AC519" s="246"/>
      <c r="AD519" s="246"/>
      <c r="AE519" s="360"/>
      <c r="AF519" s="344"/>
      <c r="AG519" s="344"/>
      <c r="AH519" s="344"/>
      <c r="AI519" s="344"/>
      <c r="AJ519" s="344"/>
      <c r="AK519" s="344"/>
      <c r="AL519" s="349"/>
      <c r="AM519" s="349"/>
      <c r="AN519" s="349"/>
      <c r="AO519" s="349"/>
      <c r="AP519" s="349"/>
      <c r="AQ519" s="349"/>
      <c r="AR519" s="349"/>
      <c r="AS519" s="247">
        <f>SUM(AE519:AR519)</f>
        <v>0</v>
      </c>
    </row>
    <row r="520" spans="1:45" ht="15" hidden="1" outlineLevel="1">
      <c r="A520" s="434"/>
      <c r="B520" s="365" t="s">
        <v>582</v>
      </c>
      <c r="C520" s="242" t="s">
        <v>325</v>
      </c>
      <c r="D520" s="246"/>
      <c r="E520" s="246"/>
      <c r="F520" s="246"/>
      <c r="G520" s="246"/>
      <c r="H520" s="246"/>
      <c r="I520" s="246"/>
      <c r="J520" s="246"/>
      <c r="K520" s="246"/>
      <c r="L520" s="246"/>
      <c r="M520" s="246"/>
      <c r="N520" s="246"/>
      <c r="O520" s="246"/>
      <c r="P520" s="246"/>
      <c r="Q520" s="246">
        <f>Q519</f>
        <v>12</v>
      </c>
      <c r="R520" s="246"/>
      <c r="S520" s="246"/>
      <c r="T520" s="246"/>
      <c r="U520" s="246"/>
      <c r="V520" s="246"/>
      <c r="W520" s="246"/>
      <c r="X520" s="246"/>
      <c r="Y520" s="246"/>
      <c r="Z520" s="246"/>
      <c r="AA520" s="246"/>
      <c r="AB520" s="246"/>
      <c r="AC520" s="246"/>
      <c r="AD520" s="246"/>
      <c r="AE520" s="345">
        <f>AE519</f>
        <v>0</v>
      </c>
      <c r="AF520" s="345">
        <f t="shared" ref="AF520" si="1486">AF519</f>
        <v>0</v>
      </c>
      <c r="AG520" s="345">
        <f t="shared" ref="AG520" si="1487">AG519</f>
        <v>0</v>
      </c>
      <c r="AH520" s="345">
        <f t="shared" ref="AH520" si="1488">AH519</f>
        <v>0</v>
      </c>
      <c r="AI520" s="345">
        <f t="shared" ref="AI520" si="1489">AI519</f>
        <v>0</v>
      </c>
      <c r="AJ520" s="345">
        <f t="shared" ref="AJ520" si="1490">AJ519</f>
        <v>0</v>
      </c>
      <c r="AK520" s="345">
        <f t="shared" ref="AK520" si="1491">AK519</f>
        <v>0</v>
      </c>
      <c r="AL520" s="345">
        <f t="shared" ref="AL520" si="1492">AL519</f>
        <v>0</v>
      </c>
      <c r="AM520" s="345">
        <f t="shared" ref="AM520" si="1493">AM519</f>
        <v>0</v>
      </c>
      <c r="AN520" s="345">
        <f t="shared" ref="AN520" si="1494">AN519</f>
        <v>0</v>
      </c>
      <c r="AO520" s="345">
        <f t="shared" ref="AO520" si="1495">AO519</f>
        <v>0</v>
      </c>
      <c r="AP520" s="345">
        <f t="shared" ref="AP520" si="1496">AP519</f>
        <v>0</v>
      </c>
      <c r="AQ520" s="345">
        <f t="shared" ref="AQ520" si="1497">AQ519</f>
        <v>0</v>
      </c>
      <c r="AR520" s="345">
        <f t="shared" ref="AR520" si="1498">AR519</f>
        <v>0</v>
      </c>
      <c r="AS520" s="257"/>
    </row>
    <row r="521" spans="1:45" ht="15" hidden="1" outlineLevel="1">
      <c r="A521" s="434"/>
      <c r="B521" s="362"/>
      <c r="C521" s="242"/>
      <c r="D521" s="242"/>
      <c r="E521" s="242"/>
      <c r="F521" s="242"/>
      <c r="G521" s="242"/>
      <c r="H521" s="242"/>
      <c r="I521" s="242"/>
      <c r="J521" s="242"/>
      <c r="K521" s="242"/>
      <c r="L521" s="242"/>
      <c r="M521" s="242"/>
      <c r="N521" s="242"/>
      <c r="O521" s="242"/>
      <c r="P521" s="242"/>
      <c r="Q521" s="242"/>
      <c r="R521" s="242"/>
      <c r="S521" s="242"/>
      <c r="T521" s="242"/>
      <c r="U521" s="242"/>
      <c r="V521" s="242"/>
      <c r="W521" s="242"/>
      <c r="X521" s="242"/>
      <c r="Y521" s="242"/>
      <c r="Z521" s="242"/>
      <c r="AA521" s="242"/>
      <c r="AB521" s="242"/>
      <c r="AC521" s="242"/>
      <c r="AD521" s="242"/>
      <c r="AE521" s="346"/>
      <c r="AF521" s="359"/>
      <c r="AG521" s="359"/>
      <c r="AH521" s="359"/>
      <c r="AI521" s="359"/>
      <c r="AJ521" s="359"/>
      <c r="AK521" s="359"/>
      <c r="AL521" s="359"/>
      <c r="AM521" s="359"/>
      <c r="AN521" s="359"/>
      <c r="AO521" s="359"/>
      <c r="AP521" s="359"/>
      <c r="AQ521" s="359"/>
      <c r="AR521" s="359"/>
      <c r="AS521" s="257"/>
    </row>
    <row r="522" spans="1:45" ht="15.6" hidden="1" outlineLevel="1">
      <c r="A522" s="434"/>
      <c r="B522" s="413" t="s">
        <v>514</v>
      </c>
      <c r="C522" s="242"/>
      <c r="D522" s="242"/>
      <c r="E522" s="242"/>
      <c r="F522" s="242"/>
      <c r="G522" s="242"/>
      <c r="H522" s="242"/>
      <c r="I522" s="242"/>
      <c r="J522" s="242"/>
      <c r="K522" s="242"/>
      <c r="L522" s="242"/>
      <c r="M522" s="242"/>
      <c r="N522" s="242"/>
      <c r="O522" s="242"/>
      <c r="P522" s="242"/>
      <c r="Q522" s="242"/>
      <c r="R522" s="242"/>
      <c r="S522" s="242"/>
      <c r="T522" s="242"/>
      <c r="U522" s="242"/>
      <c r="V522" s="242"/>
      <c r="W522" s="242"/>
      <c r="X522" s="242"/>
      <c r="Y522" s="242"/>
      <c r="Z522" s="242"/>
      <c r="AA522" s="242"/>
      <c r="AB522" s="242"/>
      <c r="AC522" s="242"/>
      <c r="AD522" s="242"/>
      <c r="AE522" s="346"/>
      <c r="AF522" s="359"/>
      <c r="AG522" s="359"/>
      <c r="AH522" s="359"/>
      <c r="AI522" s="359"/>
      <c r="AJ522" s="359"/>
      <c r="AK522" s="359"/>
      <c r="AL522" s="359"/>
      <c r="AM522" s="359"/>
      <c r="AN522" s="359"/>
      <c r="AO522" s="359"/>
      <c r="AP522" s="359"/>
      <c r="AQ522" s="359"/>
      <c r="AR522" s="359"/>
      <c r="AS522" s="257"/>
    </row>
    <row r="523" spans="1:45" ht="15" hidden="1" outlineLevel="1">
      <c r="A523" s="434">
        <v>33</v>
      </c>
      <c r="B523" s="362" t="s">
        <v>515</v>
      </c>
      <c r="C523" s="242" t="s">
        <v>323</v>
      </c>
      <c r="D523" s="246"/>
      <c r="E523" s="246"/>
      <c r="F523" s="246"/>
      <c r="G523" s="246"/>
      <c r="H523" s="246"/>
      <c r="I523" s="246"/>
      <c r="J523" s="246"/>
      <c r="K523" s="246"/>
      <c r="L523" s="246"/>
      <c r="M523" s="246"/>
      <c r="N523" s="246"/>
      <c r="O523" s="246"/>
      <c r="P523" s="246"/>
      <c r="Q523" s="246">
        <v>0</v>
      </c>
      <c r="R523" s="246"/>
      <c r="S523" s="246"/>
      <c r="T523" s="246"/>
      <c r="U523" s="246"/>
      <c r="V523" s="246"/>
      <c r="W523" s="246"/>
      <c r="X523" s="246"/>
      <c r="Y523" s="246"/>
      <c r="Z523" s="246"/>
      <c r="AA523" s="246"/>
      <c r="AB523" s="246"/>
      <c r="AC523" s="246"/>
      <c r="AD523" s="246"/>
      <c r="AE523" s="360"/>
      <c r="AF523" s="344"/>
      <c r="AG523" s="344"/>
      <c r="AH523" s="344"/>
      <c r="AI523" s="344"/>
      <c r="AJ523" s="344"/>
      <c r="AK523" s="344"/>
      <c r="AL523" s="349"/>
      <c r="AM523" s="349"/>
      <c r="AN523" s="349"/>
      <c r="AO523" s="349"/>
      <c r="AP523" s="349"/>
      <c r="AQ523" s="349"/>
      <c r="AR523" s="349"/>
      <c r="AS523" s="247">
        <f>SUM(AE523:AR523)</f>
        <v>0</v>
      </c>
    </row>
    <row r="524" spans="1:45" ht="15" hidden="1" outlineLevel="1">
      <c r="A524" s="434"/>
      <c r="B524" s="365" t="s">
        <v>582</v>
      </c>
      <c r="C524" s="242" t="s">
        <v>325</v>
      </c>
      <c r="D524" s="246"/>
      <c r="E524" s="246"/>
      <c r="F524" s="246"/>
      <c r="G524" s="246"/>
      <c r="H524" s="246"/>
      <c r="I524" s="246"/>
      <c r="J524" s="246"/>
      <c r="K524" s="246"/>
      <c r="L524" s="246"/>
      <c r="M524" s="246"/>
      <c r="N524" s="246"/>
      <c r="O524" s="246"/>
      <c r="P524" s="246"/>
      <c r="Q524" s="246">
        <f>Q523</f>
        <v>0</v>
      </c>
      <c r="R524" s="246"/>
      <c r="S524" s="246"/>
      <c r="T524" s="246"/>
      <c r="U524" s="246"/>
      <c r="V524" s="246"/>
      <c r="W524" s="246"/>
      <c r="X524" s="246"/>
      <c r="Y524" s="246"/>
      <c r="Z524" s="246"/>
      <c r="AA524" s="246"/>
      <c r="AB524" s="246"/>
      <c r="AC524" s="246"/>
      <c r="AD524" s="246"/>
      <c r="AE524" s="345">
        <f>AE523</f>
        <v>0</v>
      </c>
      <c r="AF524" s="345">
        <f t="shared" ref="AF524" si="1499">AF523</f>
        <v>0</v>
      </c>
      <c r="AG524" s="345">
        <f t="shared" ref="AG524" si="1500">AG523</f>
        <v>0</v>
      </c>
      <c r="AH524" s="345">
        <f t="shared" ref="AH524" si="1501">AH523</f>
        <v>0</v>
      </c>
      <c r="AI524" s="345">
        <f t="shared" ref="AI524" si="1502">AI523</f>
        <v>0</v>
      </c>
      <c r="AJ524" s="345">
        <f t="shared" ref="AJ524" si="1503">AJ523</f>
        <v>0</v>
      </c>
      <c r="AK524" s="345">
        <f t="shared" ref="AK524" si="1504">AK523</f>
        <v>0</v>
      </c>
      <c r="AL524" s="345">
        <f t="shared" ref="AL524" si="1505">AL523</f>
        <v>0</v>
      </c>
      <c r="AM524" s="345">
        <f t="shared" ref="AM524" si="1506">AM523</f>
        <v>0</v>
      </c>
      <c r="AN524" s="345">
        <f t="shared" ref="AN524" si="1507">AN523</f>
        <v>0</v>
      </c>
      <c r="AO524" s="345">
        <f t="shared" ref="AO524" si="1508">AO523</f>
        <v>0</v>
      </c>
      <c r="AP524" s="345">
        <f t="shared" ref="AP524" si="1509">AP523</f>
        <v>0</v>
      </c>
      <c r="AQ524" s="345">
        <f t="shared" ref="AQ524" si="1510">AQ523</f>
        <v>0</v>
      </c>
      <c r="AR524" s="345">
        <f t="shared" ref="AR524" si="1511">AR523</f>
        <v>0</v>
      </c>
      <c r="AS524" s="257"/>
    </row>
    <row r="525" spans="1:45" ht="15" hidden="1" outlineLevel="1">
      <c r="A525" s="434"/>
      <c r="B525" s="362"/>
      <c r="C525" s="242"/>
      <c r="D525" s="242"/>
      <c r="E525" s="242"/>
      <c r="F525" s="242"/>
      <c r="G525" s="242"/>
      <c r="H525" s="242"/>
      <c r="I525" s="242"/>
      <c r="J525" s="242"/>
      <c r="K525" s="242"/>
      <c r="L525" s="242"/>
      <c r="M525" s="242"/>
      <c r="N525" s="242"/>
      <c r="O525" s="242"/>
      <c r="P525" s="242"/>
      <c r="Q525" s="242"/>
      <c r="R525" s="242"/>
      <c r="S525" s="242"/>
      <c r="T525" s="242"/>
      <c r="U525" s="242"/>
      <c r="V525" s="242"/>
      <c r="W525" s="242"/>
      <c r="X525" s="242"/>
      <c r="Y525" s="242"/>
      <c r="Z525" s="242"/>
      <c r="AA525" s="242"/>
      <c r="AB525" s="242"/>
      <c r="AC525" s="242"/>
      <c r="AD525" s="242"/>
      <c r="AE525" s="346"/>
      <c r="AF525" s="359"/>
      <c r="AG525" s="359"/>
      <c r="AH525" s="359"/>
      <c r="AI525" s="359"/>
      <c r="AJ525" s="359"/>
      <c r="AK525" s="359"/>
      <c r="AL525" s="359"/>
      <c r="AM525" s="359"/>
      <c r="AN525" s="359"/>
      <c r="AO525" s="359"/>
      <c r="AP525" s="359"/>
      <c r="AQ525" s="359"/>
      <c r="AR525" s="359"/>
      <c r="AS525" s="257"/>
    </row>
    <row r="526" spans="1:45" ht="15" hidden="1" outlineLevel="1">
      <c r="A526" s="434">
        <v>34</v>
      </c>
      <c r="B526" s="362" t="s">
        <v>516</v>
      </c>
      <c r="C526" s="242" t="s">
        <v>323</v>
      </c>
      <c r="D526" s="246"/>
      <c r="E526" s="246"/>
      <c r="F526" s="246"/>
      <c r="G526" s="246"/>
      <c r="H526" s="246"/>
      <c r="I526" s="246"/>
      <c r="J526" s="246"/>
      <c r="K526" s="246"/>
      <c r="L526" s="246"/>
      <c r="M526" s="246"/>
      <c r="N526" s="246"/>
      <c r="O526" s="246"/>
      <c r="P526" s="246"/>
      <c r="Q526" s="246">
        <v>0</v>
      </c>
      <c r="R526" s="246"/>
      <c r="S526" s="246"/>
      <c r="T526" s="246"/>
      <c r="U526" s="246"/>
      <c r="V526" s="246"/>
      <c r="W526" s="246"/>
      <c r="X526" s="246"/>
      <c r="Y526" s="246"/>
      <c r="Z526" s="246"/>
      <c r="AA526" s="246"/>
      <c r="AB526" s="246"/>
      <c r="AC526" s="246"/>
      <c r="AD526" s="246"/>
      <c r="AE526" s="360"/>
      <c r="AF526" s="344"/>
      <c r="AG526" s="344"/>
      <c r="AH526" s="344"/>
      <c r="AI526" s="344"/>
      <c r="AJ526" s="344"/>
      <c r="AK526" s="344"/>
      <c r="AL526" s="349"/>
      <c r="AM526" s="349"/>
      <c r="AN526" s="349"/>
      <c r="AO526" s="349"/>
      <c r="AP526" s="349"/>
      <c r="AQ526" s="349"/>
      <c r="AR526" s="349"/>
      <c r="AS526" s="247">
        <f>SUM(AE526:AR526)</f>
        <v>0</v>
      </c>
    </row>
    <row r="527" spans="1:45" ht="15" hidden="1" outlineLevel="1">
      <c r="A527" s="434"/>
      <c r="B527" s="365" t="s">
        <v>582</v>
      </c>
      <c r="C527" s="242" t="s">
        <v>325</v>
      </c>
      <c r="D527" s="246"/>
      <c r="E527" s="246"/>
      <c r="F527" s="246"/>
      <c r="G527" s="246"/>
      <c r="H527" s="246"/>
      <c r="I527" s="246"/>
      <c r="J527" s="246"/>
      <c r="K527" s="246"/>
      <c r="L527" s="246"/>
      <c r="M527" s="246"/>
      <c r="N527" s="246"/>
      <c r="O527" s="246"/>
      <c r="P527" s="246"/>
      <c r="Q527" s="246">
        <f>Q526</f>
        <v>0</v>
      </c>
      <c r="R527" s="246"/>
      <c r="S527" s="246"/>
      <c r="T527" s="246"/>
      <c r="U527" s="246"/>
      <c r="V527" s="246"/>
      <c r="W527" s="246"/>
      <c r="X527" s="246"/>
      <c r="Y527" s="246"/>
      <c r="Z527" s="246"/>
      <c r="AA527" s="246"/>
      <c r="AB527" s="246"/>
      <c r="AC527" s="246"/>
      <c r="AD527" s="246"/>
      <c r="AE527" s="345">
        <f>AE526</f>
        <v>0</v>
      </c>
      <c r="AF527" s="345">
        <f t="shared" ref="AF527" si="1512">AF526</f>
        <v>0</v>
      </c>
      <c r="AG527" s="345">
        <f t="shared" ref="AG527" si="1513">AG526</f>
        <v>0</v>
      </c>
      <c r="AH527" s="345">
        <f t="shared" ref="AH527" si="1514">AH526</f>
        <v>0</v>
      </c>
      <c r="AI527" s="345">
        <f t="shared" ref="AI527" si="1515">AI526</f>
        <v>0</v>
      </c>
      <c r="AJ527" s="345">
        <f t="shared" ref="AJ527" si="1516">AJ526</f>
        <v>0</v>
      </c>
      <c r="AK527" s="345">
        <f t="shared" ref="AK527" si="1517">AK526</f>
        <v>0</v>
      </c>
      <c r="AL527" s="345">
        <f t="shared" ref="AL527" si="1518">AL526</f>
        <v>0</v>
      </c>
      <c r="AM527" s="345">
        <f t="shared" ref="AM527" si="1519">AM526</f>
        <v>0</v>
      </c>
      <c r="AN527" s="345">
        <f t="shared" ref="AN527" si="1520">AN526</f>
        <v>0</v>
      </c>
      <c r="AO527" s="345">
        <f t="shared" ref="AO527" si="1521">AO526</f>
        <v>0</v>
      </c>
      <c r="AP527" s="345">
        <f t="shared" ref="AP527" si="1522">AP526</f>
        <v>0</v>
      </c>
      <c r="AQ527" s="345">
        <f t="shared" ref="AQ527" si="1523">AQ526</f>
        <v>0</v>
      </c>
      <c r="AR527" s="345">
        <f t="shared" ref="AR527" si="1524">AR526</f>
        <v>0</v>
      </c>
      <c r="AS527" s="257"/>
    </row>
    <row r="528" spans="1:45" ht="15" hidden="1" outlineLevel="1">
      <c r="A528" s="434"/>
      <c r="B528" s="362"/>
      <c r="C528" s="242"/>
      <c r="D528" s="242"/>
      <c r="E528" s="242"/>
      <c r="F528" s="242"/>
      <c r="G528" s="242"/>
      <c r="H528" s="242"/>
      <c r="I528" s="242"/>
      <c r="J528" s="242"/>
      <c r="K528" s="242"/>
      <c r="L528" s="242"/>
      <c r="M528" s="242"/>
      <c r="N528" s="242"/>
      <c r="O528" s="242"/>
      <c r="P528" s="242"/>
      <c r="Q528" s="242"/>
      <c r="R528" s="242"/>
      <c r="S528" s="242"/>
      <c r="T528" s="242"/>
      <c r="U528" s="242"/>
      <c r="V528" s="242"/>
      <c r="W528" s="242"/>
      <c r="X528" s="242"/>
      <c r="Y528" s="242"/>
      <c r="Z528" s="242"/>
      <c r="AA528" s="242"/>
      <c r="AB528" s="242"/>
      <c r="AC528" s="242"/>
      <c r="AD528" s="242"/>
      <c r="AE528" s="346"/>
      <c r="AF528" s="359"/>
      <c r="AG528" s="359"/>
      <c r="AH528" s="359"/>
      <c r="AI528" s="359"/>
      <c r="AJ528" s="359"/>
      <c r="AK528" s="359"/>
      <c r="AL528" s="359"/>
      <c r="AM528" s="359"/>
      <c r="AN528" s="359"/>
      <c r="AO528" s="359"/>
      <c r="AP528" s="359"/>
      <c r="AQ528" s="359"/>
      <c r="AR528" s="359"/>
      <c r="AS528" s="257"/>
    </row>
    <row r="529" spans="1:45" ht="15" hidden="1" outlineLevel="1">
      <c r="A529" s="434">
        <v>35</v>
      </c>
      <c r="B529" s="362" t="s">
        <v>517</v>
      </c>
      <c r="C529" s="242" t="s">
        <v>323</v>
      </c>
      <c r="D529" s="246"/>
      <c r="E529" s="246"/>
      <c r="F529" s="246"/>
      <c r="G529" s="246"/>
      <c r="H529" s="246"/>
      <c r="I529" s="246"/>
      <c r="J529" s="246"/>
      <c r="K529" s="246"/>
      <c r="L529" s="246"/>
      <c r="M529" s="246"/>
      <c r="N529" s="246"/>
      <c r="O529" s="246"/>
      <c r="P529" s="246"/>
      <c r="Q529" s="246">
        <v>0</v>
      </c>
      <c r="R529" s="246"/>
      <c r="S529" s="246"/>
      <c r="T529" s="246"/>
      <c r="U529" s="246"/>
      <c r="V529" s="246"/>
      <c r="W529" s="246"/>
      <c r="X529" s="246"/>
      <c r="Y529" s="246"/>
      <c r="Z529" s="246"/>
      <c r="AA529" s="246"/>
      <c r="AB529" s="246"/>
      <c r="AC529" s="246"/>
      <c r="AD529" s="246"/>
      <c r="AE529" s="360"/>
      <c r="AF529" s="344"/>
      <c r="AG529" s="344"/>
      <c r="AH529" s="344"/>
      <c r="AI529" s="344"/>
      <c r="AJ529" s="344"/>
      <c r="AK529" s="344"/>
      <c r="AL529" s="349"/>
      <c r="AM529" s="349"/>
      <c r="AN529" s="349"/>
      <c r="AO529" s="349"/>
      <c r="AP529" s="349"/>
      <c r="AQ529" s="349"/>
      <c r="AR529" s="349"/>
      <c r="AS529" s="247">
        <f>SUM(AE529:AR529)</f>
        <v>0</v>
      </c>
    </row>
    <row r="530" spans="1:45" ht="15" hidden="1" outlineLevel="1">
      <c r="A530" s="434"/>
      <c r="B530" s="365" t="s">
        <v>582</v>
      </c>
      <c r="C530" s="242" t="s">
        <v>325</v>
      </c>
      <c r="D530" s="246"/>
      <c r="E530" s="246"/>
      <c r="F530" s="246"/>
      <c r="G530" s="246"/>
      <c r="H530" s="246"/>
      <c r="I530" s="246"/>
      <c r="J530" s="246"/>
      <c r="K530" s="246"/>
      <c r="L530" s="246"/>
      <c r="M530" s="246"/>
      <c r="N530" s="246"/>
      <c r="O530" s="246"/>
      <c r="P530" s="246"/>
      <c r="Q530" s="246">
        <f>Q529</f>
        <v>0</v>
      </c>
      <c r="R530" s="246"/>
      <c r="S530" s="246"/>
      <c r="T530" s="246"/>
      <c r="U530" s="246"/>
      <c r="V530" s="246"/>
      <c r="W530" s="246"/>
      <c r="X530" s="246"/>
      <c r="Y530" s="246"/>
      <c r="Z530" s="246"/>
      <c r="AA530" s="246"/>
      <c r="AB530" s="246"/>
      <c r="AC530" s="246"/>
      <c r="AD530" s="246"/>
      <c r="AE530" s="345">
        <f>AE529</f>
        <v>0</v>
      </c>
      <c r="AF530" s="345">
        <f t="shared" ref="AF530" si="1525">AF529</f>
        <v>0</v>
      </c>
      <c r="AG530" s="345">
        <f t="shared" ref="AG530" si="1526">AG529</f>
        <v>0</v>
      </c>
      <c r="AH530" s="345">
        <f t="shared" ref="AH530" si="1527">AH529</f>
        <v>0</v>
      </c>
      <c r="AI530" s="345">
        <f t="shared" ref="AI530" si="1528">AI529</f>
        <v>0</v>
      </c>
      <c r="AJ530" s="345">
        <f t="shared" ref="AJ530" si="1529">AJ529</f>
        <v>0</v>
      </c>
      <c r="AK530" s="345">
        <f t="shared" ref="AK530" si="1530">AK529</f>
        <v>0</v>
      </c>
      <c r="AL530" s="345">
        <f t="shared" ref="AL530" si="1531">AL529</f>
        <v>0</v>
      </c>
      <c r="AM530" s="345">
        <f t="shared" ref="AM530" si="1532">AM529</f>
        <v>0</v>
      </c>
      <c r="AN530" s="345">
        <f t="shared" ref="AN530" si="1533">AN529</f>
        <v>0</v>
      </c>
      <c r="AO530" s="345">
        <f t="shared" ref="AO530" si="1534">AO529</f>
        <v>0</v>
      </c>
      <c r="AP530" s="345">
        <f t="shared" ref="AP530" si="1535">AP529</f>
        <v>0</v>
      </c>
      <c r="AQ530" s="345">
        <f t="shared" ref="AQ530" si="1536">AQ529</f>
        <v>0</v>
      </c>
      <c r="AR530" s="345">
        <f t="shared" ref="AR530" si="1537">AR529</f>
        <v>0</v>
      </c>
      <c r="AS530" s="257"/>
    </row>
    <row r="531" spans="1:45" ht="15" hidden="1" outlineLevel="1">
      <c r="A531" s="434"/>
      <c r="B531" s="365"/>
      <c r="C531" s="242"/>
      <c r="D531" s="242"/>
      <c r="E531" s="242"/>
      <c r="F531" s="242"/>
      <c r="G531" s="242"/>
      <c r="H531" s="242"/>
      <c r="I531" s="242"/>
      <c r="J531" s="242"/>
      <c r="K531" s="242"/>
      <c r="L531" s="242"/>
      <c r="M531" s="242"/>
      <c r="N531" s="242"/>
      <c r="O531" s="242"/>
      <c r="P531" s="242"/>
      <c r="Q531" s="242"/>
      <c r="R531" s="242"/>
      <c r="S531" s="242"/>
      <c r="T531" s="242"/>
      <c r="U531" s="242"/>
      <c r="V531" s="242"/>
      <c r="W531" s="242"/>
      <c r="X531" s="242"/>
      <c r="Y531" s="242"/>
      <c r="Z531" s="242"/>
      <c r="AA531" s="242"/>
      <c r="AB531" s="242"/>
      <c r="AC531" s="242"/>
      <c r="AD531" s="242"/>
      <c r="AE531" s="346"/>
      <c r="AF531" s="359"/>
      <c r="AG531" s="359"/>
      <c r="AH531" s="359"/>
      <c r="AI531" s="359"/>
      <c r="AJ531" s="359"/>
      <c r="AK531" s="359"/>
      <c r="AL531" s="359"/>
      <c r="AM531" s="359"/>
      <c r="AN531" s="359"/>
      <c r="AO531" s="359"/>
      <c r="AP531" s="359"/>
      <c r="AQ531" s="359"/>
      <c r="AR531" s="359"/>
      <c r="AS531" s="257"/>
    </row>
    <row r="532" spans="1:45" ht="15.6" hidden="1" outlineLevel="1">
      <c r="A532" s="434"/>
      <c r="B532" s="413" t="s">
        <v>518</v>
      </c>
      <c r="C532" s="242"/>
      <c r="D532" s="242"/>
      <c r="E532" s="242"/>
      <c r="F532" s="242"/>
      <c r="G532" s="242"/>
      <c r="H532" s="242"/>
      <c r="I532" s="242"/>
      <c r="J532" s="242"/>
      <c r="K532" s="242"/>
      <c r="L532" s="242"/>
      <c r="M532" s="242"/>
      <c r="N532" s="242"/>
      <c r="O532" s="242"/>
      <c r="P532" s="242"/>
      <c r="Q532" s="242"/>
      <c r="R532" s="242"/>
      <c r="S532" s="242"/>
      <c r="T532" s="242"/>
      <c r="U532" s="242"/>
      <c r="V532" s="242"/>
      <c r="W532" s="242"/>
      <c r="X532" s="242"/>
      <c r="Y532" s="242"/>
      <c r="Z532" s="242"/>
      <c r="AA532" s="242"/>
      <c r="AB532" s="242"/>
      <c r="AC532" s="242"/>
      <c r="AD532" s="242"/>
      <c r="AE532" s="346"/>
      <c r="AF532" s="359"/>
      <c r="AG532" s="359"/>
      <c r="AH532" s="359"/>
      <c r="AI532" s="359"/>
      <c r="AJ532" s="359"/>
      <c r="AK532" s="359"/>
      <c r="AL532" s="359"/>
      <c r="AM532" s="359"/>
      <c r="AN532" s="359"/>
      <c r="AO532" s="359"/>
      <c r="AP532" s="359"/>
      <c r="AQ532" s="359"/>
      <c r="AR532" s="359"/>
      <c r="AS532" s="257"/>
    </row>
    <row r="533" spans="1:45" ht="45" hidden="1" outlineLevel="1">
      <c r="A533" s="434">
        <v>36</v>
      </c>
      <c r="B533" s="362" t="s">
        <v>519</v>
      </c>
      <c r="C533" s="242" t="s">
        <v>323</v>
      </c>
      <c r="D533" s="246"/>
      <c r="E533" s="246"/>
      <c r="F533" s="246"/>
      <c r="G533" s="246"/>
      <c r="H533" s="246"/>
      <c r="I533" s="246"/>
      <c r="J533" s="246"/>
      <c r="K533" s="246"/>
      <c r="L533" s="246"/>
      <c r="M533" s="246"/>
      <c r="N533" s="246"/>
      <c r="O533" s="246"/>
      <c r="P533" s="246"/>
      <c r="Q533" s="246">
        <v>12</v>
      </c>
      <c r="R533" s="246"/>
      <c r="S533" s="246"/>
      <c r="T533" s="246"/>
      <c r="U533" s="246"/>
      <c r="V533" s="246"/>
      <c r="W533" s="246"/>
      <c r="X533" s="246"/>
      <c r="Y533" s="246"/>
      <c r="Z533" s="246"/>
      <c r="AA533" s="246"/>
      <c r="AB533" s="246"/>
      <c r="AC533" s="246"/>
      <c r="AD533" s="246"/>
      <c r="AE533" s="360"/>
      <c r="AF533" s="344"/>
      <c r="AG533" s="344"/>
      <c r="AH533" s="344"/>
      <c r="AI533" s="344"/>
      <c r="AJ533" s="344"/>
      <c r="AK533" s="344"/>
      <c r="AL533" s="349"/>
      <c r="AM533" s="349"/>
      <c r="AN533" s="349"/>
      <c r="AO533" s="349"/>
      <c r="AP533" s="349"/>
      <c r="AQ533" s="349"/>
      <c r="AR533" s="349"/>
      <c r="AS533" s="247">
        <f>SUM(AE533:AR533)</f>
        <v>0</v>
      </c>
    </row>
    <row r="534" spans="1:45" ht="15" hidden="1" outlineLevel="1">
      <c r="A534" s="434"/>
      <c r="B534" s="365" t="s">
        <v>582</v>
      </c>
      <c r="C534" s="242" t="s">
        <v>325</v>
      </c>
      <c r="D534" s="246"/>
      <c r="E534" s="246"/>
      <c r="F534" s="246"/>
      <c r="G534" s="246"/>
      <c r="H534" s="246"/>
      <c r="I534" s="246"/>
      <c r="J534" s="246"/>
      <c r="K534" s="246"/>
      <c r="L534" s="246"/>
      <c r="M534" s="246"/>
      <c r="N534" s="246"/>
      <c r="O534" s="246"/>
      <c r="P534" s="246"/>
      <c r="Q534" s="246">
        <f>Q533</f>
        <v>12</v>
      </c>
      <c r="R534" s="246"/>
      <c r="S534" s="246"/>
      <c r="T534" s="246"/>
      <c r="U534" s="246"/>
      <c r="V534" s="246"/>
      <c r="W534" s="246"/>
      <c r="X534" s="246"/>
      <c r="Y534" s="246"/>
      <c r="Z534" s="246"/>
      <c r="AA534" s="246"/>
      <c r="AB534" s="246"/>
      <c r="AC534" s="246"/>
      <c r="AD534" s="246"/>
      <c r="AE534" s="345">
        <f>AE533</f>
        <v>0</v>
      </c>
      <c r="AF534" s="345">
        <f t="shared" ref="AF534" si="1538">AF533</f>
        <v>0</v>
      </c>
      <c r="AG534" s="345">
        <f t="shared" ref="AG534" si="1539">AG533</f>
        <v>0</v>
      </c>
      <c r="AH534" s="345">
        <f t="shared" ref="AH534" si="1540">AH533</f>
        <v>0</v>
      </c>
      <c r="AI534" s="345">
        <f t="shared" ref="AI534" si="1541">AI533</f>
        <v>0</v>
      </c>
      <c r="AJ534" s="345">
        <f t="shared" ref="AJ534" si="1542">AJ533</f>
        <v>0</v>
      </c>
      <c r="AK534" s="345">
        <f t="shared" ref="AK534" si="1543">AK533</f>
        <v>0</v>
      </c>
      <c r="AL534" s="345">
        <f t="shared" ref="AL534" si="1544">AL533</f>
        <v>0</v>
      </c>
      <c r="AM534" s="345">
        <f t="shared" ref="AM534" si="1545">AM533</f>
        <v>0</v>
      </c>
      <c r="AN534" s="345">
        <f t="shared" ref="AN534" si="1546">AN533</f>
        <v>0</v>
      </c>
      <c r="AO534" s="345">
        <f t="shared" ref="AO534" si="1547">AO533</f>
        <v>0</v>
      </c>
      <c r="AP534" s="345">
        <f t="shared" ref="AP534" si="1548">AP533</f>
        <v>0</v>
      </c>
      <c r="AQ534" s="345">
        <f t="shared" ref="AQ534" si="1549">AQ533</f>
        <v>0</v>
      </c>
      <c r="AR534" s="345">
        <f t="shared" ref="AR534" si="1550">AR533</f>
        <v>0</v>
      </c>
      <c r="AS534" s="257"/>
    </row>
    <row r="535" spans="1:45" ht="15" hidden="1" outlineLevel="1">
      <c r="A535" s="434"/>
      <c r="B535" s="362"/>
      <c r="C535" s="242"/>
      <c r="D535" s="242"/>
      <c r="E535" s="242"/>
      <c r="F535" s="242"/>
      <c r="G535" s="242"/>
      <c r="H535" s="242"/>
      <c r="I535" s="242"/>
      <c r="J535" s="242"/>
      <c r="K535" s="242"/>
      <c r="L535" s="242"/>
      <c r="M535" s="242"/>
      <c r="N535" s="242"/>
      <c r="O535" s="242"/>
      <c r="P535" s="242"/>
      <c r="Q535" s="242"/>
      <c r="R535" s="242"/>
      <c r="S535" s="242"/>
      <c r="T535" s="242"/>
      <c r="U535" s="242"/>
      <c r="V535" s="242"/>
      <c r="W535" s="242"/>
      <c r="X535" s="242"/>
      <c r="Y535" s="242"/>
      <c r="Z535" s="242"/>
      <c r="AA535" s="242"/>
      <c r="AB535" s="242"/>
      <c r="AC535" s="242"/>
      <c r="AD535" s="242"/>
      <c r="AE535" s="346"/>
      <c r="AF535" s="359"/>
      <c r="AG535" s="359"/>
      <c r="AH535" s="359"/>
      <c r="AI535" s="359"/>
      <c r="AJ535" s="359"/>
      <c r="AK535" s="359"/>
      <c r="AL535" s="359"/>
      <c r="AM535" s="359"/>
      <c r="AN535" s="359"/>
      <c r="AO535" s="359"/>
      <c r="AP535" s="359"/>
      <c r="AQ535" s="359"/>
      <c r="AR535" s="359"/>
      <c r="AS535" s="257"/>
    </row>
    <row r="536" spans="1:45" ht="15" hidden="1" outlineLevel="1">
      <c r="A536" s="434">
        <v>37</v>
      </c>
      <c r="B536" s="362" t="s">
        <v>520</v>
      </c>
      <c r="C536" s="242" t="s">
        <v>323</v>
      </c>
      <c r="D536" s="246"/>
      <c r="E536" s="246"/>
      <c r="F536" s="246"/>
      <c r="G536" s="246"/>
      <c r="H536" s="246"/>
      <c r="I536" s="246"/>
      <c r="J536" s="246"/>
      <c r="K536" s="246"/>
      <c r="L536" s="246"/>
      <c r="M536" s="246"/>
      <c r="N536" s="246"/>
      <c r="O536" s="246"/>
      <c r="P536" s="246"/>
      <c r="Q536" s="246">
        <v>12</v>
      </c>
      <c r="R536" s="246"/>
      <c r="S536" s="246"/>
      <c r="T536" s="246"/>
      <c r="U536" s="246"/>
      <c r="V536" s="246"/>
      <c r="W536" s="246"/>
      <c r="X536" s="246"/>
      <c r="Y536" s="246"/>
      <c r="Z536" s="246"/>
      <c r="AA536" s="246"/>
      <c r="AB536" s="246"/>
      <c r="AC536" s="246"/>
      <c r="AD536" s="246"/>
      <c r="AE536" s="360"/>
      <c r="AF536" s="344"/>
      <c r="AG536" s="344"/>
      <c r="AH536" s="344"/>
      <c r="AI536" s="344"/>
      <c r="AJ536" s="344"/>
      <c r="AK536" s="344"/>
      <c r="AL536" s="349"/>
      <c r="AM536" s="349"/>
      <c r="AN536" s="349"/>
      <c r="AO536" s="349"/>
      <c r="AP536" s="349"/>
      <c r="AQ536" s="349"/>
      <c r="AR536" s="349"/>
      <c r="AS536" s="247">
        <f>SUM(AE536:AR536)</f>
        <v>0</v>
      </c>
    </row>
    <row r="537" spans="1:45" ht="15" hidden="1" outlineLevel="1">
      <c r="A537" s="434"/>
      <c r="B537" s="365" t="s">
        <v>582</v>
      </c>
      <c r="C537" s="242" t="s">
        <v>325</v>
      </c>
      <c r="D537" s="246"/>
      <c r="E537" s="246"/>
      <c r="F537" s="246"/>
      <c r="G537" s="246"/>
      <c r="H537" s="246"/>
      <c r="I537" s="246"/>
      <c r="J537" s="246"/>
      <c r="K537" s="246"/>
      <c r="L537" s="246"/>
      <c r="M537" s="246"/>
      <c r="N537" s="246"/>
      <c r="O537" s="246"/>
      <c r="P537" s="246"/>
      <c r="Q537" s="246">
        <f>Q536</f>
        <v>12</v>
      </c>
      <c r="R537" s="246"/>
      <c r="S537" s="246"/>
      <c r="T537" s="246"/>
      <c r="U537" s="246"/>
      <c r="V537" s="246"/>
      <c r="W537" s="246"/>
      <c r="X537" s="246"/>
      <c r="Y537" s="246"/>
      <c r="Z537" s="246"/>
      <c r="AA537" s="246"/>
      <c r="AB537" s="246"/>
      <c r="AC537" s="246"/>
      <c r="AD537" s="246"/>
      <c r="AE537" s="345">
        <f>AE536</f>
        <v>0</v>
      </c>
      <c r="AF537" s="345">
        <f t="shared" ref="AF537" si="1551">AF536</f>
        <v>0</v>
      </c>
      <c r="AG537" s="345">
        <f t="shared" ref="AG537" si="1552">AG536</f>
        <v>0</v>
      </c>
      <c r="AH537" s="345">
        <f t="shared" ref="AH537" si="1553">AH536</f>
        <v>0</v>
      </c>
      <c r="AI537" s="345">
        <f t="shared" ref="AI537" si="1554">AI536</f>
        <v>0</v>
      </c>
      <c r="AJ537" s="345">
        <f t="shared" ref="AJ537" si="1555">AJ536</f>
        <v>0</v>
      </c>
      <c r="AK537" s="345">
        <f t="shared" ref="AK537" si="1556">AK536</f>
        <v>0</v>
      </c>
      <c r="AL537" s="345">
        <f t="shared" ref="AL537" si="1557">AL536</f>
        <v>0</v>
      </c>
      <c r="AM537" s="345">
        <f t="shared" ref="AM537" si="1558">AM536</f>
        <v>0</v>
      </c>
      <c r="AN537" s="345">
        <f t="shared" ref="AN537" si="1559">AN536</f>
        <v>0</v>
      </c>
      <c r="AO537" s="345">
        <f t="shared" ref="AO537" si="1560">AO536</f>
        <v>0</v>
      </c>
      <c r="AP537" s="345">
        <f t="shared" ref="AP537" si="1561">AP536</f>
        <v>0</v>
      </c>
      <c r="AQ537" s="345">
        <f t="shared" ref="AQ537" si="1562">AQ536</f>
        <v>0</v>
      </c>
      <c r="AR537" s="345">
        <f t="shared" ref="AR537" si="1563">AR536</f>
        <v>0</v>
      </c>
      <c r="AS537" s="257"/>
    </row>
    <row r="538" spans="1:45" ht="15" hidden="1" outlineLevel="1">
      <c r="A538" s="434"/>
      <c r="B538" s="362"/>
      <c r="C538" s="242"/>
      <c r="D538" s="242"/>
      <c r="E538" s="242"/>
      <c r="F538" s="242"/>
      <c r="G538" s="242"/>
      <c r="H538" s="242"/>
      <c r="I538" s="242"/>
      <c r="J538" s="242"/>
      <c r="K538" s="242"/>
      <c r="L538" s="242"/>
      <c r="M538" s="242"/>
      <c r="N538" s="242"/>
      <c r="O538" s="242"/>
      <c r="P538" s="242"/>
      <c r="Q538" s="242"/>
      <c r="R538" s="242"/>
      <c r="S538" s="242"/>
      <c r="T538" s="242"/>
      <c r="U538" s="242"/>
      <c r="V538" s="242"/>
      <c r="W538" s="242"/>
      <c r="X538" s="242"/>
      <c r="Y538" s="242"/>
      <c r="Z538" s="242"/>
      <c r="AA538" s="242"/>
      <c r="AB538" s="242"/>
      <c r="AC538" s="242"/>
      <c r="AD538" s="242"/>
      <c r="AE538" s="346"/>
      <c r="AF538" s="359"/>
      <c r="AG538" s="359"/>
      <c r="AH538" s="359"/>
      <c r="AI538" s="359"/>
      <c r="AJ538" s="359"/>
      <c r="AK538" s="359"/>
      <c r="AL538" s="359"/>
      <c r="AM538" s="359"/>
      <c r="AN538" s="359"/>
      <c r="AO538" s="359"/>
      <c r="AP538" s="359"/>
      <c r="AQ538" s="359"/>
      <c r="AR538" s="359"/>
      <c r="AS538" s="257"/>
    </row>
    <row r="539" spans="1:45" ht="15" hidden="1" outlineLevel="1">
      <c r="A539" s="434">
        <v>38</v>
      </c>
      <c r="B539" s="362" t="s">
        <v>521</v>
      </c>
      <c r="C539" s="242" t="s">
        <v>323</v>
      </c>
      <c r="D539" s="246"/>
      <c r="E539" s="246"/>
      <c r="F539" s="246"/>
      <c r="G539" s="246"/>
      <c r="H539" s="246"/>
      <c r="I539" s="246"/>
      <c r="J539" s="246"/>
      <c r="K539" s="246"/>
      <c r="L539" s="246"/>
      <c r="M539" s="246"/>
      <c r="N539" s="246"/>
      <c r="O539" s="246"/>
      <c r="P539" s="246"/>
      <c r="Q539" s="246">
        <v>12</v>
      </c>
      <c r="R539" s="246"/>
      <c r="S539" s="246"/>
      <c r="T539" s="246"/>
      <c r="U539" s="246"/>
      <c r="V539" s="246"/>
      <c r="W539" s="246"/>
      <c r="X539" s="246"/>
      <c r="Y539" s="246"/>
      <c r="Z539" s="246"/>
      <c r="AA539" s="246"/>
      <c r="AB539" s="246"/>
      <c r="AC539" s="246"/>
      <c r="AD539" s="246"/>
      <c r="AE539" s="360"/>
      <c r="AF539" s="344"/>
      <c r="AG539" s="344"/>
      <c r="AH539" s="344"/>
      <c r="AI539" s="344"/>
      <c r="AJ539" s="344"/>
      <c r="AK539" s="344"/>
      <c r="AL539" s="349"/>
      <c r="AM539" s="349"/>
      <c r="AN539" s="349"/>
      <c r="AO539" s="349"/>
      <c r="AP539" s="349"/>
      <c r="AQ539" s="349"/>
      <c r="AR539" s="349"/>
      <c r="AS539" s="247">
        <f>SUM(AE539:AR539)</f>
        <v>0</v>
      </c>
    </row>
    <row r="540" spans="1:45" ht="15" hidden="1" outlineLevel="1">
      <c r="A540" s="434"/>
      <c r="B540" s="365" t="s">
        <v>582</v>
      </c>
      <c r="C540" s="242" t="s">
        <v>325</v>
      </c>
      <c r="D540" s="246"/>
      <c r="E540" s="246"/>
      <c r="F540" s="246"/>
      <c r="G540" s="246"/>
      <c r="H540" s="246"/>
      <c r="I540" s="246"/>
      <c r="J540" s="246"/>
      <c r="K540" s="246"/>
      <c r="L540" s="246"/>
      <c r="M540" s="246"/>
      <c r="N540" s="246"/>
      <c r="O540" s="246"/>
      <c r="P540" s="246"/>
      <c r="Q540" s="246">
        <f>Q539</f>
        <v>12</v>
      </c>
      <c r="R540" s="246"/>
      <c r="S540" s="246"/>
      <c r="T540" s="246"/>
      <c r="U540" s="246"/>
      <c r="V540" s="246"/>
      <c r="W540" s="246"/>
      <c r="X540" s="246"/>
      <c r="Y540" s="246"/>
      <c r="Z540" s="246"/>
      <c r="AA540" s="246"/>
      <c r="AB540" s="246"/>
      <c r="AC540" s="246"/>
      <c r="AD540" s="246"/>
      <c r="AE540" s="345">
        <f>AE539</f>
        <v>0</v>
      </c>
      <c r="AF540" s="345">
        <f t="shared" ref="AF540" si="1564">AF539</f>
        <v>0</v>
      </c>
      <c r="AG540" s="345">
        <f t="shared" ref="AG540" si="1565">AG539</f>
        <v>0</v>
      </c>
      <c r="AH540" s="345">
        <f t="shared" ref="AH540" si="1566">AH539</f>
        <v>0</v>
      </c>
      <c r="AI540" s="345">
        <f t="shared" ref="AI540" si="1567">AI539</f>
        <v>0</v>
      </c>
      <c r="AJ540" s="345">
        <f t="shared" ref="AJ540" si="1568">AJ539</f>
        <v>0</v>
      </c>
      <c r="AK540" s="345">
        <f t="shared" ref="AK540" si="1569">AK539</f>
        <v>0</v>
      </c>
      <c r="AL540" s="345">
        <f t="shared" ref="AL540" si="1570">AL539</f>
        <v>0</v>
      </c>
      <c r="AM540" s="345">
        <f t="shared" ref="AM540" si="1571">AM539</f>
        <v>0</v>
      </c>
      <c r="AN540" s="345">
        <f t="shared" ref="AN540" si="1572">AN539</f>
        <v>0</v>
      </c>
      <c r="AO540" s="345">
        <f t="shared" ref="AO540" si="1573">AO539</f>
        <v>0</v>
      </c>
      <c r="AP540" s="345">
        <f t="shared" ref="AP540" si="1574">AP539</f>
        <v>0</v>
      </c>
      <c r="AQ540" s="345">
        <f t="shared" ref="AQ540" si="1575">AQ539</f>
        <v>0</v>
      </c>
      <c r="AR540" s="345">
        <f t="shared" ref="AR540" si="1576">AR539</f>
        <v>0</v>
      </c>
      <c r="AS540" s="257"/>
    </row>
    <row r="541" spans="1:45" ht="15" hidden="1" outlineLevel="1">
      <c r="A541" s="434"/>
      <c r="B541" s="362"/>
      <c r="C541" s="242"/>
      <c r="D541" s="242"/>
      <c r="E541" s="242"/>
      <c r="F541" s="242"/>
      <c r="G541" s="242"/>
      <c r="H541" s="242"/>
      <c r="I541" s="242"/>
      <c r="J541" s="242"/>
      <c r="K541" s="242"/>
      <c r="L541" s="242"/>
      <c r="M541" s="242"/>
      <c r="N541" s="242"/>
      <c r="O541" s="242"/>
      <c r="P541" s="242"/>
      <c r="Q541" s="242"/>
      <c r="R541" s="242"/>
      <c r="S541" s="242"/>
      <c r="T541" s="242"/>
      <c r="U541" s="242"/>
      <c r="V541" s="242"/>
      <c r="W541" s="242"/>
      <c r="X541" s="242"/>
      <c r="Y541" s="242"/>
      <c r="Z541" s="242"/>
      <c r="AA541" s="242"/>
      <c r="AB541" s="242"/>
      <c r="AC541" s="242"/>
      <c r="AD541" s="242"/>
      <c r="AE541" s="346"/>
      <c r="AF541" s="359"/>
      <c r="AG541" s="359"/>
      <c r="AH541" s="359"/>
      <c r="AI541" s="359"/>
      <c r="AJ541" s="359"/>
      <c r="AK541" s="359"/>
      <c r="AL541" s="359"/>
      <c r="AM541" s="359"/>
      <c r="AN541" s="359"/>
      <c r="AO541" s="359"/>
      <c r="AP541" s="359"/>
      <c r="AQ541" s="359"/>
      <c r="AR541" s="359"/>
      <c r="AS541" s="257"/>
    </row>
    <row r="542" spans="1:45" ht="30" hidden="1" outlineLevel="1">
      <c r="A542" s="434">
        <v>39</v>
      </c>
      <c r="B542" s="362" t="s">
        <v>522</v>
      </c>
      <c r="C542" s="242" t="s">
        <v>323</v>
      </c>
      <c r="D542" s="246"/>
      <c r="E542" s="246"/>
      <c r="F542" s="246"/>
      <c r="G542" s="246"/>
      <c r="H542" s="246"/>
      <c r="I542" s="246"/>
      <c r="J542" s="246"/>
      <c r="K542" s="246"/>
      <c r="L542" s="246"/>
      <c r="M542" s="246"/>
      <c r="N542" s="246"/>
      <c r="O542" s="246"/>
      <c r="P542" s="246"/>
      <c r="Q542" s="246">
        <v>12</v>
      </c>
      <c r="R542" s="246"/>
      <c r="S542" s="246"/>
      <c r="T542" s="246"/>
      <c r="U542" s="246"/>
      <c r="V542" s="246"/>
      <c r="W542" s="246"/>
      <c r="X542" s="246"/>
      <c r="Y542" s="246"/>
      <c r="Z542" s="246"/>
      <c r="AA542" s="246"/>
      <c r="AB542" s="246"/>
      <c r="AC542" s="246"/>
      <c r="AD542" s="246"/>
      <c r="AE542" s="360"/>
      <c r="AF542" s="344"/>
      <c r="AG542" s="344"/>
      <c r="AH542" s="344"/>
      <c r="AI542" s="344"/>
      <c r="AJ542" s="344"/>
      <c r="AK542" s="344"/>
      <c r="AL542" s="349"/>
      <c r="AM542" s="349"/>
      <c r="AN542" s="349"/>
      <c r="AO542" s="349"/>
      <c r="AP542" s="349"/>
      <c r="AQ542" s="349"/>
      <c r="AR542" s="349"/>
      <c r="AS542" s="247">
        <f>SUM(AE542:AR542)</f>
        <v>0</v>
      </c>
    </row>
    <row r="543" spans="1:45" ht="15" hidden="1" outlineLevel="1">
      <c r="A543" s="434"/>
      <c r="B543" s="365" t="s">
        <v>582</v>
      </c>
      <c r="C543" s="242" t="s">
        <v>325</v>
      </c>
      <c r="D543" s="246"/>
      <c r="E543" s="246"/>
      <c r="F543" s="246"/>
      <c r="G543" s="246"/>
      <c r="H543" s="246"/>
      <c r="I543" s="246"/>
      <c r="J543" s="246"/>
      <c r="K543" s="246"/>
      <c r="L543" s="246"/>
      <c r="M543" s="246"/>
      <c r="N543" s="246"/>
      <c r="O543" s="246"/>
      <c r="P543" s="246"/>
      <c r="Q543" s="246">
        <f>Q542</f>
        <v>12</v>
      </c>
      <c r="R543" s="246"/>
      <c r="S543" s="246"/>
      <c r="T543" s="246"/>
      <c r="U543" s="246"/>
      <c r="V543" s="246"/>
      <c r="W543" s="246"/>
      <c r="X543" s="246"/>
      <c r="Y543" s="246"/>
      <c r="Z543" s="246"/>
      <c r="AA543" s="246"/>
      <c r="AB543" s="246"/>
      <c r="AC543" s="246"/>
      <c r="AD543" s="246"/>
      <c r="AE543" s="345">
        <f>AE542</f>
        <v>0</v>
      </c>
      <c r="AF543" s="345">
        <f t="shared" ref="AF543" si="1577">AF542</f>
        <v>0</v>
      </c>
      <c r="AG543" s="345">
        <f t="shared" ref="AG543" si="1578">AG542</f>
        <v>0</v>
      </c>
      <c r="AH543" s="345">
        <f t="shared" ref="AH543" si="1579">AH542</f>
        <v>0</v>
      </c>
      <c r="AI543" s="345">
        <f t="shared" ref="AI543" si="1580">AI542</f>
        <v>0</v>
      </c>
      <c r="AJ543" s="345">
        <f t="shared" ref="AJ543" si="1581">AJ542</f>
        <v>0</v>
      </c>
      <c r="AK543" s="345">
        <f t="shared" ref="AK543" si="1582">AK542</f>
        <v>0</v>
      </c>
      <c r="AL543" s="345">
        <f t="shared" ref="AL543" si="1583">AL542</f>
        <v>0</v>
      </c>
      <c r="AM543" s="345">
        <f t="shared" ref="AM543" si="1584">AM542</f>
        <v>0</v>
      </c>
      <c r="AN543" s="345">
        <f t="shared" ref="AN543" si="1585">AN542</f>
        <v>0</v>
      </c>
      <c r="AO543" s="345">
        <f t="shared" ref="AO543" si="1586">AO542</f>
        <v>0</v>
      </c>
      <c r="AP543" s="345">
        <f t="shared" ref="AP543" si="1587">AP542</f>
        <v>0</v>
      </c>
      <c r="AQ543" s="345">
        <f t="shared" ref="AQ543" si="1588">AQ542</f>
        <v>0</v>
      </c>
      <c r="AR543" s="345">
        <f t="shared" ref="AR543" si="1589">AR542</f>
        <v>0</v>
      </c>
      <c r="AS543" s="257"/>
    </row>
    <row r="544" spans="1:45" ht="15" hidden="1" outlineLevel="1">
      <c r="A544" s="434"/>
      <c r="B544" s="362"/>
      <c r="C544" s="242"/>
      <c r="D544" s="242"/>
      <c r="E544" s="242"/>
      <c r="F544" s="242"/>
      <c r="G544" s="242"/>
      <c r="H544" s="242"/>
      <c r="I544" s="242"/>
      <c r="J544" s="242"/>
      <c r="K544" s="242"/>
      <c r="L544" s="242"/>
      <c r="M544" s="242"/>
      <c r="N544" s="242"/>
      <c r="O544" s="242"/>
      <c r="P544" s="242"/>
      <c r="Q544" s="242"/>
      <c r="R544" s="242"/>
      <c r="S544" s="242"/>
      <c r="T544" s="242"/>
      <c r="U544" s="242"/>
      <c r="V544" s="242"/>
      <c r="W544" s="242"/>
      <c r="X544" s="242"/>
      <c r="Y544" s="242"/>
      <c r="Z544" s="242"/>
      <c r="AA544" s="242"/>
      <c r="AB544" s="242"/>
      <c r="AC544" s="242"/>
      <c r="AD544" s="242"/>
      <c r="AE544" s="346"/>
      <c r="AF544" s="359"/>
      <c r="AG544" s="359"/>
      <c r="AH544" s="359"/>
      <c r="AI544" s="359"/>
      <c r="AJ544" s="359"/>
      <c r="AK544" s="359"/>
      <c r="AL544" s="359"/>
      <c r="AM544" s="359"/>
      <c r="AN544" s="359"/>
      <c r="AO544" s="359"/>
      <c r="AP544" s="359"/>
      <c r="AQ544" s="359"/>
      <c r="AR544" s="359"/>
      <c r="AS544" s="257"/>
    </row>
    <row r="545" spans="1:45" ht="30" hidden="1" outlineLevel="1">
      <c r="A545" s="434">
        <v>40</v>
      </c>
      <c r="B545" s="362" t="s">
        <v>523</v>
      </c>
      <c r="C545" s="242" t="s">
        <v>323</v>
      </c>
      <c r="D545" s="246"/>
      <c r="E545" s="246"/>
      <c r="F545" s="246"/>
      <c r="G545" s="246"/>
      <c r="H545" s="246"/>
      <c r="I545" s="246"/>
      <c r="J545" s="246"/>
      <c r="K545" s="246"/>
      <c r="L545" s="246"/>
      <c r="M545" s="246"/>
      <c r="N545" s="246"/>
      <c r="O545" s="246"/>
      <c r="P545" s="246"/>
      <c r="Q545" s="246">
        <v>12</v>
      </c>
      <c r="R545" s="246"/>
      <c r="S545" s="246"/>
      <c r="T545" s="246"/>
      <c r="U545" s="246"/>
      <c r="V545" s="246"/>
      <c r="W545" s="246"/>
      <c r="X545" s="246"/>
      <c r="Y545" s="246"/>
      <c r="Z545" s="246"/>
      <c r="AA545" s="246"/>
      <c r="AB545" s="246"/>
      <c r="AC545" s="246"/>
      <c r="AD545" s="246"/>
      <c r="AE545" s="360"/>
      <c r="AF545" s="344"/>
      <c r="AG545" s="344"/>
      <c r="AH545" s="344"/>
      <c r="AI545" s="344"/>
      <c r="AJ545" s="344"/>
      <c r="AK545" s="344"/>
      <c r="AL545" s="349"/>
      <c r="AM545" s="349"/>
      <c r="AN545" s="349"/>
      <c r="AO545" s="349"/>
      <c r="AP545" s="349"/>
      <c r="AQ545" s="349"/>
      <c r="AR545" s="349"/>
      <c r="AS545" s="247">
        <f>SUM(AE545:AR545)</f>
        <v>0</v>
      </c>
    </row>
    <row r="546" spans="1:45" ht="15" hidden="1" outlineLevel="1">
      <c r="A546" s="434"/>
      <c r="B546" s="365" t="s">
        <v>582</v>
      </c>
      <c r="C546" s="242" t="s">
        <v>325</v>
      </c>
      <c r="D546" s="246"/>
      <c r="E546" s="246"/>
      <c r="F546" s="246"/>
      <c r="G546" s="246"/>
      <c r="H546" s="246"/>
      <c r="I546" s="246"/>
      <c r="J546" s="246"/>
      <c r="K546" s="246"/>
      <c r="L546" s="246"/>
      <c r="M546" s="246"/>
      <c r="N546" s="246"/>
      <c r="O546" s="246"/>
      <c r="P546" s="246"/>
      <c r="Q546" s="246">
        <f>Q545</f>
        <v>12</v>
      </c>
      <c r="R546" s="246"/>
      <c r="S546" s="246"/>
      <c r="T546" s="246"/>
      <c r="U546" s="246"/>
      <c r="V546" s="246"/>
      <c r="W546" s="246"/>
      <c r="X546" s="246"/>
      <c r="Y546" s="246"/>
      <c r="Z546" s="246"/>
      <c r="AA546" s="246"/>
      <c r="AB546" s="246"/>
      <c r="AC546" s="246"/>
      <c r="AD546" s="246"/>
      <c r="AE546" s="345">
        <f>AE545</f>
        <v>0</v>
      </c>
      <c r="AF546" s="345">
        <f t="shared" ref="AF546" si="1590">AF545</f>
        <v>0</v>
      </c>
      <c r="AG546" s="345">
        <f t="shared" ref="AG546" si="1591">AG545</f>
        <v>0</v>
      </c>
      <c r="AH546" s="345">
        <f t="shared" ref="AH546" si="1592">AH545</f>
        <v>0</v>
      </c>
      <c r="AI546" s="345">
        <f t="shared" ref="AI546" si="1593">AI545</f>
        <v>0</v>
      </c>
      <c r="AJ546" s="345">
        <f t="shared" ref="AJ546" si="1594">AJ545</f>
        <v>0</v>
      </c>
      <c r="AK546" s="345">
        <f t="shared" ref="AK546" si="1595">AK545</f>
        <v>0</v>
      </c>
      <c r="AL546" s="345">
        <f t="shared" ref="AL546" si="1596">AL545</f>
        <v>0</v>
      </c>
      <c r="AM546" s="345">
        <f t="shared" ref="AM546" si="1597">AM545</f>
        <v>0</v>
      </c>
      <c r="AN546" s="345">
        <f t="shared" ref="AN546" si="1598">AN545</f>
        <v>0</v>
      </c>
      <c r="AO546" s="345">
        <f t="shared" ref="AO546" si="1599">AO545</f>
        <v>0</v>
      </c>
      <c r="AP546" s="345">
        <f t="shared" ref="AP546" si="1600">AP545</f>
        <v>0</v>
      </c>
      <c r="AQ546" s="345">
        <f t="shared" ref="AQ546" si="1601">AQ545</f>
        <v>0</v>
      </c>
      <c r="AR546" s="345">
        <f t="shared" ref="AR546" si="1602">AR545</f>
        <v>0</v>
      </c>
      <c r="AS546" s="257"/>
    </row>
    <row r="547" spans="1:45" ht="15" hidden="1" outlineLevel="1">
      <c r="A547" s="434"/>
      <c r="B547" s="362"/>
      <c r="C547" s="242"/>
      <c r="D547" s="242"/>
      <c r="E547" s="242"/>
      <c r="F547" s="242"/>
      <c r="G547" s="242"/>
      <c r="H547" s="242"/>
      <c r="I547" s="242"/>
      <c r="J547" s="242"/>
      <c r="K547" s="242"/>
      <c r="L547" s="242"/>
      <c r="M547" s="242"/>
      <c r="N547" s="242"/>
      <c r="O547" s="242"/>
      <c r="P547" s="242"/>
      <c r="Q547" s="242"/>
      <c r="R547" s="242"/>
      <c r="S547" s="242"/>
      <c r="T547" s="242"/>
      <c r="U547" s="242"/>
      <c r="V547" s="242"/>
      <c r="W547" s="242"/>
      <c r="X547" s="242"/>
      <c r="Y547" s="242"/>
      <c r="Z547" s="242"/>
      <c r="AA547" s="242"/>
      <c r="AB547" s="242"/>
      <c r="AC547" s="242"/>
      <c r="AD547" s="242"/>
      <c r="AE547" s="346"/>
      <c r="AF547" s="359"/>
      <c r="AG547" s="359"/>
      <c r="AH547" s="359"/>
      <c r="AI547" s="359"/>
      <c r="AJ547" s="359"/>
      <c r="AK547" s="359"/>
      <c r="AL547" s="359"/>
      <c r="AM547" s="359"/>
      <c r="AN547" s="359"/>
      <c r="AO547" s="359"/>
      <c r="AP547" s="359"/>
      <c r="AQ547" s="359"/>
      <c r="AR547" s="359"/>
      <c r="AS547" s="257"/>
    </row>
    <row r="548" spans="1:45" ht="30" hidden="1" outlineLevel="1">
      <c r="A548" s="434">
        <v>41</v>
      </c>
      <c r="B548" s="362" t="s">
        <v>524</v>
      </c>
      <c r="C548" s="242" t="s">
        <v>323</v>
      </c>
      <c r="D548" s="246"/>
      <c r="E548" s="246"/>
      <c r="F548" s="246"/>
      <c r="G548" s="246"/>
      <c r="H548" s="246"/>
      <c r="I548" s="246"/>
      <c r="J548" s="246"/>
      <c r="K548" s="246"/>
      <c r="L548" s="246"/>
      <c r="M548" s="246"/>
      <c r="N548" s="246"/>
      <c r="O548" s="246"/>
      <c r="P548" s="246"/>
      <c r="Q548" s="246">
        <v>12</v>
      </c>
      <c r="R548" s="246"/>
      <c r="S548" s="246"/>
      <c r="T548" s="246"/>
      <c r="U548" s="246"/>
      <c r="V548" s="246"/>
      <c r="W548" s="246"/>
      <c r="X548" s="246"/>
      <c r="Y548" s="246"/>
      <c r="Z548" s="246"/>
      <c r="AA548" s="246"/>
      <c r="AB548" s="246"/>
      <c r="AC548" s="246"/>
      <c r="AD548" s="246"/>
      <c r="AE548" s="360"/>
      <c r="AF548" s="344"/>
      <c r="AG548" s="344"/>
      <c r="AH548" s="344"/>
      <c r="AI548" s="344"/>
      <c r="AJ548" s="344"/>
      <c r="AK548" s="344"/>
      <c r="AL548" s="349"/>
      <c r="AM548" s="349"/>
      <c r="AN548" s="349"/>
      <c r="AO548" s="349"/>
      <c r="AP548" s="349"/>
      <c r="AQ548" s="349"/>
      <c r="AR548" s="349"/>
      <c r="AS548" s="247">
        <f>SUM(AE548:AR548)</f>
        <v>0</v>
      </c>
    </row>
    <row r="549" spans="1:45" ht="15" hidden="1" outlineLevel="1">
      <c r="A549" s="434"/>
      <c r="B549" s="365" t="s">
        <v>582</v>
      </c>
      <c r="C549" s="242" t="s">
        <v>325</v>
      </c>
      <c r="D549" s="246"/>
      <c r="E549" s="246"/>
      <c r="F549" s="246"/>
      <c r="G549" s="246"/>
      <c r="H549" s="246"/>
      <c r="I549" s="246"/>
      <c r="J549" s="246"/>
      <c r="K549" s="246"/>
      <c r="L549" s="246"/>
      <c r="M549" s="246"/>
      <c r="N549" s="246"/>
      <c r="O549" s="246"/>
      <c r="P549" s="246"/>
      <c r="Q549" s="246">
        <f>Q548</f>
        <v>12</v>
      </c>
      <c r="R549" s="246"/>
      <c r="S549" s="246"/>
      <c r="T549" s="246"/>
      <c r="U549" s="246"/>
      <c r="V549" s="246"/>
      <c r="W549" s="246"/>
      <c r="X549" s="246"/>
      <c r="Y549" s="246"/>
      <c r="Z549" s="246"/>
      <c r="AA549" s="246"/>
      <c r="AB549" s="246"/>
      <c r="AC549" s="246"/>
      <c r="AD549" s="246"/>
      <c r="AE549" s="345">
        <f>AE548</f>
        <v>0</v>
      </c>
      <c r="AF549" s="345">
        <f t="shared" ref="AF549" si="1603">AF548</f>
        <v>0</v>
      </c>
      <c r="AG549" s="345">
        <f t="shared" ref="AG549" si="1604">AG548</f>
        <v>0</v>
      </c>
      <c r="AH549" s="345">
        <f t="shared" ref="AH549" si="1605">AH548</f>
        <v>0</v>
      </c>
      <c r="AI549" s="345">
        <f t="shared" ref="AI549" si="1606">AI548</f>
        <v>0</v>
      </c>
      <c r="AJ549" s="345">
        <f t="shared" ref="AJ549" si="1607">AJ548</f>
        <v>0</v>
      </c>
      <c r="AK549" s="345">
        <f t="shared" ref="AK549" si="1608">AK548</f>
        <v>0</v>
      </c>
      <c r="AL549" s="345">
        <f t="shared" ref="AL549" si="1609">AL548</f>
        <v>0</v>
      </c>
      <c r="AM549" s="345">
        <f t="shared" ref="AM549" si="1610">AM548</f>
        <v>0</v>
      </c>
      <c r="AN549" s="345">
        <f t="shared" ref="AN549" si="1611">AN548</f>
        <v>0</v>
      </c>
      <c r="AO549" s="345">
        <f t="shared" ref="AO549" si="1612">AO548</f>
        <v>0</v>
      </c>
      <c r="AP549" s="345">
        <f t="shared" ref="AP549" si="1613">AP548</f>
        <v>0</v>
      </c>
      <c r="AQ549" s="345">
        <f t="shared" ref="AQ549" si="1614">AQ548</f>
        <v>0</v>
      </c>
      <c r="AR549" s="345">
        <f t="shared" ref="AR549" si="1615">AR548</f>
        <v>0</v>
      </c>
      <c r="AS549" s="257"/>
    </row>
    <row r="550" spans="1:45" ht="15" hidden="1" outlineLevel="1">
      <c r="A550" s="434"/>
      <c r="B550" s="362"/>
      <c r="C550" s="242"/>
      <c r="D550" s="242"/>
      <c r="E550" s="242"/>
      <c r="F550" s="242"/>
      <c r="G550" s="242"/>
      <c r="H550" s="242"/>
      <c r="I550" s="242"/>
      <c r="J550" s="242"/>
      <c r="K550" s="242"/>
      <c r="L550" s="242"/>
      <c r="M550" s="242"/>
      <c r="N550" s="242"/>
      <c r="O550" s="242"/>
      <c r="P550" s="242"/>
      <c r="Q550" s="242"/>
      <c r="R550" s="242"/>
      <c r="S550" s="242"/>
      <c r="T550" s="242"/>
      <c r="U550" s="242"/>
      <c r="V550" s="242"/>
      <c r="W550" s="242"/>
      <c r="X550" s="242"/>
      <c r="Y550" s="242"/>
      <c r="Z550" s="242"/>
      <c r="AA550" s="242"/>
      <c r="AB550" s="242"/>
      <c r="AC550" s="242"/>
      <c r="AD550" s="242"/>
      <c r="AE550" s="346"/>
      <c r="AF550" s="359"/>
      <c r="AG550" s="359"/>
      <c r="AH550" s="359"/>
      <c r="AI550" s="359"/>
      <c r="AJ550" s="359"/>
      <c r="AK550" s="359"/>
      <c r="AL550" s="359"/>
      <c r="AM550" s="359"/>
      <c r="AN550" s="359"/>
      <c r="AO550" s="359"/>
      <c r="AP550" s="359"/>
      <c r="AQ550" s="359"/>
      <c r="AR550" s="359"/>
      <c r="AS550" s="257"/>
    </row>
    <row r="551" spans="1:45" ht="30" hidden="1" outlineLevel="1">
      <c r="A551" s="434">
        <v>42</v>
      </c>
      <c r="B551" s="362" t="s">
        <v>525</v>
      </c>
      <c r="C551" s="242" t="s">
        <v>323</v>
      </c>
      <c r="D551" s="246"/>
      <c r="E551" s="246"/>
      <c r="F551" s="246"/>
      <c r="G551" s="246"/>
      <c r="H551" s="246"/>
      <c r="I551" s="246"/>
      <c r="J551" s="246"/>
      <c r="K551" s="246"/>
      <c r="L551" s="246"/>
      <c r="M551" s="246"/>
      <c r="N551" s="246"/>
      <c r="O551" s="246"/>
      <c r="P551" s="246"/>
      <c r="Q551" s="242"/>
      <c r="R551" s="246"/>
      <c r="S551" s="246"/>
      <c r="T551" s="246"/>
      <c r="U551" s="246"/>
      <c r="V551" s="246"/>
      <c r="W551" s="246"/>
      <c r="X551" s="246"/>
      <c r="Y551" s="246"/>
      <c r="Z551" s="246"/>
      <c r="AA551" s="246"/>
      <c r="AB551" s="246"/>
      <c r="AC551" s="246"/>
      <c r="AD551" s="246"/>
      <c r="AE551" s="360"/>
      <c r="AF551" s="344"/>
      <c r="AG551" s="344"/>
      <c r="AH551" s="344"/>
      <c r="AI551" s="344"/>
      <c r="AJ551" s="344"/>
      <c r="AK551" s="344"/>
      <c r="AL551" s="349"/>
      <c r="AM551" s="349"/>
      <c r="AN551" s="349"/>
      <c r="AO551" s="349"/>
      <c r="AP551" s="349"/>
      <c r="AQ551" s="349"/>
      <c r="AR551" s="349"/>
      <c r="AS551" s="247">
        <f>SUM(AE551:AR551)</f>
        <v>0</v>
      </c>
    </row>
    <row r="552" spans="1:45" ht="15" hidden="1" outlineLevel="1">
      <c r="A552" s="434"/>
      <c r="B552" s="365" t="s">
        <v>582</v>
      </c>
      <c r="C552" s="242" t="s">
        <v>325</v>
      </c>
      <c r="D552" s="246"/>
      <c r="E552" s="246"/>
      <c r="F552" s="246"/>
      <c r="G552" s="246"/>
      <c r="H552" s="246"/>
      <c r="I552" s="246"/>
      <c r="J552" s="246"/>
      <c r="K552" s="246"/>
      <c r="L552" s="246"/>
      <c r="M552" s="246"/>
      <c r="N552" s="246"/>
      <c r="O552" s="246"/>
      <c r="P552" s="246"/>
      <c r="Q552" s="386"/>
      <c r="R552" s="246"/>
      <c r="S552" s="246"/>
      <c r="T552" s="246"/>
      <c r="U552" s="246"/>
      <c r="V552" s="246"/>
      <c r="W552" s="246"/>
      <c r="X552" s="246"/>
      <c r="Y552" s="246"/>
      <c r="Z552" s="246"/>
      <c r="AA552" s="246"/>
      <c r="AB552" s="246"/>
      <c r="AC552" s="246"/>
      <c r="AD552" s="246"/>
      <c r="AE552" s="345">
        <f>AE551</f>
        <v>0</v>
      </c>
      <c r="AF552" s="345">
        <f t="shared" ref="AF552" si="1616">AF551</f>
        <v>0</v>
      </c>
      <c r="AG552" s="345">
        <f t="shared" ref="AG552" si="1617">AG551</f>
        <v>0</v>
      </c>
      <c r="AH552" s="345">
        <f t="shared" ref="AH552" si="1618">AH551</f>
        <v>0</v>
      </c>
      <c r="AI552" s="345">
        <f t="shared" ref="AI552" si="1619">AI551</f>
        <v>0</v>
      </c>
      <c r="AJ552" s="345">
        <f t="shared" ref="AJ552" si="1620">AJ551</f>
        <v>0</v>
      </c>
      <c r="AK552" s="345">
        <f t="shared" ref="AK552" si="1621">AK551</f>
        <v>0</v>
      </c>
      <c r="AL552" s="345">
        <f t="shared" ref="AL552" si="1622">AL551</f>
        <v>0</v>
      </c>
      <c r="AM552" s="345">
        <f t="shared" ref="AM552" si="1623">AM551</f>
        <v>0</v>
      </c>
      <c r="AN552" s="345">
        <f t="shared" ref="AN552" si="1624">AN551</f>
        <v>0</v>
      </c>
      <c r="AO552" s="345">
        <f t="shared" ref="AO552" si="1625">AO551</f>
        <v>0</v>
      </c>
      <c r="AP552" s="345">
        <f t="shared" ref="AP552" si="1626">AP551</f>
        <v>0</v>
      </c>
      <c r="AQ552" s="345">
        <f t="shared" ref="AQ552" si="1627">AQ551</f>
        <v>0</v>
      </c>
      <c r="AR552" s="345">
        <f t="shared" ref="AR552" si="1628">AR551</f>
        <v>0</v>
      </c>
      <c r="AS552" s="257"/>
    </row>
    <row r="553" spans="1:45" ht="15" hidden="1" outlineLevel="1">
      <c r="A553" s="434"/>
      <c r="B553" s="362"/>
      <c r="C553" s="242"/>
      <c r="D553" s="242"/>
      <c r="E553" s="242"/>
      <c r="F553" s="242"/>
      <c r="G553" s="242"/>
      <c r="H553" s="242"/>
      <c r="I553" s="242"/>
      <c r="J553" s="242"/>
      <c r="K553" s="242"/>
      <c r="L553" s="242"/>
      <c r="M553" s="242"/>
      <c r="N553" s="242"/>
      <c r="O553" s="242"/>
      <c r="P553" s="242"/>
      <c r="Q553" s="242"/>
      <c r="R553" s="242"/>
      <c r="S553" s="242"/>
      <c r="T553" s="242"/>
      <c r="U553" s="242"/>
      <c r="V553" s="242"/>
      <c r="W553" s="242"/>
      <c r="X553" s="242"/>
      <c r="Y553" s="242"/>
      <c r="Z553" s="242"/>
      <c r="AA553" s="242"/>
      <c r="AB553" s="242"/>
      <c r="AC553" s="242"/>
      <c r="AD553" s="242"/>
      <c r="AE553" s="346"/>
      <c r="AF553" s="359"/>
      <c r="AG553" s="359"/>
      <c r="AH553" s="359"/>
      <c r="AI553" s="359"/>
      <c r="AJ553" s="359"/>
      <c r="AK553" s="359"/>
      <c r="AL553" s="359"/>
      <c r="AM553" s="359"/>
      <c r="AN553" s="359"/>
      <c r="AO553" s="359"/>
      <c r="AP553" s="359"/>
      <c r="AQ553" s="359"/>
      <c r="AR553" s="359"/>
      <c r="AS553" s="257"/>
    </row>
    <row r="554" spans="1:45" ht="15" hidden="1" outlineLevel="1">
      <c r="A554" s="434">
        <v>43</v>
      </c>
      <c r="B554" s="362" t="s">
        <v>526</v>
      </c>
      <c r="C554" s="242" t="s">
        <v>323</v>
      </c>
      <c r="D554" s="246"/>
      <c r="E554" s="246"/>
      <c r="F554" s="246"/>
      <c r="G554" s="246"/>
      <c r="H554" s="246"/>
      <c r="I554" s="246"/>
      <c r="J554" s="246"/>
      <c r="K554" s="246"/>
      <c r="L554" s="246"/>
      <c r="M554" s="246"/>
      <c r="N554" s="246"/>
      <c r="O554" s="246"/>
      <c r="P554" s="246"/>
      <c r="Q554" s="246">
        <v>12</v>
      </c>
      <c r="R554" s="246"/>
      <c r="S554" s="246"/>
      <c r="T554" s="246"/>
      <c r="U554" s="246"/>
      <c r="V554" s="246"/>
      <c r="W554" s="246"/>
      <c r="X554" s="246"/>
      <c r="Y554" s="246"/>
      <c r="Z554" s="246"/>
      <c r="AA554" s="246"/>
      <c r="AB554" s="246"/>
      <c r="AC554" s="246"/>
      <c r="AD554" s="246"/>
      <c r="AE554" s="360"/>
      <c r="AF554" s="344"/>
      <c r="AG554" s="344"/>
      <c r="AH554" s="344"/>
      <c r="AI554" s="344"/>
      <c r="AJ554" s="344"/>
      <c r="AK554" s="344"/>
      <c r="AL554" s="349"/>
      <c r="AM554" s="349"/>
      <c r="AN554" s="349"/>
      <c r="AO554" s="349"/>
      <c r="AP554" s="349"/>
      <c r="AQ554" s="349"/>
      <c r="AR554" s="349"/>
      <c r="AS554" s="247">
        <f>SUM(AE554:AR554)</f>
        <v>0</v>
      </c>
    </row>
    <row r="555" spans="1:45" ht="15" hidden="1" outlineLevel="1">
      <c r="A555" s="434"/>
      <c r="B555" s="365" t="s">
        <v>582</v>
      </c>
      <c r="C555" s="242" t="s">
        <v>325</v>
      </c>
      <c r="D555" s="246"/>
      <c r="E555" s="246"/>
      <c r="F555" s="246"/>
      <c r="G555" s="246"/>
      <c r="H555" s="246"/>
      <c r="I555" s="246"/>
      <c r="J555" s="246"/>
      <c r="K555" s="246"/>
      <c r="L555" s="246"/>
      <c r="M555" s="246"/>
      <c r="N555" s="246"/>
      <c r="O555" s="246"/>
      <c r="P555" s="246"/>
      <c r="Q555" s="246">
        <f>Q554</f>
        <v>12</v>
      </c>
      <c r="R555" s="246"/>
      <c r="S555" s="246"/>
      <c r="T555" s="246"/>
      <c r="U555" s="246"/>
      <c r="V555" s="246"/>
      <c r="W555" s="246"/>
      <c r="X555" s="246"/>
      <c r="Y555" s="246"/>
      <c r="Z555" s="246"/>
      <c r="AA555" s="246"/>
      <c r="AB555" s="246"/>
      <c r="AC555" s="246"/>
      <c r="AD555" s="246"/>
      <c r="AE555" s="345">
        <f>AE554</f>
        <v>0</v>
      </c>
      <c r="AF555" s="345">
        <f t="shared" ref="AF555" si="1629">AF554</f>
        <v>0</v>
      </c>
      <c r="AG555" s="345">
        <f t="shared" ref="AG555" si="1630">AG554</f>
        <v>0</v>
      </c>
      <c r="AH555" s="345">
        <f t="shared" ref="AH555" si="1631">AH554</f>
        <v>0</v>
      </c>
      <c r="AI555" s="345">
        <f t="shared" ref="AI555" si="1632">AI554</f>
        <v>0</v>
      </c>
      <c r="AJ555" s="345">
        <f t="shared" ref="AJ555" si="1633">AJ554</f>
        <v>0</v>
      </c>
      <c r="AK555" s="345">
        <f t="shared" ref="AK555" si="1634">AK554</f>
        <v>0</v>
      </c>
      <c r="AL555" s="345">
        <f t="shared" ref="AL555" si="1635">AL554</f>
        <v>0</v>
      </c>
      <c r="AM555" s="345">
        <f t="shared" ref="AM555" si="1636">AM554</f>
        <v>0</v>
      </c>
      <c r="AN555" s="345">
        <f t="shared" ref="AN555" si="1637">AN554</f>
        <v>0</v>
      </c>
      <c r="AO555" s="345">
        <f t="shared" ref="AO555" si="1638">AO554</f>
        <v>0</v>
      </c>
      <c r="AP555" s="345">
        <f t="shared" ref="AP555" si="1639">AP554</f>
        <v>0</v>
      </c>
      <c r="AQ555" s="345">
        <f t="shared" ref="AQ555" si="1640">AQ554</f>
        <v>0</v>
      </c>
      <c r="AR555" s="345">
        <f t="shared" ref="AR555" si="1641">AR554</f>
        <v>0</v>
      </c>
      <c r="AS555" s="257"/>
    </row>
    <row r="556" spans="1:45" ht="15" hidden="1" outlineLevel="1">
      <c r="A556" s="434"/>
      <c r="B556" s="362"/>
      <c r="C556" s="242"/>
      <c r="D556" s="242"/>
      <c r="E556" s="242"/>
      <c r="F556" s="242"/>
      <c r="G556" s="242"/>
      <c r="H556" s="242"/>
      <c r="I556" s="242"/>
      <c r="J556" s="242"/>
      <c r="K556" s="242"/>
      <c r="L556" s="242"/>
      <c r="M556" s="242"/>
      <c r="N556" s="242"/>
      <c r="O556" s="242"/>
      <c r="P556" s="242"/>
      <c r="Q556" s="242"/>
      <c r="R556" s="242"/>
      <c r="S556" s="242"/>
      <c r="T556" s="242"/>
      <c r="U556" s="242"/>
      <c r="V556" s="242"/>
      <c r="W556" s="242"/>
      <c r="X556" s="242"/>
      <c r="Y556" s="242"/>
      <c r="Z556" s="242"/>
      <c r="AA556" s="242"/>
      <c r="AB556" s="242"/>
      <c r="AC556" s="242"/>
      <c r="AD556" s="242"/>
      <c r="AE556" s="346"/>
      <c r="AF556" s="359"/>
      <c r="AG556" s="359"/>
      <c r="AH556" s="359"/>
      <c r="AI556" s="359"/>
      <c r="AJ556" s="359"/>
      <c r="AK556" s="359"/>
      <c r="AL556" s="359"/>
      <c r="AM556" s="359"/>
      <c r="AN556" s="359"/>
      <c r="AO556" s="359"/>
      <c r="AP556" s="359"/>
      <c r="AQ556" s="359"/>
      <c r="AR556" s="359"/>
      <c r="AS556" s="257"/>
    </row>
    <row r="557" spans="1:45" ht="30" hidden="1" outlineLevel="1">
      <c r="A557" s="434">
        <v>44</v>
      </c>
      <c r="B557" s="362" t="s">
        <v>527</v>
      </c>
      <c r="C557" s="242" t="s">
        <v>323</v>
      </c>
      <c r="D557" s="246"/>
      <c r="E557" s="246"/>
      <c r="F557" s="246"/>
      <c r="G557" s="246"/>
      <c r="H557" s="246"/>
      <c r="I557" s="246"/>
      <c r="J557" s="246"/>
      <c r="K557" s="246"/>
      <c r="L557" s="246"/>
      <c r="M557" s="246"/>
      <c r="N557" s="246"/>
      <c r="O557" s="246"/>
      <c r="P557" s="246"/>
      <c r="Q557" s="246">
        <v>12</v>
      </c>
      <c r="R557" s="246"/>
      <c r="S557" s="246"/>
      <c r="T557" s="246"/>
      <c r="U557" s="246"/>
      <c r="V557" s="246"/>
      <c r="W557" s="246"/>
      <c r="X557" s="246"/>
      <c r="Y557" s="246"/>
      <c r="Z557" s="246"/>
      <c r="AA557" s="246"/>
      <c r="AB557" s="246"/>
      <c r="AC557" s="246"/>
      <c r="AD557" s="246"/>
      <c r="AE557" s="360"/>
      <c r="AF557" s="344"/>
      <c r="AG557" s="344"/>
      <c r="AH557" s="344"/>
      <c r="AI557" s="344"/>
      <c r="AJ557" s="344"/>
      <c r="AK557" s="344"/>
      <c r="AL557" s="349"/>
      <c r="AM557" s="349"/>
      <c r="AN557" s="349"/>
      <c r="AO557" s="349"/>
      <c r="AP557" s="349"/>
      <c r="AQ557" s="349"/>
      <c r="AR557" s="349"/>
      <c r="AS557" s="247">
        <f>SUM(AE557:AR557)</f>
        <v>0</v>
      </c>
    </row>
    <row r="558" spans="1:45" ht="15" hidden="1" outlineLevel="1">
      <c r="A558" s="434"/>
      <c r="B558" s="365" t="s">
        <v>582</v>
      </c>
      <c r="C558" s="242" t="s">
        <v>325</v>
      </c>
      <c r="D558" s="246"/>
      <c r="E558" s="246"/>
      <c r="F558" s="246"/>
      <c r="G558" s="246"/>
      <c r="H558" s="246"/>
      <c r="I558" s="246"/>
      <c r="J558" s="246"/>
      <c r="K558" s="246"/>
      <c r="L558" s="246"/>
      <c r="M558" s="246"/>
      <c r="N558" s="246"/>
      <c r="O558" s="246"/>
      <c r="P558" s="246"/>
      <c r="Q558" s="246">
        <f>Q557</f>
        <v>12</v>
      </c>
      <c r="R558" s="246"/>
      <c r="S558" s="246"/>
      <c r="T558" s="246"/>
      <c r="U558" s="246"/>
      <c r="V558" s="246"/>
      <c r="W558" s="246"/>
      <c r="X558" s="246"/>
      <c r="Y558" s="246"/>
      <c r="Z558" s="246"/>
      <c r="AA558" s="246"/>
      <c r="AB558" s="246"/>
      <c r="AC558" s="246"/>
      <c r="AD558" s="246"/>
      <c r="AE558" s="345">
        <f>AE557</f>
        <v>0</v>
      </c>
      <c r="AF558" s="345">
        <f t="shared" ref="AF558" si="1642">AF557</f>
        <v>0</v>
      </c>
      <c r="AG558" s="345">
        <f t="shared" ref="AG558" si="1643">AG557</f>
        <v>0</v>
      </c>
      <c r="AH558" s="345">
        <f t="shared" ref="AH558" si="1644">AH557</f>
        <v>0</v>
      </c>
      <c r="AI558" s="345">
        <f t="shared" ref="AI558" si="1645">AI557</f>
        <v>0</v>
      </c>
      <c r="AJ558" s="345">
        <f t="shared" ref="AJ558" si="1646">AJ557</f>
        <v>0</v>
      </c>
      <c r="AK558" s="345">
        <f t="shared" ref="AK558" si="1647">AK557</f>
        <v>0</v>
      </c>
      <c r="AL558" s="345">
        <f t="shared" ref="AL558" si="1648">AL557</f>
        <v>0</v>
      </c>
      <c r="AM558" s="345">
        <f t="shared" ref="AM558" si="1649">AM557</f>
        <v>0</v>
      </c>
      <c r="AN558" s="345">
        <f t="shared" ref="AN558" si="1650">AN557</f>
        <v>0</v>
      </c>
      <c r="AO558" s="345">
        <f t="shared" ref="AO558" si="1651">AO557</f>
        <v>0</v>
      </c>
      <c r="AP558" s="345">
        <f t="shared" ref="AP558" si="1652">AP557</f>
        <v>0</v>
      </c>
      <c r="AQ558" s="345">
        <f t="shared" ref="AQ558" si="1653">AQ557</f>
        <v>0</v>
      </c>
      <c r="AR558" s="345">
        <f t="shared" ref="AR558" si="1654">AR557</f>
        <v>0</v>
      </c>
      <c r="AS558" s="257"/>
    </row>
    <row r="559" spans="1:45" ht="15" hidden="1" outlineLevel="1">
      <c r="A559" s="434"/>
      <c r="B559" s="362"/>
      <c r="C559" s="242"/>
      <c r="D559" s="242"/>
      <c r="E559" s="242"/>
      <c r="F559" s="242"/>
      <c r="G559" s="242"/>
      <c r="H559" s="242"/>
      <c r="I559" s="242"/>
      <c r="J559" s="242"/>
      <c r="K559" s="242"/>
      <c r="L559" s="242"/>
      <c r="M559" s="242"/>
      <c r="N559" s="242"/>
      <c r="O559" s="242"/>
      <c r="P559" s="242"/>
      <c r="Q559" s="242"/>
      <c r="R559" s="242"/>
      <c r="S559" s="242"/>
      <c r="T559" s="242"/>
      <c r="U559" s="242"/>
      <c r="V559" s="242"/>
      <c r="W559" s="242"/>
      <c r="X559" s="242"/>
      <c r="Y559" s="242"/>
      <c r="Z559" s="242"/>
      <c r="AA559" s="242"/>
      <c r="AB559" s="242"/>
      <c r="AC559" s="242"/>
      <c r="AD559" s="242"/>
      <c r="AE559" s="346"/>
      <c r="AF559" s="359"/>
      <c r="AG559" s="359"/>
      <c r="AH559" s="359"/>
      <c r="AI559" s="359"/>
      <c r="AJ559" s="359"/>
      <c r="AK559" s="359"/>
      <c r="AL559" s="359"/>
      <c r="AM559" s="359"/>
      <c r="AN559" s="359"/>
      <c r="AO559" s="359"/>
      <c r="AP559" s="359"/>
      <c r="AQ559" s="359"/>
      <c r="AR559" s="359"/>
      <c r="AS559" s="257"/>
    </row>
    <row r="560" spans="1:45" ht="30" hidden="1" outlineLevel="1">
      <c r="A560" s="434">
        <v>45</v>
      </c>
      <c r="B560" s="362" t="s">
        <v>528</v>
      </c>
      <c r="C560" s="242" t="s">
        <v>323</v>
      </c>
      <c r="D560" s="246"/>
      <c r="E560" s="246"/>
      <c r="F560" s="246"/>
      <c r="G560" s="246"/>
      <c r="H560" s="246"/>
      <c r="I560" s="246"/>
      <c r="J560" s="246"/>
      <c r="K560" s="246"/>
      <c r="L560" s="246"/>
      <c r="M560" s="246"/>
      <c r="N560" s="246"/>
      <c r="O560" s="246"/>
      <c r="P560" s="246"/>
      <c r="Q560" s="246">
        <v>12</v>
      </c>
      <c r="R560" s="246"/>
      <c r="S560" s="246"/>
      <c r="T560" s="246"/>
      <c r="U560" s="246"/>
      <c r="V560" s="246"/>
      <c r="W560" s="246"/>
      <c r="X560" s="246"/>
      <c r="Y560" s="246"/>
      <c r="Z560" s="246"/>
      <c r="AA560" s="246"/>
      <c r="AB560" s="246"/>
      <c r="AC560" s="246"/>
      <c r="AD560" s="246"/>
      <c r="AE560" s="360"/>
      <c r="AF560" s="344"/>
      <c r="AG560" s="344"/>
      <c r="AH560" s="344"/>
      <c r="AI560" s="344"/>
      <c r="AJ560" s="344"/>
      <c r="AK560" s="344"/>
      <c r="AL560" s="349"/>
      <c r="AM560" s="349"/>
      <c r="AN560" s="349"/>
      <c r="AO560" s="349"/>
      <c r="AP560" s="349"/>
      <c r="AQ560" s="349"/>
      <c r="AR560" s="349"/>
      <c r="AS560" s="247">
        <f>SUM(AE560:AR560)</f>
        <v>0</v>
      </c>
    </row>
    <row r="561" spans="1:45" ht="15" hidden="1" outlineLevel="1">
      <c r="A561" s="434"/>
      <c r="B561" s="365" t="s">
        <v>582</v>
      </c>
      <c r="C561" s="242" t="s">
        <v>325</v>
      </c>
      <c r="D561" s="246"/>
      <c r="E561" s="246"/>
      <c r="F561" s="246"/>
      <c r="G561" s="246"/>
      <c r="H561" s="246"/>
      <c r="I561" s="246"/>
      <c r="J561" s="246"/>
      <c r="K561" s="246"/>
      <c r="L561" s="246"/>
      <c r="M561" s="246"/>
      <c r="N561" s="246"/>
      <c r="O561" s="246"/>
      <c r="P561" s="246"/>
      <c r="Q561" s="246">
        <f>Q560</f>
        <v>12</v>
      </c>
      <c r="R561" s="246"/>
      <c r="S561" s="246"/>
      <c r="T561" s="246"/>
      <c r="U561" s="246"/>
      <c r="V561" s="246"/>
      <c r="W561" s="246"/>
      <c r="X561" s="246"/>
      <c r="Y561" s="246"/>
      <c r="Z561" s="246"/>
      <c r="AA561" s="246"/>
      <c r="AB561" s="246"/>
      <c r="AC561" s="246"/>
      <c r="AD561" s="246"/>
      <c r="AE561" s="345">
        <f>AE560</f>
        <v>0</v>
      </c>
      <c r="AF561" s="345">
        <f t="shared" ref="AF561" si="1655">AF560</f>
        <v>0</v>
      </c>
      <c r="AG561" s="345">
        <f t="shared" ref="AG561" si="1656">AG560</f>
        <v>0</v>
      </c>
      <c r="AH561" s="345">
        <f t="shared" ref="AH561" si="1657">AH560</f>
        <v>0</v>
      </c>
      <c r="AI561" s="345">
        <f t="shared" ref="AI561" si="1658">AI560</f>
        <v>0</v>
      </c>
      <c r="AJ561" s="345">
        <f t="shared" ref="AJ561" si="1659">AJ560</f>
        <v>0</v>
      </c>
      <c r="AK561" s="345">
        <f t="shared" ref="AK561" si="1660">AK560</f>
        <v>0</v>
      </c>
      <c r="AL561" s="345">
        <f t="shared" ref="AL561" si="1661">AL560</f>
        <v>0</v>
      </c>
      <c r="AM561" s="345">
        <f t="shared" ref="AM561" si="1662">AM560</f>
        <v>0</v>
      </c>
      <c r="AN561" s="345">
        <f t="shared" ref="AN561" si="1663">AN560</f>
        <v>0</v>
      </c>
      <c r="AO561" s="345">
        <f t="shared" ref="AO561" si="1664">AO560</f>
        <v>0</v>
      </c>
      <c r="AP561" s="345">
        <f t="shared" ref="AP561" si="1665">AP560</f>
        <v>0</v>
      </c>
      <c r="AQ561" s="345">
        <f t="shared" ref="AQ561" si="1666">AQ560</f>
        <v>0</v>
      </c>
      <c r="AR561" s="345">
        <f t="shared" ref="AR561" si="1667">AR560</f>
        <v>0</v>
      </c>
      <c r="AS561" s="257"/>
    </row>
    <row r="562" spans="1:45" ht="15" hidden="1" outlineLevel="1">
      <c r="A562" s="434"/>
      <c r="B562" s="362"/>
      <c r="C562" s="242"/>
      <c r="D562" s="242"/>
      <c r="E562" s="242"/>
      <c r="F562" s="242"/>
      <c r="G562" s="242"/>
      <c r="H562" s="242"/>
      <c r="I562" s="242"/>
      <c r="J562" s="242"/>
      <c r="K562" s="242"/>
      <c r="L562" s="242"/>
      <c r="M562" s="242"/>
      <c r="N562" s="242"/>
      <c r="O562" s="242"/>
      <c r="P562" s="242"/>
      <c r="Q562" s="242"/>
      <c r="R562" s="242"/>
      <c r="S562" s="242"/>
      <c r="T562" s="242"/>
      <c r="U562" s="242"/>
      <c r="V562" s="242"/>
      <c r="W562" s="242"/>
      <c r="X562" s="242"/>
      <c r="Y562" s="242"/>
      <c r="Z562" s="242"/>
      <c r="AA562" s="242"/>
      <c r="AB562" s="242"/>
      <c r="AC562" s="242"/>
      <c r="AD562" s="242"/>
      <c r="AE562" s="346"/>
      <c r="AF562" s="359"/>
      <c r="AG562" s="359"/>
      <c r="AH562" s="359"/>
      <c r="AI562" s="359"/>
      <c r="AJ562" s="359"/>
      <c r="AK562" s="359"/>
      <c r="AL562" s="359"/>
      <c r="AM562" s="359"/>
      <c r="AN562" s="359"/>
      <c r="AO562" s="359"/>
      <c r="AP562" s="359"/>
      <c r="AQ562" s="359"/>
      <c r="AR562" s="359"/>
      <c r="AS562" s="257"/>
    </row>
    <row r="563" spans="1:45" ht="30" hidden="1" outlineLevel="1">
      <c r="A563" s="434">
        <v>46</v>
      </c>
      <c r="B563" s="362" t="s">
        <v>529</v>
      </c>
      <c r="C563" s="242" t="s">
        <v>323</v>
      </c>
      <c r="D563" s="246"/>
      <c r="E563" s="246"/>
      <c r="F563" s="246"/>
      <c r="G563" s="246"/>
      <c r="H563" s="246"/>
      <c r="I563" s="246"/>
      <c r="J563" s="246"/>
      <c r="K563" s="246"/>
      <c r="L563" s="246"/>
      <c r="M563" s="246"/>
      <c r="N563" s="246"/>
      <c r="O563" s="246"/>
      <c r="P563" s="246"/>
      <c r="Q563" s="246">
        <v>12</v>
      </c>
      <c r="R563" s="246"/>
      <c r="S563" s="246"/>
      <c r="T563" s="246"/>
      <c r="U563" s="246"/>
      <c r="V563" s="246"/>
      <c r="W563" s="246"/>
      <c r="X563" s="246"/>
      <c r="Y563" s="246"/>
      <c r="Z563" s="246"/>
      <c r="AA563" s="246"/>
      <c r="AB563" s="246"/>
      <c r="AC563" s="246"/>
      <c r="AD563" s="246"/>
      <c r="AE563" s="360"/>
      <c r="AF563" s="344"/>
      <c r="AG563" s="344"/>
      <c r="AH563" s="344"/>
      <c r="AI563" s="344"/>
      <c r="AJ563" s="344"/>
      <c r="AK563" s="344"/>
      <c r="AL563" s="349"/>
      <c r="AM563" s="349"/>
      <c r="AN563" s="349"/>
      <c r="AO563" s="349"/>
      <c r="AP563" s="349"/>
      <c r="AQ563" s="349"/>
      <c r="AR563" s="349"/>
      <c r="AS563" s="247">
        <f>SUM(AE563:AR563)</f>
        <v>0</v>
      </c>
    </row>
    <row r="564" spans="1:45" ht="15" hidden="1" outlineLevel="1">
      <c r="A564" s="434"/>
      <c r="B564" s="365" t="s">
        <v>582</v>
      </c>
      <c r="C564" s="242" t="s">
        <v>325</v>
      </c>
      <c r="D564" s="246"/>
      <c r="E564" s="246"/>
      <c r="F564" s="246"/>
      <c r="G564" s="246"/>
      <c r="H564" s="246"/>
      <c r="I564" s="246"/>
      <c r="J564" s="246"/>
      <c r="K564" s="246"/>
      <c r="L564" s="246"/>
      <c r="M564" s="246"/>
      <c r="N564" s="246"/>
      <c r="O564" s="246"/>
      <c r="P564" s="246"/>
      <c r="Q564" s="246">
        <f>Q563</f>
        <v>12</v>
      </c>
      <c r="R564" s="246"/>
      <c r="S564" s="246"/>
      <c r="T564" s="246"/>
      <c r="U564" s="246"/>
      <c r="V564" s="246"/>
      <c r="W564" s="246"/>
      <c r="X564" s="246"/>
      <c r="Y564" s="246"/>
      <c r="Z564" s="246"/>
      <c r="AA564" s="246"/>
      <c r="AB564" s="246"/>
      <c r="AC564" s="246"/>
      <c r="AD564" s="246"/>
      <c r="AE564" s="345">
        <f>AE563</f>
        <v>0</v>
      </c>
      <c r="AF564" s="345">
        <f t="shared" ref="AF564" si="1668">AF563</f>
        <v>0</v>
      </c>
      <c r="AG564" s="345">
        <f t="shared" ref="AG564" si="1669">AG563</f>
        <v>0</v>
      </c>
      <c r="AH564" s="345">
        <f t="shared" ref="AH564" si="1670">AH563</f>
        <v>0</v>
      </c>
      <c r="AI564" s="345">
        <f t="shared" ref="AI564" si="1671">AI563</f>
        <v>0</v>
      </c>
      <c r="AJ564" s="345">
        <f t="shared" ref="AJ564" si="1672">AJ563</f>
        <v>0</v>
      </c>
      <c r="AK564" s="345">
        <f t="shared" ref="AK564" si="1673">AK563</f>
        <v>0</v>
      </c>
      <c r="AL564" s="345">
        <f t="shared" ref="AL564" si="1674">AL563</f>
        <v>0</v>
      </c>
      <c r="AM564" s="345">
        <f t="shared" ref="AM564" si="1675">AM563</f>
        <v>0</v>
      </c>
      <c r="AN564" s="345">
        <f t="shared" ref="AN564" si="1676">AN563</f>
        <v>0</v>
      </c>
      <c r="AO564" s="345">
        <f t="shared" ref="AO564" si="1677">AO563</f>
        <v>0</v>
      </c>
      <c r="AP564" s="345">
        <f t="shared" ref="AP564" si="1678">AP563</f>
        <v>0</v>
      </c>
      <c r="AQ564" s="345">
        <f t="shared" ref="AQ564" si="1679">AQ563</f>
        <v>0</v>
      </c>
      <c r="AR564" s="345">
        <f t="shared" ref="AR564" si="1680">AR563</f>
        <v>0</v>
      </c>
      <c r="AS564" s="257"/>
    </row>
    <row r="565" spans="1:45" ht="15" hidden="1" outlineLevel="1">
      <c r="A565" s="434"/>
      <c r="B565" s="362"/>
      <c r="C565" s="242"/>
      <c r="D565" s="242"/>
      <c r="E565" s="242"/>
      <c r="F565" s="242"/>
      <c r="G565" s="242"/>
      <c r="H565" s="242"/>
      <c r="I565" s="242"/>
      <c r="J565" s="242"/>
      <c r="K565" s="242"/>
      <c r="L565" s="242"/>
      <c r="M565" s="242"/>
      <c r="N565" s="242"/>
      <c r="O565" s="242"/>
      <c r="P565" s="242"/>
      <c r="Q565" s="242"/>
      <c r="R565" s="242"/>
      <c r="S565" s="242"/>
      <c r="T565" s="242"/>
      <c r="U565" s="242"/>
      <c r="V565" s="242"/>
      <c r="W565" s="242"/>
      <c r="X565" s="242"/>
      <c r="Y565" s="242"/>
      <c r="Z565" s="242"/>
      <c r="AA565" s="242"/>
      <c r="AB565" s="242"/>
      <c r="AC565" s="242"/>
      <c r="AD565" s="242"/>
      <c r="AE565" s="346"/>
      <c r="AF565" s="359"/>
      <c r="AG565" s="359"/>
      <c r="AH565" s="359"/>
      <c r="AI565" s="359"/>
      <c r="AJ565" s="359"/>
      <c r="AK565" s="359"/>
      <c r="AL565" s="359"/>
      <c r="AM565" s="359"/>
      <c r="AN565" s="359"/>
      <c r="AO565" s="359"/>
      <c r="AP565" s="359"/>
      <c r="AQ565" s="359"/>
      <c r="AR565" s="359"/>
      <c r="AS565" s="257"/>
    </row>
    <row r="566" spans="1:45" ht="30" hidden="1" outlineLevel="1">
      <c r="A566" s="434">
        <v>47</v>
      </c>
      <c r="B566" s="362" t="s">
        <v>530</v>
      </c>
      <c r="C566" s="242" t="s">
        <v>323</v>
      </c>
      <c r="D566" s="246"/>
      <c r="E566" s="246"/>
      <c r="F566" s="246"/>
      <c r="G566" s="246"/>
      <c r="H566" s="246"/>
      <c r="I566" s="246"/>
      <c r="J566" s="246"/>
      <c r="K566" s="246"/>
      <c r="L566" s="246"/>
      <c r="M566" s="246"/>
      <c r="N566" s="246"/>
      <c r="O566" s="246"/>
      <c r="P566" s="246"/>
      <c r="Q566" s="246">
        <v>12</v>
      </c>
      <c r="R566" s="246"/>
      <c r="S566" s="246"/>
      <c r="T566" s="246"/>
      <c r="U566" s="246"/>
      <c r="V566" s="246"/>
      <c r="W566" s="246"/>
      <c r="X566" s="246"/>
      <c r="Y566" s="246"/>
      <c r="Z566" s="246"/>
      <c r="AA566" s="246"/>
      <c r="AB566" s="246"/>
      <c r="AC566" s="246"/>
      <c r="AD566" s="246"/>
      <c r="AE566" s="360"/>
      <c r="AF566" s="344"/>
      <c r="AG566" s="344"/>
      <c r="AH566" s="344"/>
      <c r="AI566" s="344"/>
      <c r="AJ566" s="344"/>
      <c r="AK566" s="344"/>
      <c r="AL566" s="349"/>
      <c r="AM566" s="349"/>
      <c r="AN566" s="349"/>
      <c r="AO566" s="349"/>
      <c r="AP566" s="349"/>
      <c r="AQ566" s="349"/>
      <c r="AR566" s="349"/>
      <c r="AS566" s="247">
        <f>SUM(AE566:AR566)</f>
        <v>0</v>
      </c>
    </row>
    <row r="567" spans="1:45" ht="15" hidden="1" outlineLevel="1">
      <c r="A567" s="434"/>
      <c r="B567" s="365" t="s">
        <v>582</v>
      </c>
      <c r="C567" s="242" t="s">
        <v>325</v>
      </c>
      <c r="D567" s="246"/>
      <c r="E567" s="246"/>
      <c r="F567" s="246"/>
      <c r="G567" s="246"/>
      <c r="H567" s="246"/>
      <c r="I567" s="246"/>
      <c r="J567" s="246"/>
      <c r="K567" s="246"/>
      <c r="L567" s="246"/>
      <c r="M567" s="246"/>
      <c r="N567" s="246"/>
      <c r="O567" s="246"/>
      <c r="P567" s="246"/>
      <c r="Q567" s="246">
        <f>Q566</f>
        <v>12</v>
      </c>
      <c r="R567" s="246"/>
      <c r="S567" s="246"/>
      <c r="T567" s="246"/>
      <c r="U567" s="246"/>
      <c r="V567" s="246"/>
      <c r="W567" s="246"/>
      <c r="X567" s="246"/>
      <c r="Y567" s="246"/>
      <c r="Z567" s="246"/>
      <c r="AA567" s="246"/>
      <c r="AB567" s="246"/>
      <c r="AC567" s="246"/>
      <c r="AD567" s="246"/>
      <c r="AE567" s="345">
        <f>AE566</f>
        <v>0</v>
      </c>
      <c r="AF567" s="345">
        <f t="shared" ref="AF567" si="1681">AF566</f>
        <v>0</v>
      </c>
      <c r="AG567" s="345">
        <f t="shared" ref="AG567" si="1682">AG566</f>
        <v>0</v>
      </c>
      <c r="AH567" s="345">
        <f t="shared" ref="AH567" si="1683">AH566</f>
        <v>0</v>
      </c>
      <c r="AI567" s="345">
        <f t="shared" ref="AI567" si="1684">AI566</f>
        <v>0</v>
      </c>
      <c r="AJ567" s="345">
        <f t="shared" ref="AJ567" si="1685">AJ566</f>
        <v>0</v>
      </c>
      <c r="AK567" s="345">
        <f t="shared" ref="AK567" si="1686">AK566</f>
        <v>0</v>
      </c>
      <c r="AL567" s="345">
        <f t="shared" ref="AL567" si="1687">AL566</f>
        <v>0</v>
      </c>
      <c r="AM567" s="345">
        <f t="shared" ref="AM567" si="1688">AM566</f>
        <v>0</v>
      </c>
      <c r="AN567" s="345">
        <f t="shared" ref="AN567" si="1689">AN566</f>
        <v>0</v>
      </c>
      <c r="AO567" s="345">
        <f t="shared" ref="AO567" si="1690">AO566</f>
        <v>0</v>
      </c>
      <c r="AP567" s="345">
        <f t="shared" ref="AP567" si="1691">AP566</f>
        <v>0</v>
      </c>
      <c r="AQ567" s="345">
        <f t="shared" ref="AQ567" si="1692">AQ566</f>
        <v>0</v>
      </c>
      <c r="AR567" s="345">
        <f t="shared" ref="AR567" si="1693">AR566</f>
        <v>0</v>
      </c>
      <c r="AS567" s="257"/>
    </row>
    <row r="568" spans="1:45" ht="15" hidden="1" outlineLevel="1">
      <c r="A568" s="434"/>
      <c r="B568" s="362"/>
      <c r="C568" s="242"/>
      <c r="D568" s="242"/>
      <c r="E568" s="242"/>
      <c r="F568" s="242"/>
      <c r="G568" s="242"/>
      <c r="H568" s="242"/>
      <c r="I568" s="242"/>
      <c r="J568" s="242"/>
      <c r="K568" s="242"/>
      <c r="L568" s="242"/>
      <c r="M568" s="242"/>
      <c r="N568" s="242"/>
      <c r="O568" s="242"/>
      <c r="P568" s="242"/>
      <c r="Q568" s="242"/>
      <c r="R568" s="242"/>
      <c r="S568" s="242"/>
      <c r="T568" s="242"/>
      <c r="U568" s="242"/>
      <c r="V568" s="242"/>
      <c r="W568" s="242"/>
      <c r="X568" s="242"/>
      <c r="Y568" s="242"/>
      <c r="Z568" s="242"/>
      <c r="AA568" s="242"/>
      <c r="AB568" s="242"/>
      <c r="AC568" s="242"/>
      <c r="AD568" s="242"/>
      <c r="AE568" s="346"/>
      <c r="AF568" s="359"/>
      <c r="AG568" s="359"/>
      <c r="AH568" s="359"/>
      <c r="AI568" s="359"/>
      <c r="AJ568" s="359"/>
      <c r="AK568" s="359"/>
      <c r="AL568" s="359"/>
      <c r="AM568" s="359"/>
      <c r="AN568" s="359"/>
      <c r="AO568" s="359"/>
      <c r="AP568" s="359"/>
      <c r="AQ568" s="359"/>
      <c r="AR568" s="359"/>
      <c r="AS568" s="257"/>
    </row>
    <row r="569" spans="1:45" ht="30" hidden="1" outlineLevel="1">
      <c r="A569" s="434">
        <v>48</v>
      </c>
      <c r="B569" s="362" t="s">
        <v>531</v>
      </c>
      <c r="C569" s="242" t="s">
        <v>323</v>
      </c>
      <c r="D569" s="246"/>
      <c r="E569" s="246"/>
      <c r="F569" s="246"/>
      <c r="G569" s="246"/>
      <c r="H569" s="246"/>
      <c r="I569" s="246"/>
      <c r="J569" s="246"/>
      <c r="K569" s="246"/>
      <c r="L569" s="246"/>
      <c r="M569" s="246"/>
      <c r="N569" s="246"/>
      <c r="O569" s="246"/>
      <c r="P569" s="246"/>
      <c r="Q569" s="246">
        <v>12</v>
      </c>
      <c r="R569" s="246"/>
      <c r="S569" s="246"/>
      <c r="T569" s="246"/>
      <c r="U569" s="246"/>
      <c r="V569" s="246"/>
      <c r="W569" s="246"/>
      <c r="X569" s="246"/>
      <c r="Y569" s="246"/>
      <c r="Z569" s="246"/>
      <c r="AA569" s="246"/>
      <c r="AB569" s="246"/>
      <c r="AC569" s="246"/>
      <c r="AD569" s="246"/>
      <c r="AE569" s="360"/>
      <c r="AF569" s="344"/>
      <c r="AG569" s="344"/>
      <c r="AH569" s="344"/>
      <c r="AI569" s="344"/>
      <c r="AJ569" s="344"/>
      <c r="AK569" s="344"/>
      <c r="AL569" s="349"/>
      <c r="AM569" s="349"/>
      <c r="AN569" s="349"/>
      <c r="AO569" s="349"/>
      <c r="AP569" s="349"/>
      <c r="AQ569" s="349"/>
      <c r="AR569" s="349"/>
      <c r="AS569" s="247">
        <f>SUM(AE569:AR569)</f>
        <v>0</v>
      </c>
    </row>
    <row r="570" spans="1:45" ht="15" hidden="1" outlineLevel="1">
      <c r="A570" s="434"/>
      <c r="B570" s="365" t="s">
        <v>582</v>
      </c>
      <c r="C570" s="242" t="s">
        <v>325</v>
      </c>
      <c r="D570" s="246"/>
      <c r="E570" s="246"/>
      <c r="F570" s="246"/>
      <c r="G570" s="246"/>
      <c r="H570" s="246"/>
      <c r="I570" s="246"/>
      <c r="J570" s="246"/>
      <c r="K570" s="246"/>
      <c r="L570" s="246"/>
      <c r="M570" s="246"/>
      <c r="N570" s="246"/>
      <c r="O570" s="246"/>
      <c r="P570" s="246"/>
      <c r="Q570" s="246">
        <f>Q569</f>
        <v>12</v>
      </c>
      <c r="R570" s="246"/>
      <c r="S570" s="246"/>
      <c r="T570" s="246"/>
      <c r="U570" s="246"/>
      <c r="V570" s="246"/>
      <c r="W570" s="246"/>
      <c r="X570" s="246"/>
      <c r="Y570" s="246"/>
      <c r="Z570" s="246"/>
      <c r="AA570" s="246"/>
      <c r="AB570" s="246"/>
      <c r="AC570" s="246"/>
      <c r="AD570" s="246"/>
      <c r="AE570" s="345">
        <f>AE569</f>
        <v>0</v>
      </c>
      <c r="AF570" s="345">
        <f t="shared" ref="AF570" si="1694">AF569</f>
        <v>0</v>
      </c>
      <c r="AG570" s="345">
        <f t="shared" ref="AG570" si="1695">AG569</f>
        <v>0</v>
      </c>
      <c r="AH570" s="345">
        <f t="shared" ref="AH570" si="1696">AH569</f>
        <v>0</v>
      </c>
      <c r="AI570" s="345">
        <f t="shared" ref="AI570" si="1697">AI569</f>
        <v>0</v>
      </c>
      <c r="AJ570" s="345">
        <f t="shared" ref="AJ570" si="1698">AJ569</f>
        <v>0</v>
      </c>
      <c r="AK570" s="345">
        <f t="shared" ref="AK570" si="1699">AK569</f>
        <v>0</v>
      </c>
      <c r="AL570" s="345">
        <f t="shared" ref="AL570" si="1700">AL569</f>
        <v>0</v>
      </c>
      <c r="AM570" s="345">
        <f t="shared" ref="AM570" si="1701">AM569</f>
        <v>0</v>
      </c>
      <c r="AN570" s="345">
        <f t="shared" ref="AN570" si="1702">AN569</f>
        <v>0</v>
      </c>
      <c r="AO570" s="345">
        <f t="shared" ref="AO570" si="1703">AO569</f>
        <v>0</v>
      </c>
      <c r="AP570" s="345">
        <f t="shared" ref="AP570" si="1704">AP569</f>
        <v>0</v>
      </c>
      <c r="AQ570" s="345">
        <f t="shared" ref="AQ570" si="1705">AQ569</f>
        <v>0</v>
      </c>
      <c r="AR570" s="345">
        <f t="shared" ref="AR570" si="1706">AR569</f>
        <v>0</v>
      </c>
      <c r="AS570" s="257"/>
    </row>
    <row r="571" spans="1:45" ht="15" hidden="1" outlineLevel="1">
      <c r="A571" s="434"/>
      <c r="B571" s="362"/>
      <c r="C571" s="242"/>
      <c r="D571" s="242"/>
      <c r="E571" s="242"/>
      <c r="F571" s="242"/>
      <c r="G571" s="242"/>
      <c r="H571" s="242"/>
      <c r="I571" s="242"/>
      <c r="J571" s="242"/>
      <c r="K571" s="242"/>
      <c r="L571" s="242"/>
      <c r="M571" s="242"/>
      <c r="N571" s="242"/>
      <c r="O571" s="242"/>
      <c r="P571" s="242"/>
      <c r="Q571" s="242"/>
      <c r="R571" s="242"/>
      <c r="S571" s="242"/>
      <c r="T571" s="242"/>
      <c r="U571" s="242"/>
      <c r="V571" s="242"/>
      <c r="W571" s="242"/>
      <c r="X571" s="242"/>
      <c r="Y571" s="242"/>
      <c r="Z571" s="242"/>
      <c r="AA571" s="242"/>
      <c r="AB571" s="242"/>
      <c r="AC571" s="242"/>
      <c r="AD571" s="242"/>
      <c r="AE571" s="346"/>
      <c r="AF571" s="359"/>
      <c r="AG571" s="359"/>
      <c r="AH571" s="359"/>
      <c r="AI571" s="359"/>
      <c r="AJ571" s="359"/>
      <c r="AK571" s="359"/>
      <c r="AL571" s="359"/>
      <c r="AM571" s="359"/>
      <c r="AN571" s="359"/>
      <c r="AO571" s="359"/>
      <c r="AP571" s="359"/>
      <c r="AQ571" s="359"/>
      <c r="AR571" s="359"/>
      <c r="AS571" s="257"/>
    </row>
    <row r="572" spans="1:45" ht="30" hidden="1" outlineLevel="1">
      <c r="A572" s="434">
        <v>49</v>
      </c>
      <c r="B572" s="362" t="s">
        <v>532</v>
      </c>
      <c r="C572" s="242" t="s">
        <v>323</v>
      </c>
      <c r="D572" s="246"/>
      <c r="E572" s="246"/>
      <c r="F572" s="246"/>
      <c r="G572" s="246"/>
      <c r="H572" s="246"/>
      <c r="I572" s="246"/>
      <c r="J572" s="246"/>
      <c r="K572" s="246"/>
      <c r="L572" s="246"/>
      <c r="M572" s="246"/>
      <c r="N572" s="246"/>
      <c r="O572" s="246"/>
      <c r="P572" s="246"/>
      <c r="Q572" s="246">
        <v>12</v>
      </c>
      <c r="R572" s="246"/>
      <c r="S572" s="246"/>
      <c r="T572" s="246"/>
      <c r="U572" s="246"/>
      <c r="V572" s="246"/>
      <c r="W572" s="246"/>
      <c r="X572" s="246"/>
      <c r="Y572" s="246"/>
      <c r="Z572" s="246"/>
      <c r="AA572" s="246"/>
      <c r="AB572" s="246"/>
      <c r="AC572" s="246"/>
      <c r="AD572" s="246"/>
      <c r="AE572" s="360"/>
      <c r="AF572" s="344"/>
      <c r="AG572" s="344"/>
      <c r="AH572" s="344"/>
      <c r="AI572" s="344"/>
      <c r="AJ572" s="344"/>
      <c r="AK572" s="344"/>
      <c r="AL572" s="349"/>
      <c r="AM572" s="349"/>
      <c r="AN572" s="349"/>
      <c r="AO572" s="349"/>
      <c r="AP572" s="349"/>
      <c r="AQ572" s="349"/>
      <c r="AR572" s="349"/>
      <c r="AS572" s="247">
        <f>SUM(AE572:AR572)</f>
        <v>0</v>
      </c>
    </row>
    <row r="573" spans="1:45" ht="15" hidden="1" outlineLevel="1">
      <c r="A573" s="434"/>
      <c r="B573" s="365" t="s">
        <v>582</v>
      </c>
      <c r="C573" s="242" t="s">
        <v>325</v>
      </c>
      <c r="D573" s="246"/>
      <c r="E573" s="246"/>
      <c r="F573" s="246"/>
      <c r="G573" s="246"/>
      <c r="H573" s="246"/>
      <c r="I573" s="246"/>
      <c r="J573" s="246"/>
      <c r="K573" s="246"/>
      <c r="L573" s="246"/>
      <c r="M573" s="246"/>
      <c r="N573" s="246"/>
      <c r="O573" s="246"/>
      <c r="P573" s="246"/>
      <c r="Q573" s="246">
        <f>Q572</f>
        <v>12</v>
      </c>
      <c r="R573" s="246"/>
      <c r="S573" s="246"/>
      <c r="T573" s="246"/>
      <c r="U573" s="246"/>
      <c r="V573" s="246"/>
      <c r="W573" s="246"/>
      <c r="X573" s="246"/>
      <c r="Y573" s="246"/>
      <c r="Z573" s="246"/>
      <c r="AA573" s="246"/>
      <c r="AB573" s="246"/>
      <c r="AC573" s="246"/>
      <c r="AD573" s="246"/>
      <c r="AE573" s="345">
        <f>AE572</f>
        <v>0</v>
      </c>
      <c r="AF573" s="345">
        <f t="shared" ref="AF573" si="1707">AF572</f>
        <v>0</v>
      </c>
      <c r="AG573" s="345">
        <f t="shared" ref="AG573" si="1708">AG572</f>
        <v>0</v>
      </c>
      <c r="AH573" s="345">
        <f t="shared" ref="AH573" si="1709">AH572</f>
        <v>0</v>
      </c>
      <c r="AI573" s="345">
        <f t="shared" ref="AI573" si="1710">AI572</f>
        <v>0</v>
      </c>
      <c r="AJ573" s="345">
        <f t="shared" ref="AJ573" si="1711">AJ572</f>
        <v>0</v>
      </c>
      <c r="AK573" s="345">
        <f t="shared" ref="AK573" si="1712">AK572</f>
        <v>0</v>
      </c>
      <c r="AL573" s="345">
        <f t="shared" ref="AL573" si="1713">AL572</f>
        <v>0</v>
      </c>
      <c r="AM573" s="345">
        <f t="shared" ref="AM573" si="1714">AM572</f>
        <v>0</v>
      </c>
      <c r="AN573" s="345">
        <f t="shared" ref="AN573" si="1715">AN572</f>
        <v>0</v>
      </c>
      <c r="AO573" s="345">
        <f t="shared" ref="AO573" si="1716">AO572</f>
        <v>0</v>
      </c>
      <c r="AP573" s="345">
        <f t="shared" ref="AP573" si="1717">AP572</f>
        <v>0</v>
      </c>
      <c r="AQ573" s="345">
        <f t="shared" ref="AQ573" si="1718">AQ572</f>
        <v>0</v>
      </c>
      <c r="AR573" s="345">
        <f t="shared" ref="AR573" si="1719">AR572</f>
        <v>0</v>
      </c>
      <c r="AS573" s="257"/>
    </row>
    <row r="574" spans="1:45" ht="15" hidden="1" outlineLevel="1">
      <c r="A574" s="434"/>
      <c r="B574" s="365"/>
      <c r="C574" s="256"/>
      <c r="D574" s="242"/>
      <c r="E574" s="242"/>
      <c r="F574" s="242"/>
      <c r="G574" s="242"/>
      <c r="H574" s="242"/>
      <c r="I574" s="242"/>
      <c r="J574" s="242"/>
      <c r="K574" s="242"/>
      <c r="L574" s="242"/>
      <c r="M574" s="242"/>
      <c r="N574" s="242"/>
      <c r="O574" s="242"/>
      <c r="P574" s="242"/>
      <c r="Q574" s="242"/>
      <c r="R574" s="242"/>
      <c r="S574" s="242"/>
      <c r="T574" s="242"/>
      <c r="U574" s="242"/>
      <c r="V574" s="242"/>
      <c r="W574" s="242"/>
      <c r="X574" s="242"/>
      <c r="Y574" s="242"/>
      <c r="Z574" s="242"/>
      <c r="AA574" s="242"/>
      <c r="AB574" s="242"/>
      <c r="AC574" s="242"/>
      <c r="AD574" s="242"/>
      <c r="AE574" s="252"/>
      <c r="AF574" s="252"/>
      <c r="AG574" s="252"/>
      <c r="AH574" s="252"/>
      <c r="AI574" s="252"/>
      <c r="AJ574" s="252"/>
      <c r="AK574" s="252"/>
      <c r="AL574" s="252"/>
      <c r="AM574" s="252"/>
      <c r="AN574" s="252"/>
      <c r="AO574" s="252"/>
      <c r="AP574" s="252"/>
      <c r="AQ574" s="252"/>
      <c r="AR574" s="252"/>
      <c r="AS574" s="257"/>
    </row>
    <row r="575" spans="1:45" ht="15.6" hidden="1" collapsed="1">
      <c r="B575" s="277" t="s">
        <v>583</v>
      </c>
      <c r="C575" s="279"/>
      <c r="D575" s="279">
        <f>SUM(D418:D573)</f>
        <v>0</v>
      </c>
      <c r="E575" s="279"/>
      <c r="F575" s="279"/>
      <c r="G575" s="279"/>
      <c r="H575" s="279"/>
      <c r="I575" s="279"/>
      <c r="J575" s="279"/>
      <c r="K575" s="279"/>
      <c r="L575" s="279"/>
      <c r="M575" s="279"/>
      <c r="N575" s="279"/>
      <c r="O575" s="279"/>
      <c r="P575" s="279"/>
      <c r="Q575" s="279"/>
      <c r="R575" s="279">
        <f>SUM(R418:R573)</f>
        <v>0</v>
      </c>
      <c r="S575" s="279"/>
      <c r="T575" s="279"/>
      <c r="U575" s="279"/>
      <c r="V575" s="279"/>
      <c r="W575" s="279"/>
      <c r="X575" s="279"/>
      <c r="Y575" s="279"/>
      <c r="Z575" s="279"/>
      <c r="AA575" s="279"/>
      <c r="AB575" s="279"/>
      <c r="AC575" s="279"/>
      <c r="AD575" s="279"/>
      <c r="AE575" s="279">
        <f>IF(AE416="kWh",SUMPRODUCT(D418:D573,AE418:AE573))</f>
        <v>0</v>
      </c>
      <c r="AF575" s="279">
        <f>IF(AF416="kWh",SUMPRODUCT(D418:D573,AF418:AF573))</f>
        <v>0</v>
      </c>
      <c r="AG575" s="279">
        <f>IF(AG416="kw",SUMPRODUCT(Q418:Q573,R418:R573,AG418:AG573),SUMPRODUCT(D418:D573,AG418:AG573))</f>
        <v>0</v>
      </c>
      <c r="AH575" s="279">
        <f>IF(AH416="kw",SUMPRODUCT(Q418:Q573,R418:R573,AH418:AH573),SUMPRODUCT(D418:D573,AH418:AH573))</f>
        <v>0</v>
      </c>
      <c r="AI575" s="279">
        <f>IF(AI416="kw",SUMPRODUCT(Q418:Q573,R418:R573,AI418:AI573),SUMPRODUCT(D418:D573,AI418:AI573))</f>
        <v>0</v>
      </c>
      <c r="AJ575" s="279">
        <f>IF(AJ416="kw",SUMPRODUCT(Q418:Q573,R418:R573,AJ418:AJ573),SUMPRODUCT(D418:D573,AJ418:AJ573))</f>
        <v>0</v>
      </c>
      <c r="AK575" s="279">
        <f>IF(AK416="kw",SUMPRODUCT(Q418:Q573,R418:R573,AK418:AK573),SUMPRODUCT(D418:D573,AK418:AK573))</f>
        <v>0</v>
      </c>
      <c r="AL575" s="279">
        <f>IF(AL416="kw",SUMPRODUCT(Q418:Q573,R418:R573,AL418:AL573),SUMPRODUCT(D418:D573,AL418:AL573))</f>
        <v>0</v>
      </c>
      <c r="AM575" s="279">
        <f>IF(AM416="kw",SUMPRODUCT(Q418:Q573,R418:R573,AM418:AM573),SUMPRODUCT(D418:D573,AM418:AM573))</f>
        <v>0</v>
      </c>
      <c r="AN575" s="279">
        <f>IF(AN416="kw",SUMPRODUCT(Q418:Q573,R418:R573,AN418:AN573),SUMPRODUCT(D418:D573,AN418:AN573))</f>
        <v>0</v>
      </c>
      <c r="AO575" s="279">
        <f>IF(AO416="kw",SUMPRODUCT(Q418:Q573,R418:R573,AO418:AO573),SUMPRODUCT(D418:D573,AO418:AO573))</f>
        <v>0</v>
      </c>
      <c r="AP575" s="279">
        <f>IF(AP416="kw",SUMPRODUCT(Q418:Q573,R418:R573,AP418:AP573),SUMPRODUCT(D418:D573,AP418:AP573))</f>
        <v>0</v>
      </c>
      <c r="AQ575" s="279">
        <f>IF(AQ416="kw",SUMPRODUCT(Q418:Q573,R418:R573,AQ418:AQ573),SUMPRODUCT(D418:D573,AQ418:AQ573))</f>
        <v>0</v>
      </c>
      <c r="AR575" s="279">
        <f>IF(AR416="kw",SUMPRODUCT(Q418:Q573,R418:R573,AR418:AR573),SUMPRODUCT(D418:D573,AR418:AR573))</f>
        <v>0</v>
      </c>
      <c r="AS575" s="280"/>
    </row>
    <row r="576" spans="1:45" ht="15.6" hidden="1">
      <c r="B576" s="332" t="s">
        <v>584</v>
      </c>
      <c r="C576" s="333"/>
      <c r="D576" s="333"/>
      <c r="E576" s="333"/>
      <c r="F576" s="333"/>
      <c r="G576" s="333"/>
      <c r="H576" s="333"/>
      <c r="I576" s="333"/>
      <c r="J576" s="333"/>
      <c r="K576" s="333"/>
      <c r="L576" s="333"/>
      <c r="M576" s="333"/>
      <c r="N576" s="333"/>
      <c r="O576" s="333"/>
      <c r="P576" s="333"/>
      <c r="Q576" s="333"/>
      <c r="R576" s="333"/>
      <c r="S576" s="333"/>
      <c r="T576" s="333"/>
      <c r="U576" s="333"/>
      <c r="V576" s="333"/>
      <c r="W576" s="333"/>
      <c r="X576" s="333"/>
      <c r="Y576" s="333"/>
      <c r="Z576" s="333"/>
      <c r="AA576" s="333"/>
      <c r="AB576" s="333"/>
      <c r="AC576" s="333"/>
      <c r="AD576" s="333"/>
      <c r="AE576" s="333">
        <f>HLOOKUP(AE415,'2. LRAMVA Threshold'!$B$56:$Q$74,9,FALSE)</f>
        <v>0</v>
      </c>
      <c r="AF576" s="333">
        <f>HLOOKUP(AF415,'2. LRAMVA Threshold'!$B$56:$Q$67,9,FALSE)</f>
        <v>0</v>
      </c>
      <c r="AG576" s="333">
        <f>HLOOKUP(AG225,'2. LRAMVA Threshold'!$B$56:$Q$67,9,FALSE)</f>
        <v>0</v>
      </c>
      <c r="AH576" s="333">
        <f>HLOOKUP(AH225,'2. LRAMVA Threshold'!$B$56:$Q$67,9,FALSE)</f>
        <v>0</v>
      </c>
      <c r="AI576" s="333">
        <f>HLOOKUP(AI225,'2. LRAMVA Threshold'!$B$56:$Q$67,9,FALSE)</f>
        <v>0</v>
      </c>
      <c r="AJ576" s="333">
        <f>HLOOKUP(AJ225,'2. LRAMVA Threshold'!$B$56:$Q$67,9,FALSE)</f>
        <v>0</v>
      </c>
      <c r="AK576" s="333">
        <f>HLOOKUP(AK225,'2. LRAMVA Threshold'!$B$56:$Q$67,9,FALSE)</f>
        <v>0</v>
      </c>
      <c r="AL576" s="333">
        <f>HLOOKUP(AL225,'2. LRAMVA Threshold'!$B$56:$Q$67,9,FALSE)</f>
        <v>0</v>
      </c>
      <c r="AM576" s="333">
        <f>HLOOKUP(AM225,'2. LRAMVA Threshold'!$B$56:$Q$67,9,FALSE)</f>
        <v>0</v>
      </c>
      <c r="AN576" s="333">
        <f>HLOOKUP(AN225,'2. LRAMVA Threshold'!$B$56:$Q$67,9,FALSE)</f>
        <v>0</v>
      </c>
      <c r="AO576" s="333">
        <f>HLOOKUP(AO225,'2. LRAMVA Threshold'!$B$56:$Q$67,9,FALSE)</f>
        <v>0</v>
      </c>
      <c r="AP576" s="333">
        <f>HLOOKUP(AP225,'2. LRAMVA Threshold'!$B$56:$Q$67,9,FALSE)</f>
        <v>0</v>
      </c>
      <c r="AQ576" s="333">
        <f>HLOOKUP(AQ225,'2. LRAMVA Threshold'!$B$56:$Q$67,9,FALSE)</f>
        <v>0</v>
      </c>
      <c r="AR576" s="333">
        <f>HLOOKUP(AR225,'2. LRAMVA Threshold'!$B$56:$Q$67,9,FALSE)</f>
        <v>0</v>
      </c>
      <c r="AS576" s="334"/>
    </row>
    <row r="577" spans="2:45" ht="15" hidden="1">
      <c r="B577" s="426"/>
      <c r="C577" s="335"/>
      <c r="D577" s="336"/>
      <c r="E577" s="336"/>
      <c r="F577" s="336"/>
      <c r="G577" s="336"/>
      <c r="H577" s="336"/>
      <c r="I577" s="336"/>
      <c r="J577" s="336"/>
      <c r="K577" s="336"/>
      <c r="L577" s="336"/>
      <c r="M577" s="336"/>
      <c r="N577" s="336"/>
      <c r="O577" s="336"/>
      <c r="P577" s="336"/>
      <c r="Q577" s="336"/>
      <c r="R577" s="337"/>
      <c r="S577" s="336"/>
      <c r="T577" s="336"/>
      <c r="U577" s="336"/>
      <c r="V577" s="338"/>
      <c r="W577" s="338"/>
      <c r="X577" s="338"/>
      <c r="Y577" s="338"/>
      <c r="Z577" s="336"/>
      <c r="AA577" s="336"/>
      <c r="AB577" s="336"/>
      <c r="AC577" s="336"/>
      <c r="AD577" s="336"/>
      <c r="AE577" s="339"/>
      <c r="AF577" s="339"/>
      <c r="AG577" s="339"/>
      <c r="AH577" s="339"/>
      <c r="AI577" s="339"/>
      <c r="AJ577" s="339"/>
      <c r="AK577" s="339"/>
      <c r="AL577" s="339"/>
      <c r="AM577" s="339"/>
      <c r="AN577" s="339"/>
      <c r="AO577" s="339"/>
      <c r="AP577" s="339"/>
      <c r="AQ577" s="339"/>
      <c r="AR577" s="339"/>
      <c r="AS577" s="340"/>
    </row>
    <row r="578" spans="2:45" ht="15" hidden="1">
      <c r="B578" s="274" t="s">
        <v>585</v>
      </c>
      <c r="C578" s="287"/>
      <c r="D578" s="287"/>
      <c r="E578" s="320"/>
      <c r="F578" s="320"/>
      <c r="G578" s="320"/>
      <c r="H578" s="320"/>
      <c r="I578" s="320"/>
      <c r="J578" s="320"/>
      <c r="K578" s="320"/>
      <c r="L578" s="320"/>
      <c r="M578" s="320"/>
      <c r="N578" s="320"/>
      <c r="O578" s="320"/>
      <c r="P578" s="320"/>
      <c r="Q578" s="320"/>
      <c r="R578" s="242"/>
      <c r="S578" s="289"/>
      <c r="T578" s="289"/>
      <c r="U578" s="289"/>
      <c r="V578" s="288"/>
      <c r="W578" s="288"/>
      <c r="X578" s="288"/>
      <c r="Y578" s="288"/>
      <c r="Z578" s="289"/>
      <c r="AA578" s="289"/>
      <c r="AB578" s="289"/>
      <c r="AC578" s="289"/>
      <c r="AD578" s="289"/>
      <c r="AE578" s="670">
        <f>HLOOKUP(AE$35,'3.  Distribution Rates'!$C$122:$P$135,9,FALSE)</f>
        <v>0</v>
      </c>
      <c r="AF578" s="670">
        <f>HLOOKUP(AF$35,'3.  Distribution Rates'!$C$122:$P$135,9,FALSE)</f>
        <v>0</v>
      </c>
      <c r="AG578" s="290">
        <f>HLOOKUP(AG$35,'3.  Distribution Rates'!$C$122:$P$135,9,FALSE)</f>
        <v>0</v>
      </c>
      <c r="AH578" s="290">
        <f>HLOOKUP(AH$35,'3.  Distribution Rates'!$C$122:$P$135,9,FALSE)</f>
        <v>0</v>
      </c>
      <c r="AI578" s="290">
        <f>HLOOKUP(AI$35,'3.  Distribution Rates'!$C$122:$P$135,9,FALSE)</f>
        <v>0</v>
      </c>
      <c r="AJ578" s="290">
        <f>HLOOKUP(AJ$35,'3.  Distribution Rates'!$C$122:$P$135,9,FALSE)</f>
        <v>0</v>
      </c>
      <c r="AK578" s="290">
        <f>HLOOKUP(AK$35,'3.  Distribution Rates'!$C$122:$P$135,9,FALSE)</f>
        <v>0</v>
      </c>
      <c r="AL578" s="290">
        <f>HLOOKUP(AL$35,'3.  Distribution Rates'!$C$122:$P$135,9,FALSE)</f>
        <v>0</v>
      </c>
      <c r="AM578" s="290">
        <f>HLOOKUP(AM$35,'3.  Distribution Rates'!$C$122:$P$135,9,FALSE)</f>
        <v>0</v>
      </c>
      <c r="AN578" s="290">
        <f>HLOOKUP(AN$35,'3.  Distribution Rates'!$C$122:$P$135,9,FALSE)</f>
        <v>0</v>
      </c>
      <c r="AO578" s="290">
        <f>HLOOKUP(AO$35,'3.  Distribution Rates'!$C$122:$P$135,9,FALSE)</f>
        <v>0</v>
      </c>
      <c r="AP578" s="290">
        <f>HLOOKUP(AP$35,'3.  Distribution Rates'!$C$122:$P$135,9,FALSE)</f>
        <v>0</v>
      </c>
      <c r="AQ578" s="290">
        <f>HLOOKUP(AQ$35,'3.  Distribution Rates'!$C$122:$P$135,9,FALSE)</f>
        <v>0</v>
      </c>
      <c r="AR578" s="290">
        <f>HLOOKUP(AR$35,'3.  Distribution Rates'!$C$122:$P$135,9,FALSE)</f>
        <v>0</v>
      </c>
      <c r="AS578" s="368"/>
    </row>
    <row r="579" spans="2:45" ht="15" hidden="1">
      <c r="B579" s="274" t="s">
        <v>586</v>
      </c>
      <c r="C579" s="292"/>
      <c r="D579" s="234"/>
      <c r="E579" s="231"/>
      <c r="F579" s="231"/>
      <c r="G579" s="231"/>
      <c r="H579" s="231"/>
      <c r="I579" s="231"/>
      <c r="J579" s="231"/>
      <c r="K579" s="231"/>
      <c r="L579" s="231"/>
      <c r="M579" s="231"/>
      <c r="N579" s="231"/>
      <c r="O579" s="231"/>
      <c r="P579" s="231"/>
      <c r="Q579" s="231"/>
      <c r="R579" s="242"/>
      <c r="S579" s="231"/>
      <c r="T579" s="231"/>
      <c r="U579" s="231"/>
      <c r="V579" s="234"/>
      <c r="W579" s="234"/>
      <c r="X579" s="234"/>
      <c r="Y579" s="234"/>
      <c r="Z579" s="231"/>
      <c r="AA579" s="231"/>
      <c r="AB579" s="231"/>
      <c r="AC579" s="231"/>
      <c r="AD579" s="231"/>
      <c r="AE579" s="322">
        <f>'4.  2011-2014 LRAM'!AM140*AE578</f>
        <v>0</v>
      </c>
      <c r="AF579" s="322">
        <f>'4.  2011-2014 LRAM'!AN140*AF578</f>
        <v>0</v>
      </c>
      <c r="AG579" s="322">
        <f>'4.  2011-2014 LRAM'!AO140*AG578</f>
        <v>0</v>
      </c>
      <c r="AH579" s="322">
        <f>'4.  2011-2014 LRAM'!AP140*AH578</f>
        <v>0</v>
      </c>
      <c r="AI579" s="322">
        <f>'4.  2011-2014 LRAM'!AQ140*AI578</f>
        <v>0</v>
      </c>
      <c r="AJ579" s="322">
        <f>'4.  2011-2014 LRAM'!AR140*AJ578</f>
        <v>0</v>
      </c>
      <c r="AK579" s="322">
        <f>'4.  2011-2014 LRAM'!AS140*AK578</f>
        <v>0</v>
      </c>
      <c r="AL579" s="322">
        <f>'4.  2011-2014 LRAM'!AT140*AL578</f>
        <v>0</v>
      </c>
      <c r="AM579" s="322">
        <f>'4.  2011-2014 LRAM'!AU140*AM578</f>
        <v>0</v>
      </c>
      <c r="AN579" s="322">
        <f>'4.  2011-2014 LRAM'!AV140*AN578</f>
        <v>0</v>
      </c>
      <c r="AO579" s="322">
        <f>'4.  2011-2014 LRAM'!AW140*AO578</f>
        <v>0</v>
      </c>
      <c r="AP579" s="322">
        <f>'4.  2011-2014 LRAM'!AX140*AP578</f>
        <v>0</v>
      </c>
      <c r="AQ579" s="322">
        <f>'4.  2011-2014 LRAM'!AY140*AQ578</f>
        <v>0</v>
      </c>
      <c r="AR579" s="322">
        <f>'4.  2011-2014 LRAM'!AZ140*AR578</f>
        <v>0</v>
      </c>
      <c r="AS579" s="507">
        <f t="shared" ref="AS579:AS584" si="1720">SUM(AE579:AR579)</f>
        <v>0</v>
      </c>
    </row>
    <row r="580" spans="2:45" ht="15" hidden="1">
      <c r="B580" s="274" t="s">
        <v>587</v>
      </c>
      <c r="C580" s="292"/>
      <c r="D580" s="234"/>
      <c r="E580" s="231"/>
      <c r="F580" s="231"/>
      <c r="G580" s="231"/>
      <c r="H580" s="231"/>
      <c r="I580" s="231"/>
      <c r="J580" s="231"/>
      <c r="K580" s="231"/>
      <c r="L580" s="231"/>
      <c r="M580" s="231"/>
      <c r="N580" s="231"/>
      <c r="O580" s="231"/>
      <c r="P580" s="231"/>
      <c r="Q580" s="231"/>
      <c r="R580" s="242"/>
      <c r="S580" s="231"/>
      <c r="T580" s="231"/>
      <c r="U580" s="231"/>
      <c r="V580" s="234"/>
      <c r="W580" s="234"/>
      <c r="X580" s="234"/>
      <c r="Y580" s="234"/>
      <c r="Z580" s="231"/>
      <c r="AA580" s="231"/>
      <c r="AB580" s="231"/>
      <c r="AC580" s="231"/>
      <c r="AD580" s="231"/>
      <c r="AE580" s="322">
        <f>'4.  2011-2014 LRAM'!AM279*AE578</f>
        <v>0</v>
      </c>
      <c r="AF580" s="322">
        <f>'4.  2011-2014 LRAM'!AN279*AF578</f>
        <v>0</v>
      </c>
      <c r="AG580" s="322">
        <f>'4.  2011-2014 LRAM'!AO279*AG578</f>
        <v>0</v>
      </c>
      <c r="AH580" s="322">
        <f>'4.  2011-2014 LRAM'!AP279*AH578</f>
        <v>0</v>
      </c>
      <c r="AI580" s="322">
        <f>'4.  2011-2014 LRAM'!AQ279*AI578</f>
        <v>0</v>
      </c>
      <c r="AJ580" s="322">
        <f>'4.  2011-2014 LRAM'!AR279*AJ578</f>
        <v>0</v>
      </c>
      <c r="AK580" s="322">
        <f>'4.  2011-2014 LRAM'!AS279*AK578</f>
        <v>0</v>
      </c>
      <c r="AL580" s="322">
        <f>'4.  2011-2014 LRAM'!AT279*AL578</f>
        <v>0</v>
      </c>
      <c r="AM580" s="322">
        <f>'4.  2011-2014 LRAM'!AU279*AM578</f>
        <v>0</v>
      </c>
      <c r="AN580" s="322">
        <f>'4.  2011-2014 LRAM'!AV279*AN578</f>
        <v>0</v>
      </c>
      <c r="AO580" s="322">
        <f>'4.  2011-2014 LRAM'!AW279*AO578</f>
        <v>0</v>
      </c>
      <c r="AP580" s="322">
        <f>'4.  2011-2014 LRAM'!AX279*AP578</f>
        <v>0</v>
      </c>
      <c r="AQ580" s="322">
        <f>'4.  2011-2014 LRAM'!AY279*AQ578</f>
        <v>0</v>
      </c>
      <c r="AR580" s="322">
        <f>'4.  2011-2014 LRAM'!AZ279*AR578</f>
        <v>0</v>
      </c>
      <c r="AS580" s="507">
        <f t="shared" si="1720"/>
        <v>0</v>
      </c>
    </row>
    <row r="581" spans="2:45" ht="15" hidden="1">
      <c r="B581" s="274" t="s">
        <v>588</v>
      </c>
      <c r="C581" s="292"/>
      <c r="D581" s="234"/>
      <c r="E581" s="231"/>
      <c r="F581" s="231"/>
      <c r="G581" s="231"/>
      <c r="H581" s="231"/>
      <c r="I581" s="231"/>
      <c r="J581" s="231"/>
      <c r="K581" s="231"/>
      <c r="L581" s="231"/>
      <c r="M581" s="231"/>
      <c r="N581" s="231"/>
      <c r="O581" s="231"/>
      <c r="P581" s="231"/>
      <c r="Q581" s="231"/>
      <c r="R581" s="242"/>
      <c r="S581" s="231"/>
      <c r="T581" s="231"/>
      <c r="U581" s="231"/>
      <c r="V581" s="234"/>
      <c r="W581" s="234"/>
      <c r="X581" s="234"/>
      <c r="Y581" s="234"/>
      <c r="Z581" s="231"/>
      <c r="AA581" s="231"/>
      <c r="AB581" s="231"/>
      <c r="AC581" s="231"/>
      <c r="AD581" s="231"/>
      <c r="AE581" s="322">
        <f>'4.  2011-2014 LRAM'!AM415*AE578</f>
        <v>0</v>
      </c>
      <c r="AF581" s="322">
        <f>'4.  2011-2014 LRAM'!AN415*AF578</f>
        <v>0</v>
      </c>
      <c r="AG581" s="322">
        <f>'4.  2011-2014 LRAM'!AO415*AG578</f>
        <v>0</v>
      </c>
      <c r="AH581" s="322">
        <f>'4.  2011-2014 LRAM'!AP415*AH578</f>
        <v>0</v>
      </c>
      <c r="AI581" s="322">
        <f>'4.  2011-2014 LRAM'!AQ415*AI578</f>
        <v>0</v>
      </c>
      <c r="AJ581" s="322">
        <f>'4.  2011-2014 LRAM'!AR415*AJ578</f>
        <v>0</v>
      </c>
      <c r="AK581" s="322">
        <f>'4.  2011-2014 LRAM'!AS415*AK578</f>
        <v>0</v>
      </c>
      <c r="AL581" s="322">
        <f>'4.  2011-2014 LRAM'!AT415*AL578</f>
        <v>0</v>
      </c>
      <c r="AM581" s="322">
        <f>'4.  2011-2014 LRAM'!AU415*AM578</f>
        <v>0</v>
      </c>
      <c r="AN581" s="322">
        <f>'4.  2011-2014 LRAM'!AV415*AN578</f>
        <v>0</v>
      </c>
      <c r="AO581" s="322">
        <f>'4.  2011-2014 LRAM'!AW415*AO578</f>
        <v>0</v>
      </c>
      <c r="AP581" s="322">
        <f>'4.  2011-2014 LRAM'!AX415*AP578</f>
        <v>0</v>
      </c>
      <c r="AQ581" s="322">
        <f>'4.  2011-2014 LRAM'!AY415*AQ578</f>
        <v>0</v>
      </c>
      <c r="AR581" s="322">
        <f>'4.  2011-2014 LRAM'!AZ415*AR578</f>
        <v>0</v>
      </c>
      <c r="AS581" s="507">
        <f t="shared" si="1720"/>
        <v>0</v>
      </c>
    </row>
    <row r="582" spans="2:45" ht="15" hidden="1">
      <c r="B582" s="274" t="s">
        <v>589</v>
      </c>
      <c r="C582" s="292"/>
      <c r="D582" s="234"/>
      <c r="E582" s="231"/>
      <c r="F582" s="231"/>
      <c r="G582" s="231"/>
      <c r="H582" s="231"/>
      <c r="I582" s="231"/>
      <c r="J582" s="231"/>
      <c r="K582" s="231"/>
      <c r="L582" s="231"/>
      <c r="M582" s="231"/>
      <c r="N582" s="231"/>
      <c r="O582" s="231"/>
      <c r="P582" s="231"/>
      <c r="Q582" s="231"/>
      <c r="R582" s="242"/>
      <c r="S582" s="231"/>
      <c r="T582" s="231"/>
      <c r="U582" s="231"/>
      <c r="V582" s="234"/>
      <c r="W582" s="234"/>
      <c r="X582" s="234"/>
      <c r="Y582" s="234"/>
      <c r="Z582" s="231"/>
      <c r="AA582" s="231"/>
      <c r="AB582" s="231"/>
      <c r="AC582" s="231"/>
      <c r="AD582" s="231"/>
      <c r="AE582" s="322">
        <f>'4.  2011-2014 LRAM'!AM552*AE578</f>
        <v>0</v>
      </c>
      <c r="AF582" s="322">
        <f>'4.  2011-2014 LRAM'!AN552*AF578</f>
        <v>0</v>
      </c>
      <c r="AG582" s="322">
        <f>'4.  2011-2014 LRAM'!AO552*AG578</f>
        <v>0</v>
      </c>
      <c r="AH582" s="322">
        <f>'4.  2011-2014 LRAM'!AP552*AH578</f>
        <v>0</v>
      </c>
      <c r="AI582" s="322">
        <f>'4.  2011-2014 LRAM'!AQ552*AI578</f>
        <v>0</v>
      </c>
      <c r="AJ582" s="322">
        <f>'4.  2011-2014 LRAM'!AR552*AJ578</f>
        <v>0</v>
      </c>
      <c r="AK582" s="322">
        <f>'4.  2011-2014 LRAM'!AS552*AK578</f>
        <v>0</v>
      </c>
      <c r="AL582" s="322">
        <f>'4.  2011-2014 LRAM'!AT552*AL578</f>
        <v>0</v>
      </c>
      <c r="AM582" s="322">
        <f>'4.  2011-2014 LRAM'!AU552*AM578</f>
        <v>0</v>
      </c>
      <c r="AN582" s="322">
        <f>'4.  2011-2014 LRAM'!AV552*AN578</f>
        <v>0</v>
      </c>
      <c r="AO582" s="322">
        <f>'4.  2011-2014 LRAM'!AW552*AO578</f>
        <v>0</v>
      </c>
      <c r="AP582" s="322">
        <f>'4.  2011-2014 LRAM'!AX552*AP578</f>
        <v>0</v>
      </c>
      <c r="AQ582" s="322">
        <f>'4.  2011-2014 LRAM'!AY552*AQ578</f>
        <v>0</v>
      </c>
      <c r="AR582" s="322">
        <f>'4.  2011-2014 LRAM'!AZ552*AR578</f>
        <v>0</v>
      </c>
      <c r="AS582" s="507">
        <f t="shared" si="1720"/>
        <v>0</v>
      </c>
    </row>
    <row r="583" spans="2:45" ht="15" hidden="1">
      <c r="B583" s="274" t="s">
        <v>590</v>
      </c>
      <c r="C583" s="292"/>
      <c r="D583" s="234"/>
      <c r="E583" s="231"/>
      <c r="F583" s="231"/>
      <c r="G583" s="231"/>
      <c r="H583" s="231"/>
      <c r="I583" s="231"/>
      <c r="J583" s="231"/>
      <c r="K583" s="231"/>
      <c r="L583" s="231"/>
      <c r="M583" s="231"/>
      <c r="N583" s="231"/>
      <c r="O583" s="231"/>
      <c r="P583" s="231"/>
      <c r="Q583" s="231"/>
      <c r="R583" s="242"/>
      <c r="S583" s="231"/>
      <c r="T583" s="231"/>
      <c r="U583" s="231"/>
      <c r="V583" s="234"/>
      <c r="W583" s="234"/>
      <c r="X583" s="234"/>
      <c r="Y583" s="234"/>
      <c r="Z583" s="231"/>
      <c r="AA583" s="231"/>
      <c r="AB583" s="231"/>
      <c r="AC583" s="231"/>
      <c r="AD583" s="231"/>
      <c r="AE583" s="322">
        <f>AE209*AE578</f>
        <v>0</v>
      </c>
      <c r="AF583" s="322">
        <f t="shared" ref="AF583:AR583" si="1721">AF209*AF578</f>
        <v>0</v>
      </c>
      <c r="AG583" s="322">
        <f t="shared" si="1721"/>
        <v>0</v>
      </c>
      <c r="AH583" s="322">
        <f t="shared" si="1721"/>
        <v>0</v>
      </c>
      <c r="AI583" s="322">
        <f t="shared" si="1721"/>
        <v>0</v>
      </c>
      <c r="AJ583" s="322">
        <f t="shared" si="1721"/>
        <v>0</v>
      </c>
      <c r="AK583" s="322">
        <f t="shared" si="1721"/>
        <v>0</v>
      </c>
      <c r="AL583" s="322">
        <f t="shared" si="1721"/>
        <v>0</v>
      </c>
      <c r="AM583" s="322">
        <f t="shared" si="1721"/>
        <v>0</v>
      </c>
      <c r="AN583" s="322">
        <f t="shared" si="1721"/>
        <v>0</v>
      </c>
      <c r="AO583" s="322">
        <f t="shared" si="1721"/>
        <v>0</v>
      </c>
      <c r="AP583" s="322">
        <f t="shared" si="1721"/>
        <v>0</v>
      </c>
      <c r="AQ583" s="322">
        <f t="shared" si="1721"/>
        <v>0</v>
      </c>
      <c r="AR583" s="322">
        <f t="shared" si="1721"/>
        <v>0</v>
      </c>
      <c r="AS583" s="507">
        <f t="shared" si="1720"/>
        <v>0</v>
      </c>
    </row>
    <row r="584" spans="2:45" ht="15" hidden="1">
      <c r="B584" s="274" t="s">
        <v>591</v>
      </c>
      <c r="C584" s="292"/>
      <c r="D584" s="234"/>
      <c r="E584" s="231"/>
      <c r="F584" s="231"/>
      <c r="G584" s="231"/>
      <c r="H584" s="231"/>
      <c r="I584" s="231"/>
      <c r="J584" s="231"/>
      <c r="K584" s="231"/>
      <c r="L584" s="231"/>
      <c r="M584" s="231"/>
      <c r="N584" s="231"/>
      <c r="O584" s="231"/>
      <c r="P584" s="231"/>
      <c r="Q584" s="231"/>
      <c r="R584" s="242"/>
      <c r="S584" s="231"/>
      <c r="T584" s="231"/>
      <c r="U584" s="231"/>
      <c r="V584" s="234"/>
      <c r="W584" s="234"/>
      <c r="X584" s="234"/>
      <c r="Y584" s="234"/>
      <c r="Z584" s="231"/>
      <c r="AA584" s="231"/>
      <c r="AB584" s="231"/>
      <c r="AC584" s="231"/>
      <c r="AD584" s="231"/>
      <c r="AE584" s="322">
        <f>AE399*AE578</f>
        <v>0</v>
      </c>
      <c r="AF584" s="322">
        <f t="shared" ref="AF584:AR584" si="1722">AF399*AF578</f>
        <v>0</v>
      </c>
      <c r="AG584" s="322">
        <f t="shared" si="1722"/>
        <v>0</v>
      </c>
      <c r="AH584" s="322">
        <f t="shared" si="1722"/>
        <v>0</v>
      </c>
      <c r="AI584" s="322">
        <f t="shared" si="1722"/>
        <v>0</v>
      </c>
      <c r="AJ584" s="322">
        <f t="shared" si="1722"/>
        <v>0</v>
      </c>
      <c r="AK584" s="322">
        <f t="shared" si="1722"/>
        <v>0</v>
      </c>
      <c r="AL584" s="322">
        <f t="shared" si="1722"/>
        <v>0</v>
      </c>
      <c r="AM584" s="322">
        <f t="shared" si="1722"/>
        <v>0</v>
      </c>
      <c r="AN584" s="322">
        <f t="shared" si="1722"/>
        <v>0</v>
      </c>
      <c r="AO584" s="322">
        <f t="shared" si="1722"/>
        <v>0</v>
      </c>
      <c r="AP584" s="322">
        <f t="shared" si="1722"/>
        <v>0</v>
      </c>
      <c r="AQ584" s="322">
        <f t="shared" si="1722"/>
        <v>0</v>
      </c>
      <c r="AR584" s="322">
        <f t="shared" si="1722"/>
        <v>0</v>
      </c>
      <c r="AS584" s="507">
        <f t="shared" si="1720"/>
        <v>0</v>
      </c>
    </row>
    <row r="585" spans="2:45" ht="15" hidden="1">
      <c r="B585" s="274" t="s">
        <v>592</v>
      </c>
      <c r="C585" s="292"/>
      <c r="D585" s="234"/>
      <c r="E585" s="231"/>
      <c r="F585" s="231"/>
      <c r="G585" s="231"/>
      <c r="H585" s="231"/>
      <c r="I585" s="231"/>
      <c r="J585" s="231"/>
      <c r="K585" s="231"/>
      <c r="L585" s="231"/>
      <c r="M585" s="231"/>
      <c r="N585" s="231"/>
      <c r="O585" s="231"/>
      <c r="P585" s="231"/>
      <c r="Q585" s="231"/>
      <c r="R585" s="242"/>
      <c r="S585" s="231"/>
      <c r="T585" s="231"/>
      <c r="U585" s="231"/>
      <c r="V585" s="234"/>
      <c r="W585" s="234"/>
      <c r="X585" s="234"/>
      <c r="Y585" s="234"/>
      <c r="Z585" s="231"/>
      <c r="AA585" s="231"/>
      <c r="AB585" s="231"/>
      <c r="AC585" s="231"/>
      <c r="AD585" s="231"/>
      <c r="AE585" s="322">
        <f>AE575*AE578</f>
        <v>0</v>
      </c>
      <c r="AF585" s="322">
        <f t="shared" ref="AF585:AR585" si="1723">AF575*AF578</f>
        <v>0</v>
      </c>
      <c r="AG585" s="322">
        <f t="shared" si="1723"/>
        <v>0</v>
      </c>
      <c r="AH585" s="322">
        <f t="shared" si="1723"/>
        <v>0</v>
      </c>
      <c r="AI585" s="322">
        <f t="shared" si="1723"/>
        <v>0</v>
      </c>
      <c r="AJ585" s="322">
        <f t="shared" si="1723"/>
        <v>0</v>
      </c>
      <c r="AK585" s="322">
        <f t="shared" si="1723"/>
        <v>0</v>
      </c>
      <c r="AL585" s="322">
        <f t="shared" si="1723"/>
        <v>0</v>
      </c>
      <c r="AM585" s="322">
        <f t="shared" si="1723"/>
        <v>0</v>
      </c>
      <c r="AN585" s="322">
        <f t="shared" si="1723"/>
        <v>0</v>
      </c>
      <c r="AO585" s="322">
        <f t="shared" si="1723"/>
        <v>0</v>
      </c>
      <c r="AP585" s="322">
        <f t="shared" si="1723"/>
        <v>0</v>
      </c>
      <c r="AQ585" s="322">
        <f t="shared" si="1723"/>
        <v>0</v>
      </c>
      <c r="AR585" s="322">
        <f t="shared" si="1723"/>
        <v>0</v>
      </c>
      <c r="AS585" s="507">
        <f>SUM(AE585:AR585)</f>
        <v>0</v>
      </c>
    </row>
    <row r="586" spans="2:45" ht="15.6" hidden="1">
      <c r="B586" s="296" t="s">
        <v>593</v>
      </c>
      <c r="C586" s="292"/>
      <c r="D586" s="254"/>
      <c r="E586" s="284"/>
      <c r="F586" s="284"/>
      <c r="G586" s="284"/>
      <c r="H586" s="284"/>
      <c r="I586" s="284"/>
      <c r="J586" s="284"/>
      <c r="K586" s="284"/>
      <c r="L586" s="284"/>
      <c r="M586" s="284"/>
      <c r="N586" s="284"/>
      <c r="O586" s="284"/>
      <c r="P586" s="284"/>
      <c r="Q586" s="284"/>
      <c r="R586" s="251"/>
      <c r="S586" s="284"/>
      <c r="T586" s="284"/>
      <c r="U586" s="284"/>
      <c r="V586" s="254"/>
      <c r="W586" s="254"/>
      <c r="X586" s="254"/>
      <c r="Y586" s="254"/>
      <c r="Z586" s="284"/>
      <c r="AA586" s="284"/>
      <c r="AB586" s="284"/>
      <c r="AC586" s="284"/>
      <c r="AD586" s="284"/>
      <c r="AE586" s="293">
        <f>SUM(AE579:AE585)</f>
        <v>0</v>
      </c>
      <c r="AF586" s="293">
        <f>SUM(AF579:AF585)</f>
        <v>0</v>
      </c>
      <c r="AG586" s="293">
        <f t="shared" ref="AG586:AK586" si="1724">SUM(AG579:AG585)</f>
        <v>0</v>
      </c>
      <c r="AH586" s="293">
        <f t="shared" si="1724"/>
        <v>0</v>
      </c>
      <c r="AI586" s="293">
        <f t="shared" si="1724"/>
        <v>0</v>
      </c>
      <c r="AJ586" s="293">
        <f>SUM(AJ579:AJ585)</f>
        <v>0</v>
      </c>
      <c r="AK586" s="293">
        <f t="shared" si="1724"/>
        <v>0</v>
      </c>
      <c r="AL586" s="293">
        <f>SUM(AL579:AL585)</f>
        <v>0</v>
      </c>
      <c r="AM586" s="293">
        <f>SUM(AM579:AM585)</f>
        <v>0</v>
      </c>
      <c r="AN586" s="293">
        <f t="shared" ref="AN586:AR586" si="1725">SUM(AN579:AN585)</f>
        <v>0</v>
      </c>
      <c r="AO586" s="293">
        <f t="shared" si="1725"/>
        <v>0</v>
      </c>
      <c r="AP586" s="293">
        <f>SUM(AP579:AP585)</f>
        <v>0</v>
      </c>
      <c r="AQ586" s="293">
        <f t="shared" si="1725"/>
        <v>0</v>
      </c>
      <c r="AR586" s="293">
        <f t="shared" si="1725"/>
        <v>0</v>
      </c>
      <c r="AS586" s="342">
        <f>SUM(AS579:AS585)</f>
        <v>0</v>
      </c>
    </row>
    <row r="587" spans="2:45" ht="15.6" hidden="1">
      <c r="B587" s="296" t="s">
        <v>594</v>
      </c>
      <c r="C587" s="292"/>
      <c r="D587" s="297"/>
      <c r="E587" s="284"/>
      <c r="F587" s="284"/>
      <c r="G587" s="284"/>
      <c r="H587" s="284"/>
      <c r="I587" s="284"/>
      <c r="J587" s="284"/>
      <c r="K587" s="284"/>
      <c r="L587" s="284"/>
      <c r="M587" s="284"/>
      <c r="N587" s="284"/>
      <c r="O587" s="284"/>
      <c r="P587" s="284"/>
      <c r="Q587" s="284"/>
      <c r="R587" s="251"/>
      <c r="S587" s="284"/>
      <c r="T587" s="284"/>
      <c r="U587" s="284"/>
      <c r="V587" s="254"/>
      <c r="W587" s="254"/>
      <c r="X587" s="254"/>
      <c r="Y587" s="254"/>
      <c r="Z587" s="284"/>
      <c r="AA587" s="284"/>
      <c r="AB587" s="284"/>
      <c r="AC587" s="284"/>
      <c r="AD587" s="284"/>
      <c r="AE587" s="294">
        <f>AE576*AE578</f>
        <v>0</v>
      </c>
      <c r="AF587" s="294">
        <f t="shared" ref="AF587:AK587" si="1726">AF576*AF578</f>
        <v>0</v>
      </c>
      <c r="AG587" s="294">
        <f t="shared" si="1726"/>
        <v>0</v>
      </c>
      <c r="AH587" s="294">
        <f t="shared" si="1726"/>
        <v>0</v>
      </c>
      <c r="AI587" s="294">
        <f t="shared" si="1726"/>
        <v>0</v>
      </c>
      <c r="AJ587" s="294">
        <f>AJ576*AJ578</f>
        <v>0</v>
      </c>
      <c r="AK587" s="294">
        <f t="shared" si="1726"/>
        <v>0</v>
      </c>
      <c r="AL587" s="294">
        <f>AL576*AL578</f>
        <v>0</v>
      </c>
      <c r="AM587" s="294">
        <f t="shared" ref="AM587:AR587" si="1727">AM576*AM578</f>
        <v>0</v>
      </c>
      <c r="AN587" s="294">
        <f t="shared" si="1727"/>
        <v>0</v>
      </c>
      <c r="AO587" s="294">
        <f t="shared" si="1727"/>
        <v>0</v>
      </c>
      <c r="AP587" s="294">
        <f>AP576*AP578</f>
        <v>0</v>
      </c>
      <c r="AQ587" s="294">
        <f>AQ576*AQ578</f>
        <v>0</v>
      </c>
      <c r="AR587" s="294">
        <f t="shared" si="1727"/>
        <v>0</v>
      </c>
      <c r="AS587" s="342">
        <f>SUM(AE587:AR587)</f>
        <v>0</v>
      </c>
    </row>
    <row r="588" spans="2:45" ht="15.6" hidden="1">
      <c r="B588" s="296" t="s">
        <v>595</v>
      </c>
      <c r="C588" s="292"/>
      <c r="D588" s="297"/>
      <c r="E588" s="284"/>
      <c r="F588" s="284"/>
      <c r="G588" s="284"/>
      <c r="H588" s="284"/>
      <c r="I588" s="284"/>
      <c r="J588" s="284"/>
      <c r="K588" s="284"/>
      <c r="L588" s="284"/>
      <c r="M588" s="284"/>
      <c r="N588" s="284"/>
      <c r="O588" s="284"/>
      <c r="P588" s="284"/>
      <c r="Q588" s="284"/>
      <c r="R588" s="251"/>
      <c r="S588" s="284"/>
      <c r="T588" s="284"/>
      <c r="U588" s="284"/>
      <c r="V588" s="297"/>
      <c r="W588" s="297"/>
      <c r="X588" s="297"/>
      <c r="Y588" s="297"/>
      <c r="Z588" s="284"/>
      <c r="AA588" s="284"/>
      <c r="AB588" s="284"/>
      <c r="AC588" s="284"/>
      <c r="AD588" s="284"/>
      <c r="AE588" s="298"/>
      <c r="AF588" s="298"/>
      <c r="AG588" s="298"/>
      <c r="AH588" s="298"/>
      <c r="AI588" s="298"/>
      <c r="AJ588" s="298"/>
      <c r="AK588" s="298"/>
      <c r="AL588" s="298"/>
      <c r="AM588" s="298"/>
      <c r="AN588" s="298"/>
      <c r="AO588" s="298"/>
      <c r="AP588" s="298"/>
      <c r="AQ588" s="298"/>
      <c r="AR588" s="298"/>
      <c r="AS588" s="342">
        <f>AS586-AS587</f>
        <v>0</v>
      </c>
    </row>
    <row r="589" spans="2:45" ht="15" hidden="1">
      <c r="B589" s="274"/>
      <c r="C589" s="297"/>
      <c r="D589" s="297"/>
      <c r="E589" s="284"/>
      <c r="F589" s="284"/>
      <c r="G589" s="284"/>
      <c r="H589" s="284"/>
      <c r="I589" s="284"/>
      <c r="J589" s="284"/>
      <c r="K589" s="284"/>
      <c r="L589" s="284"/>
      <c r="M589" s="284"/>
      <c r="N589" s="284"/>
      <c r="O589" s="284"/>
      <c r="P589" s="284"/>
      <c r="Q589" s="284"/>
      <c r="R589" s="251"/>
      <c r="S589" s="284"/>
      <c r="T589" s="284"/>
      <c r="U589" s="284"/>
      <c r="V589" s="297"/>
      <c r="W589" s="292"/>
      <c r="X589" s="297"/>
      <c r="Y589" s="297"/>
      <c r="Z589" s="284"/>
      <c r="AA589" s="284"/>
      <c r="AB589" s="284"/>
      <c r="AC589" s="284"/>
      <c r="AD589" s="284"/>
      <c r="AE589" s="299"/>
      <c r="AF589" s="299"/>
      <c r="AG589" s="299"/>
      <c r="AH589" s="299"/>
      <c r="AI589" s="299"/>
      <c r="AJ589" s="299"/>
      <c r="AK589" s="299"/>
      <c r="AL589" s="299"/>
      <c r="AM589" s="299"/>
      <c r="AN589" s="299"/>
      <c r="AO589" s="299"/>
      <c r="AP589" s="299"/>
      <c r="AQ589" s="299"/>
      <c r="AR589" s="299"/>
      <c r="AS589" s="295"/>
    </row>
    <row r="590" spans="2:45" ht="15" hidden="1">
      <c r="B590" s="367" t="s">
        <v>596</v>
      </c>
      <c r="C590" s="255"/>
      <c r="D590" s="231"/>
      <c r="E590" s="231"/>
      <c r="F590" s="231"/>
      <c r="G590" s="231"/>
      <c r="H590" s="231"/>
      <c r="I590" s="231"/>
      <c r="J590" s="231"/>
      <c r="K590" s="231"/>
      <c r="L590" s="231"/>
      <c r="M590" s="231"/>
      <c r="N590" s="231"/>
      <c r="O590" s="231"/>
      <c r="P590" s="231"/>
      <c r="Q590" s="231"/>
      <c r="R590" s="303"/>
      <c r="S590" s="231"/>
      <c r="T590" s="231"/>
      <c r="U590" s="231"/>
      <c r="V590" s="255"/>
      <c r="W590" s="234"/>
      <c r="X590" s="234"/>
      <c r="Y590" s="231"/>
      <c r="Z590" s="231"/>
      <c r="AA590" s="234"/>
      <c r="AB590" s="234"/>
      <c r="AC590" s="234"/>
      <c r="AD590" s="234"/>
      <c r="AE590" s="242">
        <f>SUMPRODUCT($E$418:$E$573,AE418:AE573)</f>
        <v>0</v>
      </c>
      <c r="AF590" s="242">
        <f>SUMPRODUCT($E$418:$E$573,AF418:AF573)</f>
        <v>0</v>
      </c>
      <c r="AG590" s="242">
        <f>IF(AG416="kw",SUMPRODUCT($Q$418:$Q$573,$S$418:$S$573,AG418:AG573),SUMPRODUCT($E$418:$E$573,AG418:AG573))</f>
        <v>0</v>
      </c>
      <c r="AH590" s="242">
        <f t="shared" ref="AH590:AR590" si="1728">IF(AH416="kw",SUMPRODUCT($Q$418:$Q$573,$S$418:$S$573,AH418:AH573),SUMPRODUCT($E$418:$E$573,AH418:AH573))</f>
        <v>0</v>
      </c>
      <c r="AI590" s="242">
        <f t="shared" si="1728"/>
        <v>0</v>
      </c>
      <c r="AJ590" s="242">
        <f t="shared" si="1728"/>
        <v>0</v>
      </c>
      <c r="AK590" s="242">
        <f t="shared" si="1728"/>
        <v>0</v>
      </c>
      <c r="AL590" s="242">
        <f t="shared" si="1728"/>
        <v>0</v>
      </c>
      <c r="AM590" s="242">
        <f t="shared" si="1728"/>
        <v>0</v>
      </c>
      <c r="AN590" s="242">
        <f t="shared" si="1728"/>
        <v>0</v>
      </c>
      <c r="AO590" s="242">
        <f t="shared" si="1728"/>
        <v>0</v>
      </c>
      <c r="AP590" s="242">
        <f t="shared" si="1728"/>
        <v>0</v>
      </c>
      <c r="AQ590" s="242">
        <f t="shared" si="1728"/>
        <v>0</v>
      </c>
      <c r="AR590" s="242">
        <f t="shared" si="1728"/>
        <v>0</v>
      </c>
      <c r="AS590" s="286"/>
    </row>
    <row r="591" spans="2:45" ht="15" hidden="1">
      <c r="B591" s="367" t="s">
        <v>597</v>
      </c>
      <c r="C591" s="255"/>
      <c r="D591" s="231"/>
      <c r="E591" s="231"/>
      <c r="F591" s="231"/>
      <c r="G591" s="231"/>
      <c r="H591" s="231"/>
      <c r="I591" s="231"/>
      <c r="J591" s="231"/>
      <c r="K591" s="231"/>
      <c r="L591" s="231"/>
      <c r="M591" s="231"/>
      <c r="N591" s="231"/>
      <c r="O591" s="231"/>
      <c r="P591" s="231"/>
      <c r="Q591" s="231"/>
      <c r="R591" s="303"/>
      <c r="S591" s="231"/>
      <c r="T591" s="231"/>
      <c r="U591" s="231"/>
      <c r="V591" s="255"/>
      <c r="W591" s="234"/>
      <c r="X591" s="234"/>
      <c r="Y591" s="231"/>
      <c r="Z591" s="231"/>
      <c r="AA591" s="234"/>
      <c r="AB591" s="234"/>
      <c r="AC591" s="234"/>
      <c r="AD591" s="234"/>
      <c r="AE591" s="242">
        <f>SUMPRODUCT($F$418:$F$573,AE418:AE573)</f>
        <v>0</v>
      </c>
      <c r="AF591" s="242">
        <f>SUMPRODUCT($F$418:$F$573,AF418:AF573)</f>
        <v>0</v>
      </c>
      <c r="AG591" s="242">
        <f>IF(AG416="kw",SUMPRODUCT($Q$418:$Q$573,$T$418:$T$573,AG418:AG573),SUMPRODUCT($F$418:$F$573,AG418:AG573))</f>
        <v>0</v>
      </c>
      <c r="AH591" s="242">
        <f t="shared" ref="AH591:AR591" si="1729">IF(AH416="kw",SUMPRODUCT($Q$418:$Q$573,$T$418:$T$573,AH418:AH573),SUMPRODUCT($F$418:$F$573,AH418:AH573))</f>
        <v>0</v>
      </c>
      <c r="AI591" s="242">
        <f t="shared" si="1729"/>
        <v>0</v>
      </c>
      <c r="AJ591" s="242">
        <f t="shared" si="1729"/>
        <v>0</v>
      </c>
      <c r="AK591" s="242">
        <f t="shared" si="1729"/>
        <v>0</v>
      </c>
      <c r="AL591" s="242">
        <f t="shared" si="1729"/>
        <v>0</v>
      </c>
      <c r="AM591" s="242">
        <f t="shared" si="1729"/>
        <v>0</v>
      </c>
      <c r="AN591" s="242">
        <f t="shared" si="1729"/>
        <v>0</v>
      </c>
      <c r="AO591" s="242">
        <f t="shared" si="1729"/>
        <v>0</v>
      </c>
      <c r="AP591" s="242">
        <f t="shared" si="1729"/>
        <v>0</v>
      </c>
      <c r="AQ591" s="242">
        <f t="shared" si="1729"/>
        <v>0</v>
      </c>
      <c r="AR591" s="242">
        <f t="shared" si="1729"/>
        <v>0</v>
      </c>
      <c r="AS591" s="286"/>
    </row>
    <row r="592" spans="2:45" ht="15" hidden="1">
      <c r="B592" s="367" t="s">
        <v>598</v>
      </c>
      <c r="C592" s="255"/>
      <c r="D592" s="231"/>
      <c r="E592" s="231"/>
      <c r="F592" s="231"/>
      <c r="G592" s="231"/>
      <c r="H592" s="231"/>
      <c r="I592" s="231"/>
      <c r="J592" s="231"/>
      <c r="K592" s="231"/>
      <c r="L592" s="231"/>
      <c r="M592" s="231"/>
      <c r="N592" s="231"/>
      <c r="O592" s="231"/>
      <c r="P592" s="231"/>
      <c r="Q592" s="231"/>
      <c r="R592" s="303"/>
      <c r="S592" s="231"/>
      <c r="T592" s="231"/>
      <c r="U592" s="231"/>
      <c r="V592" s="255"/>
      <c r="W592" s="234"/>
      <c r="X592" s="234"/>
      <c r="Y592" s="231"/>
      <c r="Z592" s="231"/>
      <c r="AA592" s="234"/>
      <c r="AB592" s="234"/>
      <c r="AC592" s="234"/>
      <c r="AD592" s="234"/>
      <c r="AE592" s="242">
        <f>SUMPRODUCT($G$418:$G$573,AE418:AE573)</f>
        <v>0</v>
      </c>
      <c r="AF592" s="242">
        <f>SUMPRODUCT($G$418:$G$573,AF418:AF573)</f>
        <v>0</v>
      </c>
      <c r="AG592" s="242">
        <f>IF(AG416="kw",SUMPRODUCT($Q$418:$Q$573,$U$418:$U$573,AG418:AG573),SUMPRODUCT($G$418:$G$573,AG418:AG573))</f>
        <v>0</v>
      </c>
      <c r="AH592" s="242">
        <f t="shared" ref="AH592:AR592" si="1730">IF(AH416="kw",SUMPRODUCT($Q$418:$Q$573,$U$418:$U$573,AH418:AH573),SUMPRODUCT($G$418:$G$573,AH418:AH573))</f>
        <v>0</v>
      </c>
      <c r="AI592" s="242">
        <f t="shared" si="1730"/>
        <v>0</v>
      </c>
      <c r="AJ592" s="242">
        <f t="shared" si="1730"/>
        <v>0</v>
      </c>
      <c r="AK592" s="242">
        <f t="shared" si="1730"/>
        <v>0</v>
      </c>
      <c r="AL592" s="242">
        <f t="shared" si="1730"/>
        <v>0</v>
      </c>
      <c r="AM592" s="242">
        <f t="shared" si="1730"/>
        <v>0</v>
      </c>
      <c r="AN592" s="242">
        <f t="shared" si="1730"/>
        <v>0</v>
      </c>
      <c r="AO592" s="242">
        <f t="shared" si="1730"/>
        <v>0</v>
      </c>
      <c r="AP592" s="242">
        <f t="shared" si="1730"/>
        <v>0</v>
      </c>
      <c r="AQ592" s="242">
        <f t="shared" si="1730"/>
        <v>0</v>
      </c>
      <c r="AR592" s="242">
        <f t="shared" si="1730"/>
        <v>0</v>
      </c>
      <c r="AS592" s="286"/>
    </row>
    <row r="593" spans="1:45" ht="15" hidden="1">
      <c r="B593" s="367" t="s">
        <v>599</v>
      </c>
      <c r="C593" s="255"/>
      <c r="D593" s="231"/>
      <c r="E593" s="231"/>
      <c r="F593" s="231"/>
      <c r="G593" s="231"/>
      <c r="H593" s="231"/>
      <c r="I593" s="231"/>
      <c r="J593" s="231"/>
      <c r="K593" s="231"/>
      <c r="L593" s="231"/>
      <c r="M593" s="231"/>
      <c r="N593" s="231"/>
      <c r="O593" s="231"/>
      <c r="P593" s="231"/>
      <c r="Q593" s="231"/>
      <c r="R593" s="303"/>
      <c r="S593" s="231"/>
      <c r="T593" s="231"/>
      <c r="U593" s="231"/>
      <c r="V593" s="255"/>
      <c r="W593" s="234"/>
      <c r="X593" s="234"/>
      <c r="Y593" s="231"/>
      <c r="Z593" s="231"/>
      <c r="AA593" s="234"/>
      <c r="AB593" s="234"/>
      <c r="AC593" s="234"/>
      <c r="AD593" s="234"/>
      <c r="AE593" s="242">
        <f>SUMPRODUCT($H$418:$H$573,AE418:AE573)</f>
        <v>0</v>
      </c>
      <c r="AF593" s="242">
        <f>SUMPRODUCT($H$418:$H$573,AF418:AF573)</f>
        <v>0</v>
      </c>
      <c r="AG593" s="242">
        <f>IF(AG416="kw",SUMPRODUCT($Q$418:$Q$573,$V$418:$V$573,AG418:AG573),SUMPRODUCT($H$418:$H$573,AG418:AG573))</f>
        <v>0</v>
      </c>
      <c r="AH593" s="242">
        <f t="shared" ref="AH593:AR593" si="1731">IF(AH416="kw",SUMPRODUCT($Q$418:$Q$573,$V$418:$V$573,AH418:AH573),SUMPRODUCT($H$418:$H$573,AH418:AH573))</f>
        <v>0</v>
      </c>
      <c r="AI593" s="242">
        <f t="shared" si="1731"/>
        <v>0</v>
      </c>
      <c r="AJ593" s="242">
        <f t="shared" si="1731"/>
        <v>0</v>
      </c>
      <c r="AK593" s="242">
        <f t="shared" si="1731"/>
        <v>0</v>
      </c>
      <c r="AL593" s="242">
        <f t="shared" si="1731"/>
        <v>0</v>
      </c>
      <c r="AM593" s="242">
        <f t="shared" si="1731"/>
        <v>0</v>
      </c>
      <c r="AN593" s="242">
        <f t="shared" si="1731"/>
        <v>0</v>
      </c>
      <c r="AO593" s="242">
        <f t="shared" si="1731"/>
        <v>0</v>
      </c>
      <c r="AP593" s="242">
        <f t="shared" si="1731"/>
        <v>0</v>
      </c>
      <c r="AQ593" s="242">
        <f t="shared" si="1731"/>
        <v>0</v>
      </c>
      <c r="AR593" s="242">
        <f t="shared" si="1731"/>
        <v>0</v>
      </c>
      <c r="AS593" s="286"/>
    </row>
    <row r="594" spans="1:45" ht="15" hidden="1">
      <c r="B594" s="367" t="s">
        <v>600</v>
      </c>
      <c r="C594" s="255"/>
      <c r="D594" s="231"/>
      <c r="E594" s="231"/>
      <c r="F594" s="231"/>
      <c r="G594" s="231"/>
      <c r="H594" s="231"/>
      <c r="I594" s="231"/>
      <c r="J594" s="231"/>
      <c r="K594" s="231"/>
      <c r="L594" s="231"/>
      <c r="M594" s="231"/>
      <c r="N594" s="231"/>
      <c r="O594" s="231"/>
      <c r="P594" s="231"/>
      <c r="Q594" s="231"/>
      <c r="R594" s="303"/>
      <c r="S594" s="231"/>
      <c r="T594" s="231"/>
      <c r="U594" s="231"/>
      <c r="V594" s="255"/>
      <c r="W594" s="234"/>
      <c r="X594" s="234"/>
      <c r="Y594" s="231"/>
      <c r="Z594" s="231"/>
      <c r="AA594" s="234"/>
      <c r="AB594" s="234"/>
      <c r="AC594" s="234"/>
      <c r="AD594" s="234"/>
      <c r="AE594" s="242">
        <f>SUMPRODUCT($I$418:$I$573,AE418:AE573)</f>
        <v>0</v>
      </c>
      <c r="AF594" s="242">
        <f>SUMPRODUCT($I$418:$I$573,AF418:AF573)</f>
        <v>0</v>
      </c>
      <c r="AG594" s="242">
        <f>IF(AG416="kw",SUMPRODUCT($Q$418:$Q$573,$W$418:$W$573,AG418:AG573),SUMPRODUCT($I$418:$I$573,AG418:AG573))</f>
        <v>0</v>
      </c>
      <c r="AH594" s="242">
        <f t="shared" ref="AH594:AR594" si="1732">IF(AH416="kw",SUMPRODUCT($Q$418:$Q$573,$W$418:$W$573,AH418:AH573),SUMPRODUCT($I$418:$I$573,AH418:AH573))</f>
        <v>0</v>
      </c>
      <c r="AI594" s="242">
        <f t="shared" si="1732"/>
        <v>0</v>
      </c>
      <c r="AJ594" s="242">
        <f t="shared" si="1732"/>
        <v>0</v>
      </c>
      <c r="AK594" s="242">
        <f t="shared" si="1732"/>
        <v>0</v>
      </c>
      <c r="AL594" s="242">
        <f t="shared" si="1732"/>
        <v>0</v>
      </c>
      <c r="AM594" s="242">
        <f t="shared" si="1732"/>
        <v>0</v>
      </c>
      <c r="AN594" s="242">
        <f t="shared" si="1732"/>
        <v>0</v>
      </c>
      <c r="AO594" s="242">
        <f t="shared" si="1732"/>
        <v>0</v>
      </c>
      <c r="AP594" s="242">
        <f t="shared" si="1732"/>
        <v>0</v>
      </c>
      <c r="AQ594" s="242">
        <f t="shared" si="1732"/>
        <v>0</v>
      </c>
      <c r="AR594" s="242">
        <f t="shared" si="1732"/>
        <v>0</v>
      </c>
      <c r="AS594" s="286"/>
    </row>
    <row r="595" spans="1:45" ht="15" hidden="1">
      <c r="B595" s="367" t="s">
        <v>601</v>
      </c>
      <c r="C595" s="255"/>
      <c r="D595" s="231"/>
      <c r="E595" s="231"/>
      <c r="F595" s="231"/>
      <c r="G595" s="231"/>
      <c r="H595" s="231"/>
      <c r="I595" s="231"/>
      <c r="J595" s="231"/>
      <c r="K595" s="231"/>
      <c r="L595" s="231"/>
      <c r="M595" s="231"/>
      <c r="N595" s="231"/>
      <c r="O595" s="231"/>
      <c r="P595" s="231"/>
      <c r="Q595" s="231"/>
      <c r="R595" s="303"/>
      <c r="S595" s="231"/>
      <c r="T595" s="231"/>
      <c r="U595" s="231"/>
      <c r="V595" s="255"/>
      <c r="W595" s="234"/>
      <c r="X595" s="234"/>
      <c r="Y595" s="231"/>
      <c r="Z595" s="231"/>
      <c r="AA595" s="234"/>
      <c r="AB595" s="234"/>
      <c r="AC595" s="234"/>
      <c r="AD595" s="234"/>
      <c r="AE595" s="242">
        <f>SUMPRODUCT($J$418:$J$573,AE418:AE573)</f>
        <v>0</v>
      </c>
      <c r="AF595" s="242">
        <f>SUMPRODUCT($J$418:$J$573,AF418:AF573)</f>
        <v>0</v>
      </c>
      <c r="AG595" s="242">
        <f>IF(AG416="kw",SUMPRODUCT($Q$418:$Q$573,$X$418:$X$573,AG418:AG573),SUMPRODUCT($J$418:$J$573,AG418:AG573))</f>
        <v>0</v>
      </c>
      <c r="AH595" s="242">
        <f t="shared" ref="AH595:AR595" si="1733">IF(AH416="kw",SUMPRODUCT($Q$418:$Q$573,$X$418:$X$573,AH418:AH573),SUMPRODUCT($J$418:$J$573,AH418:AH573))</f>
        <v>0</v>
      </c>
      <c r="AI595" s="242">
        <f t="shared" si="1733"/>
        <v>0</v>
      </c>
      <c r="AJ595" s="242">
        <f t="shared" si="1733"/>
        <v>0</v>
      </c>
      <c r="AK595" s="242">
        <f t="shared" si="1733"/>
        <v>0</v>
      </c>
      <c r="AL595" s="242">
        <f t="shared" si="1733"/>
        <v>0</v>
      </c>
      <c r="AM595" s="242">
        <f t="shared" si="1733"/>
        <v>0</v>
      </c>
      <c r="AN595" s="242">
        <f t="shared" si="1733"/>
        <v>0</v>
      </c>
      <c r="AO595" s="242">
        <f t="shared" si="1733"/>
        <v>0</v>
      </c>
      <c r="AP595" s="242">
        <f t="shared" si="1733"/>
        <v>0</v>
      </c>
      <c r="AQ595" s="242">
        <f t="shared" si="1733"/>
        <v>0</v>
      </c>
      <c r="AR595" s="242">
        <f t="shared" si="1733"/>
        <v>0</v>
      </c>
      <c r="AS595" s="286"/>
    </row>
    <row r="596" spans="1:45" ht="15" hidden="1">
      <c r="B596" s="367" t="s">
        <v>602</v>
      </c>
      <c r="C596" s="255"/>
      <c r="D596" s="231"/>
      <c r="E596" s="231"/>
      <c r="F596" s="231"/>
      <c r="G596" s="231"/>
      <c r="H596" s="231"/>
      <c r="I596" s="231"/>
      <c r="J596" s="231"/>
      <c r="K596" s="231"/>
      <c r="L596" s="231"/>
      <c r="M596" s="231"/>
      <c r="N596" s="231"/>
      <c r="O596" s="231"/>
      <c r="P596" s="231"/>
      <c r="Q596" s="231"/>
      <c r="R596" s="303"/>
      <c r="S596" s="231"/>
      <c r="T596" s="231"/>
      <c r="U596" s="231"/>
      <c r="V596" s="255"/>
      <c r="W596" s="234"/>
      <c r="X596" s="234"/>
      <c r="Y596" s="231"/>
      <c r="Z596" s="231"/>
      <c r="AA596" s="234"/>
      <c r="AB596" s="234"/>
      <c r="AC596" s="234"/>
      <c r="AD596" s="234"/>
      <c r="AE596" s="242">
        <f>SUMPRODUCT($K$418:$K$573,AE418:AE573)</f>
        <v>0</v>
      </c>
      <c r="AF596" s="242">
        <f>SUMPRODUCT($K$418:$K$573,AF418:AF573)</f>
        <v>0</v>
      </c>
      <c r="AG596" s="242">
        <f>IF(AG416="kw",SUMPRODUCT($Q$418:$Q$573,$Y$418:$Y$573,AG418:AG573),SUMPRODUCT($K$418:$K$573,AG418:AG573))</f>
        <v>0</v>
      </c>
      <c r="AH596" s="242">
        <f t="shared" ref="AH596:AR596" si="1734">IF(AH416="kw",SUMPRODUCT($Q$418:$Q$573,$Y$418:$Y$573,AH418:AH573),SUMPRODUCT($K$418:$K$573,AH418:AH573))</f>
        <v>0</v>
      </c>
      <c r="AI596" s="242">
        <f t="shared" si="1734"/>
        <v>0</v>
      </c>
      <c r="AJ596" s="242">
        <f t="shared" si="1734"/>
        <v>0</v>
      </c>
      <c r="AK596" s="242">
        <f t="shared" si="1734"/>
        <v>0</v>
      </c>
      <c r="AL596" s="242">
        <f t="shared" si="1734"/>
        <v>0</v>
      </c>
      <c r="AM596" s="242">
        <f t="shared" si="1734"/>
        <v>0</v>
      </c>
      <c r="AN596" s="242">
        <f t="shared" si="1734"/>
        <v>0</v>
      </c>
      <c r="AO596" s="242">
        <f t="shared" si="1734"/>
        <v>0</v>
      </c>
      <c r="AP596" s="242">
        <f t="shared" si="1734"/>
        <v>0</v>
      </c>
      <c r="AQ596" s="242">
        <f t="shared" si="1734"/>
        <v>0</v>
      </c>
      <c r="AR596" s="242">
        <f t="shared" si="1734"/>
        <v>0</v>
      </c>
      <c r="AS596" s="286"/>
    </row>
    <row r="597" spans="1:45" ht="15" hidden="1">
      <c r="B597" s="367" t="s">
        <v>603</v>
      </c>
      <c r="C597" s="255"/>
      <c r="D597" s="231"/>
      <c r="E597" s="231"/>
      <c r="F597" s="231"/>
      <c r="G597" s="231"/>
      <c r="H597" s="231"/>
      <c r="I597" s="231"/>
      <c r="J597" s="231"/>
      <c r="K597" s="231"/>
      <c r="L597" s="231"/>
      <c r="M597" s="231"/>
      <c r="N597" s="231"/>
      <c r="O597" s="231"/>
      <c r="P597" s="231"/>
      <c r="Q597" s="231"/>
      <c r="R597" s="303"/>
      <c r="S597" s="231"/>
      <c r="T597" s="231"/>
      <c r="U597" s="231"/>
      <c r="V597" s="255"/>
      <c r="W597" s="234"/>
      <c r="X597" s="234"/>
      <c r="Y597" s="231"/>
      <c r="Z597" s="231"/>
      <c r="AA597" s="234"/>
      <c r="AB597" s="234"/>
      <c r="AC597" s="234"/>
      <c r="AD597" s="234"/>
      <c r="AE597" s="242">
        <f>SUMPRODUCT($L$418:$L$573,AE418:AE573)</f>
        <v>0</v>
      </c>
      <c r="AF597" s="242">
        <f>SUMPRODUCT($L$418:$L$573,AF418:AF573)</f>
        <v>0</v>
      </c>
      <c r="AG597" s="242">
        <f>IF(AG416="kw",SUMPRODUCT($Q$418:$Q$573,$Z$418:$Z$573,AG418:AG573),SUMPRODUCT($L$418:$L$573,AG418:AG573))</f>
        <v>0</v>
      </c>
      <c r="AH597" s="242">
        <f t="shared" ref="AH597:AR597" si="1735">IF(AH416="kw",SUMPRODUCT($Q$418:$Q$573,$Z$418:$Z$573,AH418:AH573),SUMPRODUCT($L$418:$L$573,AH418:AH573))</f>
        <v>0</v>
      </c>
      <c r="AI597" s="242">
        <f t="shared" si="1735"/>
        <v>0</v>
      </c>
      <c r="AJ597" s="242">
        <f t="shared" si="1735"/>
        <v>0</v>
      </c>
      <c r="AK597" s="242">
        <f t="shared" si="1735"/>
        <v>0</v>
      </c>
      <c r="AL597" s="242">
        <f t="shared" si="1735"/>
        <v>0</v>
      </c>
      <c r="AM597" s="242">
        <f t="shared" si="1735"/>
        <v>0</v>
      </c>
      <c r="AN597" s="242">
        <f t="shared" si="1735"/>
        <v>0</v>
      </c>
      <c r="AO597" s="242">
        <f t="shared" si="1735"/>
        <v>0</v>
      </c>
      <c r="AP597" s="242">
        <f t="shared" si="1735"/>
        <v>0</v>
      </c>
      <c r="AQ597" s="242">
        <f t="shared" si="1735"/>
        <v>0</v>
      </c>
      <c r="AR597" s="242">
        <f t="shared" si="1735"/>
        <v>0</v>
      </c>
      <c r="AS597" s="286"/>
    </row>
    <row r="598" spans="1:45" ht="15" hidden="1">
      <c r="B598" s="367" t="s">
        <v>604</v>
      </c>
      <c r="C598" s="255"/>
      <c r="D598" s="231"/>
      <c r="E598" s="231"/>
      <c r="F598" s="231"/>
      <c r="G598" s="231"/>
      <c r="H598" s="231"/>
      <c r="I598" s="231"/>
      <c r="J598" s="231"/>
      <c r="K598" s="231"/>
      <c r="L598" s="231"/>
      <c r="M598" s="231"/>
      <c r="N598" s="231"/>
      <c r="O598" s="231"/>
      <c r="P598" s="231"/>
      <c r="Q598" s="231"/>
      <c r="R598" s="303"/>
      <c r="S598" s="231"/>
      <c r="T598" s="231"/>
      <c r="U598" s="231"/>
      <c r="V598" s="255"/>
      <c r="W598" s="234"/>
      <c r="X598" s="234"/>
      <c r="Y598" s="231"/>
      <c r="Z598" s="231"/>
      <c r="AA598" s="234"/>
      <c r="AB598" s="234"/>
      <c r="AC598" s="234"/>
      <c r="AD598" s="234"/>
      <c r="AE598" s="242">
        <f>SUMPRODUCT($M$418:$M$573,AE418:AE573)</f>
        <v>0</v>
      </c>
      <c r="AF598" s="242">
        <f>SUMPRODUCT($M$418:$M$573,AF418:AF573)</f>
        <v>0</v>
      </c>
      <c r="AG598" s="242">
        <f t="shared" ref="AG598:AR598" si="1736">IF(AG416="kw",SUMPRODUCT($Q$418:$Q$573,$AA$418:$AA$573,AG418:AG573),SUMPRODUCT($M$418:$M$573,AG418:AG573))</f>
        <v>0</v>
      </c>
      <c r="AH598" s="242">
        <f t="shared" si="1736"/>
        <v>0</v>
      </c>
      <c r="AI598" s="242">
        <f t="shared" si="1736"/>
        <v>0</v>
      </c>
      <c r="AJ598" s="242">
        <f t="shared" si="1736"/>
        <v>0</v>
      </c>
      <c r="AK598" s="242">
        <f t="shared" si="1736"/>
        <v>0</v>
      </c>
      <c r="AL598" s="242">
        <f t="shared" si="1736"/>
        <v>0</v>
      </c>
      <c r="AM598" s="242">
        <f t="shared" si="1736"/>
        <v>0</v>
      </c>
      <c r="AN598" s="242">
        <f t="shared" si="1736"/>
        <v>0</v>
      </c>
      <c r="AO598" s="242">
        <f t="shared" si="1736"/>
        <v>0</v>
      </c>
      <c r="AP598" s="242">
        <f t="shared" si="1736"/>
        <v>0</v>
      </c>
      <c r="AQ598" s="242">
        <f t="shared" si="1736"/>
        <v>0</v>
      </c>
      <c r="AR598" s="242">
        <f t="shared" si="1736"/>
        <v>0</v>
      </c>
      <c r="AS598" s="286"/>
    </row>
    <row r="599" spans="1:45" ht="15" hidden="1">
      <c r="B599" s="749" t="s">
        <v>605</v>
      </c>
      <c r="C599" s="310"/>
      <c r="D599" s="327"/>
      <c r="E599" s="327"/>
      <c r="F599" s="327"/>
      <c r="G599" s="327"/>
      <c r="H599" s="327"/>
      <c r="I599" s="327"/>
      <c r="J599" s="327"/>
      <c r="K599" s="327"/>
      <c r="L599" s="327"/>
      <c r="M599" s="327"/>
      <c r="N599" s="327"/>
      <c r="O599" s="327"/>
      <c r="P599" s="327"/>
      <c r="Q599" s="327"/>
      <c r="R599" s="326"/>
      <c r="S599" s="327"/>
      <c r="T599" s="327"/>
      <c r="U599" s="327"/>
      <c r="V599" s="310"/>
      <c r="W599" s="328"/>
      <c r="X599" s="328"/>
      <c r="Y599" s="327"/>
      <c r="Z599" s="327"/>
      <c r="AA599" s="328"/>
      <c r="AB599" s="328"/>
      <c r="AC599" s="328"/>
      <c r="AD599" s="328"/>
      <c r="AE599" s="276">
        <f>SUMPRODUCT($N$418:$N$573,AE418:AE573)</f>
        <v>0</v>
      </c>
      <c r="AF599" s="276">
        <f>SUMPRODUCT($N$418:$N$573,AF418:AF573)</f>
        <v>0</v>
      </c>
      <c r="AG599" s="276">
        <f>IF(AG416="kw",SUMPRODUCT($Q$418:$Q$573,$AB$418:$AB$573,AG418:AG573),SUMPRODUCT($N$418:$N$573,AG418:AG573))</f>
        <v>0</v>
      </c>
      <c r="AH599" s="276">
        <f t="shared" ref="AH599:AR599" si="1737">IF(AH416="kw",SUMPRODUCT($Q$418:$Q$573,$AB$418:$AB$573,AH418:AH573),SUMPRODUCT($N$418:$N$573,AH418:AH573))</f>
        <v>0</v>
      </c>
      <c r="AI599" s="276">
        <f t="shared" si="1737"/>
        <v>0</v>
      </c>
      <c r="AJ599" s="276">
        <f t="shared" si="1737"/>
        <v>0</v>
      </c>
      <c r="AK599" s="276">
        <f t="shared" si="1737"/>
        <v>0</v>
      </c>
      <c r="AL599" s="276">
        <f t="shared" si="1737"/>
        <v>0</v>
      </c>
      <c r="AM599" s="276">
        <f t="shared" si="1737"/>
        <v>0</v>
      </c>
      <c r="AN599" s="276">
        <f t="shared" si="1737"/>
        <v>0</v>
      </c>
      <c r="AO599" s="276">
        <f t="shared" si="1737"/>
        <v>0</v>
      </c>
      <c r="AP599" s="276">
        <f t="shared" si="1737"/>
        <v>0</v>
      </c>
      <c r="AQ599" s="276">
        <f t="shared" si="1737"/>
        <v>0</v>
      </c>
      <c r="AR599" s="276">
        <f t="shared" si="1737"/>
        <v>0</v>
      </c>
      <c r="AS599" s="747"/>
    </row>
    <row r="600" spans="1:45" ht="22.5" hidden="1" customHeight="1">
      <c r="B600" s="313" t="s">
        <v>380</v>
      </c>
      <c r="C600" s="329"/>
      <c r="D600" s="330"/>
      <c r="E600" s="330"/>
      <c r="F600" s="330"/>
      <c r="G600" s="330"/>
      <c r="H600" s="330"/>
      <c r="I600" s="330"/>
      <c r="J600" s="330"/>
      <c r="K600" s="330"/>
      <c r="L600" s="330"/>
      <c r="M600" s="330"/>
      <c r="N600" s="330"/>
      <c r="O600" s="330"/>
      <c r="P600" s="330"/>
      <c r="Q600" s="330"/>
      <c r="R600" s="330"/>
      <c r="S600" s="330"/>
      <c r="T600" s="330"/>
      <c r="U600" s="330"/>
      <c r="V600" s="316"/>
      <c r="W600" s="317"/>
      <c r="X600" s="330"/>
      <c r="Y600" s="330"/>
      <c r="Z600" s="330"/>
      <c r="AA600" s="330"/>
      <c r="AB600" s="330"/>
      <c r="AC600" s="330"/>
      <c r="AD600" s="330"/>
      <c r="AE600" s="331"/>
      <c r="AF600" s="331"/>
      <c r="AG600" s="331"/>
      <c r="AH600" s="331"/>
      <c r="AI600" s="331"/>
      <c r="AJ600" s="331"/>
      <c r="AK600" s="331"/>
      <c r="AL600" s="331"/>
      <c r="AM600" s="331"/>
      <c r="AN600" s="331"/>
      <c r="AO600" s="331"/>
      <c r="AP600" s="331"/>
      <c r="AQ600" s="331"/>
      <c r="AR600" s="331"/>
      <c r="AS600" s="331"/>
    </row>
    <row r="601" spans="1:45" hidden="1"/>
    <row r="602" spans="1:45" hidden="1"/>
    <row r="603" spans="1:45" ht="15.6" hidden="1">
      <c r="B603" s="232" t="s">
        <v>606</v>
      </c>
      <c r="C603" s="233"/>
      <c r="D603" s="478" t="s">
        <v>257</v>
      </c>
      <c r="E603" s="208"/>
      <c r="F603" s="478"/>
      <c r="G603" s="208"/>
      <c r="H603" s="208"/>
      <c r="I603" s="208"/>
      <c r="J603" s="208"/>
      <c r="K603" s="208"/>
      <c r="L603" s="208"/>
      <c r="M603" s="208"/>
      <c r="N603" s="208"/>
      <c r="O603" s="208"/>
      <c r="P603" s="208"/>
      <c r="Q603" s="208"/>
      <c r="R603" s="233"/>
      <c r="S603" s="208"/>
      <c r="T603" s="208"/>
      <c r="U603" s="208"/>
      <c r="V603" s="208"/>
      <c r="W603" s="208"/>
      <c r="X603" s="208"/>
      <c r="Y603" s="208"/>
      <c r="Z603" s="208"/>
      <c r="AA603" s="208"/>
      <c r="AB603" s="208"/>
      <c r="AC603" s="208"/>
      <c r="AD603" s="208"/>
      <c r="AE603" s="222"/>
      <c r="AF603" s="220"/>
      <c r="AG603" s="220"/>
      <c r="AH603" s="220"/>
      <c r="AI603" s="220"/>
      <c r="AJ603" s="220"/>
      <c r="AK603" s="220"/>
      <c r="AL603" s="220"/>
      <c r="AM603" s="220"/>
      <c r="AN603" s="220"/>
      <c r="AO603" s="220"/>
      <c r="AP603" s="220"/>
      <c r="AQ603" s="220"/>
      <c r="AR603" s="220"/>
    </row>
    <row r="604" spans="1:45" ht="33.75" hidden="1" customHeight="1">
      <c r="B604" s="913" t="s">
        <v>313</v>
      </c>
      <c r="C604" s="915" t="s">
        <v>314</v>
      </c>
      <c r="D604" s="235" t="s">
        <v>315</v>
      </c>
      <c r="E604" s="613" t="s">
        <v>316</v>
      </c>
      <c r="F604" s="614"/>
      <c r="G604" s="614"/>
      <c r="H604" s="614"/>
      <c r="I604" s="614"/>
      <c r="J604" s="614"/>
      <c r="K604" s="614"/>
      <c r="L604" s="614"/>
      <c r="M604" s="615"/>
      <c r="N604" s="605"/>
      <c r="O604" s="605"/>
      <c r="P604" s="605"/>
      <c r="Q604" s="915" t="s">
        <v>317</v>
      </c>
      <c r="R604" s="235" t="s">
        <v>318</v>
      </c>
      <c r="S604" s="910" t="s">
        <v>319</v>
      </c>
      <c r="T604" s="911"/>
      <c r="U604" s="911"/>
      <c r="V604" s="911"/>
      <c r="W604" s="911"/>
      <c r="X604" s="911"/>
      <c r="Y604" s="911"/>
      <c r="Z604" s="911"/>
      <c r="AA604" s="911"/>
      <c r="AB604" s="911"/>
      <c r="AC604" s="911"/>
      <c r="AD604" s="921"/>
      <c r="AE604" s="910" t="s">
        <v>320</v>
      </c>
      <c r="AF604" s="911"/>
      <c r="AG604" s="911"/>
      <c r="AH604" s="911"/>
      <c r="AI604" s="911"/>
      <c r="AJ604" s="911"/>
      <c r="AK604" s="911"/>
      <c r="AL604" s="911"/>
      <c r="AM604" s="911"/>
      <c r="AN604" s="911"/>
      <c r="AO604" s="911"/>
      <c r="AP604" s="911"/>
      <c r="AQ604" s="911"/>
      <c r="AR604" s="911"/>
      <c r="AS604" s="912"/>
    </row>
    <row r="605" spans="1:45" ht="68.25" hidden="1" customHeight="1">
      <c r="B605" s="914"/>
      <c r="C605" s="916"/>
      <c r="D605" s="236">
        <v>2018</v>
      </c>
      <c r="E605" s="236">
        <v>2019</v>
      </c>
      <c r="F605" s="236">
        <v>2020</v>
      </c>
      <c r="G605" s="236">
        <v>2021</v>
      </c>
      <c r="H605" s="236">
        <v>2022</v>
      </c>
      <c r="I605" s="236">
        <v>2023</v>
      </c>
      <c r="J605" s="236">
        <v>2024</v>
      </c>
      <c r="K605" s="236">
        <v>2025</v>
      </c>
      <c r="L605" s="236">
        <v>2026</v>
      </c>
      <c r="M605" s="236">
        <v>2027</v>
      </c>
      <c r="N605" s="236">
        <v>2028</v>
      </c>
      <c r="O605" s="236">
        <v>2029</v>
      </c>
      <c r="P605" s="236">
        <v>2030</v>
      </c>
      <c r="Q605" s="917"/>
      <c r="R605" s="236">
        <v>2018</v>
      </c>
      <c r="S605" s="236">
        <v>2019</v>
      </c>
      <c r="T605" s="236">
        <v>2020</v>
      </c>
      <c r="U605" s="236">
        <v>2021</v>
      </c>
      <c r="V605" s="236">
        <v>2022</v>
      </c>
      <c r="W605" s="236">
        <v>2023</v>
      </c>
      <c r="X605" s="236">
        <v>2024</v>
      </c>
      <c r="Y605" s="236">
        <v>2025</v>
      </c>
      <c r="Z605" s="236">
        <v>2026</v>
      </c>
      <c r="AA605" s="236">
        <v>2027</v>
      </c>
      <c r="AB605" s="236">
        <v>2028</v>
      </c>
      <c r="AC605" s="236">
        <v>2029</v>
      </c>
      <c r="AD605" s="236">
        <v>2030</v>
      </c>
      <c r="AE605" s="236" t="str">
        <f>'1.  LRAMVA Summary'!$D$53</f>
        <v>Residential</v>
      </c>
      <c r="AF605" s="236" t="str">
        <f>'1.  LRAMVA Summary'!$E$53</f>
        <v>GS&lt;50 kW</v>
      </c>
      <c r="AG605" s="236" t="str">
        <f>'1.  LRAMVA Summary'!$F$53</f>
        <v>GS 50 TO 1,499 KW</v>
      </c>
      <c r="AH605" s="236" t="str">
        <f>'1.  LRAMVA Summary'!$G$53</f>
        <v>GS 1,500 TO 4,999</v>
      </c>
      <c r="AI605" s="236" t="str">
        <f>'1.  LRAMVA Summary'!$H$53</f>
        <v>Large User</v>
      </c>
      <c r="AJ605" s="236" t="str">
        <f>'1.  LRAMVA Summary'!$I$53</f>
        <v>Unmetered Scattered Load</v>
      </c>
      <c r="AK605" s="236" t="str">
        <f>'1.  LRAMVA Summary'!$J$53</f>
        <v>Streetlighting</v>
      </c>
      <c r="AL605" s="236" t="str">
        <f>'1.  LRAMVA Summary'!$K$53</f>
        <v/>
      </c>
      <c r="AM605" s="236" t="str">
        <f>'1.  LRAMVA Summary'!$L$53</f>
        <v/>
      </c>
      <c r="AN605" s="236" t="str">
        <f>'1.  LRAMVA Summary'!$M$53</f>
        <v/>
      </c>
      <c r="AO605" s="236" t="str">
        <f>'1.  LRAMVA Summary'!$N$53</f>
        <v/>
      </c>
      <c r="AP605" s="236" t="str">
        <f>'1.  LRAMVA Summary'!$O$53</f>
        <v/>
      </c>
      <c r="AQ605" s="236" t="str">
        <f>'1.  LRAMVA Summary'!$P$53</f>
        <v/>
      </c>
      <c r="AR605" s="236" t="str">
        <f>'1.  LRAMVA Summary'!$Q$53</f>
        <v/>
      </c>
      <c r="AS605" s="238" t="str">
        <f>'1.  LRAMVA Summary'!$R$53</f>
        <v>Total</v>
      </c>
    </row>
    <row r="606" spans="1:45" ht="15.75" hidden="1" customHeight="1">
      <c r="A606" s="434"/>
      <c r="B606" s="424" t="s">
        <v>474</v>
      </c>
      <c r="C606" s="240"/>
      <c r="D606" s="240"/>
      <c r="E606" s="240"/>
      <c r="F606" s="240"/>
      <c r="G606" s="240"/>
      <c r="H606" s="240"/>
      <c r="I606" s="240"/>
      <c r="J606" s="240"/>
      <c r="K606" s="240"/>
      <c r="L606" s="240"/>
      <c r="M606" s="240"/>
      <c r="N606" s="240"/>
      <c r="O606" s="240"/>
      <c r="P606" s="240"/>
      <c r="Q606" s="241"/>
      <c r="R606" s="240"/>
      <c r="S606" s="240"/>
      <c r="T606" s="240"/>
      <c r="U606" s="240"/>
      <c r="V606" s="240"/>
      <c r="W606" s="240"/>
      <c r="X606" s="240"/>
      <c r="Y606" s="240"/>
      <c r="Z606" s="240"/>
      <c r="AA606" s="240"/>
      <c r="AB606" s="240"/>
      <c r="AC606" s="240"/>
      <c r="AD606" s="240"/>
      <c r="AE606" s="242" t="str">
        <f>'1.  LRAMVA Summary'!$D$54</f>
        <v>kWh</v>
      </c>
      <c r="AF606" s="242" t="str">
        <f>'1.  LRAMVA Summary'!$E$54</f>
        <v>kWh</v>
      </c>
      <c r="AG606" s="242" t="str">
        <f>'1.  LRAMVA Summary'!$F$54</f>
        <v>kW</v>
      </c>
      <c r="AH606" s="242" t="str">
        <f>'1.  LRAMVA Summary'!$G$54</f>
        <v>KW</v>
      </c>
      <c r="AI606" s="242" t="str">
        <f>'1.  LRAMVA Summary'!$H$54</f>
        <v>kW</v>
      </c>
      <c r="AJ606" s="242" t="str">
        <f>'1.  LRAMVA Summary'!$I$54</f>
        <v>kWh</v>
      </c>
      <c r="AK606" s="242" t="str">
        <f>'1.  LRAMVA Summary'!$J$54</f>
        <v>kW</v>
      </c>
      <c r="AL606" s="242">
        <f>'1.  LRAMVA Summary'!$K$54</f>
        <v>0</v>
      </c>
      <c r="AM606" s="242">
        <f>'1.  LRAMVA Summary'!$L$54</f>
        <v>0</v>
      </c>
      <c r="AN606" s="242">
        <f>'1.  LRAMVA Summary'!$M$54</f>
        <v>0</v>
      </c>
      <c r="AO606" s="242">
        <f>'1.  LRAMVA Summary'!$N$54</f>
        <v>0</v>
      </c>
      <c r="AP606" s="242">
        <f>'1.  LRAMVA Summary'!$O$54</f>
        <v>0</v>
      </c>
      <c r="AQ606" s="242">
        <f>'1.  LRAMVA Summary'!$P$54</f>
        <v>0</v>
      </c>
      <c r="AR606" s="242">
        <f>'1.  LRAMVA Summary'!$Q$54</f>
        <v>0</v>
      </c>
      <c r="AS606" s="243"/>
    </row>
    <row r="607" spans="1:45" ht="15.6" hidden="1" outlineLevel="1">
      <c r="A607" s="434"/>
      <c r="B607" s="413" t="s">
        <v>475</v>
      </c>
      <c r="C607" s="240"/>
      <c r="D607" s="240"/>
      <c r="E607" s="240"/>
      <c r="F607" s="240"/>
      <c r="G607" s="240"/>
      <c r="H607" s="240"/>
      <c r="I607" s="240"/>
      <c r="J607" s="240"/>
      <c r="K607" s="240"/>
      <c r="L607" s="240"/>
      <c r="M607" s="240"/>
      <c r="N607" s="240"/>
      <c r="O607" s="240"/>
      <c r="P607" s="240"/>
      <c r="Q607" s="241"/>
      <c r="R607" s="240"/>
      <c r="S607" s="240"/>
      <c r="T607" s="240"/>
      <c r="U607" s="240"/>
      <c r="V607" s="240"/>
      <c r="W607" s="240"/>
      <c r="X607" s="240"/>
      <c r="Y607" s="240"/>
      <c r="Z607" s="240"/>
      <c r="AA607" s="240"/>
      <c r="AB607" s="240"/>
      <c r="AC607" s="240"/>
      <c r="AD607" s="240"/>
      <c r="AE607" s="242"/>
      <c r="AF607" s="242"/>
      <c r="AG607" s="242"/>
      <c r="AH607" s="242"/>
      <c r="AI607" s="242"/>
      <c r="AJ607" s="242"/>
      <c r="AK607" s="242"/>
      <c r="AL607" s="242"/>
      <c r="AM607" s="242"/>
      <c r="AN607" s="242"/>
      <c r="AO607" s="242"/>
      <c r="AP607" s="242"/>
      <c r="AQ607" s="242"/>
      <c r="AR607" s="242"/>
      <c r="AS607" s="243"/>
    </row>
    <row r="608" spans="1:45" ht="15" hidden="1" outlineLevel="1">
      <c r="A608" s="434">
        <v>1</v>
      </c>
      <c r="B608" s="362" t="s">
        <v>476</v>
      </c>
      <c r="C608" s="242" t="s">
        <v>323</v>
      </c>
      <c r="D608" s="246"/>
      <c r="E608" s="246"/>
      <c r="F608" s="246"/>
      <c r="G608" s="246"/>
      <c r="H608" s="246"/>
      <c r="I608" s="246"/>
      <c r="J608" s="246"/>
      <c r="K608" s="246"/>
      <c r="L608" s="246"/>
      <c r="M608" s="246"/>
      <c r="N608" s="246"/>
      <c r="O608" s="246"/>
      <c r="P608" s="246"/>
      <c r="Q608" s="242"/>
      <c r="R608" s="246"/>
      <c r="S608" s="246"/>
      <c r="T608" s="246"/>
      <c r="U608" s="246"/>
      <c r="V608" s="246"/>
      <c r="W608" s="246"/>
      <c r="X608" s="246"/>
      <c r="Y608" s="246"/>
      <c r="Z608" s="246"/>
      <c r="AA608" s="246"/>
      <c r="AB608" s="246"/>
      <c r="AC608" s="246"/>
      <c r="AD608" s="246"/>
      <c r="AE608" s="344"/>
      <c r="AF608" s="344"/>
      <c r="AG608" s="344"/>
      <c r="AH608" s="344"/>
      <c r="AI608" s="344"/>
      <c r="AJ608" s="344"/>
      <c r="AK608" s="344"/>
      <c r="AL608" s="344"/>
      <c r="AM608" s="344"/>
      <c r="AN608" s="344"/>
      <c r="AO608" s="344"/>
      <c r="AP608" s="344"/>
      <c r="AQ608" s="344"/>
      <c r="AR608" s="344"/>
      <c r="AS608" s="247">
        <f>SUM(AE608:AR608)</f>
        <v>0</v>
      </c>
    </row>
    <row r="609" spans="1:45" ht="15" hidden="1" outlineLevel="1">
      <c r="A609" s="434"/>
      <c r="B609" s="245" t="s">
        <v>607</v>
      </c>
      <c r="C609" s="242" t="s">
        <v>325</v>
      </c>
      <c r="D609" s="246"/>
      <c r="E609" s="246"/>
      <c r="F609" s="246"/>
      <c r="G609" s="246"/>
      <c r="H609" s="246"/>
      <c r="I609" s="246"/>
      <c r="J609" s="246"/>
      <c r="K609" s="246"/>
      <c r="L609" s="246"/>
      <c r="M609" s="246"/>
      <c r="N609" s="246"/>
      <c r="O609" s="246"/>
      <c r="P609" s="246"/>
      <c r="Q609" s="386"/>
      <c r="R609" s="246"/>
      <c r="S609" s="246"/>
      <c r="T609" s="246"/>
      <c r="U609" s="246"/>
      <c r="V609" s="246"/>
      <c r="W609" s="246"/>
      <c r="X609" s="246"/>
      <c r="Y609" s="246"/>
      <c r="Z609" s="246"/>
      <c r="AA609" s="246"/>
      <c r="AB609" s="246"/>
      <c r="AC609" s="246"/>
      <c r="AD609" s="246"/>
      <c r="AE609" s="345">
        <f>AE608</f>
        <v>0</v>
      </c>
      <c r="AF609" s="345">
        <f t="shared" ref="AF609" si="1738">AF608</f>
        <v>0</v>
      </c>
      <c r="AG609" s="345">
        <f t="shared" ref="AG609" si="1739">AG608</f>
        <v>0</v>
      </c>
      <c r="AH609" s="345">
        <f t="shared" ref="AH609" si="1740">AH608</f>
        <v>0</v>
      </c>
      <c r="AI609" s="345">
        <f t="shared" ref="AI609" si="1741">AI608</f>
        <v>0</v>
      </c>
      <c r="AJ609" s="345">
        <f t="shared" ref="AJ609" si="1742">AJ608</f>
        <v>0</v>
      </c>
      <c r="AK609" s="345">
        <f t="shared" ref="AK609" si="1743">AK608</f>
        <v>0</v>
      </c>
      <c r="AL609" s="345">
        <f t="shared" ref="AL609" si="1744">AL608</f>
        <v>0</v>
      </c>
      <c r="AM609" s="345">
        <f t="shared" ref="AM609" si="1745">AM608</f>
        <v>0</v>
      </c>
      <c r="AN609" s="345">
        <f t="shared" ref="AN609" si="1746">AN608</f>
        <v>0</v>
      </c>
      <c r="AO609" s="345">
        <f t="shared" ref="AO609" si="1747">AO608</f>
        <v>0</v>
      </c>
      <c r="AP609" s="345">
        <f t="shared" ref="AP609" si="1748">AP608</f>
        <v>0</v>
      </c>
      <c r="AQ609" s="345">
        <f t="shared" ref="AQ609" si="1749">AQ608</f>
        <v>0</v>
      </c>
      <c r="AR609" s="345">
        <f t="shared" ref="AR609" si="1750">AR608</f>
        <v>0</v>
      </c>
      <c r="AS609" s="248"/>
    </row>
    <row r="610" spans="1:45" ht="15.6" hidden="1" outlineLevel="1">
      <c r="A610" s="434"/>
      <c r="B610" s="249"/>
      <c r="C610" s="250"/>
      <c r="D610" s="250"/>
      <c r="E610" s="250"/>
      <c r="F610" s="250"/>
      <c r="G610" s="250"/>
      <c r="H610" s="250"/>
      <c r="I610" s="250"/>
      <c r="J610" s="606"/>
      <c r="K610" s="250"/>
      <c r="L610" s="250"/>
      <c r="M610" s="250"/>
      <c r="N610" s="250"/>
      <c r="O610" s="250"/>
      <c r="P610" s="250"/>
      <c r="Q610" s="251"/>
      <c r="R610" s="250"/>
      <c r="S610" s="250"/>
      <c r="T610" s="250"/>
      <c r="U610" s="250"/>
      <c r="V610" s="250"/>
      <c r="W610" s="250"/>
      <c r="X610" s="250"/>
      <c r="Y610" s="250"/>
      <c r="Z610" s="250"/>
      <c r="AA610" s="250"/>
      <c r="AB610" s="250"/>
      <c r="AC610" s="250"/>
      <c r="AD610" s="250"/>
      <c r="AE610" s="346"/>
      <c r="AF610" s="347"/>
      <c r="AG610" s="347"/>
      <c r="AH610" s="347"/>
      <c r="AI610" s="347"/>
      <c r="AJ610" s="347"/>
      <c r="AK610" s="347"/>
      <c r="AL610" s="347"/>
      <c r="AM610" s="347"/>
      <c r="AN610" s="347"/>
      <c r="AO610" s="347"/>
      <c r="AP610" s="347"/>
      <c r="AQ610" s="347"/>
      <c r="AR610" s="347"/>
      <c r="AS610" s="253"/>
    </row>
    <row r="611" spans="1:45" ht="15" hidden="1" outlineLevel="1">
      <c r="A611" s="434">
        <v>2</v>
      </c>
      <c r="B611" s="362" t="s">
        <v>478</v>
      </c>
      <c r="C611" s="242" t="s">
        <v>323</v>
      </c>
      <c r="D611" s="246"/>
      <c r="E611" s="246"/>
      <c r="F611" s="246"/>
      <c r="G611" s="246"/>
      <c r="H611" s="246"/>
      <c r="I611" s="246"/>
      <c r="J611" s="246"/>
      <c r="K611" s="246"/>
      <c r="L611" s="246"/>
      <c r="M611" s="246"/>
      <c r="N611" s="246"/>
      <c r="O611" s="246"/>
      <c r="P611" s="246"/>
      <c r="Q611" s="242"/>
      <c r="R611" s="246"/>
      <c r="S611" s="246"/>
      <c r="T611" s="246"/>
      <c r="U611" s="246"/>
      <c r="V611" s="246"/>
      <c r="W611" s="246"/>
      <c r="X611" s="246"/>
      <c r="Y611" s="246"/>
      <c r="Z611" s="246"/>
      <c r="AA611" s="246"/>
      <c r="AB611" s="246"/>
      <c r="AC611" s="246"/>
      <c r="AD611" s="246"/>
      <c r="AE611" s="344"/>
      <c r="AF611" s="344"/>
      <c r="AG611" s="344"/>
      <c r="AH611" s="344"/>
      <c r="AI611" s="344"/>
      <c r="AJ611" s="344"/>
      <c r="AK611" s="344"/>
      <c r="AL611" s="344"/>
      <c r="AM611" s="344"/>
      <c r="AN611" s="344"/>
      <c r="AO611" s="344"/>
      <c r="AP611" s="344"/>
      <c r="AQ611" s="344"/>
      <c r="AR611" s="344"/>
      <c r="AS611" s="247">
        <f>SUM(AE611:AR611)</f>
        <v>0</v>
      </c>
    </row>
    <row r="612" spans="1:45" ht="15" hidden="1" outlineLevel="1">
      <c r="A612" s="434"/>
      <c r="B612" s="245" t="s">
        <v>607</v>
      </c>
      <c r="C612" s="242" t="s">
        <v>325</v>
      </c>
      <c r="D612" s="246"/>
      <c r="E612" s="246"/>
      <c r="F612" s="246"/>
      <c r="G612" s="246"/>
      <c r="H612" s="246"/>
      <c r="I612" s="246"/>
      <c r="J612" s="246"/>
      <c r="K612" s="246"/>
      <c r="L612" s="246"/>
      <c r="M612" s="246"/>
      <c r="N612" s="246"/>
      <c r="O612" s="246"/>
      <c r="P612" s="246"/>
      <c r="Q612" s="386"/>
      <c r="R612" s="246"/>
      <c r="S612" s="246"/>
      <c r="T612" s="246"/>
      <c r="U612" s="246"/>
      <c r="V612" s="246"/>
      <c r="W612" s="246"/>
      <c r="X612" s="246"/>
      <c r="Y612" s="246"/>
      <c r="Z612" s="246"/>
      <c r="AA612" s="246"/>
      <c r="AB612" s="246"/>
      <c r="AC612" s="246"/>
      <c r="AD612" s="246"/>
      <c r="AE612" s="345">
        <f>AE611</f>
        <v>0</v>
      </c>
      <c r="AF612" s="345">
        <f t="shared" ref="AF612" si="1751">AF611</f>
        <v>0</v>
      </c>
      <c r="AG612" s="345">
        <f t="shared" ref="AG612" si="1752">AG611</f>
        <v>0</v>
      </c>
      <c r="AH612" s="345">
        <f t="shared" ref="AH612" si="1753">AH611</f>
        <v>0</v>
      </c>
      <c r="AI612" s="345">
        <f t="shared" ref="AI612" si="1754">AI611</f>
        <v>0</v>
      </c>
      <c r="AJ612" s="345">
        <f t="shared" ref="AJ612" si="1755">AJ611</f>
        <v>0</v>
      </c>
      <c r="AK612" s="345">
        <f t="shared" ref="AK612" si="1756">AK611</f>
        <v>0</v>
      </c>
      <c r="AL612" s="345">
        <f t="shared" ref="AL612" si="1757">AL611</f>
        <v>0</v>
      </c>
      <c r="AM612" s="345">
        <f t="shared" ref="AM612" si="1758">AM611</f>
        <v>0</v>
      </c>
      <c r="AN612" s="345">
        <f t="shared" ref="AN612" si="1759">AN611</f>
        <v>0</v>
      </c>
      <c r="AO612" s="345">
        <f t="shared" ref="AO612" si="1760">AO611</f>
        <v>0</v>
      </c>
      <c r="AP612" s="345">
        <f t="shared" ref="AP612" si="1761">AP611</f>
        <v>0</v>
      </c>
      <c r="AQ612" s="345">
        <f t="shared" ref="AQ612" si="1762">AQ611</f>
        <v>0</v>
      </c>
      <c r="AR612" s="345">
        <f t="shared" ref="AR612" si="1763">AR611</f>
        <v>0</v>
      </c>
      <c r="AS612" s="248"/>
    </row>
    <row r="613" spans="1:45" ht="15.6" hidden="1" outlineLevel="1">
      <c r="A613" s="434"/>
      <c r="B613" s="249"/>
      <c r="C613" s="250"/>
      <c r="D613" s="255"/>
      <c r="E613" s="255"/>
      <c r="F613" s="255"/>
      <c r="G613" s="255"/>
      <c r="H613" s="255"/>
      <c r="I613" s="255"/>
      <c r="J613" s="255"/>
      <c r="K613" s="255"/>
      <c r="L613" s="255"/>
      <c r="M613" s="255"/>
      <c r="N613" s="255"/>
      <c r="O613" s="255"/>
      <c r="P613" s="255"/>
      <c r="Q613" s="251"/>
      <c r="R613" s="255"/>
      <c r="S613" s="255"/>
      <c r="T613" s="255"/>
      <c r="U613" s="255"/>
      <c r="V613" s="255"/>
      <c r="W613" s="255"/>
      <c r="X613" s="255"/>
      <c r="Y613" s="255"/>
      <c r="Z613" s="255"/>
      <c r="AA613" s="255"/>
      <c r="AB613" s="255"/>
      <c r="AC613" s="255"/>
      <c r="AD613" s="255"/>
      <c r="AE613" s="346"/>
      <c r="AF613" s="347"/>
      <c r="AG613" s="347"/>
      <c r="AH613" s="347"/>
      <c r="AI613" s="347"/>
      <c r="AJ613" s="347"/>
      <c r="AK613" s="347"/>
      <c r="AL613" s="347"/>
      <c r="AM613" s="347"/>
      <c r="AN613" s="347"/>
      <c r="AO613" s="347"/>
      <c r="AP613" s="347"/>
      <c r="AQ613" s="347"/>
      <c r="AR613" s="347"/>
      <c r="AS613" s="253"/>
    </row>
    <row r="614" spans="1:45" ht="15" hidden="1" outlineLevel="1">
      <c r="A614" s="434">
        <v>3</v>
      </c>
      <c r="B614" s="362" t="s">
        <v>479</v>
      </c>
      <c r="C614" s="242" t="s">
        <v>323</v>
      </c>
      <c r="D614" s="246"/>
      <c r="E614" s="246"/>
      <c r="F614" s="246"/>
      <c r="G614" s="246"/>
      <c r="H614" s="246"/>
      <c r="I614" s="246"/>
      <c r="J614" s="246"/>
      <c r="K614" s="246"/>
      <c r="L614" s="246"/>
      <c r="M614" s="246"/>
      <c r="N614" s="246"/>
      <c r="O614" s="246"/>
      <c r="P614" s="246"/>
      <c r="Q614" s="242"/>
      <c r="R614" s="246"/>
      <c r="S614" s="246"/>
      <c r="T614" s="246"/>
      <c r="U614" s="246"/>
      <c r="V614" s="246"/>
      <c r="W614" s="246"/>
      <c r="X614" s="246"/>
      <c r="Y614" s="246"/>
      <c r="Z614" s="246"/>
      <c r="AA614" s="246"/>
      <c r="AB614" s="246"/>
      <c r="AC614" s="246"/>
      <c r="AD614" s="246"/>
      <c r="AE614" s="344"/>
      <c r="AF614" s="344"/>
      <c r="AG614" s="344"/>
      <c r="AH614" s="344"/>
      <c r="AI614" s="344"/>
      <c r="AJ614" s="344"/>
      <c r="AK614" s="344"/>
      <c r="AL614" s="344"/>
      <c r="AM614" s="344"/>
      <c r="AN614" s="344"/>
      <c r="AO614" s="344"/>
      <c r="AP614" s="344"/>
      <c r="AQ614" s="344"/>
      <c r="AR614" s="344"/>
      <c r="AS614" s="247">
        <f>SUM(AE614:AR614)</f>
        <v>0</v>
      </c>
    </row>
    <row r="615" spans="1:45" ht="15" hidden="1" outlineLevel="1">
      <c r="A615" s="434"/>
      <c r="B615" s="245" t="s">
        <v>607</v>
      </c>
      <c r="C615" s="242" t="s">
        <v>325</v>
      </c>
      <c r="D615" s="246"/>
      <c r="E615" s="246"/>
      <c r="F615" s="246"/>
      <c r="G615" s="246"/>
      <c r="H615" s="246"/>
      <c r="I615" s="246"/>
      <c r="J615" s="246"/>
      <c r="K615" s="246"/>
      <c r="L615" s="246"/>
      <c r="M615" s="246"/>
      <c r="N615" s="246"/>
      <c r="O615" s="246"/>
      <c r="P615" s="246"/>
      <c r="Q615" s="386"/>
      <c r="R615" s="246"/>
      <c r="S615" s="246"/>
      <c r="T615" s="246"/>
      <c r="U615" s="246"/>
      <c r="V615" s="246"/>
      <c r="W615" s="246"/>
      <c r="X615" s="246"/>
      <c r="Y615" s="246"/>
      <c r="Z615" s="246"/>
      <c r="AA615" s="246"/>
      <c r="AB615" s="246"/>
      <c r="AC615" s="246"/>
      <c r="AD615" s="246"/>
      <c r="AE615" s="345">
        <f>AE614</f>
        <v>0</v>
      </c>
      <c r="AF615" s="345">
        <f t="shared" ref="AF615" si="1764">AF614</f>
        <v>0</v>
      </c>
      <c r="AG615" s="345">
        <f t="shared" ref="AG615" si="1765">AG614</f>
        <v>0</v>
      </c>
      <c r="AH615" s="345">
        <f t="shared" ref="AH615" si="1766">AH614</f>
        <v>0</v>
      </c>
      <c r="AI615" s="345">
        <f t="shared" ref="AI615" si="1767">AI614</f>
        <v>0</v>
      </c>
      <c r="AJ615" s="345">
        <f t="shared" ref="AJ615" si="1768">AJ614</f>
        <v>0</v>
      </c>
      <c r="AK615" s="345">
        <f t="shared" ref="AK615" si="1769">AK614</f>
        <v>0</v>
      </c>
      <c r="AL615" s="345">
        <f t="shared" ref="AL615" si="1770">AL614</f>
        <v>0</v>
      </c>
      <c r="AM615" s="345">
        <f t="shared" ref="AM615" si="1771">AM614</f>
        <v>0</v>
      </c>
      <c r="AN615" s="345">
        <f t="shared" ref="AN615" si="1772">AN614</f>
        <v>0</v>
      </c>
      <c r="AO615" s="345">
        <f t="shared" ref="AO615" si="1773">AO614</f>
        <v>0</v>
      </c>
      <c r="AP615" s="345">
        <f t="shared" ref="AP615" si="1774">AP614</f>
        <v>0</v>
      </c>
      <c r="AQ615" s="345">
        <f t="shared" ref="AQ615" si="1775">AQ614</f>
        <v>0</v>
      </c>
      <c r="AR615" s="345">
        <f t="shared" ref="AR615" si="1776">AR614</f>
        <v>0</v>
      </c>
      <c r="AS615" s="248"/>
    </row>
    <row r="616" spans="1:45" ht="15" hidden="1" outlineLevel="1">
      <c r="A616" s="434"/>
      <c r="B616" s="245"/>
      <c r="C616" s="256"/>
      <c r="D616" s="242"/>
      <c r="E616" s="242"/>
      <c r="F616" s="242"/>
      <c r="G616" s="242"/>
      <c r="H616" s="242"/>
      <c r="I616" s="242"/>
      <c r="J616" s="242"/>
      <c r="K616" s="242"/>
      <c r="L616" s="242"/>
      <c r="M616" s="242"/>
      <c r="N616" s="242"/>
      <c r="O616" s="242"/>
      <c r="P616" s="242"/>
      <c r="Q616" s="242"/>
      <c r="R616" s="242"/>
      <c r="S616" s="242"/>
      <c r="T616" s="242"/>
      <c r="U616" s="242"/>
      <c r="V616" s="242"/>
      <c r="W616" s="242"/>
      <c r="X616" s="242"/>
      <c r="Y616" s="242"/>
      <c r="Z616" s="242"/>
      <c r="AA616" s="242"/>
      <c r="AB616" s="242"/>
      <c r="AC616" s="242"/>
      <c r="AD616" s="242"/>
      <c r="AE616" s="346"/>
      <c r="AF616" s="346"/>
      <c r="AG616" s="346"/>
      <c r="AH616" s="346"/>
      <c r="AI616" s="346"/>
      <c r="AJ616" s="346"/>
      <c r="AK616" s="346"/>
      <c r="AL616" s="346"/>
      <c r="AM616" s="346"/>
      <c r="AN616" s="346"/>
      <c r="AO616" s="346"/>
      <c r="AP616" s="346"/>
      <c r="AQ616" s="346"/>
      <c r="AR616" s="346"/>
      <c r="AS616" s="257"/>
    </row>
    <row r="617" spans="1:45" ht="15" hidden="1" outlineLevel="1">
      <c r="A617" s="434">
        <v>4</v>
      </c>
      <c r="B617" s="264" t="s">
        <v>480</v>
      </c>
      <c r="C617" s="242" t="s">
        <v>323</v>
      </c>
      <c r="D617" s="246"/>
      <c r="E617" s="246"/>
      <c r="F617" s="246"/>
      <c r="G617" s="246"/>
      <c r="H617" s="246"/>
      <c r="I617" s="246"/>
      <c r="J617" s="246"/>
      <c r="K617" s="246"/>
      <c r="L617" s="246"/>
      <c r="M617" s="246"/>
      <c r="N617" s="246"/>
      <c r="O617" s="246"/>
      <c r="P617" s="246"/>
      <c r="Q617" s="242"/>
      <c r="R617" s="246"/>
      <c r="S617" s="246"/>
      <c r="T617" s="246"/>
      <c r="U617" s="246"/>
      <c r="V617" s="246"/>
      <c r="W617" s="246"/>
      <c r="X617" s="246"/>
      <c r="Y617" s="246"/>
      <c r="Z617" s="246"/>
      <c r="AA617" s="246"/>
      <c r="AB617" s="246"/>
      <c r="AC617" s="246"/>
      <c r="AD617" s="246"/>
      <c r="AE617" s="344"/>
      <c r="AF617" s="344"/>
      <c r="AG617" s="344"/>
      <c r="AH617" s="344"/>
      <c r="AI617" s="344"/>
      <c r="AJ617" s="344"/>
      <c r="AK617" s="344"/>
      <c r="AL617" s="344"/>
      <c r="AM617" s="344"/>
      <c r="AN617" s="344"/>
      <c r="AO617" s="344"/>
      <c r="AP617" s="344"/>
      <c r="AQ617" s="344"/>
      <c r="AR617" s="344"/>
      <c r="AS617" s="247">
        <f>SUM(AE617:AR617)</f>
        <v>0</v>
      </c>
    </row>
    <row r="618" spans="1:45" ht="15" hidden="1" outlineLevel="1">
      <c r="A618" s="434"/>
      <c r="B618" s="245" t="s">
        <v>607</v>
      </c>
      <c r="C618" s="242" t="s">
        <v>325</v>
      </c>
      <c r="D618" s="246"/>
      <c r="E618" s="246"/>
      <c r="F618" s="246"/>
      <c r="G618" s="246"/>
      <c r="H618" s="246"/>
      <c r="I618" s="246"/>
      <c r="J618" s="246"/>
      <c r="K618" s="246"/>
      <c r="L618" s="246"/>
      <c r="M618" s="246"/>
      <c r="N618" s="246"/>
      <c r="O618" s="246"/>
      <c r="P618" s="246"/>
      <c r="Q618" s="386"/>
      <c r="R618" s="246"/>
      <c r="S618" s="246"/>
      <c r="T618" s="246"/>
      <c r="U618" s="246"/>
      <c r="V618" s="246"/>
      <c r="W618" s="246"/>
      <c r="X618" s="246"/>
      <c r="Y618" s="246"/>
      <c r="Z618" s="246"/>
      <c r="AA618" s="246"/>
      <c r="AB618" s="246"/>
      <c r="AC618" s="246"/>
      <c r="AD618" s="246"/>
      <c r="AE618" s="345">
        <f>AE617</f>
        <v>0</v>
      </c>
      <c r="AF618" s="345">
        <f t="shared" ref="AF618" si="1777">AF617</f>
        <v>0</v>
      </c>
      <c r="AG618" s="345">
        <f t="shared" ref="AG618" si="1778">AG617</f>
        <v>0</v>
      </c>
      <c r="AH618" s="345">
        <f t="shared" ref="AH618" si="1779">AH617</f>
        <v>0</v>
      </c>
      <c r="AI618" s="345">
        <f t="shared" ref="AI618" si="1780">AI617</f>
        <v>0</v>
      </c>
      <c r="AJ618" s="345">
        <f t="shared" ref="AJ618" si="1781">AJ617</f>
        <v>0</v>
      </c>
      <c r="AK618" s="345">
        <f t="shared" ref="AK618" si="1782">AK617</f>
        <v>0</v>
      </c>
      <c r="AL618" s="345">
        <f t="shared" ref="AL618" si="1783">AL617</f>
        <v>0</v>
      </c>
      <c r="AM618" s="345">
        <f t="shared" ref="AM618" si="1784">AM617</f>
        <v>0</v>
      </c>
      <c r="AN618" s="345">
        <f t="shared" ref="AN618" si="1785">AN617</f>
        <v>0</v>
      </c>
      <c r="AO618" s="345">
        <f t="shared" ref="AO618" si="1786">AO617</f>
        <v>0</v>
      </c>
      <c r="AP618" s="345">
        <f t="shared" ref="AP618" si="1787">AP617</f>
        <v>0</v>
      </c>
      <c r="AQ618" s="345">
        <f t="shared" ref="AQ618" si="1788">AQ617</f>
        <v>0</v>
      </c>
      <c r="AR618" s="345">
        <f t="shared" ref="AR618" si="1789">AR617</f>
        <v>0</v>
      </c>
      <c r="AS618" s="248"/>
    </row>
    <row r="619" spans="1:45" ht="15" hidden="1" outlineLevel="1">
      <c r="A619" s="434"/>
      <c r="B619" s="245"/>
      <c r="C619" s="256"/>
      <c r="D619" s="255"/>
      <c r="E619" s="255"/>
      <c r="F619" s="255"/>
      <c r="G619" s="255"/>
      <c r="H619" s="255"/>
      <c r="I619" s="255"/>
      <c r="J619" s="255"/>
      <c r="K619" s="255"/>
      <c r="L619" s="255"/>
      <c r="M619" s="255"/>
      <c r="N619" s="255"/>
      <c r="O619" s="255"/>
      <c r="P619" s="255"/>
      <c r="Q619" s="242"/>
      <c r="R619" s="255"/>
      <c r="S619" s="255"/>
      <c r="T619" s="255"/>
      <c r="U619" s="255"/>
      <c r="V619" s="255"/>
      <c r="W619" s="255"/>
      <c r="X619" s="255"/>
      <c r="Y619" s="255"/>
      <c r="Z619" s="255"/>
      <c r="AA619" s="255"/>
      <c r="AB619" s="255"/>
      <c r="AC619" s="255"/>
      <c r="AD619" s="255"/>
      <c r="AE619" s="346"/>
      <c r="AF619" s="346"/>
      <c r="AG619" s="346"/>
      <c r="AH619" s="346"/>
      <c r="AI619" s="346"/>
      <c r="AJ619" s="346"/>
      <c r="AK619" s="346"/>
      <c r="AL619" s="346"/>
      <c r="AM619" s="346"/>
      <c r="AN619" s="346"/>
      <c r="AO619" s="346"/>
      <c r="AP619" s="346"/>
      <c r="AQ619" s="346"/>
      <c r="AR619" s="346"/>
      <c r="AS619" s="257"/>
    </row>
    <row r="620" spans="1:45" ht="15.75" hidden="1" customHeight="1" outlineLevel="1">
      <c r="A620" s="434">
        <v>5</v>
      </c>
      <c r="B620" s="362" t="s">
        <v>481</v>
      </c>
      <c r="C620" s="242" t="s">
        <v>323</v>
      </c>
      <c r="D620" s="246"/>
      <c r="E620" s="246"/>
      <c r="F620" s="246"/>
      <c r="G620" s="246"/>
      <c r="H620" s="246"/>
      <c r="I620" s="246"/>
      <c r="J620" s="246"/>
      <c r="K620" s="246"/>
      <c r="L620" s="246"/>
      <c r="M620" s="246"/>
      <c r="N620" s="246"/>
      <c r="O620" s="246"/>
      <c r="P620" s="246"/>
      <c r="Q620" s="242"/>
      <c r="R620" s="246"/>
      <c r="S620" s="246"/>
      <c r="T620" s="246"/>
      <c r="U620" s="246"/>
      <c r="V620" s="246"/>
      <c r="W620" s="246"/>
      <c r="X620" s="246"/>
      <c r="Y620" s="246"/>
      <c r="Z620" s="246"/>
      <c r="AA620" s="246"/>
      <c r="AB620" s="246"/>
      <c r="AC620" s="246"/>
      <c r="AD620" s="246"/>
      <c r="AE620" s="344"/>
      <c r="AF620" s="344"/>
      <c r="AG620" s="344"/>
      <c r="AH620" s="344"/>
      <c r="AI620" s="344"/>
      <c r="AJ620" s="344"/>
      <c r="AK620" s="344"/>
      <c r="AL620" s="344"/>
      <c r="AM620" s="344"/>
      <c r="AN620" s="344"/>
      <c r="AO620" s="344"/>
      <c r="AP620" s="344"/>
      <c r="AQ620" s="344"/>
      <c r="AR620" s="344"/>
      <c r="AS620" s="247">
        <f>SUM(AE620:AR620)</f>
        <v>0</v>
      </c>
    </row>
    <row r="621" spans="1:45" ht="15" hidden="1" outlineLevel="1">
      <c r="A621" s="434"/>
      <c r="B621" s="245" t="s">
        <v>607</v>
      </c>
      <c r="C621" s="242" t="s">
        <v>325</v>
      </c>
      <c r="D621" s="246"/>
      <c r="E621" s="246"/>
      <c r="F621" s="246"/>
      <c r="G621" s="246"/>
      <c r="H621" s="246"/>
      <c r="I621" s="246"/>
      <c r="J621" s="246"/>
      <c r="K621" s="246"/>
      <c r="L621" s="246"/>
      <c r="M621" s="246"/>
      <c r="N621" s="246"/>
      <c r="O621" s="246"/>
      <c r="P621" s="246"/>
      <c r="Q621" s="386"/>
      <c r="R621" s="246"/>
      <c r="S621" s="246"/>
      <c r="T621" s="246"/>
      <c r="U621" s="246"/>
      <c r="V621" s="246"/>
      <c r="W621" s="246"/>
      <c r="X621" s="246"/>
      <c r="Y621" s="246"/>
      <c r="Z621" s="246"/>
      <c r="AA621" s="246"/>
      <c r="AB621" s="246"/>
      <c r="AC621" s="246"/>
      <c r="AD621" s="246"/>
      <c r="AE621" s="345">
        <f>AE620</f>
        <v>0</v>
      </c>
      <c r="AF621" s="345">
        <f t="shared" ref="AF621" si="1790">AF620</f>
        <v>0</v>
      </c>
      <c r="AG621" s="345">
        <f t="shared" ref="AG621" si="1791">AG620</f>
        <v>0</v>
      </c>
      <c r="AH621" s="345">
        <f t="shared" ref="AH621" si="1792">AH620</f>
        <v>0</v>
      </c>
      <c r="AI621" s="345">
        <f t="shared" ref="AI621" si="1793">AI620</f>
        <v>0</v>
      </c>
      <c r="AJ621" s="345">
        <f t="shared" ref="AJ621" si="1794">AJ620</f>
        <v>0</v>
      </c>
      <c r="AK621" s="345">
        <f t="shared" ref="AK621" si="1795">AK620</f>
        <v>0</v>
      </c>
      <c r="AL621" s="345">
        <f t="shared" ref="AL621" si="1796">AL620</f>
        <v>0</v>
      </c>
      <c r="AM621" s="345">
        <f t="shared" ref="AM621" si="1797">AM620</f>
        <v>0</v>
      </c>
      <c r="AN621" s="345">
        <f t="shared" ref="AN621" si="1798">AN620</f>
        <v>0</v>
      </c>
      <c r="AO621" s="345">
        <f t="shared" ref="AO621" si="1799">AO620</f>
        <v>0</v>
      </c>
      <c r="AP621" s="345">
        <f t="shared" ref="AP621" si="1800">AP620</f>
        <v>0</v>
      </c>
      <c r="AQ621" s="345">
        <f t="shared" ref="AQ621" si="1801">AQ620</f>
        <v>0</v>
      </c>
      <c r="AR621" s="345">
        <f t="shared" ref="AR621" si="1802">AR620</f>
        <v>0</v>
      </c>
      <c r="AS621" s="248"/>
    </row>
    <row r="622" spans="1:45" ht="15" hidden="1" outlineLevel="1">
      <c r="A622" s="434"/>
      <c r="B622" s="245"/>
      <c r="C622" s="242"/>
      <c r="D622" s="242"/>
      <c r="E622" s="242"/>
      <c r="F622" s="242"/>
      <c r="G622" s="242"/>
      <c r="H622" s="242"/>
      <c r="I622" s="242"/>
      <c r="J622" s="242"/>
      <c r="K622" s="242"/>
      <c r="L622" s="242"/>
      <c r="M622" s="242"/>
      <c r="N622" s="242"/>
      <c r="O622" s="242"/>
      <c r="P622" s="242"/>
      <c r="Q622" s="242"/>
      <c r="R622" s="242"/>
      <c r="S622" s="242"/>
      <c r="T622" s="242"/>
      <c r="U622" s="242"/>
      <c r="V622" s="242"/>
      <c r="W622" s="242"/>
      <c r="X622" s="242"/>
      <c r="Y622" s="242"/>
      <c r="Z622" s="242"/>
      <c r="AA622" s="242"/>
      <c r="AB622" s="242"/>
      <c r="AC622" s="242"/>
      <c r="AD622" s="242"/>
      <c r="AE622" s="356"/>
      <c r="AF622" s="357"/>
      <c r="AG622" s="357"/>
      <c r="AH622" s="357"/>
      <c r="AI622" s="357"/>
      <c r="AJ622" s="357"/>
      <c r="AK622" s="357"/>
      <c r="AL622" s="357"/>
      <c r="AM622" s="357"/>
      <c r="AN622" s="357"/>
      <c r="AO622" s="357"/>
      <c r="AP622" s="357"/>
      <c r="AQ622" s="357"/>
      <c r="AR622" s="357"/>
      <c r="AS622" s="248"/>
    </row>
    <row r="623" spans="1:45" ht="15.6" hidden="1" outlineLevel="1">
      <c r="A623" s="434"/>
      <c r="B623" s="269" t="s">
        <v>482</v>
      </c>
      <c r="C623" s="240"/>
      <c r="D623" s="240"/>
      <c r="E623" s="240"/>
      <c r="F623" s="240"/>
      <c r="G623" s="240"/>
      <c r="H623" s="240"/>
      <c r="I623" s="240"/>
      <c r="J623" s="240"/>
      <c r="K623" s="240"/>
      <c r="L623" s="240"/>
      <c r="M623" s="240"/>
      <c r="N623" s="240"/>
      <c r="O623" s="240"/>
      <c r="P623" s="240"/>
      <c r="Q623" s="241"/>
      <c r="R623" s="240"/>
      <c r="S623" s="240"/>
      <c r="T623" s="240"/>
      <c r="U623" s="240"/>
      <c r="V623" s="240"/>
      <c r="W623" s="240"/>
      <c r="X623" s="240"/>
      <c r="Y623" s="240"/>
      <c r="Z623" s="240"/>
      <c r="AA623" s="240"/>
      <c r="AB623" s="240"/>
      <c r="AC623" s="240"/>
      <c r="AD623" s="240"/>
      <c r="AE623" s="348"/>
      <c r="AF623" s="348"/>
      <c r="AG623" s="348"/>
      <c r="AH623" s="348"/>
      <c r="AI623" s="348"/>
      <c r="AJ623" s="348"/>
      <c r="AK623" s="348"/>
      <c r="AL623" s="348"/>
      <c r="AM623" s="348"/>
      <c r="AN623" s="348"/>
      <c r="AO623" s="348"/>
      <c r="AP623" s="348"/>
      <c r="AQ623" s="348"/>
      <c r="AR623" s="348"/>
      <c r="AS623" s="243"/>
    </row>
    <row r="624" spans="1:45" ht="15" hidden="1" outlineLevel="1">
      <c r="A624" s="434">
        <v>6</v>
      </c>
      <c r="B624" s="362" t="s">
        <v>483</v>
      </c>
      <c r="C624" s="242" t="s">
        <v>323</v>
      </c>
      <c r="D624" s="246"/>
      <c r="E624" s="246"/>
      <c r="F624" s="246"/>
      <c r="G624" s="246"/>
      <c r="H624" s="246"/>
      <c r="I624" s="246"/>
      <c r="J624" s="246"/>
      <c r="K624" s="246"/>
      <c r="L624" s="246"/>
      <c r="M624" s="246"/>
      <c r="N624" s="246"/>
      <c r="O624" s="246"/>
      <c r="P624" s="246"/>
      <c r="Q624" s="246">
        <v>12</v>
      </c>
      <c r="R624" s="246"/>
      <c r="S624" s="246"/>
      <c r="T624" s="246"/>
      <c r="U624" s="246"/>
      <c r="V624" s="246"/>
      <c r="W624" s="246"/>
      <c r="X624" s="246"/>
      <c r="Y624" s="246"/>
      <c r="Z624" s="246"/>
      <c r="AA624" s="246"/>
      <c r="AB624" s="246"/>
      <c r="AC624" s="246"/>
      <c r="AD624" s="246"/>
      <c r="AE624" s="349"/>
      <c r="AF624" s="344"/>
      <c r="AG624" s="344"/>
      <c r="AH624" s="344"/>
      <c r="AI624" s="344"/>
      <c r="AJ624" s="344"/>
      <c r="AK624" s="344"/>
      <c r="AL624" s="349"/>
      <c r="AM624" s="349"/>
      <c r="AN624" s="349"/>
      <c r="AO624" s="349"/>
      <c r="AP624" s="349"/>
      <c r="AQ624" s="349"/>
      <c r="AR624" s="349"/>
      <c r="AS624" s="247">
        <f>SUM(AE624:AR624)</f>
        <v>0</v>
      </c>
    </row>
    <row r="625" spans="1:45" ht="15" hidden="1" outlineLevel="1">
      <c r="A625" s="434"/>
      <c r="B625" s="245" t="s">
        <v>607</v>
      </c>
      <c r="C625" s="242" t="s">
        <v>325</v>
      </c>
      <c r="D625" s="246"/>
      <c r="E625" s="246"/>
      <c r="F625" s="246"/>
      <c r="G625" s="246"/>
      <c r="H625" s="246"/>
      <c r="I625" s="246"/>
      <c r="J625" s="246"/>
      <c r="K625" s="246"/>
      <c r="L625" s="246"/>
      <c r="M625" s="246"/>
      <c r="N625" s="246"/>
      <c r="O625" s="246"/>
      <c r="P625" s="246"/>
      <c r="Q625" s="246">
        <f>Q624</f>
        <v>12</v>
      </c>
      <c r="R625" s="246"/>
      <c r="S625" s="246"/>
      <c r="T625" s="246"/>
      <c r="U625" s="246"/>
      <c r="V625" s="246"/>
      <c r="W625" s="246"/>
      <c r="X625" s="246"/>
      <c r="Y625" s="246"/>
      <c r="Z625" s="246"/>
      <c r="AA625" s="246"/>
      <c r="AB625" s="246"/>
      <c r="AC625" s="246"/>
      <c r="AD625" s="246"/>
      <c r="AE625" s="345">
        <f>AE624</f>
        <v>0</v>
      </c>
      <c r="AF625" s="345">
        <f t="shared" ref="AF625" si="1803">AF624</f>
        <v>0</v>
      </c>
      <c r="AG625" s="345">
        <f t="shared" ref="AG625" si="1804">AG624</f>
        <v>0</v>
      </c>
      <c r="AH625" s="345">
        <f t="shared" ref="AH625" si="1805">AH624</f>
        <v>0</v>
      </c>
      <c r="AI625" s="345">
        <f t="shared" ref="AI625" si="1806">AI624</f>
        <v>0</v>
      </c>
      <c r="AJ625" s="345">
        <f t="shared" ref="AJ625" si="1807">AJ624</f>
        <v>0</v>
      </c>
      <c r="AK625" s="345">
        <f t="shared" ref="AK625" si="1808">AK624</f>
        <v>0</v>
      </c>
      <c r="AL625" s="345">
        <f t="shared" ref="AL625" si="1809">AL624</f>
        <v>0</v>
      </c>
      <c r="AM625" s="345">
        <f t="shared" ref="AM625" si="1810">AM624</f>
        <v>0</v>
      </c>
      <c r="AN625" s="345">
        <f t="shared" ref="AN625" si="1811">AN624</f>
        <v>0</v>
      </c>
      <c r="AO625" s="345">
        <f t="shared" ref="AO625" si="1812">AO624</f>
        <v>0</v>
      </c>
      <c r="AP625" s="345">
        <f t="shared" ref="AP625" si="1813">AP624</f>
        <v>0</v>
      </c>
      <c r="AQ625" s="345">
        <f t="shared" ref="AQ625" si="1814">AQ624</f>
        <v>0</v>
      </c>
      <c r="AR625" s="345">
        <f t="shared" ref="AR625" si="1815">AR624</f>
        <v>0</v>
      </c>
      <c r="AS625" s="261"/>
    </row>
    <row r="626" spans="1:45" ht="15" hidden="1" outlineLevel="1">
      <c r="A626" s="434"/>
      <c r="B626" s="260"/>
      <c r="C626" s="262"/>
      <c r="D626" s="242"/>
      <c r="E626" s="242"/>
      <c r="F626" s="242"/>
      <c r="G626" s="242"/>
      <c r="H626" s="242"/>
      <c r="I626" s="242"/>
      <c r="J626" s="242"/>
      <c r="K626" s="242"/>
      <c r="L626" s="242"/>
      <c r="M626" s="242"/>
      <c r="N626" s="242"/>
      <c r="O626" s="242"/>
      <c r="P626" s="242"/>
      <c r="Q626" s="242"/>
      <c r="R626" s="242"/>
      <c r="S626" s="242"/>
      <c r="T626" s="242"/>
      <c r="U626" s="242"/>
      <c r="V626" s="242"/>
      <c r="W626" s="242"/>
      <c r="X626" s="242"/>
      <c r="Y626" s="242"/>
      <c r="Z626" s="242"/>
      <c r="AA626" s="242"/>
      <c r="AB626" s="242"/>
      <c r="AC626" s="242"/>
      <c r="AD626" s="242"/>
      <c r="AE626" s="350"/>
      <c r="AF626" s="350"/>
      <c r="AG626" s="350"/>
      <c r="AH626" s="350"/>
      <c r="AI626" s="350"/>
      <c r="AJ626" s="350"/>
      <c r="AK626" s="350"/>
      <c r="AL626" s="350"/>
      <c r="AM626" s="350"/>
      <c r="AN626" s="350"/>
      <c r="AO626" s="350"/>
      <c r="AP626" s="350"/>
      <c r="AQ626" s="350"/>
      <c r="AR626" s="350"/>
      <c r="AS626" s="263"/>
    </row>
    <row r="627" spans="1:45" ht="15" hidden="1" outlineLevel="1">
      <c r="A627" s="434">
        <v>7</v>
      </c>
      <c r="B627" s="362" t="s">
        <v>484</v>
      </c>
      <c r="C627" s="242" t="s">
        <v>323</v>
      </c>
      <c r="D627" s="246"/>
      <c r="E627" s="246"/>
      <c r="F627" s="246"/>
      <c r="G627" s="246"/>
      <c r="H627" s="246"/>
      <c r="I627" s="246"/>
      <c r="J627" s="246"/>
      <c r="K627" s="246"/>
      <c r="L627" s="246"/>
      <c r="M627" s="246"/>
      <c r="N627" s="246"/>
      <c r="O627" s="246"/>
      <c r="P627" s="246"/>
      <c r="Q627" s="246">
        <v>12</v>
      </c>
      <c r="R627" s="246"/>
      <c r="S627" s="246"/>
      <c r="T627" s="246"/>
      <c r="U627" s="246"/>
      <c r="V627" s="246"/>
      <c r="W627" s="246"/>
      <c r="X627" s="246"/>
      <c r="Y627" s="246"/>
      <c r="Z627" s="246"/>
      <c r="AA627" s="246"/>
      <c r="AB627" s="246"/>
      <c r="AC627" s="246"/>
      <c r="AD627" s="246"/>
      <c r="AE627" s="349"/>
      <c r="AF627" s="344"/>
      <c r="AG627" s="344"/>
      <c r="AH627" s="344"/>
      <c r="AI627" s="344"/>
      <c r="AJ627" s="344"/>
      <c r="AK627" s="344"/>
      <c r="AL627" s="349"/>
      <c r="AM627" s="349"/>
      <c r="AN627" s="349"/>
      <c r="AO627" s="349"/>
      <c r="AP627" s="349"/>
      <c r="AQ627" s="349"/>
      <c r="AR627" s="349"/>
      <c r="AS627" s="247">
        <f>SUM(AE627:AR627)</f>
        <v>0</v>
      </c>
    </row>
    <row r="628" spans="1:45" ht="15" hidden="1" outlineLevel="1">
      <c r="A628" s="434"/>
      <c r="B628" s="245" t="s">
        <v>607</v>
      </c>
      <c r="C628" s="242" t="s">
        <v>325</v>
      </c>
      <c r="D628" s="246"/>
      <c r="E628" s="246"/>
      <c r="F628" s="246"/>
      <c r="G628" s="246"/>
      <c r="H628" s="246"/>
      <c r="I628" s="246"/>
      <c r="J628" s="246"/>
      <c r="K628" s="246"/>
      <c r="L628" s="246"/>
      <c r="M628" s="246"/>
      <c r="N628" s="246"/>
      <c r="O628" s="246"/>
      <c r="P628" s="246"/>
      <c r="Q628" s="246">
        <f>Q627</f>
        <v>12</v>
      </c>
      <c r="R628" s="246"/>
      <c r="S628" s="246"/>
      <c r="T628" s="246"/>
      <c r="U628" s="246"/>
      <c r="V628" s="246"/>
      <c r="W628" s="246"/>
      <c r="X628" s="246"/>
      <c r="Y628" s="246"/>
      <c r="Z628" s="246"/>
      <c r="AA628" s="246"/>
      <c r="AB628" s="246"/>
      <c r="AC628" s="246"/>
      <c r="AD628" s="246"/>
      <c r="AE628" s="345">
        <f>AE627</f>
        <v>0</v>
      </c>
      <c r="AF628" s="345">
        <f t="shared" ref="AF628" si="1816">AF627</f>
        <v>0</v>
      </c>
      <c r="AG628" s="345">
        <f t="shared" ref="AG628" si="1817">AG627</f>
        <v>0</v>
      </c>
      <c r="AH628" s="345">
        <f t="shared" ref="AH628" si="1818">AH627</f>
        <v>0</v>
      </c>
      <c r="AI628" s="345">
        <f t="shared" ref="AI628" si="1819">AI627</f>
        <v>0</v>
      </c>
      <c r="AJ628" s="345">
        <f t="shared" ref="AJ628" si="1820">AJ627</f>
        <v>0</v>
      </c>
      <c r="AK628" s="345">
        <f t="shared" ref="AK628" si="1821">AK627</f>
        <v>0</v>
      </c>
      <c r="AL628" s="345">
        <f t="shared" ref="AL628" si="1822">AL627</f>
        <v>0</v>
      </c>
      <c r="AM628" s="345">
        <f t="shared" ref="AM628" si="1823">AM627</f>
        <v>0</v>
      </c>
      <c r="AN628" s="345">
        <f t="shared" ref="AN628" si="1824">AN627</f>
        <v>0</v>
      </c>
      <c r="AO628" s="345">
        <f t="shared" ref="AO628" si="1825">AO627</f>
        <v>0</v>
      </c>
      <c r="AP628" s="345">
        <f t="shared" ref="AP628" si="1826">AP627</f>
        <v>0</v>
      </c>
      <c r="AQ628" s="345">
        <f t="shared" ref="AQ628" si="1827">AQ627</f>
        <v>0</v>
      </c>
      <c r="AR628" s="345">
        <f t="shared" ref="AR628" si="1828">AR627</f>
        <v>0</v>
      </c>
      <c r="AS628" s="261"/>
    </row>
    <row r="629" spans="1:45" ht="15" hidden="1" outlineLevel="1">
      <c r="A629" s="434"/>
      <c r="B629" s="264"/>
      <c r="C629" s="262"/>
      <c r="D629" s="242"/>
      <c r="E629" s="242"/>
      <c r="F629" s="242"/>
      <c r="G629" s="242"/>
      <c r="H629" s="242"/>
      <c r="I629" s="242"/>
      <c r="J629" s="242"/>
      <c r="K629" s="242"/>
      <c r="L629" s="242"/>
      <c r="M629" s="242"/>
      <c r="N629" s="242"/>
      <c r="O629" s="242"/>
      <c r="P629" s="242"/>
      <c r="Q629" s="242"/>
      <c r="R629" s="242"/>
      <c r="S629" s="242"/>
      <c r="T629" s="242"/>
      <c r="U629" s="242"/>
      <c r="V629" s="242"/>
      <c r="W629" s="242"/>
      <c r="X629" s="242"/>
      <c r="Y629" s="242"/>
      <c r="Z629" s="242"/>
      <c r="AA629" s="242"/>
      <c r="AB629" s="242"/>
      <c r="AC629" s="242"/>
      <c r="AD629" s="242"/>
      <c r="AE629" s="350"/>
      <c r="AF629" s="351"/>
      <c r="AG629" s="350"/>
      <c r="AH629" s="350"/>
      <c r="AI629" s="350"/>
      <c r="AJ629" s="350"/>
      <c r="AK629" s="350"/>
      <c r="AL629" s="350"/>
      <c r="AM629" s="350"/>
      <c r="AN629" s="350"/>
      <c r="AO629" s="350"/>
      <c r="AP629" s="350"/>
      <c r="AQ629" s="350"/>
      <c r="AR629" s="350"/>
      <c r="AS629" s="263"/>
    </row>
    <row r="630" spans="1:45" ht="15" hidden="1" outlineLevel="1">
      <c r="A630" s="434">
        <v>8</v>
      </c>
      <c r="B630" s="362" t="s">
        <v>485</v>
      </c>
      <c r="C630" s="242" t="s">
        <v>323</v>
      </c>
      <c r="D630" s="246"/>
      <c r="E630" s="246"/>
      <c r="F630" s="246"/>
      <c r="G630" s="246"/>
      <c r="H630" s="246"/>
      <c r="I630" s="246"/>
      <c r="J630" s="246"/>
      <c r="K630" s="246"/>
      <c r="L630" s="246"/>
      <c r="M630" s="246"/>
      <c r="N630" s="246"/>
      <c r="O630" s="246"/>
      <c r="P630" s="246"/>
      <c r="Q630" s="246">
        <v>12</v>
      </c>
      <c r="R630" s="246"/>
      <c r="S630" s="246"/>
      <c r="T630" s="246"/>
      <c r="U630" s="246"/>
      <c r="V630" s="246"/>
      <c r="W630" s="246"/>
      <c r="X630" s="246"/>
      <c r="Y630" s="246"/>
      <c r="Z630" s="246"/>
      <c r="AA630" s="246"/>
      <c r="AB630" s="246"/>
      <c r="AC630" s="246"/>
      <c r="AD630" s="246"/>
      <c r="AE630" s="349"/>
      <c r="AF630" s="344"/>
      <c r="AG630" s="344"/>
      <c r="AH630" s="344"/>
      <c r="AI630" s="344"/>
      <c r="AJ630" s="344"/>
      <c r="AK630" s="344"/>
      <c r="AL630" s="349"/>
      <c r="AM630" s="349"/>
      <c r="AN630" s="349"/>
      <c r="AO630" s="349"/>
      <c r="AP630" s="349"/>
      <c r="AQ630" s="349"/>
      <c r="AR630" s="349"/>
      <c r="AS630" s="247">
        <f>SUM(AE630:AR630)</f>
        <v>0</v>
      </c>
    </row>
    <row r="631" spans="1:45" ht="15" hidden="1" outlineLevel="1">
      <c r="A631" s="434"/>
      <c r="B631" s="245" t="s">
        <v>607</v>
      </c>
      <c r="C631" s="242" t="s">
        <v>325</v>
      </c>
      <c r="D631" s="246"/>
      <c r="E631" s="246"/>
      <c r="F631" s="246"/>
      <c r="G631" s="246"/>
      <c r="H631" s="246"/>
      <c r="I631" s="246"/>
      <c r="J631" s="246"/>
      <c r="K631" s="246"/>
      <c r="L631" s="246"/>
      <c r="M631" s="246"/>
      <c r="N631" s="246"/>
      <c r="O631" s="246"/>
      <c r="P631" s="246"/>
      <c r="Q631" s="246">
        <f>Q630</f>
        <v>12</v>
      </c>
      <c r="R631" s="246"/>
      <c r="S631" s="246"/>
      <c r="T631" s="246"/>
      <c r="U631" s="246"/>
      <c r="V631" s="246"/>
      <c r="W631" s="246"/>
      <c r="X631" s="246"/>
      <c r="Y631" s="246"/>
      <c r="Z631" s="246"/>
      <c r="AA631" s="246"/>
      <c r="AB631" s="246"/>
      <c r="AC631" s="246"/>
      <c r="AD631" s="246"/>
      <c r="AE631" s="345">
        <f>AE630</f>
        <v>0</v>
      </c>
      <c r="AF631" s="345">
        <f t="shared" ref="AF631" si="1829">AF630</f>
        <v>0</v>
      </c>
      <c r="AG631" s="345">
        <f t="shared" ref="AG631" si="1830">AG630</f>
        <v>0</v>
      </c>
      <c r="AH631" s="345">
        <f t="shared" ref="AH631" si="1831">AH630</f>
        <v>0</v>
      </c>
      <c r="AI631" s="345">
        <f t="shared" ref="AI631" si="1832">AI630</f>
        <v>0</v>
      </c>
      <c r="AJ631" s="345">
        <f t="shared" ref="AJ631" si="1833">AJ630</f>
        <v>0</v>
      </c>
      <c r="AK631" s="345">
        <f t="shared" ref="AK631" si="1834">AK630</f>
        <v>0</v>
      </c>
      <c r="AL631" s="345">
        <f t="shared" ref="AL631" si="1835">AL630</f>
        <v>0</v>
      </c>
      <c r="AM631" s="345">
        <f t="shared" ref="AM631" si="1836">AM630</f>
        <v>0</v>
      </c>
      <c r="AN631" s="345">
        <f t="shared" ref="AN631" si="1837">AN630</f>
        <v>0</v>
      </c>
      <c r="AO631" s="345">
        <f t="shared" ref="AO631" si="1838">AO630</f>
        <v>0</v>
      </c>
      <c r="AP631" s="345">
        <f t="shared" ref="AP631" si="1839">AP630</f>
        <v>0</v>
      </c>
      <c r="AQ631" s="345">
        <f t="shared" ref="AQ631" si="1840">AQ630</f>
        <v>0</v>
      </c>
      <c r="AR631" s="345">
        <f t="shared" ref="AR631" si="1841">AR630</f>
        <v>0</v>
      </c>
      <c r="AS631" s="261"/>
    </row>
    <row r="632" spans="1:45" ht="15" hidden="1" outlineLevel="1">
      <c r="A632" s="434"/>
      <c r="B632" s="264"/>
      <c r="C632" s="262"/>
      <c r="D632" s="266"/>
      <c r="E632" s="266"/>
      <c r="F632" s="266"/>
      <c r="G632" s="266"/>
      <c r="H632" s="266"/>
      <c r="I632" s="266"/>
      <c r="J632" s="266"/>
      <c r="K632" s="266"/>
      <c r="L632" s="266"/>
      <c r="M632" s="266"/>
      <c r="N632" s="266"/>
      <c r="O632" s="266"/>
      <c r="P632" s="266"/>
      <c r="Q632" s="242"/>
      <c r="R632" s="266"/>
      <c r="S632" s="266"/>
      <c r="T632" s="266"/>
      <c r="U632" s="266"/>
      <c r="V632" s="266"/>
      <c r="W632" s="266"/>
      <c r="X632" s="266"/>
      <c r="Y632" s="266"/>
      <c r="Z632" s="266"/>
      <c r="AA632" s="266"/>
      <c r="AB632" s="266"/>
      <c r="AC632" s="266"/>
      <c r="AD632" s="266"/>
      <c r="AE632" s="350"/>
      <c r="AF632" s="351"/>
      <c r="AG632" s="350"/>
      <c r="AH632" s="350"/>
      <c r="AI632" s="350"/>
      <c r="AJ632" s="350"/>
      <c r="AK632" s="350"/>
      <c r="AL632" s="350"/>
      <c r="AM632" s="350"/>
      <c r="AN632" s="350"/>
      <c r="AO632" s="350"/>
      <c r="AP632" s="350"/>
      <c r="AQ632" s="350"/>
      <c r="AR632" s="350"/>
      <c r="AS632" s="263"/>
    </row>
    <row r="633" spans="1:45" ht="15" hidden="1" outlineLevel="1">
      <c r="A633" s="434">
        <v>9</v>
      </c>
      <c r="B633" s="362" t="s">
        <v>486</v>
      </c>
      <c r="C633" s="242" t="s">
        <v>323</v>
      </c>
      <c r="D633" s="246"/>
      <c r="E633" s="246"/>
      <c r="F633" s="246"/>
      <c r="G633" s="246"/>
      <c r="H633" s="246"/>
      <c r="I633" s="246"/>
      <c r="J633" s="246"/>
      <c r="K633" s="246"/>
      <c r="L633" s="246"/>
      <c r="M633" s="246"/>
      <c r="N633" s="246"/>
      <c r="O633" s="246"/>
      <c r="P633" s="246"/>
      <c r="Q633" s="246">
        <v>12</v>
      </c>
      <c r="R633" s="246"/>
      <c r="S633" s="246"/>
      <c r="T633" s="246"/>
      <c r="U633" s="246"/>
      <c r="V633" s="246"/>
      <c r="W633" s="246"/>
      <c r="X633" s="246"/>
      <c r="Y633" s="246"/>
      <c r="Z633" s="246"/>
      <c r="AA633" s="246"/>
      <c r="AB633" s="246"/>
      <c r="AC633" s="246"/>
      <c r="AD633" s="246"/>
      <c r="AE633" s="349"/>
      <c r="AF633" s="344"/>
      <c r="AG633" s="344"/>
      <c r="AH633" s="344"/>
      <c r="AI633" s="344"/>
      <c r="AJ633" s="344"/>
      <c r="AK633" s="344"/>
      <c r="AL633" s="349"/>
      <c r="AM633" s="349"/>
      <c r="AN633" s="349"/>
      <c r="AO633" s="349"/>
      <c r="AP633" s="349"/>
      <c r="AQ633" s="349"/>
      <c r="AR633" s="349"/>
      <c r="AS633" s="247">
        <f>SUM(AE633:AR633)</f>
        <v>0</v>
      </c>
    </row>
    <row r="634" spans="1:45" ht="15" hidden="1" outlineLevel="1">
      <c r="A634" s="434"/>
      <c r="B634" s="245" t="s">
        <v>607</v>
      </c>
      <c r="C634" s="242" t="s">
        <v>325</v>
      </c>
      <c r="D634" s="246"/>
      <c r="E634" s="246"/>
      <c r="F634" s="246"/>
      <c r="G634" s="246"/>
      <c r="H634" s="246"/>
      <c r="I634" s="246"/>
      <c r="J634" s="246"/>
      <c r="K634" s="246"/>
      <c r="L634" s="246"/>
      <c r="M634" s="246"/>
      <c r="N634" s="246"/>
      <c r="O634" s="246"/>
      <c r="P634" s="246"/>
      <c r="Q634" s="246">
        <f>Q633</f>
        <v>12</v>
      </c>
      <c r="R634" s="246"/>
      <c r="S634" s="246"/>
      <c r="T634" s="246"/>
      <c r="U634" s="246"/>
      <c r="V634" s="246"/>
      <c r="W634" s="246"/>
      <c r="X634" s="246"/>
      <c r="Y634" s="246"/>
      <c r="Z634" s="246"/>
      <c r="AA634" s="246"/>
      <c r="AB634" s="246"/>
      <c r="AC634" s="246"/>
      <c r="AD634" s="246"/>
      <c r="AE634" s="345">
        <f>AE633</f>
        <v>0</v>
      </c>
      <c r="AF634" s="345">
        <f t="shared" ref="AF634" si="1842">AF633</f>
        <v>0</v>
      </c>
      <c r="AG634" s="345">
        <f t="shared" ref="AG634" si="1843">AG633</f>
        <v>0</v>
      </c>
      <c r="AH634" s="345">
        <f t="shared" ref="AH634" si="1844">AH633</f>
        <v>0</v>
      </c>
      <c r="AI634" s="345">
        <f t="shared" ref="AI634" si="1845">AI633</f>
        <v>0</v>
      </c>
      <c r="AJ634" s="345">
        <f t="shared" ref="AJ634" si="1846">AJ633</f>
        <v>0</v>
      </c>
      <c r="AK634" s="345">
        <f t="shared" ref="AK634" si="1847">AK633</f>
        <v>0</v>
      </c>
      <c r="AL634" s="345">
        <f t="shared" ref="AL634" si="1848">AL633</f>
        <v>0</v>
      </c>
      <c r="AM634" s="345">
        <f t="shared" ref="AM634" si="1849">AM633</f>
        <v>0</v>
      </c>
      <c r="AN634" s="345">
        <f t="shared" ref="AN634" si="1850">AN633</f>
        <v>0</v>
      </c>
      <c r="AO634" s="345">
        <f t="shared" ref="AO634" si="1851">AO633</f>
        <v>0</v>
      </c>
      <c r="AP634" s="345">
        <f t="shared" ref="AP634" si="1852">AP633</f>
        <v>0</v>
      </c>
      <c r="AQ634" s="345">
        <f t="shared" ref="AQ634" si="1853">AQ633</f>
        <v>0</v>
      </c>
      <c r="AR634" s="345">
        <f t="shared" ref="AR634" si="1854">AR633</f>
        <v>0</v>
      </c>
      <c r="AS634" s="261"/>
    </row>
    <row r="635" spans="1:45" ht="15" hidden="1" outlineLevel="1">
      <c r="A635" s="434"/>
      <c r="B635" s="264"/>
      <c r="C635" s="262"/>
      <c r="D635" s="266"/>
      <c r="E635" s="266"/>
      <c r="F635" s="266"/>
      <c r="G635" s="266"/>
      <c r="H635" s="266"/>
      <c r="I635" s="266"/>
      <c r="J635" s="266"/>
      <c r="K635" s="266"/>
      <c r="L635" s="266"/>
      <c r="M635" s="266"/>
      <c r="N635" s="266"/>
      <c r="O635" s="266"/>
      <c r="P635" s="266"/>
      <c r="Q635" s="242"/>
      <c r="R635" s="266"/>
      <c r="S635" s="266"/>
      <c r="T635" s="266"/>
      <c r="U635" s="266"/>
      <c r="V635" s="266"/>
      <c r="W635" s="266"/>
      <c r="X635" s="266"/>
      <c r="Y635" s="266"/>
      <c r="Z635" s="266"/>
      <c r="AA635" s="266"/>
      <c r="AB635" s="266"/>
      <c r="AC635" s="266"/>
      <c r="AD635" s="266"/>
      <c r="AE635" s="350"/>
      <c r="AF635" s="350"/>
      <c r="AG635" s="350"/>
      <c r="AH635" s="350"/>
      <c r="AI635" s="350"/>
      <c r="AJ635" s="350"/>
      <c r="AK635" s="350"/>
      <c r="AL635" s="350"/>
      <c r="AM635" s="350"/>
      <c r="AN635" s="350"/>
      <c r="AO635" s="350"/>
      <c r="AP635" s="350"/>
      <c r="AQ635" s="350"/>
      <c r="AR635" s="350"/>
      <c r="AS635" s="263"/>
    </row>
    <row r="636" spans="1:45" ht="15" hidden="1" outlineLevel="1">
      <c r="A636" s="434">
        <v>10</v>
      </c>
      <c r="B636" s="362" t="s">
        <v>487</v>
      </c>
      <c r="C636" s="242" t="s">
        <v>323</v>
      </c>
      <c r="D636" s="246"/>
      <c r="E636" s="246"/>
      <c r="F636" s="246"/>
      <c r="G636" s="246"/>
      <c r="H636" s="246"/>
      <c r="I636" s="246"/>
      <c r="J636" s="246"/>
      <c r="K636" s="246"/>
      <c r="L636" s="246"/>
      <c r="M636" s="246"/>
      <c r="N636" s="246"/>
      <c r="O636" s="246"/>
      <c r="P636" s="246"/>
      <c r="Q636" s="246">
        <v>3</v>
      </c>
      <c r="R636" s="246"/>
      <c r="S636" s="246"/>
      <c r="T636" s="246"/>
      <c r="U636" s="246"/>
      <c r="V636" s="246"/>
      <c r="W636" s="246"/>
      <c r="X636" s="246"/>
      <c r="Y636" s="246"/>
      <c r="Z636" s="246"/>
      <c r="AA636" s="246"/>
      <c r="AB636" s="246"/>
      <c r="AC636" s="246"/>
      <c r="AD636" s="246"/>
      <c r="AE636" s="349"/>
      <c r="AF636" s="344"/>
      <c r="AG636" s="344"/>
      <c r="AH636" s="344"/>
      <c r="AI636" s="344"/>
      <c r="AJ636" s="344"/>
      <c r="AK636" s="344"/>
      <c r="AL636" s="349"/>
      <c r="AM636" s="349"/>
      <c r="AN636" s="349"/>
      <c r="AO636" s="349"/>
      <c r="AP636" s="349"/>
      <c r="AQ636" s="349"/>
      <c r="AR636" s="349"/>
      <c r="AS636" s="247">
        <f>SUM(AE636:AR636)</f>
        <v>0</v>
      </c>
    </row>
    <row r="637" spans="1:45" ht="15" hidden="1" outlineLevel="1">
      <c r="A637" s="434"/>
      <c r="B637" s="245" t="s">
        <v>607</v>
      </c>
      <c r="C637" s="242" t="s">
        <v>325</v>
      </c>
      <c r="D637" s="246"/>
      <c r="E637" s="246"/>
      <c r="F637" s="246"/>
      <c r="G637" s="246"/>
      <c r="H637" s="246"/>
      <c r="I637" s="246"/>
      <c r="J637" s="246"/>
      <c r="K637" s="246"/>
      <c r="L637" s="246"/>
      <c r="M637" s="246"/>
      <c r="N637" s="246"/>
      <c r="O637" s="246"/>
      <c r="P637" s="246"/>
      <c r="Q637" s="246">
        <f>Q636</f>
        <v>3</v>
      </c>
      <c r="R637" s="246"/>
      <c r="S637" s="246"/>
      <c r="T637" s="246"/>
      <c r="U637" s="246"/>
      <c r="V637" s="246"/>
      <c r="W637" s="246"/>
      <c r="X637" s="246"/>
      <c r="Y637" s="246"/>
      <c r="Z637" s="246"/>
      <c r="AA637" s="246"/>
      <c r="AB637" s="246"/>
      <c r="AC637" s="246"/>
      <c r="AD637" s="246"/>
      <c r="AE637" s="345">
        <f>AE636</f>
        <v>0</v>
      </c>
      <c r="AF637" s="345">
        <f t="shared" ref="AF637" si="1855">AF636</f>
        <v>0</v>
      </c>
      <c r="AG637" s="345">
        <f t="shared" ref="AG637" si="1856">AG636</f>
        <v>0</v>
      </c>
      <c r="AH637" s="345">
        <f t="shared" ref="AH637" si="1857">AH636</f>
        <v>0</v>
      </c>
      <c r="AI637" s="345">
        <f t="shared" ref="AI637" si="1858">AI636</f>
        <v>0</v>
      </c>
      <c r="AJ637" s="345">
        <f t="shared" ref="AJ637" si="1859">AJ636</f>
        <v>0</v>
      </c>
      <c r="AK637" s="345">
        <f t="shared" ref="AK637" si="1860">AK636</f>
        <v>0</v>
      </c>
      <c r="AL637" s="345">
        <f t="shared" ref="AL637" si="1861">AL636</f>
        <v>0</v>
      </c>
      <c r="AM637" s="345">
        <f t="shared" ref="AM637" si="1862">AM636</f>
        <v>0</v>
      </c>
      <c r="AN637" s="345">
        <f t="shared" ref="AN637" si="1863">AN636</f>
        <v>0</v>
      </c>
      <c r="AO637" s="345">
        <f t="shared" ref="AO637" si="1864">AO636</f>
        <v>0</v>
      </c>
      <c r="AP637" s="345">
        <f t="shared" ref="AP637" si="1865">AP636</f>
        <v>0</v>
      </c>
      <c r="AQ637" s="345">
        <f t="shared" ref="AQ637" si="1866">AQ636</f>
        <v>0</v>
      </c>
      <c r="AR637" s="345">
        <f t="shared" ref="AR637" si="1867">AR636</f>
        <v>0</v>
      </c>
      <c r="AS637" s="261"/>
    </row>
    <row r="638" spans="1:45" ht="15" hidden="1" outlineLevel="1">
      <c r="A638" s="434"/>
      <c r="B638" s="264"/>
      <c r="C638" s="262"/>
      <c r="D638" s="266"/>
      <c r="E638" s="266"/>
      <c r="F638" s="266"/>
      <c r="G638" s="266"/>
      <c r="H638" s="266"/>
      <c r="I638" s="266"/>
      <c r="J638" s="266"/>
      <c r="K638" s="266"/>
      <c r="L638" s="266"/>
      <c r="M638" s="266"/>
      <c r="N638" s="266"/>
      <c r="O638" s="266"/>
      <c r="P638" s="266"/>
      <c r="Q638" s="242"/>
      <c r="R638" s="266"/>
      <c r="S638" s="266"/>
      <c r="T638" s="266"/>
      <c r="U638" s="266"/>
      <c r="V638" s="266"/>
      <c r="W638" s="266"/>
      <c r="X638" s="266"/>
      <c r="Y638" s="266"/>
      <c r="Z638" s="266"/>
      <c r="AA638" s="266"/>
      <c r="AB638" s="266"/>
      <c r="AC638" s="266"/>
      <c r="AD638" s="266"/>
      <c r="AE638" s="350"/>
      <c r="AF638" s="351"/>
      <c r="AG638" s="350"/>
      <c r="AH638" s="350"/>
      <c r="AI638" s="350"/>
      <c r="AJ638" s="350"/>
      <c r="AK638" s="350"/>
      <c r="AL638" s="350"/>
      <c r="AM638" s="350"/>
      <c r="AN638" s="350"/>
      <c r="AO638" s="350"/>
      <c r="AP638" s="350"/>
      <c r="AQ638" s="350"/>
      <c r="AR638" s="350"/>
      <c r="AS638" s="263"/>
    </row>
    <row r="639" spans="1:45" ht="15.6" hidden="1" outlineLevel="1">
      <c r="A639" s="434"/>
      <c r="B639" s="239" t="s">
        <v>343</v>
      </c>
      <c r="C639" s="240"/>
      <c r="D639" s="240"/>
      <c r="E639" s="240"/>
      <c r="F639" s="240"/>
      <c r="G639" s="240"/>
      <c r="H639" s="240"/>
      <c r="I639" s="240"/>
      <c r="J639" s="240"/>
      <c r="K639" s="240"/>
      <c r="L639" s="240"/>
      <c r="M639" s="240"/>
      <c r="N639" s="240"/>
      <c r="O639" s="240"/>
      <c r="P639" s="240"/>
      <c r="Q639" s="241"/>
      <c r="R639" s="240"/>
      <c r="S639" s="240"/>
      <c r="T639" s="240"/>
      <c r="U639" s="240"/>
      <c r="V639" s="240"/>
      <c r="W639" s="240"/>
      <c r="X639" s="240"/>
      <c r="Y639" s="240"/>
      <c r="Z639" s="240"/>
      <c r="AA639" s="240"/>
      <c r="AB639" s="240"/>
      <c r="AC639" s="240"/>
      <c r="AD639" s="240"/>
      <c r="AE639" s="348"/>
      <c r="AF639" s="348"/>
      <c r="AG639" s="348"/>
      <c r="AH639" s="348"/>
      <c r="AI639" s="348"/>
      <c r="AJ639" s="348"/>
      <c r="AK639" s="348"/>
      <c r="AL639" s="348"/>
      <c r="AM639" s="348"/>
      <c r="AN639" s="348"/>
      <c r="AO639" s="348"/>
      <c r="AP639" s="348"/>
      <c r="AQ639" s="348"/>
      <c r="AR639" s="348"/>
      <c r="AS639" s="243"/>
    </row>
    <row r="640" spans="1:45" ht="30" hidden="1" outlineLevel="1">
      <c r="A640" s="434">
        <v>11</v>
      </c>
      <c r="B640" s="362" t="s">
        <v>488</v>
      </c>
      <c r="C640" s="242" t="s">
        <v>323</v>
      </c>
      <c r="D640" s="246"/>
      <c r="E640" s="246"/>
      <c r="F640" s="246"/>
      <c r="G640" s="246"/>
      <c r="H640" s="246"/>
      <c r="I640" s="246"/>
      <c r="J640" s="246"/>
      <c r="K640" s="246"/>
      <c r="L640" s="246"/>
      <c r="M640" s="246"/>
      <c r="N640" s="246"/>
      <c r="O640" s="246"/>
      <c r="P640" s="246"/>
      <c r="Q640" s="246">
        <v>12</v>
      </c>
      <c r="R640" s="246"/>
      <c r="S640" s="246"/>
      <c r="T640" s="246"/>
      <c r="U640" s="246"/>
      <c r="V640" s="246"/>
      <c r="W640" s="246"/>
      <c r="X640" s="246"/>
      <c r="Y640" s="246"/>
      <c r="Z640" s="246"/>
      <c r="AA640" s="246"/>
      <c r="AB640" s="246"/>
      <c r="AC640" s="246"/>
      <c r="AD640" s="246"/>
      <c r="AE640" s="360"/>
      <c r="AF640" s="344"/>
      <c r="AG640" s="344"/>
      <c r="AH640" s="344"/>
      <c r="AI640" s="344"/>
      <c r="AJ640" s="344"/>
      <c r="AK640" s="344"/>
      <c r="AL640" s="349"/>
      <c r="AM640" s="349"/>
      <c r="AN640" s="349"/>
      <c r="AO640" s="349"/>
      <c r="AP640" s="349"/>
      <c r="AQ640" s="349"/>
      <c r="AR640" s="349"/>
      <c r="AS640" s="247">
        <f>SUM(AE640:AR640)</f>
        <v>0</v>
      </c>
    </row>
    <row r="641" spans="1:46" ht="15" hidden="1" outlineLevel="1">
      <c r="A641" s="434"/>
      <c r="B641" s="245" t="s">
        <v>607</v>
      </c>
      <c r="C641" s="242" t="s">
        <v>325</v>
      </c>
      <c r="D641" s="246"/>
      <c r="E641" s="246"/>
      <c r="F641" s="246"/>
      <c r="G641" s="246"/>
      <c r="H641" s="246"/>
      <c r="I641" s="246"/>
      <c r="J641" s="246"/>
      <c r="K641" s="246"/>
      <c r="L641" s="246"/>
      <c r="M641" s="246"/>
      <c r="N641" s="246"/>
      <c r="O641" s="246"/>
      <c r="P641" s="246"/>
      <c r="Q641" s="246">
        <f>Q640</f>
        <v>12</v>
      </c>
      <c r="R641" s="246"/>
      <c r="S641" s="246"/>
      <c r="T641" s="246"/>
      <c r="U641" s="246"/>
      <c r="V641" s="246"/>
      <c r="W641" s="246"/>
      <c r="X641" s="246"/>
      <c r="Y641" s="246"/>
      <c r="Z641" s="246"/>
      <c r="AA641" s="246"/>
      <c r="AB641" s="246"/>
      <c r="AC641" s="246"/>
      <c r="AD641" s="246"/>
      <c r="AE641" s="345">
        <f>AE640</f>
        <v>0</v>
      </c>
      <c r="AF641" s="345">
        <f t="shared" ref="AF641" si="1868">AF640</f>
        <v>0</v>
      </c>
      <c r="AG641" s="345">
        <f t="shared" ref="AG641" si="1869">AG640</f>
        <v>0</v>
      </c>
      <c r="AH641" s="345">
        <f t="shared" ref="AH641" si="1870">AH640</f>
        <v>0</v>
      </c>
      <c r="AI641" s="345">
        <f t="shared" ref="AI641" si="1871">AI640</f>
        <v>0</v>
      </c>
      <c r="AJ641" s="345">
        <f t="shared" ref="AJ641" si="1872">AJ640</f>
        <v>0</v>
      </c>
      <c r="AK641" s="345">
        <f t="shared" ref="AK641" si="1873">AK640</f>
        <v>0</v>
      </c>
      <c r="AL641" s="345">
        <f t="shared" ref="AL641" si="1874">AL640</f>
        <v>0</v>
      </c>
      <c r="AM641" s="345">
        <f t="shared" ref="AM641" si="1875">AM640</f>
        <v>0</v>
      </c>
      <c r="AN641" s="345">
        <f t="shared" ref="AN641" si="1876">AN640</f>
        <v>0</v>
      </c>
      <c r="AO641" s="345">
        <f t="shared" ref="AO641" si="1877">AO640</f>
        <v>0</v>
      </c>
      <c r="AP641" s="345">
        <f t="shared" ref="AP641" si="1878">AP640</f>
        <v>0</v>
      </c>
      <c r="AQ641" s="345">
        <f t="shared" ref="AQ641" si="1879">AQ640</f>
        <v>0</v>
      </c>
      <c r="AR641" s="345">
        <f t="shared" ref="AR641" si="1880">AR640</f>
        <v>0</v>
      </c>
      <c r="AS641" s="248"/>
    </row>
    <row r="642" spans="1:46" ht="15" hidden="1" outlineLevel="1">
      <c r="A642" s="434"/>
      <c r="B642" s="265"/>
      <c r="C642" s="256"/>
      <c r="D642" s="242"/>
      <c r="E642" s="242"/>
      <c r="F642" s="242"/>
      <c r="G642" s="242"/>
      <c r="H642" s="242"/>
      <c r="I642" s="242"/>
      <c r="J642" s="242"/>
      <c r="K642" s="242"/>
      <c r="L642" s="242"/>
      <c r="M642" s="242"/>
      <c r="N642" s="242"/>
      <c r="O642" s="242"/>
      <c r="P642" s="242"/>
      <c r="Q642" s="242"/>
      <c r="R642" s="242"/>
      <c r="S642" s="242"/>
      <c r="T642" s="242"/>
      <c r="U642" s="242"/>
      <c r="V642" s="242"/>
      <c r="W642" s="242"/>
      <c r="X642" s="242"/>
      <c r="Y642" s="242"/>
      <c r="Z642" s="242"/>
      <c r="AA642" s="242"/>
      <c r="AB642" s="242"/>
      <c r="AC642" s="242"/>
      <c r="AD642" s="242"/>
      <c r="AE642" s="346"/>
      <c r="AF642" s="355"/>
      <c r="AG642" s="355"/>
      <c r="AH642" s="355"/>
      <c r="AI642" s="355"/>
      <c r="AJ642" s="355"/>
      <c r="AK642" s="355"/>
      <c r="AL642" s="355"/>
      <c r="AM642" s="355"/>
      <c r="AN642" s="355"/>
      <c r="AO642" s="355"/>
      <c r="AP642" s="355"/>
      <c r="AQ642" s="355"/>
      <c r="AR642" s="355"/>
      <c r="AS642" s="257"/>
    </row>
    <row r="643" spans="1:46" ht="30" hidden="1" outlineLevel="1">
      <c r="A643" s="434">
        <v>12</v>
      </c>
      <c r="B643" s="362" t="s">
        <v>489</v>
      </c>
      <c r="C643" s="242" t="s">
        <v>323</v>
      </c>
      <c r="D643" s="246"/>
      <c r="E643" s="246"/>
      <c r="F643" s="246"/>
      <c r="G643" s="246"/>
      <c r="H643" s="246"/>
      <c r="I643" s="246"/>
      <c r="J643" s="246"/>
      <c r="K643" s="246"/>
      <c r="L643" s="246"/>
      <c r="M643" s="246"/>
      <c r="N643" s="246"/>
      <c r="O643" s="246"/>
      <c r="P643" s="246"/>
      <c r="Q643" s="246">
        <v>12</v>
      </c>
      <c r="R643" s="246"/>
      <c r="S643" s="246"/>
      <c r="T643" s="246"/>
      <c r="U643" s="246"/>
      <c r="V643" s="246"/>
      <c r="W643" s="246"/>
      <c r="X643" s="246"/>
      <c r="Y643" s="246"/>
      <c r="Z643" s="246"/>
      <c r="AA643" s="246"/>
      <c r="AB643" s="246"/>
      <c r="AC643" s="246"/>
      <c r="AD643" s="246"/>
      <c r="AE643" s="344"/>
      <c r="AF643" s="344"/>
      <c r="AG643" s="344"/>
      <c r="AH643" s="344"/>
      <c r="AI643" s="344"/>
      <c r="AJ643" s="344"/>
      <c r="AK643" s="344"/>
      <c r="AL643" s="349"/>
      <c r="AM643" s="349"/>
      <c r="AN643" s="349"/>
      <c r="AO643" s="349"/>
      <c r="AP643" s="349"/>
      <c r="AQ643" s="349"/>
      <c r="AR643" s="349"/>
      <c r="AS643" s="247">
        <f>SUM(AE643:AR643)</f>
        <v>0</v>
      </c>
    </row>
    <row r="644" spans="1:46" ht="15" hidden="1" outlineLevel="1">
      <c r="A644" s="434"/>
      <c r="B644" s="245" t="s">
        <v>607</v>
      </c>
      <c r="C644" s="242" t="s">
        <v>325</v>
      </c>
      <c r="D644" s="246"/>
      <c r="E644" s="246"/>
      <c r="F644" s="246"/>
      <c r="G644" s="246"/>
      <c r="H644" s="246"/>
      <c r="I644" s="246"/>
      <c r="J644" s="246"/>
      <c r="K644" s="246"/>
      <c r="L644" s="246"/>
      <c r="M644" s="246"/>
      <c r="N644" s="246"/>
      <c r="O644" s="246"/>
      <c r="P644" s="246"/>
      <c r="Q644" s="246">
        <f>Q643</f>
        <v>12</v>
      </c>
      <c r="R644" s="246"/>
      <c r="S644" s="246"/>
      <c r="T644" s="246"/>
      <c r="U644" s="246"/>
      <c r="V644" s="246"/>
      <c r="W644" s="246"/>
      <c r="X644" s="246"/>
      <c r="Y644" s="246"/>
      <c r="Z644" s="246"/>
      <c r="AA644" s="246"/>
      <c r="AB644" s="246"/>
      <c r="AC644" s="246"/>
      <c r="AD644" s="246"/>
      <c r="AE644" s="345">
        <f>AE643</f>
        <v>0</v>
      </c>
      <c r="AF644" s="345">
        <f t="shared" ref="AF644" si="1881">AF643</f>
        <v>0</v>
      </c>
      <c r="AG644" s="345">
        <f t="shared" ref="AG644" si="1882">AG643</f>
        <v>0</v>
      </c>
      <c r="AH644" s="345">
        <f t="shared" ref="AH644" si="1883">AH643</f>
        <v>0</v>
      </c>
      <c r="AI644" s="345">
        <f t="shared" ref="AI644" si="1884">AI643</f>
        <v>0</v>
      </c>
      <c r="AJ644" s="345">
        <f t="shared" ref="AJ644" si="1885">AJ643</f>
        <v>0</v>
      </c>
      <c r="AK644" s="345">
        <f t="shared" ref="AK644" si="1886">AK643</f>
        <v>0</v>
      </c>
      <c r="AL644" s="345">
        <f t="shared" ref="AL644" si="1887">AL643</f>
        <v>0</v>
      </c>
      <c r="AM644" s="345">
        <f t="shared" ref="AM644" si="1888">AM643</f>
        <v>0</v>
      </c>
      <c r="AN644" s="345">
        <f t="shared" ref="AN644" si="1889">AN643</f>
        <v>0</v>
      </c>
      <c r="AO644" s="345">
        <f t="shared" ref="AO644" si="1890">AO643</f>
        <v>0</v>
      </c>
      <c r="AP644" s="345">
        <f t="shared" ref="AP644" si="1891">AP643</f>
        <v>0</v>
      </c>
      <c r="AQ644" s="345">
        <f t="shared" ref="AQ644" si="1892">AQ643</f>
        <v>0</v>
      </c>
      <c r="AR644" s="345">
        <f t="shared" ref="AR644" si="1893">AR643</f>
        <v>0</v>
      </c>
      <c r="AS644" s="248"/>
    </row>
    <row r="645" spans="1:46" ht="15" hidden="1" outlineLevel="1">
      <c r="A645" s="434"/>
      <c r="B645" s="265"/>
      <c r="C645" s="256"/>
      <c r="D645" s="242"/>
      <c r="E645" s="242"/>
      <c r="F645" s="242"/>
      <c r="G645" s="242"/>
      <c r="H645" s="242"/>
      <c r="I645" s="242"/>
      <c r="J645" s="242"/>
      <c r="K645" s="242"/>
      <c r="L645" s="242"/>
      <c r="M645" s="242"/>
      <c r="N645" s="242"/>
      <c r="O645" s="242"/>
      <c r="P645" s="242"/>
      <c r="Q645" s="242"/>
      <c r="R645" s="242"/>
      <c r="S645" s="242"/>
      <c r="T645" s="242"/>
      <c r="U645" s="242"/>
      <c r="V645" s="242"/>
      <c r="W645" s="242"/>
      <c r="X645" s="242"/>
      <c r="Y645" s="242"/>
      <c r="Z645" s="242"/>
      <c r="AA645" s="242"/>
      <c r="AB645" s="242"/>
      <c r="AC645" s="242"/>
      <c r="AD645" s="242"/>
      <c r="AE645" s="356"/>
      <c r="AF645" s="356"/>
      <c r="AG645" s="346"/>
      <c r="AH645" s="346"/>
      <c r="AI645" s="346"/>
      <c r="AJ645" s="346"/>
      <c r="AK645" s="346"/>
      <c r="AL645" s="346"/>
      <c r="AM645" s="346"/>
      <c r="AN645" s="346"/>
      <c r="AO645" s="346"/>
      <c r="AP645" s="346"/>
      <c r="AQ645" s="346"/>
      <c r="AR645" s="346"/>
      <c r="AS645" s="257"/>
    </row>
    <row r="646" spans="1:46" ht="30" hidden="1" outlineLevel="1">
      <c r="A646" s="434">
        <v>13</v>
      </c>
      <c r="B646" s="362" t="s">
        <v>490</v>
      </c>
      <c r="C646" s="242" t="s">
        <v>323</v>
      </c>
      <c r="D646" s="246"/>
      <c r="E646" s="246"/>
      <c r="F646" s="246"/>
      <c r="G646" s="246"/>
      <c r="H646" s="246"/>
      <c r="I646" s="246"/>
      <c r="J646" s="246"/>
      <c r="K646" s="246"/>
      <c r="L646" s="246"/>
      <c r="M646" s="246"/>
      <c r="N646" s="246"/>
      <c r="O646" s="246"/>
      <c r="P646" s="246"/>
      <c r="Q646" s="246">
        <v>12</v>
      </c>
      <c r="R646" s="246"/>
      <c r="S646" s="246"/>
      <c r="T646" s="246"/>
      <c r="U646" s="246"/>
      <c r="V646" s="246"/>
      <c r="W646" s="246"/>
      <c r="X646" s="246"/>
      <c r="Y646" s="246"/>
      <c r="Z646" s="246"/>
      <c r="AA646" s="246"/>
      <c r="AB646" s="246"/>
      <c r="AC646" s="246"/>
      <c r="AD646" s="246"/>
      <c r="AE646" s="344"/>
      <c r="AF646" s="344"/>
      <c r="AG646" s="344"/>
      <c r="AH646" s="344"/>
      <c r="AI646" s="344"/>
      <c r="AJ646" s="344"/>
      <c r="AK646" s="344"/>
      <c r="AL646" s="349"/>
      <c r="AM646" s="349"/>
      <c r="AN646" s="349"/>
      <c r="AO646" s="349"/>
      <c r="AP646" s="349"/>
      <c r="AQ646" s="349"/>
      <c r="AR646" s="349"/>
      <c r="AS646" s="247">
        <f>SUM(AE646:AR646)</f>
        <v>0</v>
      </c>
    </row>
    <row r="647" spans="1:46" ht="15" hidden="1" outlineLevel="1">
      <c r="A647" s="434"/>
      <c r="B647" s="245" t="s">
        <v>607</v>
      </c>
      <c r="C647" s="242" t="s">
        <v>325</v>
      </c>
      <c r="D647" s="246"/>
      <c r="E647" s="246"/>
      <c r="F647" s="246"/>
      <c r="G647" s="246"/>
      <c r="H647" s="246"/>
      <c r="I647" s="246"/>
      <c r="J647" s="246"/>
      <c r="K647" s="246"/>
      <c r="L647" s="246"/>
      <c r="M647" s="246"/>
      <c r="N647" s="246"/>
      <c r="O647" s="246"/>
      <c r="P647" s="246"/>
      <c r="Q647" s="246">
        <f>Q646</f>
        <v>12</v>
      </c>
      <c r="R647" s="246"/>
      <c r="S647" s="246"/>
      <c r="T647" s="246"/>
      <c r="U647" s="246"/>
      <c r="V647" s="246"/>
      <c r="W647" s="246"/>
      <c r="X647" s="246"/>
      <c r="Y647" s="246"/>
      <c r="Z647" s="246"/>
      <c r="AA647" s="246"/>
      <c r="AB647" s="246"/>
      <c r="AC647" s="246"/>
      <c r="AD647" s="246"/>
      <c r="AE647" s="345">
        <f>AE646</f>
        <v>0</v>
      </c>
      <c r="AF647" s="345">
        <f t="shared" ref="AF647" si="1894">AF646</f>
        <v>0</v>
      </c>
      <c r="AG647" s="345">
        <f t="shared" ref="AG647" si="1895">AG646</f>
        <v>0</v>
      </c>
      <c r="AH647" s="345">
        <f t="shared" ref="AH647" si="1896">AH646</f>
        <v>0</v>
      </c>
      <c r="AI647" s="345">
        <f t="shared" ref="AI647" si="1897">AI646</f>
        <v>0</v>
      </c>
      <c r="AJ647" s="345">
        <f t="shared" ref="AJ647" si="1898">AJ646</f>
        <v>0</v>
      </c>
      <c r="AK647" s="345">
        <f t="shared" ref="AK647" si="1899">AK646</f>
        <v>0</v>
      </c>
      <c r="AL647" s="345">
        <f t="shared" ref="AL647" si="1900">AL646</f>
        <v>0</v>
      </c>
      <c r="AM647" s="345">
        <f t="shared" ref="AM647" si="1901">AM646</f>
        <v>0</v>
      </c>
      <c r="AN647" s="345">
        <f t="shared" ref="AN647" si="1902">AN646</f>
        <v>0</v>
      </c>
      <c r="AO647" s="345">
        <f t="shared" ref="AO647" si="1903">AO646</f>
        <v>0</v>
      </c>
      <c r="AP647" s="345">
        <f t="shared" ref="AP647" si="1904">AP646</f>
        <v>0</v>
      </c>
      <c r="AQ647" s="345">
        <f t="shared" ref="AQ647" si="1905">AQ646</f>
        <v>0</v>
      </c>
      <c r="AR647" s="345">
        <f t="shared" ref="AR647" si="1906">AR646</f>
        <v>0</v>
      </c>
      <c r="AS647" s="257"/>
    </row>
    <row r="648" spans="1:46" ht="15" hidden="1" outlineLevel="1">
      <c r="A648" s="434"/>
      <c r="B648" s="265"/>
      <c r="C648" s="256"/>
      <c r="D648" s="242"/>
      <c r="E648" s="242"/>
      <c r="F648" s="242"/>
      <c r="G648" s="242"/>
      <c r="H648" s="242"/>
      <c r="I648" s="242"/>
      <c r="J648" s="242"/>
      <c r="K648" s="242"/>
      <c r="L648" s="242"/>
      <c r="M648" s="242"/>
      <c r="N648" s="242"/>
      <c r="O648" s="242"/>
      <c r="P648" s="242"/>
      <c r="Q648" s="242"/>
      <c r="R648" s="242"/>
      <c r="S648" s="242"/>
      <c r="T648" s="242"/>
      <c r="U648" s="242"/>
      <c r="V648" s="242"/>
      <c r="W648" s="242"/>
      <c r="X648" s="242"/>
      <c r="Y648" s="242"/>
      <c r="Z648" s="242"/>
      <c r="AA648" s="242"/>
      <c r="AB648" s="242"/>
      <c r="AC648" s="242"/>
      <c r="AD648" s="242"/>
      <c r="AE648" s="346"/>
      <c r="AF648" s="346"/>
      <c r="AG648" s="346"/>
      <c r="AH648" s="346"/>
      <c r="AI648" s="346"/>
      <c r="AJ648" s="346"/>
      <c r="AK648" s="346"/>
      <c r="AL648" s="346"/>
      <c r="AM648" s="346"/>
      <c r="AN648" s="346"/>
      <c r="AO648" s="346"/>
      <c r="AP648" s="346"/>
      <c r="AQ648" s="346"/>
      <c r="AR648" s="346"/>
      <c r="AS648" s="257"/>
    </row>
    <row r="649" spans="1:46" ht="15.6" hidden="1" outlineLevel="1">
      <c r="A649" s="434"/>
      <c r="B649" s="239" t="s">
        <v>491</v>
      </c>
      <c r="C649" s="240"/>
      <c r="D649" s="241"/>
      <c r="E649" s="241"/>
      <c r="F649" s="241"/>
      <c r="G649" s="241"/>
      <c r="H649" s="241"/>
      <c r="I649" s="241"/>
      <c r="J649" s="241"/>
      <c r="K649" s="241"/>
      <c r="L649" s="241"/>
      <c r="M649" s="241"/>
      <c r="N649" s="241"/>
      <c r="O649" s="241"/>
      <c r="P649" s="241"/>
      <c r="Q649" s="241"/>
      <c r="R649" s="241"/>
      <c r="S649" s="240"/>
      <c r="T649" s="240"/>
      <c r="U649" s="240"/>
      <c r="V649" s="240"/>
      <c r="W649" s="240"/>
      <c r="X649" s="240"/>
      <c r="Y649" s="240"/>
      <c r="Z649" s="240"/>
      <c r="AA649" s="240"/>
      <c r="AB649" s="240"/>
      <c r="AC649" s="240"/>
      <c r="AD649" s="240"/>
      <c r="AE649" s="348"/>
      <c r="AF649" s="348"/>
      <c r="AG649" s="348"/>
      <c r="AH649" s="348"/>
      <c r="AI649" s="348"/>
      <c r="AJ649" s="348"/>
      <c r="AK649" s="348"/>
      <c r="AL649" s="348"/>
      <c r="AM649" s="348"/>
      <c r="AN649" s="348"/>
      <c r="AO649" s="348"/>
      <c r="AP649" s="348"/>
      <c r="AQ649" s="348"/>
      <c r="AR649" s="348"/>
      <c r="AS649" s="243"/>
    </row>
    <row r="650" spans="1:46" ht="15" hidden="1" outlineLevel="1">
      <c r="A650" s="434">
        <v>14</v>
      </c>
      <c r="B650" s="265" t="s">
        <v>492</v>
      </c>
      <c r="C650" s="242" t="s">
        <v>323</v>
      </c>
      <c r="D650" s="246"/>
      <c r="E650" s="246"/>
      <c r="F650" s="246"/>
      <c r="G650" s="246"/>
      <c r="H650" s="246"/>
      <c r="I650" s="246"/>
      <c r="J650" s="246"/>
      <c r="K650" s="246"/>
      <c r="L650" s="246"/>
      <c r="M650" s="246"/>
      <c r="N650" s="246"/>
      <c r="O650" s="246"/>
      <c r="P650" s="246"/>
      <c r="Q650" s="246">
        <v>12</v>
      </c>
      <c r="R650" s="246"/>
      <c r="S650" s="246"/>
      <c r="T650" s="246"/>
      <c r="U650" s="246"/>
      <c r="V650" s="246"/>
      <c r="W650" s="246"/>
      <c r="X650" s="246"/>
      <c r="Y650" s="246"/>
      <c r="Z650" s="246"/>
      <c r="AA650" s="246"/>
      <c r="AB650" s="246"/>
      <c r="AC650" s="246"/>
      <c r="AD650" s="246"/>
      <c r="AE650" s="344"/>
      <c r="AF650" s="344"/>
      <c r="AG650" s="344"/>
      <c r="AH650" s="344"/>
      <c r="AI650" s="344"/>
      <c r="AJ650" s="344"/>
      <c r="AK650" s="344"/>
      <c r="AL650" s="344"/>
      <c r="AM650" s="344"/>
      <c r="AN650" s="344"/>
      <c r="AO650" s="344"/>
      <c r="AP650" s="344"/>
      <c r="AQ650" s="344"/>
      <c r="AR650" s="344"/>
      <c r="AS650" s="247">
        <f>SUM(AE650:AR650)</f>
        <v>0</v>
      </c>
    </row>
    <row r="651" spans="1:46" ht="15" hidden="1" outlineLevel="1">
      <c r="A651" s="434"/>
      <c r="B651" s="245" t="s">
        <v>607</v>
      </c>
      <c r="C651" s="242" t="s">
        <v>325</v>
      </c>
      <c r="D651" s="246"/>
      <c r="E651" s="246"/>
      <c r="F651" s="246"/>
      <c r="G651" s="246"/>
      <c r="H651" s="246"/>
      <c r="I651" s="246"/>
      <c r="J651" s="246"/>
      <c r="K651" s="246"/>
      <c r="L651" s="246"/>
      <c r="M651" s="246"/>
      <c r="N651" s="246"/>
      <c r="O651" s="246"/>
      <c r="P651" s="246"/>
      <c r="Q651" s="246">
        <f>Q650</f>
        <v>12</v>
      </c>
      <c r="R651" s="246"/>
      <c r="S651" s="246"/>
      <c r="T651" s="246"/>
      <c r="U651" s="246"/>
      <c r="V651" s="246"/>
      <c r="W651" s="246"/>
      <c r="X651" s="246"/>
      <c r="Y651" s="246"/>
      <c r="Z651" s="246"/>
      <c r="AA651" s="246"/>
      <c r="AB651" s="246"/>
      <c r="AC651" s="246"/>
      <c r="AD651" s="246"/>
      <c r="AE651" s="345">
        <f>AE650</f>
        <v>0</v>
      </c>
      <c r="AF651" s="345">
        <f t="shared" ref="AF651" si="1907">AF650</f>
        <v>0</v>
      </c>
      <c r="AG651" s="345">
        <f t="shared" ref="AG651" si="1908">AG650</f>
        <v>0</v>
      </c>
      <c r="AH651" s="345">
        <f t="shared" ref="AH651" si="1909">AH650</f>
        <v>0</v>
      </c>
      <c r="AI651" s="345">
        <f t="shared" ref="AI651" si="1910">AI650</f>
        <v>0</v>
      </c>
      <c r="AJ651" s="345">
        <f t="shared" ref="AJ651" si="1911">AJ650</f>
        <v>0</v>
      </c>
      <c r="AK651" s="345">
        <f t="shared" ref="AK651" si="1912">AK650</f>
        <v>0</v>
      </c>
      <c r="AL651" s="345">
        <f t="shared" ref="AL651" si="1913">AL650</f>
        <v>0</v>
      </c>
      <c r="AM651" s="345">
        <f t="shared" ref="AM651" si="1914">AM650</f>
        <v>0</v>
      </c>
      <c r="AN651" s="345">
        <f t="shared" ref="AN651" si="1915">AN650</f>
        <v>0</v>
      </c>
      <c r="AO651" s="345">
        <f t="shared" ref="AO651" si="1916">AO650</f>
        <v>0</v>
      </c>
      <c r="AP651" s="345">
        <f t="shared" ref="AP651" si="1917">AP650</f>
        <v>0</v>
      </c>
      <c r="AQ651" s="345">
        <f t="shared" ref="AQ651" si="1918">AQ650</f>
        <v>0</v>
      </c>
      <c r="AR651" s="345">
        <f t="shared" ref="AR651" si="1919">AR650</f>
        <v>0</v>
      </c>
      <c r="AS651" s="422"/>
      <c r="AT651" s="508"/>
    </row>
    <row r="652" spans="1:46" ht="15" hidden="1" outlineLevel="1">
      <c r="A652" s="434"/>
      <c r="B652" s="265"/>
      <c r="C652" s="256"/>
      <c r="D652" s="242"/>
      <c r="E652" s="242"/>
      <c r="F652" s="242"/>
      <c r="G652" s="242"/>
      <c r="H652" s="242"/>
      <c r="I652" s="242"/>
      <c r="J652" s="242"/>
      <c r="K652" s="242"/>
      <c r="L652" s="242"/>
      <c r="M652" s="242"/>
      <c r="N652" s="242"/>
      <c r="O652" s="242"/>
      <c r="P652" s="242"/>
      <c r="Q652" s="386"/>
      <c r="R652" s="242"/>
      <c r="S652" s="242"/>
      <c r="T652" s="242"/>
      <c r="U652" s="242"/>
      <c r="V652" s="242"/>
      <c r="W652" s="242"/>
      <c r="X652" s="242"/>
      <c r="Y652" s="242"/>
      <c r="Z652" s="242"/>
      <c r="AA652" s="242"/>
      <c r="AB652" s="242"/>
      <c r="AC652" s="242"/>
      <c r="AD652" s="242"/>
      <c r="AE652" s="346"/>
      <c r="AF652" s="346"/>
      <c r="AG652" s="346"/>
      <c r="AH652" s="346"/>
      <c r="AI652" s="346"/>
      <c r="AJ652" s="346"/>
      <c r="AK652" s="346"/>
      <c r="AL652" s="346"/>
      <c r="AM652" s="346"/>
      <c r="AN652" s="346"/>
      <c r="AO652" s="346"/>
      <c r="AP652" s="346"/>
      <c r="AQ652" s="346"/>
      <c r="AR652" s="346"/>
      <c r="AS652" s="252"/>
      <c r="AT652" s="508"/>
    </row>
    <row r="653" spans="1:46" s="234" customFormat="1" ht="15.6" hidden="1" outlineLevel="1">
      <c r="A653" s="434"/>
      <c r="B653" s="239" t="s">
        <v>296</v>
      </c>
      <c r="C653" s="242"/>
      <c r="D653" s="242"/>
      <c r="E653" s="242"/>
      <c r="F653" s="242"/>
      <c r="G653" s="242"/>
      <c r="H653" s="242"/>
      <c r="I653" s="242"/>
      <c r="J653" s="242"/>
      <c r="K653" s="242"/>
      <c r="L653" s="242"/>
      <c r="M653" s="242"/>
      <c r="N653" s="242"/>
      <c r="O653" s="242"/>
      <c r="P653" s="242"/>
      <c r="Q653" s="242"/>
      <c r="R653" s="242"/>
      <c r="S653" s="242"/>
      <c r="T653" s="242"/>
      <c r="U653" s="242"/>
      <c r="V653" s="242"/>
      <c r="W653" s="242"/>
      <c r="X653" s="242"/>
      <c r="Y653" s="242"/>
      <c r="Z653" s="242"/>
      <c r="AA653" s="242"/>
      <c r="AB653" s="242"/>
      <c r="AC653" s="242"/>
      <c r="AD653" s="242"/>
      <c r="AE653" s="346"/>
      <c r="AF653" s="346"/>
      <c r="AG653" s="346"/>
      <c r="AH653" s="346"/>
      <c r="AI653" s="346"/>
      <c r="AJ653" s="346"/>
      <c r="AK653" s="350"/>
      <c r="AL653" s="350"/>
      <c r="AM653" s="350"/>
      <c r="AN653" s="350"/>
      <c r="AO653" s="350"/>
      <c r="AP653" s="350"/>
      <c r="AQ653" s="350"/>
      <c r="AR653" s="350"/>
      <c r="AS653" s="423"/>
      <c r="AT653" s="509"/>
    </row>
    <row r="654" spans="1:46" ht="15" hidden="1" outlineLevel="1">
      <c r="A654" s="434">
        <v>15</v>
      </c>
      <c r="B654" s="245" t="s">
        <v>493</v>
      </c>
      <c r="C654" s="242" t="s">
        <v>323</v>
      </c>
      <c r="D654" s="246"/>
      <c r="E654" s="246"/>
      <c r="F654" s="246"/>
      <c r="G654" s="246"/>
      <c r="H654" s="246"/>
      <c r="I654" s="246"/>
      <c r="J654" s="246"/>
      <c r="K654" s="246"/>
      <c r="L654" s="246"/>
      <c r="M654" s="246"/>
      <c r="N654" s="246"/>
      <c r="O654" s="246"/>
      <c r="P654" s="246"/>
      <c r="Q654" s="246">
        <v>0</v>
      </c>
      <c r="R654" s="246"/>
      <c r="S654" s="246"/>
      <c r="T654" s="246"/>
      <c r="U654" s="246"/>
      <c r="V654" s="246"/>
      <c r="W654" s="246"/>
      <c r="X654" s="246"/>
      <c r="Y654" s="246"/>
      <c r="Z654" s="246"/>
      <c r="AA654" s="246"/>
      <c r="AB654" s="246"/>
      <c r="AC654" s="246"/>
      <c r="AD654" s="246"/>
      <c r="AE654" s="344"/>
      <c r="AF654" s="344"/>
      <c r="AG654" s="344"/>
      <c r="AH654" s="344"/>
      <c r="AI654" s="344"/>
      <c r="AJ654" s="344"/>
      <c r="AK654" s="344"/>
      <c r="AL654" s="344"/>
      <c r="AM654" s="344"/>
      <c r="AN654" s="344"/>
      <c r="AO654" s="344"/>
      <c r="AP654" s="344"/>
      <c r="AQ654" s="344"/>
      <c r="AR654" s="344"/>
      <c r="AS654" s="247">
        <f>SUM(AE654:AR654)</f>
        <v>0</v>
      </c>
    </row>
    <row r="655" spans="1:46" ht="15" hidden="1" outlineLevel="1">
      <c r="A655" s="434"/>
      <c r="B655" s="245" t="s">
        <v>607</v>
      </c>
      <c r="C655" s="242" t="s">
        <v>325</v>
      </c>
      <c r="D655" s="246"/>
      <c r="E655" s="246"/>
      <c r="F655" s="246"/>
      <c r="G655" s="246"/>
      <c r="H655" s="246"/>
      <c r="I655" s="246"/>
      <c r="J655" s="246"/>
      <c r="K655" s="246"/>
      <c r="L655" s="246"/>
      <c r="M655" s="246"/>
      <c r="N655" s="246"/>
      <c r="O655" s="246"/>
      <c r="P655" s="246"/>
      <c r="Q655" s="246">
        <f>Q654</f>
        <v>0</v>
      </c>
      <c r="R655" s="246"/>
      <c r="S655" s="246"/>
      <c r="T655" s="246"/>
      <c r="U655" s="246"/>
      <c r="V655" s="246"/>
      <c r="W655" s="246"/>
      <c r="X655" s="246"/>
      <c r="Y655" s="246"/>
      <c r="Z655" s="246"/>
      <c r="AA655" s="246"/>
      <c r="AB655" s="246"/>
      <c r="AC655" s="246"/>
      <c r="AD655" s="246"/>
      <c r="AE655" s="345">
        <f>AE654</f>
        <v>0</v>
      </c>
      <c r="AF655" s="345">
        <f t="shared" ref="AF655:AR655" si="1920">AF654</f>
        <v>0</v>
      </c>
      <c r="AG655" s="345">
        <f t="shared" si="1920"/>
        <v>0</v>
      </c>
      <c r="AH655" s="345">
        <f t="shared" si="1920"/>
        <v>0</v>
      </c>
      <c r="AI655" s="345">
        <f t="shared" si="1920"/>
        <v>0</v>
      </c>
      <c r="AJ655" s="345">
        <f t="shared" si="1920"/>
        <v>0</v>
      </c>
      <c r="AK655" s="345">
        <f t="shared" si="1920"/>
        <v>0</v>
      </c>
      <c r="AL655" s="345">
        <f t="shared" si="1920"/>
        <v>0</v>
      </c>
      <c r="AM655" s="345">
        <f t="shared" si="1920"/>
        <v>0</v>
      </c>
      <c r="AN655" s="345">
        <f t="shared" si="1920"/>
        <v>0</v>
      </c>
      <c r="AO655" s="345">
        <f t="shared" si="1920"/>
        <v>0</v>
      </c>
      <c r="AP655" s="345">
        <f t="shared" si="1920"/>
        <v>0</v>
      </c>
      <c r="AQ655" s="345">
        <f t="shared" si="1920"/>
        <v>0</v>
      </c>
      <c r="AR655" s="345">
        <f t="shared" si="1920"/>
        <v>0</v>
      </c>
      <c r="AS655" s="248"/>
    </row>
    <row r="656" spans="1:46" ht="15" hidden="1" outlineLevel="1">
      <c r="A656" s="434"/>
      <c r="B656" s="265"/>
      <c r="C656" s="256"/>
      <c r="D656" s="242"/>
      <c r="E656" s="242"/>
      <c r="F656" s="242"/>
      <c r="G656" s="242"/>
      <c r="H656" s="242"/>
      <c r="I656" s="242"/>
      <c r="J656" s="242"/>
      <c r="K656" s="242"/>
      <c r="L656" s="242"/>
      <c r="M656" s="242"/>
      <c r="N656" s="242"/>
      <c r="O656" s="242"/>
      <c r="P656" s="242"/>
      <c r="Q656" s="242"/>
      <c r="R656" s="242"/>
      <c r="S656" s="242"/>
      <c r="T656" s="242"/>
      <c r="U656" s="242"/>
      <c r="V656" s="242"/>
      <c r="W656" s="242"/>
      <c r="X656" s="242"/>
      <c r="Y656" s="242"/>
      <c r="Z656" s="242"/>
      <c r="AA656" s="242"/>
      <c r="AB656" s="242"/>
      <c r="AC656" s="242"/>
      <c r="AD656" s="242"/>
      <c r="AE656" s="346"/>
      <c r="AF656" s="346"/>
      <c r="AG656" s="346"/>
      <c r="AH656" s="346"/>
      <c r="AI656" s="346"/>
      <c r="AJ656" s="346"/>
      <c r="AK656" s="346"/>
      <c r="AL656" s="346"/>
      <c r="AM656" s="346"/>
      <c r="AN656" s="346"/>
      <c r="AO656" s="346"/>
      <c r="AP656" s="346"/>
      <c r="AQ656" s="346"/>
      <c r="AR656" s="346"/>
      <c r="AS656" s="257"/>
    </row>
    <row r="657" spans="1:45" s="234" customFormat="1" ht="15" hidden="1" outlineLevel="1">
      <c r="A657" s="434">
        <v>16</v>
      </c>
      <c r="B657" s="274" t="s">
        <v>355</v>
      </c>
      <c r="C657" s="242" t="s">
        <v>323</v>
      </c>
      <c r="D657" s="246"/>
      <c r="E657" s="246"/>
      <c r="F657" s="246"/>
      <c r="G657" s="246"/>
      <c r="H657" s="246"/>
      <c r="I657" s="246"/>
      <c r="J657" s="246"/>
      <c r="K657" s="246"/>
      <c r="L657" s="246"/>
      <c r="M657" s="246"/>
      <c r="N657" s="246"/>
      <c r="O657" s="246"/>
      <c r="P657" s="246"/>
      <c r="Q657" s="246">
        <v>0</v>
      </c>
      <c r="R657" s="246"/>
      <c r="S657" s="246"/>
      <c r="T657" s="246"/>
      <c r="U657" s="246"/>
      <c r="V657" s="246"/>
      <c r="W657" s="246"/>
      <c r="X657" s="246"/>
      <c r="Y657" s="246"/>
      <c r="Z657" s="246"/>
      <c r="AA657" s="246"/>
      <c r="AB657" s="246"/>
      <c r="AC657" s="246"/>
      <c r="AD657" s="246"/>
      <c r="AE657" s="344"/>
      <c r="AF657" s="344"/>
      <c r="AG657" s="344"/>
      <c r="AH657" s="344"/>
      <c r="AI657" s="344"/>
      <c r="AJ657" s="344"/>
      <c r="AK657" s="344"/>
      <c r="AL657" s="344"/>
      <c r="AM657" s="344"/>
      <c r="AN657" s="344"/>
      <c r="AO657" s="344"/>
      <c r="AP657" s="344"/>
      <c r="AQ657" s="344"/>
      <c r="AR657" s="344"/>
      <c r="AS657" s="247">
        <f>SUM(AE657:AR657)</f>
        <v>0</v>
      </c>
    </row>
    <row r="658" spans="1:45" s="234" customFormat="1" ht="15" hidden="1" outlineLevel="1">
      <c r="A658" s="434"/>
      <c r="B658" s="245" t="s">
        <v>607</v>
      </c>
      <c r="C658" s="242" t="s">
        <v>325</v>
      </c>
      <c r="D658" s="246"/>
      <c r="E658" s="246"/>
      <c r="F658" s="246"/>
      <c r="G658" s="246"/>
      <c r="H658" s="246"/>
      <c r="I658" s="246"/>
      <c r="J658" s="246"/>
      <c r="K658" s="246"/>
      <c r="L658" s="246"/>
      <c r="M658" s="246"/>
      <c r="N658" s="246"/>
      <c r="O658" s="246"/>
      <c r="P658" s="246"/>
      <c r="Q658" s="246">
        <f>Q657</f>
        <v>0</v>
      </c>
      <c r="R658" s="246"/>
      <c r="S658" s="246"/>
      <c r="T658" s="246"/>
      <c r="U658" s="246"/>
      <c r="V658" s="246"/>
      <c r="W658" s="246"/>
      <c r="X658" s="246"/>
      <c r="Y658" s="246"/>
      <c r="Z658" s="246"/>
      <c r="AA658" s="246"/>
      <c r="AB658" s="246"/>
      <c r="AC658" s="246"/>
      <c r="AD658" s="246"/>
      <c r="AE658" s="345">
        <f>AE657</f>
        <v>0</v>
      </c>
      <c r="AF658" s="345">
        <f t="shared" ref="AF658:AR658" si="1921">AF657</f>
        <v>0</v>
      </c>
      <c r="AG658" s="345">
        <f t="shared" si="1921"/>
        <v>0</v>
      </c>
      <c r="AH658" s="345">
        <f t="shared" si="1921"/>
        <v>0</v>
      </c>
      <c r="AI658" s="345">
        <f t="shared" si="1921"/>
        <v>0</v>
      </c>
      <c r="AJ658" s="345">
        <f t="shared" si="1921"/>
        <v>0</v>
      </c>
      <c r="AK658" s="345">
        <f t="shared" si="1921"/>
        <v>0</v>
      </c>
      <c r="AL658" s="345">
        <f t="shared" si="1921"/>
        <v>0</v>
      </c>
      <c r="AM658" s="345">
        <f t="shared" si="1921"/>
        <v>0</v>
      </c>
      <c r="AN658" s="345">
        <f t="shared" si="1921"/>
        <v>0</v>
      </c>
      <c r="AO658" s="345">
        <f t="shared" si="1921"/>
        <v>0</v>
      </c>
      <c r="AP658" s="345">
        <f t="shared" si="1921"/>
        <v>0</v>
      </c>
      <c r="AQ658" s="345">
        <f t="shared" si="1921"/>
        <v>0</v>
      </c>
      <c r="AR658" s="345">
        <f t="shared" si="1921"/>
        <v>0</v>
      </c>
      <c r="AS658" s="248"/>
    </row>
    <row r="659" spans="1:45" s="234" customFormat="1" ht="15" hidden="1" outlineLevel="1">
      <c r="A659" s="434"/>
      <c r="B659" s="274"/>
      <c r="C659" s="242"/>
      <c r="D659" s="242"/>
      <c r="E659" s="242"/>
      <c r="F659" s="242"/>
      <c r="G659" s="242"/>
      <c r="H659" s="242"/>
      <c r="I659" s="242"/>
      <c r="J659" s="242"/>
      <c r="K659" s="242"/>
      <c r="L659" s="242"/>
      <c r="M659" s="242"/>
      <c r="N659" s="242"/>
      <c r="O659" s="242"/>
      <c r="P659" s="242"/>
      <c r="Q659" s="242"/>
      <c r="R659" s="242"/>
      <c r="S659" s="242"/>
      <c r="T659" s="242"/>
      <c r="U659" s="242"/>
      <c r="V659" s="242"/>
      <c r="W659" s="242"/>
      <c r="X659" s="242"/>
      <c r="Y659" s="242"/>
      <c r="Z659" s="242"/>
      <c r="AA659" s="242"/>
      <c r="AB659" s="242"/>
      <c r="AC659" s="242"/>
      <c r="AD659" s="242"/>
      <c r="AE659" s="346"/>
      <c r="AF659" s="346"/>
      <c r="AG659" s="346"/>
      <c r="AH659" s="346"/>
      <c r="AI659" s="346"/>
      <c r="AJ659" s="346"/>
      <c r="AK659" s="350"/>
      <c r="AL659" s="350"/>
      <c r="AM659" s="350"/>
      <c r="AN659" s="350"/>
      <c r="AO659" s="350"/>
      <c r="AP659" s="350"/>
      <c r="AQ659" s="350"/>
      <c r="AR659" s="350"/>
      <c r="AS659" s="263"/>
    </row>
    <row r="660" spans="1:45" ht="15.6" hidden="1" outlineLevel="1">
      <c r="A660" s="434"/>
      <c r="B660" s="425" t="s">
        <v>494</v>
      </c>
      <c r="C660" s="270"/>
      <c r="D660" s="241"/>
      <c r="E660" s="240"/>
      <c r="F660" s="240"/>
      <c r="G660" s="240"/>
      <c r="H660" s="240"/>
      <c r="I660" s="240"/>
      <c r="J660" s="240"/>
      <c r="K660" s="240"/>
      <c r="L660" s="240"/>
      <c r="M660" s="240"/>
      <c r="N660" s="240"/>
      <c r="O660" s="240"/>
      <c r="P660" s="240"/>
      <c r="Q660" s="241"/>
      <c r="R660" s="240"/>
      <c r="S660" s="240"/>
      <c r="T660" s="240"/>
      <c r="U660" s="240"/>
      <c r="V660" s="240"/>
      <c r="W660" s="240"/>
      <c r="X660" s="240"/>
      <c r="Y660" s="240"/>
      <c r="Z660" s="240"/>
      <c r="AA660" s="240"/>
      <c r="AB660" s="240"/>
      <c r="AC660" s="240"/>
      <c r="AD660" s="240"/>
      <c r="AE660" s="348"/>
      <c r="AF660" s="348"/>
      <c r="AG660" s="348"/>
      <c r="AH660" s="348"/>
      <c r="AI660" s="348"/>
      <c r="AJ660" s="348"/>
      <c r="AK660" s="348"/>
      <c r="AL660" s="348"/>
      <c r="AM660" s="348"/>
      <c r="AN660" s="348"/>
      <c r="AO660" s="348"/>
      <c r="AP660" s="348"/>
      <c r="AQ660" s="348"/>
      <c r="AR660" s="348"/>
      <c r="AS660" s="243"/>
    </row>
    <row r="661" spans="1:45" ht="15" hidden="1" outlineLevel="1">
      <c r="A661" s="434">
        <v>17</v>
      </c>
      <c r="B661" s="362" t="s">
        <v>495</v>
      </c>
      <c r="C661" s="242" t="s">
        <v>323</v>
      </c>
      <c r="D661" s="246"/>
      <c r="E661" s="246"/>
      <c r="F661" s="246"/>
      <c r="G661" s="246"/>
      <c r="H661" s="246"/>
      <c r="I661" s="246"/>
      <c r="J661" s="246"/>
      <c r="K661" s="246"/>
      <c r="L661" s="246"/>
      <c r="M661" s="246"/>
      <c r="N661" s="246"/>
      <c r="O661" s="246"/>
      <c r="P661" s="246"/>
      <c r="Q661" s="246">
        <v>12</v>
      </c>
      <c r="R661" s="246"/>
      <c r="S661" s="246"/>
      <c r="T661" s="246"/>
      <c r="U661" s="246"/>
      <c r="V661" s="246"/>
      <c r="W661" s="246"/>
      <c r="X661" s="246"/>
      <c r="Y661" s="246"/>
      <c r="Z661" s="246"/>
      <c r="AA661" s="246"/>
      <c r="AB661" s="246"/>
      <c r="AC661" s="246"/>
      <c r="AD661" s="246"/>
      <c r="AE661" s="360"/>
      <c r="AF661" s="344"/>
      <c r="AG661" s="344"/>
      <c r="AH661" s="344"/>
      <c r="AI661" s="344"/>
      <c r="AJ661" s="344"/>
      <c r="AK661" s="344"/>
      <c r="AL661" s="349"/>
      <c r="AM661" s="349"/>
      <c r="AN661" s="349"/>
      <c r="AO661" s="349"/>
      <c r="AP661" s="349"/>
      <c r="AQ661" s="349"/>
      <c r="AR661" s="349"/>
      <c r="AS661" s="247">
        <f>SUM(AE661:AR661)</f>
        <v>0</v>
      </c>
    </row>
    <row r="662" spans="1:45" ht="15" hidden="1" outlineLevel="1">
      <c r="A662" s="434"/>
      <c r="B662" s="245" t="s">
        <v>607</v>
      </c>
      <c r="C662" s="242" t="s">
        <v>325</v>
      </c>
      <c r="D662" s="246"/>
      <c r="E662" s="246"/>
      <c r="F662" s="246"/>
      <c r="G662" s="246"/>
      <c r="H662" s="246"/>
      <c r="I662" s="246"/>
      <c r="J662" s="246"/>
      <c r="K662" s="246"/>
      <c r="L662" s="246"/>
      <c r="M662" s="246"/>
      <c r="N662" s="246"/>
      <c r="O662" s="246"/>
      <c r="P662" s="246"/>
      <c r="Q662" s="246">
        <f>Q661</f>
        <v>12</v>
      </c>
      <c r="R662" s="246"/>
      <c r="S662" s="246"/>
      <c r="T662" s="246"/>
      <c r="U662" s="246"/>
      <c r="V662" s="246"/>
      <c r="W662" s="246"/>
      <c r="X662" s="246"/>
      <c r="Y662" s="246"/>
      <c r="Z662" s="246"/>
      <c r="AA662" s="246"/>
      <c r="AB662" s="246"/>
      <c r="AC662" s="246"/>
      <c r="AD662" s="246"/>
      <c r="AE662" s="345">
        <f>AE661</f>
        <v>0</v>
      </c>
      <c r="AF662" s="345">
        <f t="shared" ref="AF662:AR662" si="1922">AF661</f>
        <v>0</v>
      </c>
      <c r="AG662" s="345">
        <f t="shared" si="1922"/>
        <v>0</v>
      </c>
      <c r="AH662" s="345">
        <f t="shared" si="1922"/>
        <v>0</v>
      </c>
      <c r="AI662" s="345">
        <f t="shared" si="1922"/>
        <v>0</v>
      </c>
      <c r="AJ662" s="345">
        <f t="shared" si="1922"/>
        <v>0</v>
      </c>
      <c r="AK662" s="345">
        <f t="shared" si="1922"/>
        <v>0</v>
      </c>
      <c r="AL662" s="345">
        <f t="shared" si="1922"/>
        <v>0</v>
      </c>
      <c r="AM662" s="345">
        <f t="shared" si="1922"/>
        <v>0</v>
      </c>
      <c r="AN662" s="345">
        <f t="shared" si="1922"/>
        <v>0</v>
      </c>
      <c r="AO662" s="345">
        <f t="shared" si="1922"/>
        <v>0</v>
      </c>
      <c r="AP662" s="345">
        <f t="shared" si="1922"/>
        <v>0</v>
      </c>
      <c r="AQ662" s="345">
        <f t="shared" si="1922"/>
        <v>0</v>
      </c>
      <c r="AR662" s="345">
        <f t="shared" si="1922"/>
        <v>0</v>
      </c>
      <c r="AS662" s="257"/>
    </row>
    <row r="663" spans="1:45" ht="15" hidden="1" outlineLevel="1">
      <c r="A663" s="434"/>
      <c r="B663" s="245"/>
      <c r="C663" s="242"/>
      <c r="D663" s="242"/>
      <c r="E663" s="242"/>
      <c r="F663" s="242"/>
      <c r="G663" s="242"/>
      <c r="H663" s="242"/>
      <c r="I663" s="242"/>
      <c r="J663" s="242"/>
      <c r="K663" s="242"/>
      <c r="L663" s="242"/>
      <c r="M663" s="242"/>
      <c r="N663" s="242"/>
      <c r="O663" s="242"/>
      <c r="P663" s="242"/>
      <c r="Q663" s="242"/>
      <c r="R663" s="242"/>
      <c r="S663" s="242"/>
      <c r="T663" s="242"/>
      <c r="U663" s="242"/>
      <c r="V663" s="242"/>
      <c r="W663" s="242"/>
      <c r="X663" s="242"/>
      <c r="Y663" s="242"/>
      <c r="Z663" s="242"/>
      <c r="AA663" s="242"/>
      <c r="AB663" s="242"/>
      <c r="AC663" s="242"/>
      <c r="AD663" s="242"/>
      <c r="AE663" s="356"/>
      <c r="AF663" s="359"/>
      <c r="AG663" s="359"/>
      <c r="AH663" s="359"/>
      <c r="AI663" s="359"/>
      <c r="AJ663" s="359"/>
      <c r="AK663" s="359"/>
      <c r="AL663" s="359"/>
      <c r="AM663" s="359"/>
      <c r="AN663" s="359"/>
      <c r="AO663" s="359"/>
      <c r="AP663" s="359"/>
      <c r="AQ663" s="359"/>
      <c r="AR663" s="359"/>
      <c r="AS663" s="257"/>
    </row>
    <row r="664" spans="1:45" ht="15" hidden="1" outlineLevel="1">
      <c r="A664" s="434">
        <v>18</v>
      </c>
      <c r="B664" s="362" t="s">
        <v>496</v>
      </c>
      <c r="C664" s="242" t="s">
        <v>323</v>
      </c>
      <c r="D664" s="246"/>
      <c r="E664" s="246"/>
      <c r="F664" s="246"/>
      <c r="G664" s="246"/>
      <c r="H664" s="246"/>
      <c r="I664" s="246"/>
      <c r="J664" s="246"/>
      <c r="K664" s="246"/>
      <c r="L664" s="246"/>
      <c r="M664" s="246"/>
      <c r="N664" s="246"/>
      <c r="O664" s="246"/>
      <c r="P664" s="246"/>
      <c r="Q664" s="246">
        <v>12</v>
      </c>
      <c r="R664" s="246"/>
      <c r="S664" s="246"/>
      <c r="T664" s="246"/>
      <c r="U664" s="246"/>
      <c r="V664" s="246"/>
      <c r="W664" s="246"/>
      <c r="X664" s="246"/>
      <c r="Y664" s="246"/>
      <c r="Z664" s="246"/>
      <c r="AA664" s="246"/>
      <c r="AB664" s="246"/>
      <c r="AC664" s="246"/>
      <c r="AD664" s="246"/>
      <c r="AE664" s="360"/>
      <c r="AF664" s="344"/>
      <c r="AG664" s="344"/>
      <c r="AH664" s="344"/>
      <c r="AI664" s="344"/>
      <c r="AJ664" s="344"/>
      <c r="AK664" s="344"/>
      <c r="AL664" s="349"/>
      <c r="AM664" s="349"/>
      <c r="AN664" s="349"/>
      <c r="AO664" s="349"/>
      <c r="AP664" s="349"/>
      <c r="AQ664" s="349"/>
      <c r="AR664" s="349"/>
      <c r="AS664" s="247">
        <f>SUM(AE664:AR664)</f>
        <v>0</v>
      </c>
    </row>
    <row r="665" spans="1:45" ht="15" hidden="1" outlineLevel="1">
      <c r="A665" s="434"/>
      <c r="B665" s="245" t="s">
        <v>607</v>
      </c>
      <c r="C665" s="242" t="s">
        <v>325</v>
      </c>
      <c r="D665" s="246"/>
      <c r="E665" s="246"/>
      <c r="F665" s="246"/>
      <c r="G665" s="246"/>
      <c r="H665" s="246"/>
      <c r="I665" s="246"/>
      <c r="J665" s="246"/>
      <c r="K665" s="246"/>
      <c r="L665" s="246"/>
      <c r="M665" s="246"/>
      <c r="N665" s="246"/>
      <c r="O665" s="246"/>
      <c r="P665" s="246"/>
      <c r="Q665" s="246">
        <f>Q664</f>
        <v>12</v>
      </c>
      <c r="R665" s="246"/>
      <c r="S665" s="246"/>
      <c r="T665" s="246"/>
      <c r="U665" s="246"/>
      <c r="V665" s="246"/>
      <c r="W665" s="246"/>
      <c r="X665" s="246"/>
      <c r="Y665" s="246"/>
      <c r="Z665" s="246"/>
      <c r="AA665" s="246"/>
      <c r="AB665" s="246"/>
      <c r="AC665" s="246"/>
      <c r="AD665" s="246"/>
      <c r="AE665" s="345">
        <f>AE664</f>
        <v>0</v>
      </c>
      <c r="AF665" s="345">
        <f t="shared" ref="AF665:AR665" si="1923">AF664</f>
        <v>0</v>
      </c>
      <c r="AG665" s="345">
        <f t="shared" si="1923"/>
        <v>0</v>
      </c>
      <c r="AH665" s="345">
        <f t="shared" si="1923"/>
        <v>0</v>
      </c>
      <c r="AI665" s="345">
        <f t="shared" si="1923"/>
        <v>0</v>
      </c>
      <c r="AJ665" s="345">
        <f t="shared" si="1923"/>
        <v>0</v>
      </c>
      <c r="AK665" s="345">
        <f t="shared" si="1923"/>
        <v>0</v>
      </c>
      <c r="AL665" s="345">
        <f t="shared" si="1923"/>
        <v>0</v>
      </c>
      <c r="AM665" s="345">
        <f t="shared" si="1923"/>
        <v>0</v>
      </c>
      <c r="AN665" s="345">
        <f t="shared" si="1923"/>
        <v>0</v>
      </c>
      <c r="AO665" s="345">
        <f t="shared" si="1923"/>
        <v>0</v>
      </c>
      <c r="AP665" s="345">
        <f t="shared" si="1923"/>
        <v>0</v>
      </c>
      <c r="AQ665" s="345">
        <f t="shared" si="1923"/>
        <v>0</v>
      </c>
      <c r="AR665" s="345">
        <f t="shared" si="1923"/>
        <v>0</v>
      </c>
      <c r="AS665" s="257"/>
    </row>
    <row r="666" spans="1:45" ht="15" hidden="1" outlineLevel="1">
      <c r="A666" s="434"/>
      <c r="B666" s="272"/>
      <c r="C666" s="242"/>
      <c r="D666" s="242"/>
      <c r="E666" s="242"/>
      <c r="F666" s="242"/>
      <c r="G666" s="242"/>
      <c r="H666" s="242"/>
      <c r="I666" s="242"/>
      <c r="J666" s="242"/>
      <c r="K666" s="242"/>
      <c r="L666" s="242"/>
      <c r="M666" s="242"/>
      <c r="N666" s="242"/>
      <c r="O666" s="242"/>
      <c r="P666" s="242"/>
      <c r="Q666" s="242"/>
      <c r="R666" s="242"/>
      <c r="S666" s="242"/>
      <c r="T666" s="242"/>
      <c r="U666" s="242"/>
      <c r="V666" s="242"/>
      <c r="W666" s="242"/>
      <c r="X666" s="242"/>
      <c r="Y666" s="242"/>
      <c r="Z666" s="242"/>
      <c r="AA666" s="242"/>
      <c r="AB666" s="242"/>
      <c r="AC666" s="242"/>
      <c r="AD666" s="242"/>
      <c r="AE666" s="357"/>
      <c r="AF666" s="358"/>
      <c r="AG666" s="358"/>
      <c r="AH666" s="358"/>
      <c r="AI666" s="358"/>
      <c r="AJ666" s="358"/>
      <c r="AK666" s="358"/>
      <c r="AL666" s="358"/>
      <c r="AM666" s="358"/>
      <c r="AN666" s="358"/>
      <c r="AO666" s="358"/>
      <c r="AP666" s="358"/>
      <c r="AQ666" s="358"/>
      <c r="AR666" s="358"/>
      <c r="AS666" s="248"/>
    </row>
    <row r="667" spans="1:45" ht="15" hidden="1" outlineLevel="1">
      <c r="A667" s="434">
        <v>19</v>
      </c>
      <c r="B667" s="362" t="s">
        <v>497</v>
      </c>
      <c r="C667" s="242" t="s">
        <v>323</v>
      </c>
      <c r="D667" s="246"/>
      <c r="E667" s="246"/>
      <c r="F667" s="246"/>
      <c r="G667" s="246"/>
      <c r="H667" s="246"/>
      <c r="I667" s="246"/>
      <c r="J667" s="246"/>
      <c r="K667" s="246"/>
      <c r="L667" s="246"/>
      <c r="M667" s="246"/>
      <c r="N667" s="246"/>
      <c r="O667" s="246"/>
      <c r="P667" s="246"/>
      <c r="Q667" s="246">
        <v>12</v>
      </c>
      <c r="R667" s="246"/>
      <c r="S667" s="246"/>
      <c r="T667" s="246"/>
      <c r="U667" s="246"/>
      <c r="V667" s="246"/>
      <c r="W667" s="246"/>
      <c r="X667" s="246"/>
      <c r="Y667" s="246"/>
      <c r="Z667" s="246"/>
      <c r="AA667" s="246"/>
      <c r="AB667" s="246"/>
      <c r="AC667" s="246"/>
      <c r="AD667" s="246"/>
      <c r="AE667" s="360"/>
      <c r="AF667" s="344"/>
      <c r="AG667" s="344"/>
      <c r="AH667" s="344"/>
      <c r="AI667" s="344"/>
      <c r="AJ667" s="344"/>
      <c r="AK667" s="344"/>
      <c r="AL667" s="349"/>
      <c r="AM667" s="349"/>
      <c r="AN667" s="349"/>
      <c r="AO667" s="349"/>
      <c r="AP667" s="349"/>
      <c r="AQ667" s="349"/>
      <c r="AR667" s="349"/>
      <c r="AS667" s="247">
        <f>SUM(AE667:AR667)</f>
        <v>0</v>
      </c>
    </row>
    <row r="668" spans="1:45" ht="15" hidden="1" outlineLevel="1">
      <c r="A668" s="434"/>
      <c r="B668" s="245" t="s">
        <v>607</v>
      </c>
      <c r="C668" s="242" t="s">
        <v>325</v>
      </c>
      <c r="D668" s="246"/>
      <c r="E668" s="246"/>
      <c r="F668" s="246"/>
      <c r="G668" s="246"/>
      <c r="H668" s="246"/>
      <c r="I668" s="246"/>
      <c r="J668" s="246"/>
      <c r="K668" s="246"/>
      <c r="L668" s="246"/>
      <c r="M668" s="246"/>
      <c r="N668" s="246"/>
      <c r="O668" s="246"/>
      <c r="P668" s="246"/>
      <c r="Q668" s="246">
        <f>Q667</f>
        <v>12</v>
      </c>
      <c r="R668" s="246"/>
      <c r="S668" s="246"/>
      <c r="T668" s="246"/>
      <c r="U668" s="246"/>
      <c r="V668" s="246"/>
      <c r="W668" s="246"/>
      <c r="X668" s="246"/>
      <c r="Y668" s="246"/>
      <c r="Z668" s="246"/>
      <c r="AA668" s="246"/>
      <c r="AB668" s="246"/>
      <c r="AC668" s="246"/>
      <c r="AD668" s="246"/>
      <c r="AE668" s="345">
        <f>AE667</f>
        <v>0</v>
      </c>
      <c r="AF668" s="345">
        <f t="shared" ref="AF668:AR668" si="1924">AF667</f>
        <v>0</v>
      </c>
      <c r="AG668" s="345">
        <f t="shared" si="1924"/>
        <v>0</v>
      </c>
      <c r="AH668" s="345">
        <f t="shared" si="1924"/>
        <v>0</v>
      </c>
      <c r="AI668" s="345">
        <f t="shared" si="1924"/>
        <v>0</v>
      </c>
      <c r="AJ668" s="345">
        <f t="shared" si="1924"/>
        <v>0</v>
      </c>
      <c r="AK668" s="345">
        <f t="shared" si="1924"/>
        <v>0</v>
      </c>
      <c r="AL668" s="345">
        <f t="shared" si="1924"/>
        <v>0</v>
      </c>
      <c r="AM668" s="345">
        <f t="shared" si="1924"/>
        <v>0</v>
      </c>
      <c r="AN668" s="345">
        <f t="shared" si="1924"/>
        <v>0</v>
      </c>
      <c r="AO668" s="345">
        <f t="shared" si="1924"/>
        <v>0</v>
      </c>
      <c r="AP668" s="345">
        <f t="shared" si="1924"/>
        <v>0</v>
      </c>
      <c r="AQ668" s="345">
        <f t="shared" si="1924"/>
        <v>0</v>
      </c>
      <c r="AR668" s="345">
        <f t="shared" si="1924"/>
        <v>0</v>
      </c>
      <c r="AS668" s="248"/>
    </row>
    <row r="669" spans="1:45" ht="15" hidden="1" outlineLevel="1">
      <c r="A669" s="434"/>
      <c r="B669" s="272"/>
      <c r="C669" s="242"/>
      <c r="D669" s="242"/>
      <c r="E669" s="242"/>
      <c r="F669" s="242"/>
      <c r="G669" s="242"/>
      <c r="H669" s="242"/>
      <c r="I669" s="242"/>
      <c r="J669" s="242"/>
      <c r="K669" s="242"/>
      <c r="L669" s="242"/>
      <c r="M669" s="242"/>
      <c r="N669" s="242"/>
      <c r="O669" s="242"/>
      <c r="P669" s="242"/>
      <c r="Q669" s="242"/>
      <c r="R669" s="242"/>
      <c r="S669" s="242"/>
      <c r="T669" s="242"/>
      <c r="U669" s="242"/>
      <c r="V669" s="242"/>
      <c r="W669" s="242"/>
      <c r="X669" s="242"/>
      <c r="Y669" s="242"/>
      <c r="Z669" s="242"/>
      <c r="AA669" s="242"/>
      <c r="AB669" s="242"/>
      <c r="AC669" s="242"/>
      <c r="AD669" s="242"/>
      <c r="AE669" s="346"/>
      <c r="AF669" s="346"/>
      <c r="AG669" s="346"/>
      <c r="AH669" s="346"/>
      <c r="AI669" s="346"/>
      <c r="AJ669" s="346"/>
      <c r="AK669" s="346"/>
      <c r="AL669" s="346"/>
      <c r="AM669" s="346"/>
      <c r="AN669" s="346"/>
      <c r="AO669" s="346"/>
      <c r="AP669" s="346"/>
      <c r="AQ669" s="346"/>
      <c r="AR669" s="346"/>
      <c r="AS669" s="257"/>
    </row>
    <row r="670" spans="1:45" ht="15" hidden="1" outlineLevel="1">
      <c r="A670" s="434">
        <v>20</v>
      </c>
      <c r="B670" s="362" t="s">
        <v>498</v>
      </c>
      <c r="C670" s="242" t="s">
        <v>323</v>
      </c>
      <c r="D670" s="246"/>
      <c r="E670" s="246"/>
      <c r="F670" s="246"/>
      <c r="G670" s="246"/>
      <c r="H670" s="246"/>
      <c r="I670" s="246"/>
      <c r="J670" s="246"/>
      <c r="K670" s="246"/>
      <c r="L670" s="246"/>
      <c r="M670" s="246"/>
      <c r="N670" s="246"/>
      <c r="O670" s="246"/>
      <c r="P670" s="246"/>
      <c r="Q670" s="246">
        <v>12</v>
      </c>
      <c r="R670" s="246"/>
      <c r="S670" s="246"/>
      <c r="T670" s="246"/>
      <c r="U670" s="246"/>
      <c r="V670" s="246"/>
      <c r="W670" s="246"/>
      <c r="X670" s="246"/>
      <c r="Y670" s="246"/>
      <c r="Z670" s="246"/>
      <c r="AA670" s="246"/>
      <c r="AB670" s="246"/>
      <c r="AC670" s="246"/>
      <c r="AD670" s="246"/>
      <c r="AE670" s="360"/>
      <c r="AF670" s="344"/>
      <c r="AG670" s="344"/>
      <c r="AH670" s="344"/>
      <c r="AI670" s="344"/>
      <c r="AJ670" s="344"/>
      <c r="AK670" s="344"/>
      <c r="AL670" s="349"/>
      <c r="AM670" s="349"/>
      <c r="AN670" s="349"/>
      <c r="AO670" s="349"/>
      <c r="AP670" s="349"/>
      <c r="AQ670" s="349"/>
      <c r="AR670" s="349"/>
      <c r="AS670" s="247">
        <f>SUM(AE670:AR670)</f>
        <v>0</v>
      </c>
    </row>
    <row r="671" spans="1:45" ht="15" hidden="1" outlineLevel="1">
      <c r="A671" s="434"/>
      <c r="B671" s="245" t="s">
        <v>607</v>
      </c>
      <c r="C671" s="242" t="s">
        <v>325</v>
      </c>
      <c r="D671" s="246"/>
      <c r="E671" s="246"/>
      <c r="F671" s="246"/>
      <c r="G671" s="246"/>
      <c r="H671" s="246"/>
      <c r="I671" s="246"/>
      <c r="J671" s="246"/>
      <c r="K671" s="246"/>
      <c r="L671" s="246"/>
      <c r="M671" s="246"/>
      <c r="N671" s="246"/>
      <c r="O671" s="246"/>
      <c r="P671" s="246"/>
      <c r="Q671" s="246">
        <f>Q670</f>
        <v>12</v>
      </c>
      <c r="R671" s="246"/>
      <c r="S671" s="246"/>
      <c r="T671" s="246"/>
      <c r="U671" s="246"/>
      <c r="V671" s="246"/>
      <c r="W671" s="246"/>
      <c r="X671" s="246"/>
      <c r="Y671" s="246"/>
      <c r="Z671" s="246"/>
      <c r="AA671" s="246"/>
      <c r="AB671" s="246"/>
      <c r="AC671" s="246"/>
      <c r="AD671" s="246"/>
      <c r="AE671" s="345">
        <f>AE670</f>
        <v>0</v>
      </c>
      <c r="AF671" s="345">
        <f t="shared" ref="AF671:AR671" si="1925">AF670</f>
        <v>0</v>
      </c>
      <c r="AG671" s="345">
        <f t="shared" si="1925"/>
        <v>0</v>
      </c>
      <c r="AH671" s="345">
        <f t="shared" si="1925"/>
        <v>0</v>
      </c>
      <c r="AI671" s="345">
        <f t="shared" si="1925"/>
        <v>0</v>
      </c>
      <c r="AJ671" s="345">
        <f t="shared" si="1925"/>
        <v>0</v>
      </c>
      <c r="AK671" s="345">
        <f t="shared" si="1925"/>
        <v>0</v>
      </c>
      <c r="AL671" s="345">
        <f t="shared" si="1925"/>
        <v>0</v>
      </c>
      <c r="AM671" s="345">
        <f t="shared" si="1925"/>
        <v>0</v>
      </c>
      <c r="AN671" s="345">
        <f t="shared" si="1925"/>
        <v>0</v>
      </c>
      <c r="AO671" s="345">
        <f t="shared" si="1925"/>
        <v>0</v>
      </c>
      <c r="AP671" s="345">
        <f t="shared" si="1925"/>
        <v>0</v>
      </c>
      <c r="AQ671" s="345">
        <f t="shared" si="1925"/>
        <v>0</v>
      </c>
      <c r="AR671" s="345">
        <f t="shared" si="1925"/>
        <v>0</v>
      </c>
      <c r="AS671" s="257"/>
    </row>
    <row r="672" spans="1:45" ht="15.6" hidden="1" outlineLevel="1">
      <c r="A672" s="434"/>
      <c r="B672" s="273"/>
      <c r="C672" s="251"/>
      <c r="D672" s="242"/>
      <c r="E672" s="242"/>
      <c r="F672" s="242"/>
      <c r="G672" s="242"/>
      <c r="H672" s="242"/>
      <c r="I672" s="242"/>
      <c r="J672" s="242"/>
      <c r="K672" s="242"/>
      <c r="L672" s="242"/>
      <c r="M672" s="242"/>
      <c r="N672" s="242"/>
      <c r="O672" s="242"/>
      <c r="P672" s="242"/>
      <c r="Q672" s="251"/>
      <c r="R672" s="242"/>
      <c r="S672" s="242"/>
      <c r="T672" s="242"/>
      <c r="U672" s="242"/>
      <c r="V672" s="242"/>
      <c r="W672" s="242"/>
      <c r="X672" s="242"/>
      <c r="Y672" s="242"/>
      <c r="Z672" s="242"/>
      <c r="AA672" s="242"/>
      <c r="AB672" s="242"/>
      <c r="AC672" s="242"/>
      <c r="AD672" s="242"/>
      <c r="AE672" s="346"/>
      <c r="AF672" s="346"/>
      <c r="AG672" s="346"/>
      <c r="AH672" s="346"/>
      <c r="AI672" s="346"/>
      <c r="AJ672" s="346"/>
      <c r="AK672" s="346"/>
      <c r="AL672" s="346"/>
      <c r="AM672" s="346"/>
      <c r="AN672" s="346"/>
      <c r="AO672" s="346"/>
      <c r="AP672" s="346"/>
      <c r="AQ672" s="346"/>
      <c r="AR672" s="346"/>
      <c r="AS672" s="257"/>
    </row>
    <row r="673" spans="1:45" ht="15.6" hidden="1" outlineLevel="1">
      <c r="A673" s="434"/>
      <c r="B673" s="424" t="s">
        <v>499</v>
      </c>
      <c r="C673" s="242"/>
      <c r="D673" s="242"/>
      <c r="E673" s="242"/>
      <c r="F673" s="242"/>
      <c r="G673" s="242"/>
      <c r="H673" s="242"/>
      <c r="I673" s="242"/>
      <c r="J673" s="242"/>
      <c r="K673" s="242"/>
      <c r="L673" s="242"/>
      <c r="M673" s="242"/>
      <c r="N673" s="242"/>
      <c r="O673" s="242"/>
      <c r="P673" s="242"/>
      <c r="Q673" s="242"/>
      <c r="R673" s="242"/>
      <c r="S673" s="242"/>
      <c r="T673" s="242"/>
      <c r="U673" s="242"/>
      <c r="V673" s="242"/>
      <c r="W673" s="242"/>
      <c r="X673" s="242"/>
      <c r="Y673" s="242"/>
      <c r="Z673" s="242"/>
      <c r="AA673" s="242"/>
      <c r="AB673" s="242"/>
      <c r="AC673" s="242"/>
      <c r="AD673" s="242"/>
      <c r="AE673" s="356"/>
      <c r="AF673" s="359"/>
      <c r="AG673" s="359"/>
      <c r="AH673" s="359"/>
      <c r="AI673" s="359"/>
      <c r="AJ673" s="359"/>
      <c r="AK673" s="359"/>
      <c r="AL673" s="359"/>
      <c r="AM673" s="359"/>
      <c r="AN673" s="359"/>
      <c r="AO673" s="359"/>
      <c r="AP673" s="359"/>
      <c r="AQ673" s="359"/>
      <c r="AR673" s="359"/>
      <c r="AS673" s="257"/>
    </row>
    <row r="674" spans="1:45" ht="15.6" hidden="1" outlineLevel="1">
      <c r="A674" s="434"/>
      <c r="B674" s="413" t="s">
        <v>500</v>
      </c>
      <c r="C674" s="242"/>
      <c r="D674" s="242"/>
      <c r="E674" s="242"/>
      <c r="F674" s="242"/>
      <c r="G674" s="242"/>
      <c r="H674" s="242"/>
      <c r="I674" s="242"/>
      <c r="J674" s="242"/>
      <c r="K674" s="242"/>
      <c r="L674" s="242"/>
      <c r="M674" s="242"/>
      <c r="N674" s="242"/>
      <c r="O674" s="242"/>
      <c r="P674" s="242"/>
      <c r="Q674" s="242"/>
      <c r="R674" s="242"/>
      <c r="S674" s="242"/>
      <c r="T674" s="242"/>
      <c r="U674" s="242"/>
      <c r="V674" s="242"/>
      <c r="W674" s="242"/>
      <c r="X674" s="242"/>
      <c r="Y674" s="242"/>
      <c r="Z674" s="242"/>
      <c r="AA674" s="242"/>
      <c r="AB674" s="242"/>
      <c r="AC674" s="242"/>
      <c r="AD674" s="242"/>
      <c r="AE674" s="356"/>
      <c r="AF674" s="359"/>
      <c r="AG674" s="359"/>
      <c r="AH674" s="359"/>
      <c r="AI674" s="359"/>
      <c r="AJ674" s="359"/>
      <c r="AK674" s="359"/>
      <c r="AL674" s="359"/>
      <c r="AM674" s="359"/>
      <c r="AN674" s="359"/>
      <c r="AO674" s="359"/>
      <c r="AP674" s="359"/>
      <c r="AQ674" s="359"/>
      <c r="AR674" s="359"/>
      <c r="AS674" s="257"/>
    </row>
    <row r="675" spans="1:45" ht="15" hidden="1" outlineLevel="1">
      <c r="A675" s="434">
        <v>21</v>
      </c>
      <c r="B675" s="362" t="s">
        <v>501</v>
      </c>
      <c r="C675" s="242" t="s">
        <v>323</v>
      </c>
      <c r="D675" s="246"/>
      <c r="E675" s="246"/>
      <c r="F675" s="246"/>
      <c r="G675" s="246"/>
      <c r="H675" s="246"/>
      <c r="I675" s="246"/>
      <c r="J675" s="246"/>
      <c r="K675" s="246"/>
      <c r="L675" s="246"/>
      <c r="M675" s="246"/>
      <c r="N675" s="246"/>
      <c r="O675" s="246"/>
      <c r="P675" s="246"/>
      <c r="Q675" s="242"/>
      <c r="R675" s="246"/>
      <c r="S675" s="246"/>
      <c r="T675" s="246"/>
      <c r="U675" s="246"/>
      <c r="V675" s="246"/>
      <c r="W675" s="246"/>
      <c r="X675" s="246"/>
      <c r="Y675" s="246"/>
      <c r="Z675" s="246"/>
      <c r="AA675" s="246"/>
      <c r="AB675" s="246"/>
      <c r="AC675" s="246"/>
      <c r="AD675" s="246"/>
      <c r="AE675" s="344"/>
      <c r="AF675" s="344"/>
      <c r="AG675" s="344"/>
      <c r="AH675" s="344"/>
      <c r="AI675" s="344"/>
      <c r="AJ675" s="344"/>
      <c r="AK675" s="344"/>
      <c r="AL675" s="344"/>
      <c r="AM675" s="344"/>
      <c r="AN675" s="344"/>
      <c r="AO675" s="344"/>
      <c r="AP675" s="344"/>
      <c r="AQ675" s="344"/>
      <c r="AR675" s="344"/>
      <c r="AS675" s="247">
        <f>SUM(AE675:AR675)</f>
        <v>0</v>
      </c>
    </row>
    <row r="676" spans="1:45" ht="15" hidden="1" outlineLevel="1">
      <c r="A676" s="434"/>
      <c r="B676" s="245" t="s">
        <v>607</v>
      </c>
      <c r="C676" s="242" t="s">
        <v>325</v>
      </c>
      <c r="D676" s="246"/>
      <c r="E676" s="246"/>
      <c r="F676" s="246"/>
      <c r="G676" s="246"/>
      <c r="H676" s="246"/>
      <c r="I676" s="246"/>
      <c r="J676" s="246"/>
      <c r="K676" s="246"/>
      <c r="L676" s="246"/>
      <c r="M676" s="246"/>
      <c r="N676" s="246"/>
      <c r="O676" s="246"/>
      <c r="P676" s="246"/>
      <c r="Q676" s="242"/>
      <c r="R676" s="246"/>
      <c r="S676" s="246"/>
      <c r="T676" s="246"/>
      <c r="U676" s="246"/>
      <c r="V676" s="246"/>
      <c r="W676" s="246"/>
      <c r="X676" s="246"/>
      <c r="Y676" s="246"/>
      <c r="Z676" s="246"/>
      <c r="AA676" s="246"/>
      <c r="AB676" s="246"/>
      <c r="AC676" s="246"/>
      <c r="AD676" s="246"/>
      <c r="AE676" s="345">
        <f>AE675</f>
        <v>0</v>
      </c>
      <c r="AF676" s="345">
        <f t="shared" ref="AF676" si="1926">AF675</f>
        <v>0</v>
      </c>
      <c r="AG676" s="345">
        <f t="shared" ref="AG676" si="1927">AG675</f>
        <v>0</v>
      </c>
      <c r="AH676" s="345">
        <f t="shared" ref="AH676" si="1928">AH675</f>
        <v>0</v>
      </c>
      <c r="AI676" s="345">
        <f t="shared" ref="AI676" si="1929">AI675</f>
        <v>0</v>
      </c>
      <c r="AJ676" s="345">
        <f t="shared" ref="AJ676" si="1930">AJ675</f>
        <v>0</v>
      </c>
      <c r="AK676" s="345">
        <f t="shared" ref="AK676" si="1931">AK675</f>
        <v>0</v>
      </c>
      <c r="AL676" s="345">
        <f t="shared" ref="AL676" si="1932">AL675</f>
        <v>0</v>
      </c>
      <c r="AM676" s="345">
        <f t="shared" ref="AM676" si="1933">AM675</f>
        <v>0</v>
      </c>
      <c r="AN676" s="345">
        <f t="shared" ref="AN676" si="1934">AN675</f>
        <v>0</v>
      </c>
      <c r="AO676" s="345">
        <f t="shared" ref="AO676" si="1935">AO675</f>
        <v>0</v>
      </c>
      <c r="AP676" s="345">
        <f t="shared" ref="AP676" si="1936">AP675</f>
        <v>0</v>
      </c>
      <c r="AQ676" s="345">
        <f t="shared" ref="AQ676" si="1937">AQ675</f>
        <v>0</v>
      </c>
      <c r="AR676" s="345">
        <f t="shared" ref="AR676" si="1938">AR675</f>
        <v>0</v>
      </c>
      <c r="AS676" s="257"/>
    </row>
    <row r="677" spans="1:45" ht="15" hidden="1" outlineLevel="1">
      <c r="A677" s="434"/>
      <c r="B677" s="245"/>
      <c r="C677" s="242"/>
      <c r="D677" s="242"/>
      <c r="E677" s="242"/>
      <c r="F677" s="242"/>
      <c r="G677" s="242"/>
      <c r="H677" s="242"/>
      <c r="I677" s="242"/>
      <c r="J677" s="242"/>
      <c r="K677" s="242"/>
      <c r="L677" s="242"/>
      <c r="M677" s="242"/>
      <c r="N677" s="242"/>
      <c r="O677" s="242"/>
      <c r="P677" s="242"/>
      <c r="Q677" s="242"/>
      <c r="R677" s="242"/>
      <c r="S677" s="242"/>
      <c r="T677" s="242"/>
      <c r="U677" s="242"/>
      <c r="V677" s="242"/>
      <c r="W677" s="242"/>
      <c r="X677" s="242"/>
      <c r="Y677" s="242"/>
      <c r="Z677" s="242"/>
      <c r="AA677" s="242"/>
      <c r="AB677" s="242"/>
      <c r="AC677" s="242"/>
      <c r="AD677" s="242"/>
      <c r="AE677" s="356"/>
      <c r="AF677" s="359"/>
      <c r="AG677" s="359"/>
      <c r="AH677" s="359"/>
      <c r="AI677" s="359"/>
      <c r="AJ677" s="359"/>
      <c r="AK677" s="359"/>
      <c r="AL677" s="359"/>
      <c r="AM677" s="359"/>
      <c r="AN677" s="359"/>
      <c r="AO677" s="359"/>
      <c r="AP677" s="359"/>
      <c r="AQ677" s="359"/>
      <c r="AR677" s="359"/>
      <c r="AS677" s="257"/>
    </row>
    <row r="678" spans="1:45" ht="15" hidden="1" outlineLevel="1">
      <c r="A678" s="434">
        <v>22</v>
      </c>
      <c r="B678" s="362" t="s">
        <v>502</v>
      </c>
      <c r="C678" s="242" t="s">
        <v>323</v>
      </c>
      <c r="D678" s="246"/>
      <c r="E678" s="246"/>
      <c r="F678" s="246"/>
      <c r="G678" s="246"/>
      <c r="H678" s="246"/>
      <c r="I678" s="246"/>
      <c r="J678" s="246"/>
      <c r="K678" s="246"/>
      <c r="L678" s="246"/>
      <c r="M678" s="246"/>
      <c r="N678" s="246"/>
      <c r="O678" s="246"/>
      <c r="P678" s="246"/>
      <c r="Q678" s="242"/>
      <c r="R678" s="246"/>
      <c r="S678" s="246"/>
      <c r="T678" s="246"/>
      <c r="U678" s="246"/>
      <c r="V678" s="246"/>
      <c r="W678" s="246"/>
      <c r="X678" s="246"/>
      <c r="Y678" s="246"/>
      <c r="Z678" s="246"/>
      <c r="AA678" s="246"/>
      <c r="AB678" s="246"/>
      <c r="AC678" s="246"/>
      <c r="AD678" s="246"/>
      <c r="AE678" s="344"/>
      <c r="AF678" s="344"/>
      <c r="AG678" s="344"/>
      <c r="AH678" s="344"/>
      <c r="AI678" s="344"/>
      <c r="AJ678" s="344"/>
      <c r="AK678" s="344"/>
      <c r="AL678" s="344"/>
      <c r="AM678" s="344"/>
      <c r="AN678" s="344"/>
      <c r="AO678" s="344"/>
      <c r="AP678" s="344"/>
      <c r="AQ678" s="344"/>
      <c r="AR678" s="344"/>
      <c r="AS678" s="247">
        <f>SUM(AE678:AR678)</f>
        <v>0</v>
      </c>
    </row>
    <row r="679" spans="1:45" ht="15" hidden="1" outlineLevel="1">
      <c r="A679" s="434"/>
      <c r="B679" s="245" t="s">
        <v>607</v>
      </c>
      <c r="C679" s="242" t="s">
        <v>325</v>
      </c>
      <c r="D679" s="246"/>
      <c r="E679" s="246"/>
      <c r="F679" s="246"/>
      <c r="G679" s="246"/>
      <c r="H679" s="246"/>
      <c r="I679" s="246"/>
      <c r="J679" s="246"/>
      <c r="K679" s="246"/>
      <c r="L679" s="246"/>
      <c r="M679" s="246"/>
      <c r="N679" s="246"/>
      <c r="O679" s="246"/>
      <c r="P679" s="246"/>
      <c r="Q679" s="242"/>
      <c r="R679" s="246"/>
      <c r="S679" s="246"/>
      <c r="T679" s="246"/>
      <c r="U679" s="246"/>
      <c r="V679" s="246"/>
      <c r="W679" s="246"/>
      <c r="X679" s="246"/>
      <c r="Y679" s="246"/>
      <c r="Z679" s="246"/>
      <c r="AA679" s="246"/>
      <c r="AB679" s="246"/>
      <c r="AC679" s="246"/>
      <c r="AD679" s="246"/>
      <c r="AE679" s="345">
        <f>AE678</f>
        <v>0</v>
      </c>
      <c r="AF679" s="345">
        <f t="shared" ref="AF679" si="1939">AF678</f>
        <v>0</v>
      </c>
      <c r="AG679" s="345">
        <f t="shared" ref="AG679" si="1940">AG678</f>
        <v>0</v>
      </c>
      <c r="AH679" s="345">
        <f t="shared" ref="AH679" si="1941">AH678</f>
        <v>0</v>
      </c>
      <c r="AI679" s="345">
        <f t="shared" ref="AI679" si="1942">AI678</f>
        <v>0</v>
      </c>
      <c r="AJ679" s="345">
        <f t="shared" ref="AJ679" si="1943">AJ678</f>
        <v>0</v>
      </c>
      <c r="AK679" s="345">
        <f t="shared" ref="AK679" si="1944">AK678</f>
        <v>0</v>
      </c>
      <c r="AL679" s="345">
        <f t="shared" ref="AL679" si="1945">AL678</f>
        <v>0</v>
      </c>
      <c r="AM679" s="345">
        <f t="shared" ref="AM679" si="1946">AM678</f>
        <v>0</v>
      </c>
      <c r="AN679" s="345">
        <f t="shared" ref="AN679" si="1947">AN678</f>
        <v>0</v>
      </c>
      <c r="AO679" s="345">
        <f t="shared" ref="AO679" si="1948">AO678</f>
        <v>0</v>
      </c>
      <c r="AP679" s="345">
        <f t="shared" ref="AP679" si="1949">AP678</f>
        <v>0</v>
      </c>
      <c r="AQ679" s="345">
        <f t="shared" ref="AQ679" si="1950">AQ678</f>
        <v>0</v>
      </c>
      <c r="AR679" s="345">
        <f t="shared" ref="AR679" si="1951">AR678</f>
        <v>0</v>
      </c>
      <c r="AS679" s="257"/>
    </row>
    <row r="680" spans="1:45" ht="15" hidden="1" outlineLevel="1">
      <c r="A680" s="434"/>
      <c r="B680" s="245"/>
      <c r="C680" s="242"/>
      <c r="D680" s="242"/>
      <c r="E680" s="242"/>
      <c r="F680" s="242"/>
      <c r="G680" s="242"/>
      <c r="H680" s="242"/>
      <c r="I680" s="242"/>
      <c r="J680" s="242"/>
      <c r="K680" s="242"/>
      <c r="L680" s="242"/>
      <c r="M680" s="242"/>
      <c r="N680" s="242"/>
      <c r="O680" s="242"/>
      <c r="P680" s="242"/>
      <c r="Q680" s="242"/>
      <c r="R680" s="242"/>
      <c r="S680" s="242"/>
      <c r="T680" s="242"/>
      <c r="U680" s="242"/>
      <c r="V680" s="242"/>
      <c r="W680" s="242"/>
      <c r="X680" s="242"/>
      <c r="Y680" s="242"/>
      <c r="Z680" s="242"/>
      <c r="AA680" s="242"/>
      <c r="AB680" s="242"/>
      <c r="AC680" s="242"/>
      <c r="AD680" s="242"/>
      <c r="AE680" s="356"/>
      <c r="AF680" s="359"/>
      <c r="AG680" s="359"/>
      <c r="AH680" s="359"/>
      <c r="AI680" s="359"/>
      <c r="AJ680" s="359"/>
      <c r="AK680" s="359"/>
      <c r="AL680" s="359"/>
      <c r="AM680" s="359"/>
      <c r="AN680" s="359"/>
      <c r="AO680" s="359"/>
      <c r="AP680" s="359"/>
      <c r="AQ680" s="359"/>
      <c r="AR680" s="359"/>
      <c r="AS680" s="257"/>
    </row>
    <row r="681" spans="1:45" ht="15" hidden="1" outlineLevel="1">
      <c r="A681" s="434">
        <v>23</v>
      </c>
      <c r="B681" s="362" t="s">
        <v>503</v>
      </c>
      <c r="C681" s="242" t="s">
        <v>323</v>
      </c>
      <c r="D681" s="246"/>
      <c r="E681" s="246"/>
      <c r="F681" s="246"/>
      <c r="G681" s="246"/>
      <c r="H681" s="246"/>
      <c r="I681" s="246"/>
      <c r="J681" s="246"/>
      <c r="K681" s="246"/>
      <c r="L681" s="246"/>
      <c r="M681" s="246"/>
      <c r="N681" s="246"/>
      <c r="O681" s="246"/>
      <c r="P681" s="246"/>
      <c r="Q681" s="242"/>
      <c r="R681" s="246"/>
      <c r="S681" s="246"/>
      <c r="T681" s="246"/>
      <c r="U681" s="246"/>
      <c r="V681" s="246"/>
      <c r="W681" s="246"/>
      <c r="X681" s="246"/>
      <c r="Y681" s="246"/>
      <c r="Z681" s="246"/>
      <c r="AA681" s="246"/>
      <c r="AB681" s="246"/>
      <c r="AC681" s="246"/>
      <c r="AD681" s="246"/>
      <c r="AE681" s="344"/>
      <c r="AF681" s="344"/>
      <c r="AG681" s="344"/>
      <c r="AH681" s="344"/>
      <c r="AI681" s="344"/>
      <c r="AJ681" s="344"/>
      <c r="AK681" s="344"/>
      <c r="AL681" s="344"/>
      <c r="AM681" s="344"/>
      <c r="AN681" s="344"/>
      <c r="AO681" s="344"/>
      <c r="AP681" s="344"/>
      <c r="AQ681" s="344"/>
      <c r="AR681" s="344"/>
      <c r="AS681" s="247">
        <f>SUM(AE681:AR681)</f>
        <v>0</v>
      </c>
    </row>
    <row r="682" spans="1:45" ht="15" hidden="1" outlineLevel="1">
      <c r="A682" s="434"/>
      <c r="B682" s="245" t="s">
        <v>607</v>
      </c>
      <c r="C682" s="242" t="s">
        <v>325</v>
      </c>
      <c r="D682" s="246"/>
      <c r="E682" s="246"/>
      <c r="F682" s="246"/>
      <c r="G682" s="246"/>
      <c r="H682" s="246"/>
      <c r="I682" s="246"/>
      <c r="J682" s="246"/>
      <c r="K682" s="246"/>
      <c r="L682" s="246"/>
      <c r="M682" s="246"/>
      <c r="N682" s="246"/>
      <c r="O682" s="246"/>
      <c r="P682" s="246"/>
      <c r="Q682" s="242"/>
      <c r="R682" s="246"/>
      <c r="S682" s="246"/>
      <c r="T682" s="246"/>
      <c r="U682" s="246"/>
      <c r="V682" s="246"/>
      <c r="W682" s="246"/>
      <c r="X682" s="246"/>
      <c r="Y682" s="246"/>
      <c r="Z682" s="246"/>
      <c r="AA682" s="246"/>
      <c r="AB682" s="246"/>
      <c r="AC682" s="246"/>
      <c r="AD682" s="246"/>
      <c r="AE682" s="345">
        <f>AE681</f>
        <v>0</v>
      </c>
      <c r="AF682" s="345">
        <f t="shared" ref="AF682" si="1952">AF681</f>
        <v>0</v>
      </c>
      <c r="AG682" s="345">
        <f t="shared" ref="AG682" si="1953">AG681</f>
        <v>0</v>
      </c>
      <c r="AH682" s="345">
        <f t="shared" ref="AH682" si="1954">AH681</f>
        <v>0</v>
      </c>
      <c r="AI682" s="345">
        <f t="shared" ref="AI682" si="1955">AI681</f>
        <v>0</v>
      </c>
      <c r="AJ682" s="345">
        <f t="shared" ref="AJ682" si="1956">AJ681</f>
        <v>0</v>
      </c>
      <c r="AK682" s="345">
        <f t="shared" ref="AK682" si="1957">AK681</f>
        <v>0</v>
      </c>
      <c r="AL682" s="345">
        <f t="shared" ref="AL682" si="1958">AL681</f>
        <v>0</v>
      </c>
      <c r="AM682" s="345">
        <f t="shared" ref="AM682" si="1959">AM681</f>
        <v>0</v>
      </c>
      <c r="AN682" s="345">
        <f t="shared" ref="AN682" si="1960">AN681</f>
        <v>0</v>
      </c>
      <c r="AO682" s="345">
        <f t="shared" ref="AO682" si="1961">AO681</f>
        <v>0</v>
      </c>
      <c r="AP682" s="345">
        <f t="shared" ref="AP682" si="1962">AP681</f>
        <v>0</v>
      </c>
      <c r="AQ682" s="345">
        <f t="shared" ref="AQ682" si="1963">AQ681</f>
        <v>0</v>
      </c>
      <c r="AR682" s="345">
        <f t="shared" ref="AR682" si="1964">AR681</f>
        <v>0</v>
      </c>
      <c r="AS682" s="257"/>
    </row>
    <row r="683" spans="1:45" ht="15" hidden="1" outlineLevel="1">
      <c r="A683" s="434"/>
      <c r="B683" s="364"/>
      <c r="C683" s="242"/>
      <c r="D683" s="242"/>
      <c r="E683" s="242"/>
      <c r="F683" s="242"/>
      <c r="G683" s="242"/>
      <c r="H683" s="242"/>
      <c r="I683" s="242"/>
      <c r="J683" s="242"/>
      <c r="K683" s="242"/>
      <c r="L683" s="242"/>
      <c r="M683" s="242"/>
      <c r="N683" s="242"/>
      <c r="O683" s="242"/>
      <c r="P683" s="242"/>
      <c r="Q683" s="242"/>
      <c r="R683" s="242"/>
      <c r="S683" s="242"/>
      <c r="T683" s="242"/>
      <c r="U683" s="242"/>
      <c r="V683" s="242"/>
      <c r="W683" s="242"/>
      <c r="X683" s="242"/>
      <c r="Y683" s="242"/>
      <c r="Z683" s="242"/>
      <c r="AA683" s="242"/>
      <c r="AB683" s="242"/>
      <c r="AC683" s="242"/>
      <c r="AD683" s="242"/>
      <c r="AE683" s="356"/>
      <c r="AF683" s="359"/>
      <c r="AG683" s="359"/>
      <c r="AH683" s="359"/>
      <c r="AI683" s="359"/>
      <c r="AJ683" s="359"/>
      <c r="AK683" s="359"/>
      <c r="AL683" s="359"/>
      <c r="AM683" s="359"/>
      <c r="AN683" s="359"/>
      <c r="AO683" s="359"/>
      <c r="AP683" s="359"/>
      <c r="AQ683" s="359"/>
      <c r="AR683" s="359"/>
      <c r="AS683" s="257"/>
    </row>
    <row r="684" spans="1:45" ht="15" hidden="1" outlineLevel="1">
      <c r="A684" s="434">
        <v>24</v>
      </c>
      <c r="B684" s="362" t="s">
        <v>504</v>
      </c>
      <c r="C684" s="242" t="s">
        <v>323</v>
      </c>
      <c r="D684" s="246"/>
      <c r="E684" s="246"/>
      <c r="F684" s="246"/>
      <c r="G684" s="246"/>
      <c r="H684" s="246"/>
      <c r="I684" s="246"/>
      <c r="J684" s="246"/>
      <c r="K684" s="246"/>
      <c r="L684" s="246"/>
      <c r="M684" s="246"/>
      <c r="N684" s="246"/>
      <c r="O684" s="246"/>
      <c r="P684" s="246"/>
      <c r="Q684" s="242"/>
      <c r="R684" s="246"/>
      <c r="S684" s="246"/>
      <c r="T684" s="246"/>
      <c r="U684" s="246"/>
      <c r="V684" s="246"/>
      <c r="W684" s="246"/>
      <c r="X684" s="246"/>
      <c r="Y684" s="246"/>
      <c r="Z684" s="246"/>
      <c r="AA684" s="246"/>
      <c r="AB684" s="246"/>
      <c r="AC684" s="246"/>
      <c r="AD684" s="246"/>
      <c r="AE684" s="344"/>
      <c r="AF684" s="344"/>
      <c r="AG684" s="344"/>
      <c r="AH684" s="344"/>
      <c r="AI684" s="344"/>
      <c r="AJ684" s="344"/>
      <c r="AK684" s="344"/>
      <c r="AL684" s="344"/>
      <c r="AM684" s="344"/>
      <c r="AN684" s="344"/>
      <c r="AO684" s="344"/>
      <c r="AP684" s="344"/>
      <c r="AQ684" s="344"/>
      <c r="AR684" s="344"/>
      <c r="AS684" s="247">
        <f>SUM(AE684:AR684)</f>
        <v>0</v>
      </c>
    </row>
    <row r="685" spans="1:45" ht="15" hidden="1" outlineLevel="1">
      <c r="A685" s="434"/>
      <c r="B685" s="245" t="s">
        <v>607</v>
      </c>
      <c r="C685" s="242" t="s">
        <v>325</v>
      </c>
      <c r="D685" s="246"/>
      <c r="E685" s="246"/>
      <c r="F685" s="246"/>
      <c r="G685" s="246"/>
      <c r="H685" s="246"/>
      <c r="I685" s="246"/>
      <c r="J685" s="246"/>
      <c r="K685" s="246"/>
      <c r="L685" s="246"/>
      <c r="M685" s="246"/>
      <c r="N685" s="246"/>
      <c r="O685" s="246"/>
      <c r="P685" s="246"/>
      <c r="Q685" s="242"/>
      <c r="R685" s="246"/>
      <c r="S685" s="246"/>
      <c r="T685" s="246"/>
      <c r="U685" s="246"/>
      <c r="V685" s="246"/>
      <c r="W685" s="246"/>
      <c r="X685" s="246"/>
      <c r="Y685" s="246"/>
      <c r="Z685" s="246"/>
      <c r="AA685" s="246"/>
      <c r="AB685" s="246"/>
      <c r="AC685" s="246"/>
      <c r="AD685" s="246"/>
      <c r="AE685" s="345">
        <f>AE684</f>
        <v>0</v>
      </c>
      <c r="AF685" s="345">
        <f t="shared" ref="AF685" si="1965">AF684</f>
        <v>0</v>
      </c>
      <c r="AG685" s="345">
        <f t="shared" ref="AG685" si="1966">AG684</f>
        <v>0</v>
      </c>
      <c r="AH685" s="345">
        <f t="shared" ref="AH685" si="1967">AH684</f>
        <v>0</v>
      </c>
      <c r="AI685" s="345">
        <f t="shared" ref="AI685" si="1968">AI684</f>
        <v>0</v>
      </c>
      <c r="AJ685" s="345">
        <f t="shared" ref="AJ685" si="1969">AJ684</f>
        <v>0</v>
      </c>
      <c r="AK685" s="345">
        <f t="shared" ref="AK685" si="1970">AK684</f>
        <v>0</v>
      </c>
      <c r="AL685" s="345">
        <f t="shared" ref="AL685" si="1971">AL684</f>
        <v>0</v>
      </c>
      <c r="AM685" s="345">
        <f t="shared" ref="AM685" si="1972">AM684</f>
        <v>0</v>
      </c>
      <c r="AN685" s="345">
        <f t="shared" ref="AN685" si="1973">AN684</f>
        <v>0</v>
      </c>
      <c r="AO685" s="345">
        <f t="shared" ref="AO685" si="1974">AO684</f>
        <v>0</v>
      </c>
      <c r="AP685" s="345">
        <f t="shared" ref="AP685" si="1975">AP684</f>
        <v>0</v>
      </c>
      <c r="AQ685" s="345">
        <f t="shared" ref="AQ685" si="1976">AQ684</f>
        <v>0</v>
      </c>
      <c r="AR685" s="345">
        <f t="shared" ref="AR685" si="1977">AR684</f>
        <v>0</v>
      </c>
      <c r="AS685" s="257"/>
    </row>
    <row r="686" spans="1:45" ht="15" hidden="1" outlineLevel="1">
      <c r="A686" s="434"/>
      <c r="B686" s="245"/>
      <c r="C686" s="242"/>
      <c r="D686" s="242"/>
      <c r="E686" s="242"/>
      <c r="F686" s="242"/>
      <c r="G686" s="242"/>
      <c r="H686" s="242"/>
      <c r="I686" s="242"/>
      <c r="J686" s="242"/>
      <c r="K686" s="242"/>
      <c r="L686" s="242"/>
      <c r="M686" s="242"/>
      <c r="N686" s="242"/>
      <c r="O686" s="242"/>
      <c r="P686" s="242"/>
      <c r="Q686" s="242"/>
      <c r="R686" s="242"/>
      <c r="S686" s="242"/>
      <c r="T686" s="242"/>
      <c r="U686" s="242"/>
      <c r="V686" s="242"/>
      <c r="W686" s="242"/>
      <c r="X686" s="242"/>
      <c r="Y686" s="242"/>
      <c r="Z686" s="242"/>
      <c r="AA686" s="242"/>
      <c r="AB686" s="242"/>
      <c r="AC686" s="242"/>
      <c r="AD686" s="242"/>
      <c r="AE686" s="346"/>
      <c r="AF686" s="359"/>
      <c r="AG686" s="359"/>
      <c r="AH686" s="359"/>
      <c r="AI686" s="359"/>
      <c r="AJ686" s="359"/>
      <c r="AK686" s="359"/>
      <c r="AL686" s="359"/>
      <c r="AM686" s="359"/>
      <c r="AN686" s="359"/>
      <c r="AO686" s="359"/>
      <c r="AP686" s="359"/>
      <c r="AQ686" s="359"/>
      <c r="AR686" s="359"/>
      <c r="AS686" s="257"/>
    </row>
    <row r="687" spans="1:45" ht="15.6" hidden="1" outlineLevel="1">
      <c r="A687" s="434"/>
      <c r="B687" s="239" t="s">
        <v>505</v>
      </c>
      <c r="C687" s="242"/>
      <c r="D687" s="242"/>
      <c r="E687" s="242"/>
      <c r="F687" s="242"/>
      <c r="G687" s="242"/>
      <c r="H687" s="242"/>
      <c r="I687" s="242"/>
      <c r="J687" s="242"/>
      <c r="K687" s="242"/>
      <c r="L687" s="242"/>
      <c r="M687" s="242"/>
      <c r="N687" s="242"/>
      <c r="O687" s="242"/>
      <c r="P687" s="242"/>
      <c r="Q687" s="242"/>
      <c r="R687" s="242"/>
      <c r="S687" s="242"/>
      <c r="T687" s="242"/>
      <c r="U687" s="242"/>
      <c r="V687" s="242"/>
      <c r="W687" s="242"/>
      <c r="X687" s="242"/>
      <c r="Y687" s="242"/>
      <c r="Z687" s="242"/>
      <c r="AA687" s="242"/>
      <c r="AB687" s="242"/>
      <c r="AC687" s="242"/>
      <c r="AD687" s="242"/>
      <c r="AE687" s="346"/>
      <c r="AF687" s="359"/>
      <c r="AG687" s="359"/>
      <c r="AH687" s="359"/>
      <c r="AI687" s="359"/>
      <c r="AJ687" s="359"/>
      <c r="AK687" s="359"/>
      <c r="AL687" s="359"/>
      <c r="AM687" s="359"/>
      <c r="AN687" s="359"/>
      <c r="AO687" s="359"/>
      <c r="AP687" s="359"/>
      <c r="AQ687" s="359"/>
      <c r="AR687" s="359"/>
      <c r="AS687" s="257"/>
    </row>
    <row r="688" spans="1:45" ht="15" hidden="1" outlineLevel="1">
      <c r="A688" s="434">
        <v>25</v>
      </c>
      <c r="B688" s="362" t="s">
        <v>506</v>
      </c>
      <c r="C688" s="242" t="s">
        <v>323</v>
      </c>
      <c r="D688" s="246"/>
      <c r="E688" s="246"/>
      <c r="F688" s="246"/>
      <c r="G688" s="246"/>
      <c r="H688" s="246"/>
      <c r="I688" s="246"/>
      <c r="J688" s="246"/>
      <c r="K688" s="246"/>
      <c r="L688" s="246"/>
      <c r="M688" s="246"/>
      <c r="N688" s="246"/>
      <c r="O688" s="246"/>
      <c r="P688" s="246"/>
      <c r="Q688" s="246">
        <v>12</v>
      </c>
      <c r="R688" s="246"/>
      <c r="S688" s="246"/>
      <c r="T688" s="246"/>
      <c r="U688" s="246"/>
      <c r="V688" s="246"/>
      <c r="W688" s="246"/>
      <c r="X688" s="246"/>
      <c r="Y688" s="246"/>
      <c r="Z688" s="246"/>
      <c r="AA688" s="246"/>
      <c r="AB688" s="246"/>
      <c r="AC688" s="246"/>
      <c r="AD688" s="246"/>
      <c r="AE688" s="360"/>
      <c r="AF688" s="344"/>
      <c r="AG688" s="344"/>
      <c r="AH688" s="344"/>
      <c r="AI688" s="344"/>
      <c r="AJ688" s="344"/>
      <c r="AK688" s="344"/>
      <c r="AL688" s="349"/>
      <c r="AM688" s="349"/>
      <c r="AN688" s="349"/>
      <c r="AO688" s="349"/>
      <c r="AP688" s="349"/>
      <c r="AQ688" s="349"/>
      <c r="AR688" s="349"/>
      <c r="AS688" s="247">
        <f>SUM(AE688:AR688)</f>
        <v>0</v>
      </c>
    </row>
    <row r="689" spans="1:45" ht="15" hidden="1" outlineLevel="1">
      <c r="A689" s="434"/>
      <c r="B689" s="245" t="s">
        <v>607</v>
      </c>
      <c r="C689" s="242" t="s">
        <v>325</v>
      </c>
      <c r="D689" s="246"/>
      <c r="E689" s="246"/>
      <c r="F689" s="246"/>
      <c r="G689" s="246"/>
      <c r="H689" s="246"/>
      <c r="I689" s="246"/>
      <c r="J689" s="246"/>
      <c r="K689" s="246"/>
      <c r="L689" s="246"/>
      <c r="M689" s="246"/>
      <c r="N689" s="246"/>
      <c r="O689" s="246"/>
      <c r="P689" s="246"/>
      <c r="Q689" s="246">
        <f>Q688</f>
        <v>12</v>
      </c>
      <c r="R689" s="246"/>
      <c r="S689" s="246"/>
      <c r="T689" s="246"/>
      <c r="U689" s="246"/>
      <c r="V689" s="246"/>
      <c r="W689" s="246"/>
      <c r="X689" s="246"/>
      <c r="Y689" s="246"/>
      <c r="Z689" s="246"/>
      <c r="AA689" s="246"/>
      <c r="AB689" s="246"/>
      <c r="AC689" s="246"/>
      <c r="AD689" s="246"/>
      <c r="AE689" s="345">
        <f>AE688</f>
        <v>0</v>
      </c>
      <c r="AF689" s="345">
        <f t="shared" ref="AF689" si="1978">AF688</f>
        <v>0</v>
      </c>
      <c r="AG689" s="345">
        <f t="shared" ref="AG689" si="1979">AG688</f>
        <v>0</v>
      </c>
      <c r="AH689" s="345">
        <f t="shared" ref="AH689" si="1980">AH688</f>
        <v>0</v>
      </c>
      <c r="AI689" s="345">
        <f t="shared" ref="AI689" si="1981">AI688</f>
        <v>0</v>
      </c>
      <c r="AJ689" s="345">
        <f t="shared" ref="AJ689" si="1982">AJ688</f>
        <v>0</v>
      </c>
      <c r="AK689" s="345">
        <f t="shared" ref="AK689" si="1983">AK688</f>
        <v>0</v>
      </c>
      <c r="AL689" s="345">
        <f t="shared" ref="AL689" si="1984">AL688</f>
        <v>0</v>
      </c>
      <c r="AM689" s="345">
        <f t="shared" ref="AM689" si="1985">AM688</f>
        <v>0</v>
      </c>
      <c r="AN689" s="345">
        <f t="shared" ref="AN689" si="1986">AN688</f>
        <v>0</v>
      </c>
      <c r="AO689" s="345">
        <f t="shared" ref="AO689" si="1987">AO688</f>
        <v>0</v>
      </c>
      <c r="AP689" s="345">
        <f t="shared" ref="AP689" si="1988">AP688</f>
        <v>0</v>
      </c>
      <c r="AQ689" s="345">
        <f t="shared" ref="AQ689" si="1989">AQ688</f>
        <v>0</v>
      </c>
      <c r="AR689" s="345">
        <f t="shared" ref="AR689" si="1990">AR688</f>
        <v>0</v>
      </c>
      <c r="AS689" s="257"/>
    </row>
    <row r="690" spans="1:45" ht="15" hidden="1" outlineLevel="1">
      <c r="A690" s="434"/>
      <c r="B690" s="245"/>
      <c r="C690" s="242"/>
      <c r="D690" s="242"/>
      <c r="E690" s="242"/>
      <c r="F690" s="242"/>
      <c r="G690" s="242"/>
      <c r="H690" s="242"/>
      <c r="I690" s="242"/>
      <c r="J690" s="242"/>
      <c r="K690" s="242"/>
      <c r="L690" s="242"/>
      <c r="M690" s="242"/>
      <c r="N690" s="242"/>
      <c r="O690" s="242"/>
      <c r="P690" s="242"/>
      <c r="Q690" s="242"/>
      <c r="R690" s="242"/>
      <c r="S690" s="242"/>
      <c r="T690" s="242"/>
      <c r="U690" s="242"/>
      <c r="V690" s="242"/>
      <c r="W690" s="242"/>
      <c r="X690" s="242"/>
      <c r="Y690" s="242"/>
      <c r="Z690" s="242"/>
      <c r="AA690" s="242"/>
      <c r="AB690" s="242"/>
      <c r="AC690" s="242"/>
      <c r="AD690" s="242"/>
      <c r="AE690" s="346"/>
      <c r="AF690" s="359"/>
      <c r="AG690" s="359"/>
      <c r="AH690" s="359"/>
      <c r="AI690" s="359"/>
      <c r="AJ690" s="359"/>
      <c r="AK690" s="359"/>
      <c r="AL690" s="359"/>
      <c r="AM690" s="359"/>
      <c r="AN690" s="359"/>
      <c r="AO690" s="359"/>
      <c r="AP690" s="359"/>
      <c r="AQ690" s="359"/>
      <c r="AR690" s="359"/>
      <c r="AS690" s="257"/>
    </row>
    <row r="691" spans="1:45" ht="15" hidden="1" outlineLevel="1">
      <c r="A691" s="434">
        <v>26</v>
      </c>
      <c r="B691" s="362" t="s">
        <v>507</v>
      </c>
      <c r="C691" s="242" t="s">
        <v>323</v>
      </c>
      <c r="D691" s="246"/>
      <c r="E691" s="246"/>
      <c r="F691" s="246"/>
      <c r="G691" s="246"/>
      <c r="H691" s="246"/>
      <c r="I691" s="246"/>
      <c r="J691" s="246"/>
      <c r="K691" s="246"/>
      <c r="L691" s="246"/>
      <c r="M691" s="246"/>
      <c r="N691" s="246"/>
      <c r="O691" s="246"/>
      <c r="P691" s="246"/>
      <c r="Q691" s="246">
        <v>12</v>
      </c>
      <c r="R691" s="246"/>
      <c r="S691" s="246"/>
      <c r="T691" s="246"/>
      <c r="U691" s="246"/>
      <c r="V691" s="246"/>
      <c r="W691" s="246"/>
      <c r="X691" s="246"/>
      <c r="Y691" s="246"/>
      <c r="Z691" s="246"/>
      <c r="AA691" s="246"/>
      <c r="AB691" s="246"/>
      <c r="AC691" s="246"/>
      <c r="AD691" s="246"/>
      <c r="AE691" s="360"/>
      <c r="AF691" s="344"/>
      <c r="AG691" s="344"/>
      <c r="AH691" s="344"/>
      <c r="AI691" s="344"/>
      <c r="AJ691" s="344"/>
      <c r="AK691" s="344"/>
      <c r="AL691" s="349"/>
      <c r="AM691" s="349"/>
      <c r="AN691" s="349"/>
      <c r="AO691" s="349"/>
      <c r="AP691" s="349"/>
      <c r="AQ691" s="349"/>
      <c r="AR691" s="349"/>
      <c r="AS691" s="247">
        <f>SUM(AE691:AR691)</f>
        <v>0</v>
      </c>
    </row>
    <row r="692" spans="1:45" ht="15" hidden="1" outlineLevel="1">
      <c r="A692" s="434"/>
      <c r="B692" s="245" t="s">
        <v>607</v>
      </c>
      <c r="C692" s="242" t="s">
        <v>325</v>
      </c>
      <c r="D692" s="246"/>
      <c r="E692" s="246"/>
      <c r="F692" s="246"/>
      <c r="G692" s="246"/>
      <c r="H692" s="246"/>
      <c r="I692" s="246"/>
      <c r="J692" s="246"/>
      <c r="K692" s="246"/>
      <c r="L692" s="246"/>
      <c r="M692" s="246"/>
      <c r="N692" s="246"/>
      <c r="O692" s="246"/>
      <c r="P692" s="246"/>
      <c r="Q692" s="246">
        <f>Q691</f>
        <v>12</v>
      </c>
      <c r="R692" s="246"/>
      <c r="S692" s="246"/>
      <c r="T692" s="246"/>
      <c r="U692" s="246"/>
      <c r="V692" s="246"/>
      <c r="W692" s="246"/>
      <c r="X692" s="246"/>
      <c r="Y692" s="246"/>
      <c r="Z692" s="246"/>
      <c r="AA692" s="246"/>
      <c r="AB692" s="246"/>
      <c r="AC692" s="246"/>
      <c r="AD692" s="246"/>
      <c r="AE692" s="345">
        <f>AE691</f>
        <v>0</v>
      </c>
      <c r="AF692" s="345">
        <f t="shared" ref="AF692" si="1991">AF691</f>
        <v>0</v>
      </c>
      <c r="AG692" s="345">
        <f t="shared" ref="AG692" si="1992">AG691</f>
        <v>0</v>
      </c>
      <c r="AH692" s="345">
        <f t="shared" ref="AH692" si="1993">AH691</f>
        <v>0</v>
      </c>
      <c r="AI692" s="345">
        <f t="shared" ref="AI692" si="1994">AI691</f>
        <v>0</v>
      </c>
      <c r="AJ692" s="345">
        <f t="shared" ref="AJ692" si="1995">AJ691</f>
        <v>0</v>
      </c>
      <c r="AK692" s="345">
        <f t="shared" ref="AK692" si="1996">AK691</f>
        <v>0</v>
      </c>
      <c r="AL692" s="345">
        <f t="shared" ref="AL692" si="1997">AL691</f>
        <v>0</v>
      </c>
      <c r="AM692" s="345">
        <f t="shared" ref="AM692" si="1998">AM691</f>
        <v>0</v>
      </c>
      <c r="AN692" s="345">
        <f t="shared" ref="AN692" si="1999">AN691</f>
        <v>0</v>
      </c>
      <c r="AO692" s="345">
        <f t="shared" ref="AO692" si="2000">AO691</f>
        <v>0</v>
      </c>
      <c r="AP692" s="345">
        <f t="shared" ref="AP692" si="2001">AP691</f>
        <v>0</v>
      </c>
      <c r="AQ692" s="345">
        <f t="shared" ref="AQ692" si="2002">AQ691</f>
        <v>0</v>
      </c>
      <c r="AR692" s="345">
        <f t="shared" ref="AR692" si="2003">AR691</f>
        <v>0</v>
      </c>
      <c r="AS692" s="257"/>
    </row>
    <row r="693" spans="1:45" ht="15" hidden="1" outlineLevel="1">
      <c r="A693" s="434"/>
      <c r="B693" s="245"/>
      <c r="C693" s="242"/>
      <c r="D693" s="242"/>
      <c r="E693" s="242"/>
      <c r="F693" s="242"/>
      <c r="G693" s="242"/>
      <c r="H693" s="242"/>
      <c r="I693" s="242"/>
      <c r="J693" s="242"/>
      <c r="K693" s="242"/>
      <c r="L693" s="242"/>
      <c r="M693" s="242"/>
      <c r="N693" s="242"/>
      <c r="O693" s="242"/>
      <c r="P693" s="242"/>
      <c r="Q693" s="242"/>
      <c r="R693" s="242"/>
      <c r="S693" s="242"/>
      <c r="T693" s="242"/>
      <c r="U693" s="242"/>
      <c r="V693" s="242"/>
      <c r="W693" s="242"/>
      <c r="X693" s="242"/>
      <c r="Y693" s="242"/>
      <c r="Z693" s="242"/>
      <c r="AA693" s="242"/>
      <c r="AB693" s="242"/>
      <c r="AC693" s="242"/>
      <c r="AD693" s="242"/>
      <c r="AE693" s="346"/>
      <c r="AF693" s="359"/>
      <c r="AG693" s="359"/>
      <c r="AH693" s="359"/>
      <c r="AI693" s="359"/>
      <c r="AJ693" s="359"/>
      <c r="AK693" s="359"/>
      <c r="AL693" s="359"/>
      <c r="AM693" s="359"/>
      <c r="AN693" s="359"/>
      <c r="AO693" s="359"/>
      <c r="AP693" s="359"/>
      <c r="AQ693" s="359"/>
      <c r="AR693" s="359"/>
      <c r="AS693" s="257"/>
    </row>
    <row r="694" spans="1:45" ht="15" hidden="1" outlineLevel="1">
      <c r="A694" s="434">
        <v>27</v>
      </c>
      <c r="B694" s="362" t="s">
        <v>508</v>
      </c>
      <c r="C694" s="242" t="s">
        <v>323</v>
      </c>
      <c r="D694" s="246"/>
      <c r="E694" s="246"/>
      <c r="F694" s="246"/>
      <c r="G694" s="246"/>
      <c r="H694" s="246"/>
      <c r="I694" s="246"/>
      <c r="J694" s="246"/>
      <c r="K694" s="246"/>
      <c r="L694" s="246"/>
      <c r="M694" s="246"/>
      <c r="N694" s="246"/>
      <c r="O694" s="246"/>
      <c r="P694" s="246"/>
      <c r="Q694" s="246">
        <v>12</v>
      </c>
      <c r="R694" s="246"/>
      <c r="S694" s="246"/>
      <c r="T694" s="246"/>
      <c r="U694" s="246"/>
      <c r="V694" s="246"/>
      <c r="W694" s="246"/>
      <c r="X694" s="246"/>
      <c r="Y694" s="246"/>
      <c r="Z694" s="246"/>
      <c r="AA694" s="246"/>
      <c r="AB694" s="246"/>
      <c r="AC694" s="246"/>
      <c r="AD694" s="246"/>
      <c r="AE694" s="360"/>
      <c r="AF694" s="344"/>
      <c r="AG694" s="344"/>
      <c r="AH694" s="344"/>
      <c r="AI694" s="344"/>
      <c r="AJ694" s="344"/>
      <c r="AK694" s="344"/>
      <c r="AL694" s="349"/>
      <c r="AM694" s="349"/>
      <c r="AN694" s="349"/>
      <c r="AO694" s="349"/>
      <c r="AP694" s="349"/>
      <c r="AQ694" s="349"/>
      <c r="AR694" s="349"/>
      <c r="AS694" s="247">
        <f>SUM(AE694:AR694)</f>
        <v>0</v>
      </c>
    </row>
    <row r="695" spans="1:45" ht="15" hidden="1" outlineLevel="1">
      <c r="A695" s="434"/>
      <c r="B695" s="245" t="s">
        <v>607</v>
      </c>
      <c r="C695" s="242" t="s">
        <v>325</v>
      </c>
      <c r="D695" s="246"/>
      <c r="E695" s="246"/>
      <c r="F695" s="246"/>
      <c r="G695" s="246"/>
      <c r="H695" s="246"/>
      <c r="I695" s="246"/>
      <c r="J695" s="246"/>
      <c r="K695" s="246"/>
      <c r="L695" s="246"/>
      <c r="M695" s="246"/>
      <c r="N695" s="246"/>
      <c r="O695" s="246"/>
      <c r="P695" s="246"/>
      <c r="Q695" s="246">
        <f>Q694</f>
        <v>12</v>
      </c>
      <c r="R695" s="246"/>
      <c r="S695" s="246"/>
      <c r="T695" s="246"/>
      <c r="U695" s="246"/>
      <c r="V695" s="246"/>
      <c r="W695" s="246"/>
      <c r="X695" s="246"/>
      <c r="Y695" s="246"/>
      <c r="Z695" s="246"/>
      <c r="AA695" s="246"/>
      <c r="AB695" s="246"/>
      <c r="AC695" s="246"/>
      <c r="AD695" s="246"/>
      <c r="AE695" s="345">
        <f>AE694</f>
        <v>0</v>
      </c>
      <c r="AF695" s="345">
        <f t="shared" ref="AF695" si="2004">AF694</f>
        <v>0</v>
      </c>
      <c r="AG695" s="345">
        <f t="shared" ref="AG695" si="2005">AG694</f>
        <v>0</v>
      </c>
      <c r="AH695" s="345">
        <f t="shared" ref="AH695" si="2006">AH694</f>
        <v>0</v>
      </c>
      <c r="AI695" s="345">
        <f t="shared" ref="AI695" si="2007">AI694</f>
        <v>0</v>
      </c>
      <c r="AJ695" s="345">
        <f t="shared" ref="AJ695" si="2008">AJ694</f>
        <v>0</v>
      </c>
      <c r="AK695" s="345">
        <f t="shared" ref="AK695" si="2009">AK694</f>
        <v>0</v>
      </c>
      <c r="AL695" s="345">
        <f t="shared" ref="AL695" si="2010">AL694</f>
        <v>0</v>
      </c>
      <c r="AM695" s="345">
        <f t="shared" ref="AM695" si="2011">AM694</f>
        <v>0</v>
      </c>
      <c r="AN695" s="345">
        <f t="shared" ref="AN695" si="2012">AN694</f>
        <v>0</v>
      </c>
      <c r="AO695" s="345">
        <f t="shared" ref="AO695" si="2013">AO694</f>
        <v>0</v>
      </c>
      <c r="AP695" s="345">
        <f t="shared" ref="AP695" si="2014">AP694</f>
        <v>0</v>
      </c>
      <c r="AQ695" s="345">
        <f t="shared" ref="AQ695" si="2015">AQ694</f>
        <v>0</v>
      </c>
      <c r="AR695" s="345">
        <f t="shared" ref="AR695" si="2016">AR694</f>
        <v>0</v>
      </c>
      <c r="AS695" s="257"/>
    </row>
    <row r="696" spans="1:45" ht="15" hidden="1" outlineLevel="1">
      <c r="A696" s="434"/>
      <c r="B696" s="245"/>
      <c r="C696" s="242"/>
      <c r="D696" s="242"/>
      <c r="E696" s="242"/>
      <c r="F696" s="242"/>
      <c r="G696" s="242"/>
      <c r="H696" s="242"/>
      <c r="I696" s="242"/>
      <c r="J696" s="242"/>
      <c r="K696" s="242"/>
      <c r="L696" s="242"/>
      <c r="M696" s="242"/>
      <c r="N696" s="242"/>
      <c r="O696" s="242"/>
      <c r="P696" s="242"/>
      <c r="Q696" s="242"/>
      <c r="R696" s="242"/>
      <c r="S696" s="242"/>
      <c r="T696" s="242"/>
      <c r="U696" s="242"/>
      <c r="V696" s="242"/>
      <c r="W696" s="242"/>
      <c r="X696" s="242"/>
      <c r="Y696" s="242"/>
      <c r="Z696" s="242"/>
      <c r="AA696" s="242"/>
      <c r="AB696" s="242"/>
      <c r="AC696" s="242"/>
      <c r="AD696" s="242"/>
      <c r="AE696" s="346"/>
      <c r="AF696" s="359"/>
      <c r="AG696" s="359"/>
      <c r="AH696" s="359"/>
      <c r="AI696" s="359"/>
      <c r="AJ696" s="359"/>
      <c r="AK696" s="359"/>
      <c r="AL696" s="359"/>
      <c r="AM696" s="359"/>
      <c r="AN696" s="359"/>
      <c r="AO696" s="359"/>
      <c r="AP696" s="359"/>
      <c r="AQ696" s="359"/>
      <c r="AR696" s="359"/>
      <c r="AS696" s="257"/>
    </row>
    <row r="697" spans="1:45" ht="30" hidden="1" outlineLevel="1">
      <c r="A697" s="434">
        <v>28</v>
      </c>
      <c r="B697" s="362" t="s">
        <v>509</v>
      </c>
      <c r="C697" s="242" t="s">
        <v>323</v>
      </c>
      <c r="D697" s="246"/>
      <c r="E697" s="246"/>
      <c r="F697" s="246"/>
      <c r="G697" s="246"/>
      <c r="H697" s="246"/>
      <c r="I697" s="246"/>
      <c r="J697" s="246"/>
      <c r="K697" s="246"/>
      <c r="L697" s="246"/>
      <c r="M697" s="246"/>
      <c r="N697" s="246"/>
      <c r="O697" s="246"/>
      <c r="P697" s="246"/>
      <c r="Q697" s="246">
        <v>12</v>
      </c>
      <c r="R697" s="246"/>
      <c r="S697" s="246"/>
      <c r="T697" s="246"/>
      <c r="U697" s="246"/>
      <c r="V697" s="246"/>
      <c r="W697" s="246"/>
      <c r="X697" s="246"/>
      <c r="Y697" s="246"/>
      <c r="Z697" s="246"/>
      <c r="AA697" s="246"/>
      <c r="AB697" s="246"/>
      <c r="AC697" s="246"/>
      <c r="AD697" s="246"/>
      <c r="AE697" s="360"/>
      <c r="AF697" s="344"/>
      <c r="AG697" s="344"/>
      <c r="AH697" s="344"/>
      <c r="AI697" s="344"/>
      <c r="AJ697" s="344"/>
      <c r="AK697" s="344"/>
      <c r="AL697" s="349"/>
      <c r="AM697" s="349"/>
      <c r="AN697" s="349"/>
      <c r="AO697" s="349"/>
      <c r="AP697" s="349"/>
      <c r="AQ697" s="349"/>
      <c r="AR697" s="349"/>
      <c r="AS697" s="247">
        <f>SUM(AE697:AR697)</f>
        <v>0</v>
      </c>
    </row>
    <row r="698" spans="1:45" ht="15" hidden="1" outlineLevel="1">
      <c r="A698" s="434"/>
      <c r="B698" s="245" t="s">
        <v>607</v>
      </c>
      <c r="C698" s="242" t="s">
        <v>325</v>
      </c>
      <c r="D698" s="246"/>
      <c r="E698" s="246"/>
      <c r="F698" s="246"/>
      <c r="G698" s="246"/>
      <c r="H698" s="246"/>
      <c r="I698" s="246"/>
      <c r="J698" s="246"/>
      <c r="K698" s="246"/>
      <c r="L698" s="246"/>
      <c r="M698" s="246"/>
      <c r="N698" s="246"/>
      <c r="O698" s="246"/>
      <c r="P698" s="246"/>
      <c r="Q698" s="246">
        <f>Q697</f>
        <v>12</v>
      </c>
      <c r="R698" s="246"/>
      <c r="S698" s="246"/>
      <c r="T698" s="246"/>
      <c r="U698" s="246"/>
      <c r="V698" s="246"/>
      <c r="W698" s="246"/>
      <c r="X698" s="246"/>
      <c r="Y698" s="246"/>
      <c r="Z698" s="246"/>
      <c r="AA698" s="246"/>
      <c r="AB698" s="246"/>
      <c r="AC698" s="246"/>
      <c r="AD698" s="246"/>
      <c r="AE698" s="345">
        <f>AE697</f>
        <v>0</v>
      </c>
      <c r="AF698" s="345">
        <f t="shared" ref="AF698" si="2017">AF697</f>
        <v>0</v>
      </c>
      <c r="AG698" s="345">
        <f t="shared" ref="AG698" si="2018">AG697</f>
        <v>0</v>
      </c>
      <c r="AH698" s="345">
        <f t="shared" ref="AH698" si="2019">AH697</f>
        <v>0</v>
      </c>
      <c r="AI698" s="345">
        <f t="shared" ref="AI698" si="2020">AI697</f>
        <v>0</v>
      </c>
      <c r="AJ698" s="345">
        <f t="shared" ref="AJ698" si="2021">AJ697</f>
        <v>0</v>
      </c>
      <c r="AK698" s="345">
        <f t="shared" ref="AK698" si="2022">AK697</f>
        <v>0</v>
      </c>
      <c r="AL698" s="345">
        <f t="shared" ref="AL698" si="2023">AL697</f>
        <v>0</v>
      </c>
      <c r="AM698" s="345">
        <f t="shared" ref="AM698" si="2024">AM697</f>
        <v>0</v>
      </c>
      <c r="AN698" s="345">
        <f t="shared" ref="AN698" si="2025">AN697</f>
        <v>0</v>
      </c>
      <c r="AO698" s="345">
        <f t="shared" ref="AO698" si="2026">AO697</f>
        <v>0</v>
      </c>
      <c r="AP698" s="345">
        <f t="shared" ref="AP698" si="2027">AP697</f>
        <v>0</v>
      </c>
      <c r="AQ698" s="345">
        <f t="shared" ref="AQ698" si="2028">AQ697</f>
        <v>0</v>
      </c>
      <c r="AR698" s="345">
        <f t="shared" ref="AR698" si="2029">AR697</f>
        <v>0</v>
      </c>
      <c r="AS698" s="257"/>
    </row>
    <row r="699" spans="1:45" ht="15" hidden="1" outlineLevel="1">
      <c r="A699" s="434"/>
      <c r="B699" s="245"/>
      <c r="C699" s="242"/>
      <c r="D699" s="242"/>
      <c r="E699" s="242"/>
      <c r="F699" s="242"/>
      <c r="G699" s="242"/>
      <c r="H699" s="242"/>
      <c r="I699" s="242"/>
      <c r="J699" s="242"/>
      <c r="K699" s="242"/>
      <c r="L699" s="242"/>
      <c r="M699" s="242"/>
      <c r="N699" s="242"/>
      <c r="O699" s="242"/>
      <c r="P699" s="242"/>
      <c r="Q699" s="242"/>
      <c r="R699" s="242"/>
      <c r="S699" s="242"/>
      <c r="T699" s="242"/>
      <c r="U699" s="242"/>
      <c r="V699" s="242"/>
      <c r="W699" s="242"/>
      <c r="X699" s="242"/>
      <c r="Y699" s="242"/>
      <c r="Z699" s="242"/>
      <c r="AA699" s="242"/>
      <c r="AB699" s="242"/>
      <c r="AC699" s="242"/>
      <c r="AD699" s="242"/>
      <c r="AE699" s="346"/>
      <c r="AF699" s="359"/>
      <c r="AG699" s="359"/>
      <c r="AH699" s="359"/>
      <c r="AI699" s="359"/>
      <c r="AJ699" s="359"/>
      <c r="AK699" s="359"/>
      <c r="AL699" s="359"/>
      <c r="AM699" s="359"/>
      <c r="AN699" s="359"/>
      <c r="AO699" s="359"/>
      <c r="AP699" s="359"/>
      <c r="AQ699" s="359"/>
      <c r="AR699" s="359"/>
      <c r="AS699" s="257"/>
    </row>
    <row r="700" spans="1:45" ht="30" hidden="1" outlineLevel="1">
      <c r="A700" s="434">
        <v>29</v>
      </c>
      <c r="B700" s="362" t="s">
        <v>510</v>
      </c>
      <c r="C700" s="242" t="s">
        <v>323</v>
      </c>
      <c r="D700" s="246"/>
      <c r="E700" s="246"/>
      <c r="F700" s="246"/>
      <c r="G700" s="246"/>
      <c r="H700" s="246"/>
      <c r="I700" s="246"/>
      <c r="J700" s="246"/>
      <c r="K700" s="246"/>
      <c r="L700" s="246"/>
      <c r="M700" s="246"/>
      <c r="N700" s="246"/>
      <c r="O700" s="246"/>
      <c r="P700" s="246"/>
      <c r="Q700" s="246">
        <v>3</v>
      </c>
      <c r="R700" s="246"/>
      <c r="S700" s="246"/>
      <c r="T700" s="246"/>
      <c r="U700" s="246"/>
      <c r="V700" s="246"/>
      <c r="W700" s="246"/>
      <c r="X700" s="246"/>
      <c r="Y700" s="246"/>
      <c r="Z700" s="246"/>
      <c r="AA700" s="246"/>
      <c r="AB700" s="246"/>
      <c r="AC700" s="246"/>
      <c r="AD700" s="246"/>
      <c r="AE700" s="360"/>
      <c r="AF700" s="344"/>
      <c r="AG700" s="344"/>
      <c r="AH700" s="344"/>
      <c r="AI700" s="344"/>
      <c r="AJ700" s="344"/>
      <c r="AK700" s="344"/>
      <c r="AL700" s="349"/>
      <c r="AM700" s="349"/>
      <c r="AN700" s="349"/>
      <c r="AO700" s="349"/>
      <c r="AP700" s="349"/>
      <c r="AQ700" s="349"/>
      <c r="AR700" s="349"/>
      <c r="AS700" s="247">
        <f>SUM(AE700:AR700)</f>
        <v>0</v>
      </c>
    </row>
    <row r="701" spans="1:45" ht="15" hidden="1" outlineLevel="1">
      <c r="A701" s="434"/>
      <c r="B701" s="245" t="s">
        <v>607</v>
      </c>
      <c r="C701" s="242" t="s">
        <v>325</v>
      </c>
      <c r="D701" s="246"/>
      <c r="E701" s="246"/>
      <c r="F701" s="246"/>
      <c r="G701" s="246"/>
      <c r="H701" s="246"/>
      <c r="I701" s="246"/>
      <c r="J701" s="246"/>
      <c r="K701" s="246"/>
      <c r="L701" s="246"/>
      <c r="M701" s="246"/>
      <c r="N701" s="246"/>
      <c r="O701" s="246"/>
      <c r="P701" s="246"/>
      <c r="Q701" s="246">
        <f>Q700</f>
        <v>3</v>
      </c>
      <c r="R701" s="246"/>
      <c r="S701" s="246"/>
      <c r="T701" s="246"/>
      <c r="U701" s="246"/>
      <c r="V701" s="246"/>
      <c r="W701" s="246"/>
      <c r="X701" s="246"/>
      <c r="Y701" s="246"/>
      <c r="Z701" s="246"/>
      <c r="AA701" s="246"/>
      <c r="AB701" s="246"/>
      <c r="AC701" s="246"/>
      <c r="AD701" s="246"/>
      <c r="AE701" s="345">
        <f>AE700</f>
        <v>0</v>
      </c>
      <c r="AF701" s="345">
        <f t="shared" ref="AF701" si="2030">AF700</f>
        <v>0</v>
      </c>
      <c r="AG701" s="345">
        <f t="shared" ref="AG701" si="2031">AG700</f>
        <v>0</v>
      </c>
      <c r="AH701" s="345">
        <f t="shared" ref="AH701" si="2032">AH700</f>
        <v>0</v>
      </c>
      <c r="AI701" s="345">
        <f t="shared" ref="AI701" si="2033">AI700</f>
        <v>0</v>
      </c>
      <c r="AJ701" s="345">
        <f t="shared" ref="AJ701" si="2034">AJ700</f>
        <v>0</v>
      </c>
      <c r="AK701" s="345">
        <f t="shared" ref="AK701" si="2035">AK700</f>
        <v>0</v>
      </c>
      <c r="AL701" s="345">
        <f t="shared" ref="AL701" si="2036">AL700</f>
        <v>0</v>
      </c>
      <c r="AM701" s="345">
        <f t="shared" ref="AM701" si="2037">AM700</f>
        <v>0</v>
      </c>
      <c r="AN701" s="345">
        <f t="shared" ref="AN701" si="2038">AN700</f>
        <v>0</v>
      </c>
      <c r="AO701" s="345">
        <f t="shared" ref="AO701" si="2039">AO700</f>
        <v>0</v>
      </c>
      <c r="AP701" s="345">
        <f t="shared" ref="AP701" si="2040">AP700</f>
        <v>0</v>
      </c>
      <c r="AQ701" s="345">
        <f t="shared" ref="AQ701" si="2041">AQ700</f>
        <v>0</v>
      </c>
      <c r="AR701" s="345">
        <f t="shared" ref="AR701" si="2042">AR700</f>
        <v>0</v>
      </c>
      <c r="AS701" s="257"/>
    </row>
    <row r="702" spans="1:45" ht="15" hidden="1" outlineLevel="1">
      <c r="A702" s="434"/>
      <c r="B702" s="245"/>
      <c r="C702" s="242"/>
      <c r="D702" s="242"/>
      <c r="E702" s="242"/>
      <c r="F702" s="242"/>
      <c r="G702" s="242"/>
      <c r="H702" s="242"/>
      <c r="I702" s="242"/>
      <c r="J702" s="242"/>
      <c r="K702" s="242"/>
      <c r="L702" s="242"/>
      <c r="M702" s="242"/>
      <c r="N702" s="242"/>
      <c r="O702" s="242"/>
      <c r="P702" s="242"/>
      <c r="Q702" s="242"/>
      <c r="R702" s="242"/>
      <c r="S702" s="242"/>
      <c r="T702" s="242"/>
      <c r="U702" s="242"/>
      <c r="V702" s="242"/>
      <c r="W702" s="242"/>
      <c r="X702" s="242"/>
      <c r="Y702" s="242"/>
      <c r="Z702" s="242"/>
      <c r="AA702" s="242"/>
      <c r="AB702" s="242"/>
      <c r="AC702" s="242"/>
      <c r="AD702" s="242"/>
      <c r="AE702" s="346"/>
      <c r="AF702" s="359"/>
      <c r="AG702" s="359"/>
      <c r="AH702" s="359"/>
      <c r="AI702" s="359"/>
      <c r="AJ702" s="359"/>
      <c r="AK702" s="359"/>
      <c r="AL702" s="359"/>
      <c r="AM702" s="359"/>
      <c r="AN702" s="359"/>
      <c r="AO702" s="359"/>
      <c r="AP702" s="359"/>
      <c r="AQ702" s="359"/>
      <c r="AR702" s="359"/>
      <c r="AS702" s="257"/>
    </row>
    <row r="703" spans="1:45" ht="30" hidden="1" outlineLevel="1">
      <c r="A703" s="434">
        <v>30</v>
      </c>
      <c r="B703" s="362" t="s">
        <v>511</v>
      </c>
      <c r="C703" s="242" t="s">
        <v>323</v>
      </c>
      <c r="D703" s="246"/>
      <c r="E703" s="246"/>
      <c r="F703" s="246"/>
      <c r="G703" s="246"/>
      <c r="H703" s="246"/>
      <c r="I703" s="246"/>
      <c r="J703" s="246"/>
      <c r="K703" s="246"/>
      <c r="L703" s="246"/>
      <c r="M703" s="246"/>
      <c r="N703" s="246"/>
      <c r="O703" s="246"/>
      <c r="P703" s="246"/>
      <c r="Q703" s="246">
        <v>12</v>
      </c>
      <c r="R703" s="246"/>
      <c r="S703" s="246"/>
      <c r="T703" s="246"/>
      <c r="U703" s="246"/>
      <c r="V703" s="246"/>
      <c r="W703" s="246"/>
      <c r="X703" s="246"/>
      <c r="Y703" s="246"/>
      <c r="Z703" s="246"/>
      <c r="AA703" s="246"/>
      <c r="AB703" s="246"/>
      <c r="AC703" s="246"/>
      <c r="AD703" s="246"/>
      <c r="AE703" s="360"/>
      <c r="AF703" s="344"/>
      <c r="AG703" s="344"/>
      <c r="AH703" s="344"/>
      <c r="AI703" s="344"/>
      <c r="AJ703" s="344"/>
      <c r="AK703" s="344"/>
      <c r="AL703" s="349"/>
      <c r="AM703" s="349"/>
      <c r="AN703" s="349"/>
      <c r="AO703" s="349"/>
      <c r="AP703" s="349"/>
      <c r="AQ703" s="349"/>
      <c r="AR703" s="349"/>
      <c r="AS703" s="247">
        <f>SUM(AE703:AR703)</f>
        <v>0</v>
      </c>
    </row>
    <row r="704" spans="1:45" ht="15" hidden="1" outlineLevel="1">
      <c r="A704" s="434"/>
      <c r="B704" s="245" t="s">
        <v>607</v>
      </c>
      <c r="C704" s="242" t="s">
        <v>325</v>
      </c>
      <c r="D704" s="246"/>
      <c r="E704" s="246"/>
      <c r="F704" s="246"/>
      <c r="G704" s="246"/>
      <c r="H704" s="246"/>
      <c r="I704" s="246"/>
      <c r="J704" s="246"/>
      <c r="K704" s="246"/>
      <c r="L704" s="246"/>
      <c r="M704" s="246"/>
      <c r="N704" s="246"/>
      <c r="O704" s="246"/>
      <c r="P704" s="246"/>
      <c r="Q704" s="246">
        <f>Q703</f>
        <v>12</v>
      </c>
      <c r="R704" s="246"/>
      <c r="S704" s="246"/>
      <c r="T704" s="246"/>
      <c r="U704" s="246"/>
      <c r="V704" s="246"/>
      <c r="W704" s="246"/>
      <c r="X704" s="246"/>
      <c r="Y704" s="246"/>
      <c r="Z704" s="246"/>
      <c r="AA704" s="246"/>
      <c r="AB704" s="246"/>
      <c r="AC704" s="246"/>
      <c r="AD704" s="246"/>
      <c r="AE704" s="345">
        <f>AE703</f>
        <v>0</v>
      </c>
      <c r="AF704" s="345">
        <f t="shared" ref="AF704" si="2043">AF703</f>
        <v>0</v>
      </c>
      <c r="AG704" s="345">
        <f t="shared" ref="AG704" si="2044">AG703</f>
        <v>0</v>
      </c>
      <c r="AH704" s="345">
        <f t="shared" ref="AH704" si="2045">AH703</f>
        <v>0</v>
      </c>
      <c r="AI704" s="345">
        <f t="shared" ref="AI704" si="2046">AI703</f>
        <v>0</v>
      </c>
      <c r="AJ704" s="345">
        <f t="shared" ref="AJ704" si="2047">AJ703</f>
        <v>0</v>
      </c>
      <c r="AK704" s="345">
        <f t="shared" ref="AK704" si="2048">AK703</f>
        <v>0</v>
      </c>
      <c r="AL704" s="345">
        <f t="shared" ref="AL704" si="2049">AL703</f>
        <v>0</v>
      </c>
      <c r="AM704" s="345">
        <f t="shared" ref="AM704" si="2050">AM703</f>
        <v>0</v>
      </c>
      <c r="AN704" s="345">
        <f t="shared" ref="AN704" si="2051">AN703</f>
        <v>0</v>
      </c>
      <c r="AO704" s="345">
        <f t="shared" ref="AO704" si="2052">AO703</f>
        <v>0</v>
      </c>
      <c r="AP704" s="345">
        <f t="shared" ref="AP704" si="2053">AP703</f>
        <v>0</v>
      </c>
      <c r="AQ704" s="345">
        <f t="shared" ref="AQ704" si="2054">AQ703</f>
        <v>0</v>
      </c>
      <c r="AR704" s="345">
        <f t="shared" ref="AR704" si="2055">AR703</f>
        <v>0</v>
      </c>
      <c r="AS704" s="257"/>
    </row>
    <row r="705" spans="1:45" ht="15" hidden="1" outlineLevel="1">
      <c r="A705" s="434"/>
      <c r="B705" s="245"/>
      <c r="C705" s="242"/>
      <c r="D705" s="242"/>
      <c r="E705" s="242"/>
      <c r="F705" s="242"/>
      <c r="G705" s="242"/>
      <c r="H705" s="242"/>
      <c r="I705" s="242"/>
      <c r="J705" s="242"/>
      <c r="K705" s="242"/>
      <c r="L705" s="242"/>
      <c r="M705" s="242"/>
      <c r="N705" s="242"/>
      <c r="O705" s="242"/>
      <c r="P705" s="242"/>
      <c r="Q705" s="242"/>
      <c r="R705" s="242"/>
      <c r="S705" s="242"/>
      <c r="T705" s="242"/>
      <c r="U705" s="242"/>
      <c r="V705" s="242"/>
      <c r="W705" s="242"/>
      <c r="X705" s="242"/>
      <c r="Y705" s="242"/>
      <c r="Z705" s="242"/>
      <c r="AA705" s="242"/>
      <c r="AB705" s="242"/>
      <c r="AC705" s="242"/>
      <c r="AD705" s="242"/>
      <c r="AE705" s="346"/>
      <c r="AF705" s="359"/>
      <c r="AG705" s="359"/>
      <c r="AH705" s="359"/>
      <c r="AI705" s="359"/>
      <c r="AJ705" s="359"/>
      <c r="AK705" s="359"/>
      <c r="AL705" s="359"/>
      <c r="AM705" s="359"/>
      <c r="AN705" s="359"/>
      <c r="AO705" s="359"/>
      <c r="AP705" s="359"/>
      <c r="AQ705" s="359"/>
      <c r="AR705" s="359"/>
      <c r="AS705" s="257"/>
    </row>
    <row r="706" spans="1:45" ht="15" hidden="1" outlineLevel="1">
      <c r="A706" s="434">
        <v>31</v>
      </c>
      <c r="B706" s="362" t="s">
        <v>512</v>
      </c>
      <c r="C706" s="242" t="s">
        <v>323</v>
      </c>
      <c r="D706" s="246"/>
      <c r="E706" s="246"/>
      <c r="F706" s="246"/>
      <c r="G706" s="246"/>
      <c r="H706" s="246"/>
      <c r="I706" s="246"/>
      <c r="J706" s="246"/>
      <c r="K706" s="246"/>
      <c r="L706" s="246"/>
      <c r="M706" s="246"/>
      <c r="N706" s="246"/>
      <c r="O706" s="246"/>
      <c r="P706" s="246"/>
      <c r="Q706" s="246">
        <v>12</v>
      </c>
      <c r="R706" s="246"/>
      <c r="S706" s="246"/>
      <c r="T706" s="246"/>
      <c r="U706" s="246"/>
      <c r="V706" s="246"/>
      <c r="W706" s="246"/>
      <c r="X706" s="246"/>
      <c r="Y706" s="246"/>
      <c r="Z706" s="246"/>
      <c r="AA706" s="246"/>
      <c r="AB706" s="246"/>
      <c r="AC706" s="246"/>
      <c r="AD706" s="246"/>
      <c r="AE706" s="360"/>
      <c r="AF706" s="344"/>
      <c r="AG706" s="344"/>
      <c r="AH706" s="344"/>
      <c r="AI706" s="344"/>
      <c r="AJ706" s="344"/>
      <c r="AK706" s="344"/>
      <c r="AL706" s="349"/>
      <c r="AM706" s="349"/>
      <c r="AN706" s="349"/>
      <c r="AO706" s="349"/>
      <c r="AP706" s="349"/>
      <c r="AQ706" s="349"/>
      <c r="AR706" s="349"/>
      <c r="AS706" s="247">
        <f>SUM(AE706:AR706)</f>
        <v>0</v>
      </c>
    </row>
    <row r="707" spans="1:45" ht="15" hidden="1" outlineLevel="1">
      <c r="A707" s="434"/>
      <c r="B707" s="245" t="s">
        <v>607</v>
      </c>
      <c r="C707" s="242" t="s">
        <v>325</v>
      </c>
      <c r="D707" s="246"/>
      <c r="E707" s="246"/>
      <c r="F707" s="246"/>
      <c r="G707" s="246"/>
      <c r="H707" s="246"/>
      <c r="I707" s="246"/>
      <c r="J707" s="246"/>
      <c r="K707" s="246"/>
      <c r="L707" s="246"/>
      <c r="M707" s="246"/>
      <c r="N707" s="246"/>
      <c r="O707" s="246"/>
      <c r="P707" s="246"/>
      <c r="Q707" s="246">
        <f>Q706</f>
        <v>12</v>
      </c>
      <c r="R707" s="246"/>
      <c r="S707" s="246"/>
      <c r="T707" s="246"/>
      <c r="U707" s="246"/>
      <c r="V707" s="246"/>
      <c r="W707" s="246"/>
      <c r="X707" s="246"/>
      <c r="Y707" s="246"/>
      <c r="Z707" s="246"/>
      <c r="AA707" s="246"/>
      <c r="AB707" s="246"/>
      <c r="AC707" s="246"/>
      <c r="AD707" s="246"/>
      <c r="AE707" s="345">
        <f>AE706</f>
        <v>0</v>
      </c>
      <c r="AF707" s="345">
        <f t="shared" ref="AF707" si="2056">AF706</f>
        <v>0</v>
      </c>
      <c r="AG707" s="345">
        <f t="shared" ref="AG707" si="2057">AG706</f>
        <v>0</v>
      </c>
      <c r="AH707" s="345">
        <f t="shared" ref="AH707" si="2058">AH706</f>
        <v>0</v>
      </c>
      <c r="AI707" s="345">
        <f t="shared" ref="AI707" si="2059">AI706</f>
        <v>0</v>
      </c>
      <c r="AJ707" s="345">
        <f t="shared" ref="AJ707" si="2060">AJ706</f>
        <v>0</v>
      </c>
      <c r="AK707" s="345">
        <f t="shared" ref="AK707" si="2061">AK706</f>
        <v>0</v>
      </c>
      <c r="AL707" s="345">
        <f t="shared" ref="AL707" si="2062">AL706</f>
        <v>0</v>
      </c>
      <c r="AM707" s="345">
        <f t="shared" ref="AM707" si="2063">AM706</f>
        <v>0</v>
      </c>
      <c r="AN707" s="345">
        <f t="shared" ref="AN707" si="2064">AN706</f>
        <v>0</v>
      </c>
      <c r="AO707" s="345">
        <f t="shared" ref="AO707" si="2065">AO706</f>
        <v>0</v>
      </c>
      <c r="AP707" s="345">
        <f t="shared" ref="AP707" si="2066">AP706</f>
        <v>0</v>
      </c>
      <c r="AQ707" s="345">
        <f t="shared" ref="AQ707" si="2067">AQ706</f>
        <v>0</v>
      </c>
      <c r="AR707" s="345">
        <f t="shared" ref="AR707" si="2068">AR706</f>
        <v>0</v>
      </c>
      <c r="AS707" s="257"/>
    </row>
    <row r="708" spans="1:45" ht="15" hidden="1" outlineLevel="1">
      <c r="A708" s="434"/>
      <c r="B708" s="362"/>
      <c r="C708" s="242"/>
      <c r="D708" s="242"/>
      <c r="E708" s="242"/>
      <c r="F708" s="242"/>
      <c r="G708" s="242"/>
      <c r="H708" s="242"/>
      <c r="I708" s="242"/>
      <c r="J708" s="242"/>
      <c r="K708" s="242"/>
      <c r="L708" s="242"/>
      <c r="M708" s="242"/>
      <c r="N708" s="242"/>
      <c r="O708" s="242"/>
      <c r="P708" s="242"/>
      <c r="Q708" s="242"/>
      <c r="R708" s="242"/>
      <c r="S708" s="242"/>
      <c r="T708" s="242"/>
      <c r="U708" s="242"/>
      <c r="V708" s="242"/>
      <c r="W708" s="242"/>
      <c r="X708" s="242"/>
      <c r="Y708" s="242"/>
      <c r="Z708" s="242"/>
      <c r="AA708" s="242"/>
      <c r="AB708" s="242"/>
      <c r="AC708" s="242"/>
      <c r="AD708" s="242"/>
      <c r="AE708" s="346"/>
      <c r="AF708" s="359"/>
      <c r="AG708" s="359"/>
      <c r="AH708" s="359"/>
      <c r="AI708" s="359"/>
      <c r="AJ708" s="359"/>
      <c r="AK708" s="359"/>
      <c r="AL708" s="359"/>
      <c r="AM708" s="359"/>
      <c r="AN708" s="359"/>
      <c r="AO708" s="359"/>
      <c r="AP708" s="359"/>
      <c r="AQ708" s="359"/>
      <c r="AR708" s="359"/>
      <c r="AS708" s="257"/>
    </row>
    <row r="709" spans="1:45" ht="15" hidden="1" outlineLevel="1">
      <c r="A709" s="434">
        <v>32</v>
      </c>
      <c r="B709" s="362" t="s">
        <v>513</v>
      </c>
      <c r="C709" s="242" t="s">
        <v>323</v>
      </c>
      <c r="D709" s="246"/>
      <c r="E709" s="246"/>
      <c r="F709" s="246"/>
      <c r="G709" s="246"/>
      <c r="H709" s="246"/>
      <c r="I709" s="246"/>
      <c r="J709" s="246"/>
      <c r="K709" s="246"/>
      <c r="L709" s="246"/>
      <c r="M709" s="246"/>
      <c r="N709" s="246"/>
      <c r="O709" s="246"/>
      <c r="P709" s="246"/>
      <c r="Q709" s="246">
        <v>12</v>
      </c>
      <c r="R709" s="246"/>
      <c r="S709" s="246"/>
      <c r="T709" s="246"/>
      <c r="U709" s="246"/>
      <c r="V709" s="246"/>
      <c r="W709" s="246"/>
      <c r="X709" s="246"/>
      <c r="Y709" s="246"/>
      <c r="Z709" s="246"/>
      <c r="AA709" s="246"/>
      <c r="AB709" s="246"/>
      <c r="AC709" s="246"/>
      <c r="AD709" s="246"/>
      <c r="AE709" s="360"/>
      <c r="AF709" s="344"/>
      <c r="AG709" s="344"/>
      <c r="AH709" s="344"/>
      <c r="AI709" s="344"/>
      <c r="AJ709" s="344"/>
      <c r="AK709" s="344"/>
      <c r="AL709" s="349"/>
      <c r="AM709" s="349"/>
      <c r="AN709" s="349"/>
      <c r="AO709" s="349"/>
      <c r="AP709" s="349"/>
      <c r="AQ709" s="349"/>
      <c r="AR709" s="349"/>
      <c r="AS709" s="247">
        <f>SUM(AE709:AR709)</f>
        <v>0</v>
      </c>
    </row>
    <row r="710" spans="1:45" ht="15" hidden="1" outlineLevel="1">
      <c r="A710" s="434"/>
      <c r="B710" s="245" t="s">
        <v>607</v>
      </c>
      <c r="C710" s="242" t="s">
        <v>325</v>
      </c>
      <c r="D710" s="246"/>
      <c r="E710" s="246"/>
      <c r="F710" s="246"/>
      <c r="G710" s="246"/>
      <c r="H710" s="246"/>
      <c r="I710" s="246"/>
      <c r="J710" s="246"/>
      <c r="K710" s="246"/>
      <c r="L710" s="246"/>
      <c r="M710" s="246"/>
      <c r="N710" s="246"/>
      <c r="O710" s="246"/>
      <c r="P710" s="246"/>
      <c r="Q710" s="246">
        <f>Q709</f>
        <v>12</v>
      </c>
      <c r="R710" s="246"/>
      <c r="S710" s="246"/>
      <c r="T710" s="246"/>
      <c r="U710" s="246"/>
      <c r="V710" s="246"/>
      <c r="W710" s="246"/>
      <c r="X710" s="246"/>
      <c r="Y710" s="246"/>
      <c r="Z710" s="246"/>
      <c r="AA710" s="246"/>
      <c r="AB710" s="246"/>
      <c r="AC710" s="246"/>
      <c r="AD710" s="246"/>
      <c r="AE710" s="345">
        <f>AE709</f>
        <v>0</v>
      </c>
      <c r="AF710" s="345">
        <f t="shared" ref="AF710" si="2069">AF709</f>
        <v>0</v>
      </c>
      <c r="AG710" s="345">
        <f t="shared" ref="AG710" si="2070">AG709</f>
        <v>0</v>
      </c>
      <c r="AH710" s="345">
        <f t="shared" ref="AH710" si="2071">AH709</f>
        <v>0</v>
      </c>
      <c r="AI710" s="345">
        <f t="shared" ref="AI710" si="2072">AI709</f>
        <v>0</v>
      </c>
      <c r="AJ710" s="345">
        <f t="shared" ref="AJ710" si="2073">AJ709</f>
        <v>0</v>
      </c>
      <c r="AK710" s="345">
        <f t="shared" ref="AK710" si="2074">AK709</f>
        <v>0</v>
      </c>
      <c r="AL710" s="345">
        <f t="shared" ref="AL710" si="2075">AL709</f>
        <v>0</v>
      </c>
      <c r="AM710" s="345">
        <f t="shared" ref="AM710" si="2076">AM709</f>
        <v>0</v>
      </c>
      <c r="AN710" s="345">
        <f t="shared" ref="AN710" si="2077">AN709</f>
        <v>0</v>
      </c>
      <c r="AO710" s="345">
        <f t="shared" ref="AO710" si="2078">AO709</f>
        <v>0</v>
      </c>
      <c r="AP710" s="345">
        <f t="shared" ref="AP710" si="2079">AP709</f>
        <v>0</v>
      </c>
      <c r="AQ710" s="345">
        <f t="shared" ref="AQ710" si="2080">AQ709</f>
        <v>0</v>
      </c>
      <c r="AR710" s="345">
        <f t="shared" ref="AR710" si="2081">AR709</f>
        <v>0</v>
      </c>
      <c r="AS710" s="257"/>
    </row>
    <row r="711" spans="1:45" ht="15" hidden="1" outlineLevel="1">
      <c r="A711" s="434"/>
      <c r="B711" s="362"/>
      <c r="C711" s="242"/>
      <c r="D711" s="242"/>
      <c r="E711" s="242"/>
      <c r="F711" s="242"/>
      <c r="G711" s="242"/>
      <c r="H711" s="242"/>
      <c r="I711" s="242"/>
      <c r="J711" s="242"/>
      <c r="K711" s="242"/>
      <c r="L711" s="242"/>
      <c r="M711" s="242"/>
      <c r="N711" s="242"/>
      <c r="O711" s="242"/>
      <c r="P711" s="242"/>
      <c r="Q711" s="242"/>
      <c r="R711" s="242"/>
      <c r="S711" s="242"/>
      <c r="T711" s="242"/>
      <c r="U711" s="242"/>
      <c r="V711" s="242"/>
      <c r="W711" s="242"/>
      <c r="X711" s="242"/>
      <c r="Y711" s="242"/>
      <c r="Z711" s="242"/>
      <c r="AA711" s="242"/>
      <c r="AB711" s="242"/>
      <c r="AC711" s="242"/>
      <c r="AD711" s="242"/>
      <c r="AE711" s="346"/>
      <c r="AF711" s="359"/>
      <c r="AG711" s="359"/>
      <c r="AH711" s="359"/>
      <c r="AI711" s="359"/>
      <c r="AJ711" s="359"/>
      <c r="AK711" s="359"/>
      <c r="AL711" s="359"/>
      <c r="AM711" s="359"/>
      <c r="AN711" s="359"/>
      <c r="AO711" s="359"/>
      <c r="AP711" s="359"/>
      <c r="AQ711" s="359"/>
      <c r="AR711" s="359"/>
      <c r="AS711" s="257"/>
    </row>
    <row r="712" spans="1:45" ht="15.6" hidden="1" outlineLevel="1">
      <c r="A712" s="434"/>
      <c r="B712" s="239" t="s">
        <v>514</v>
      </c>
      <c r="C712" s="242"/>
      <c r="D712" s="242"/>
      <c r="E712" s="242"/>
      <c r="F712" s="242"/>
      <c r="G712" s="242"/>
      <c r="H712" s="242"/>
      <c r="I712" s="242"/>
      <c r="J712" s="242"/>
      <c r="K712" s="242"/>
      <c r="L712" s="242"/>
      <c r="M712" s="242"/>
      <c r="N712" s="242"/>
      <c r="O712" s="242"/>
      <c r="P712" s="242"/>
      <c r="Q712" s="242"/>
      <c r="R712" s="242"/>
      <c r="S712" s="242"/>
      <c r="T712" s="242"/>
      <c r="U712" s="242"/>
      <c r="V712" s="242"/>
      <c r="W712" s="242"/>
      <c r="X712" s="242"/>
      <c r="Y712" s="242"/>
      <c r="Z712" s="242"/>
      <c r="AA712" s="242"/>
      <c r="AB712" s="242"/>
      <c r="AC712" s="242"/>
      <c r="AD712" s="242"/>
      <c r="AE712" s="346"/>
      <c r="AF712" s="359"/>
      <c r="AG712" s="359"/>
      <c r="AH712" s="359"/>
      <c r="AI712" s="359"/>
      <c r="AJ712" s="359"/>
      <c r="AK712" s="359"/>
      <c r="AL712" s="359"/>
      <c r="AM712" s="359"/>
      <c r="AN712" s="359"/>
      <c r="AO712" s="359"/>
      <c r="AP712" s="359"/>
      <c r="AQ712" s="359"/>
      <c r="AR712" s="359"/>
      <c r="AS712" s="257"/>
    </row>
    <row r="713" spans="1:45" ht="15" hidden="1" outlineLevel="1">
      <c r="A713" s="434">
        <v>33</v>
      </c>
      <c r="B713" s="362" t="s">
        <v>515</v>
      </c>
      <c r="C713" s="242" t="s">
        <v>323</v>
      </c>
      <c r="D713" s="246"/>
      <c r="E713" s="246"/>
      <c r="F713" s="246"/>
      <c r="G713" s="246"/>
      <c r="H713" s="246"/>
      <c r="I713" s="246"/>
      <c r="J713" s="246"/>
      <c r="K713" s="246"/>
      <c r="L713" s="246"/>
      <c r="M713" s="246"/>
      <c r="N713" s="246"/>
      <c r="O713" s="246"/>
      <c r="P713" s="246"/>
      <c r="Q713" s="246">
        <v>0</v>
      </c>
      <c r="R713" s="246"/>
      <c r="S713" s="246"/>
      <c r="T713" s="246"/>
      <c r="U713" s="246"/>
      <c r="V713" s="246"/>
      <c r="W713" s="246"/>
      <c r="X713" s="246"/>
      <c r="Y713" s="246"/>
      <c r="Z713" s="246"/>
      <c r="AA713" s="246"/>
      <c r="AB713" s="246"/>
      <c r="AC713" s="246"/>
      <c r="AD713" s="246"/>
      <c r="AE713" s="360"/>
      <c r="AF713" s="344"/>
      <c r="AG713" s="344"/>
      <c r="AH713" s="344"/>
      <c r="AI713" s="344"/>
      <c r="AJ713" s="344"/>
      <c r="AK713" s="344"/>
      <c r="AL713" s="349"/>
      <c r="AM713" s="349"/>
      <c r="AN713" s="349"/>
      <c r="AO713" s="349"/>
      <c r="AP713" s="349"/>
      <c r="AQ713" s="349"/>
      <c r="AR713" s="349"/>
      <c r="AS713" s="247">
        <f>SUM(AE713:AR713)</f>
        <v>0</v>
      </c>
    </row>
    <row r="714" spans="1:45" ht="15" hidden="1" outlineLevel="1">
      <c r="A714" s="434"/>
      <c r="B714" s="245" t="s">
        <v>607</v>
      </c>
      <c r="C714" s="242" t="s">
        <v>325</v>
      </c>
      <c r="D714" s="246"/>
      <c r="E714" s="246"/>
      <c r="F714" s="246"/>
      <c r="G714" s="246"/>
      <c r="H714" s="246"/>
      <c r="I714" s="246"/>
      <c r="J714" s="246"/>
      <c r="K714" s="246"/>
      <c r="L714" s="246"/>
      <c r="M714" s="246"/>
      <c r="N714" s="246"/>
      <c r="O714" s="246"/>
      <c r="P714" s="246"/>
      <c r="Q714" s="246">
        <f>Q713</f>
        <v>0</v>
      </c>
      <c r="R714" s="246"/>
      <c r="S714" s="246"/>
      <c r="T714" s="246"/>
      <c r="U714" s="246"/>
      <c r="V714" s="246"/>
      <c r="W714" s="246"/>
      <c r="X714" s="246"/>
      <c r="Y714" s="246"/>
      <c r="Z714" s="246"/>
      <c r="AA714" s="246"/>
      <c r="AB714" s="246"/>
      <c r="AC714" s="246"/>
      <c r="AD714" s="246"/>
      <c r="AE714" s="345">
        <f>AE713</f>
        <v>0</v>
      </c>
      <c r="AF714" s="345">
        <f t="shared" ref="AF714" si="2082">AF713</f>
        <v>0</v>
      </c>
      <c r="AG714" s="345">
        <f t="shared" ref="AG714" si="2083">AG713</f>
        <v>0</v>
      </c>
      <c r="AH714" s="345">
        <f t="shared" ref="AH714" si="2084">AH713</f>
        <v>0</v>
      </c>
      <c r="AI714" s="345">
        <f t="shared" ref="AI714" si="2085">AI713</f>
        <v>0</v>
      </c>
      <c r="AJ714" s="345">
        <f t="shared" ref="AJ714" si="2086">AJ713</f>
        <v>0</v>
      </c>
      <c r="AK714" s="345">
        <f t="shared" ref="AK714" si="2087">AK713</f>
        <v>0</v>
      </c>
      <c r="AL714" s="345">
        <f t="shared" ref="AL714" si="2088">AL713</f>
        <v>0</v>
      </c>
      <c r="AM714" s="345">
        <f t="shared" ref="AM714" si="2089">AM713</f>
        <v>0</v>
      </c>
      <c r="AN714" s="345">
        <f t="shared" ref="AN714" si="2090">AN713</f>
        <v>0</v>
      </c>
      <c r="AO714" s="345">
        <f t="shared" ref="AO714" si="2091">AO713</f>
        <v>0</v>
      </c>
      <c r="AP714" s="345">
        <f t="shared" ref="AP714" si="2092">AP713</f>
        <v>0</v>
      </c>
      <c r="AQ714" s="345">
        <f t="shared" ref="AQ714" si="2093">AQ713</f>
        <v>0</v>
      </c>
      <c r="AR714" s="345">
        <f t="shared" ref="AR714" si="2094">AR713</f>
        <v>0</v>
      </c>
      <c r="AS714" s="257"/>
    </row>
    <row r="715" spans="1:45" ht="15" hidden="1" outlineLevel="1">
      <c r="A715" s="434"/>
      <c r="B715" s="362"/>
      <c r="C715" s="242"/>
      <c r="D715" s="242"/>
      <c r="E715" s="242"/>
      <c r="F715" s="242"/>
      <c r="G715" s="242"/>
      <c r="H715" s="242"/>
      <c r="I715" s="242"/>
      <c r="J715" s="242"/>
      <c r="K715" s="242"/>
      <c r="L715" s="242"/>
      <c r="M715" s="242"/>
      <c r="N715" s="242"/>
      <c r="O715" s="242"/>
      <c r="P715" s="242"/>
      <c r="Q715" s="242"/>
      <c r="R715" s="242"/>
      <c r="S715" s="242"/>
      <c r="T715" s="242"/>
      <c r="U715" s="242"/>
      <c r="V715" s="242"/>
      <c r="W715" s="242"/>
      <c r="X715" s="242"/>
      <c r="Y715" s="242"/>
      <c r="Z715" s="242"/>
      <c r="AA715" s="242"/>
      <c r="AB715" s="242"/>
      <c r="AC715" s="242"/>
      <c r="AD715" s="242"/>
      <c r="AE715" s="346"/>
      <c r="AF715" s="359"/>
      <c r="AG715" s="359"/>
      <c r="AH715" s="359"/>
      <c r="AI715" s="359"/>
      <c r="AJ715" s="359"/>
      <c r="AK715" s="359"/>
      <c r="AL715" s="359"/>
      <c r="AM715" s="359"/>
      <c r="AN715" s="359"/>
      <c r="AO715" s="359"/>
      <c r="AP715" s="359"/>
      <c r="AQ715" s="359"/>
      <c r="AR715" s="359"/>
      <c r="AS715" s="257"/>
    </row>
    <row r="716" spans="1:45" ht="15" hidden="1" outlineLevel="1">
      <c r="A716" s="434">
        <v>34</v>
      </c>
      <c r="B716" s="362" t="s">
        <v>516</v>
      </c>
      <c r="C716" s="242" t="s">
        <v>323</v>
      </c>
      <c r="D716" s="246"/>
      <c r="E716" s="246"/>
      <c r="F716" s="246"/>
      <c r="G716" s="246"/>
      <c r="H716" s="246"/>
      <c r="I716" s="246"/>
      <c r="J716" s="246"/>
      <c r="K716" s="246"/>
      <c r="L716" s="246"/>
      <c r="M716" s="246"/>
      <c r="N716" s="246"/>
      <c r="O716" s="246"/>
      <c r="P716" s="246"/>
      <c r="Q716" s="246">
        <v>0</v>
      </c>
      <c r="R716" s="246"/>
      <c r="S716" s="246"/>
      <c r="T716" s="246"/>
      <c r="U716" s="246"/>
      <c r="V716" s="246"/>
      <c r="W716" s="246"/>
      <c r="X716" s="246"/>
      <c r="Y716" s="246"/>
      <c r="Z716" s="246"/>
      <c r="AA716" s="246"/>
      <c r="AB716" s="246"/>
      <c r="AC716" s="246"/>
      <c r="AD716" s="246"/>
      <c r="AE716" s="360"/>
      <c r="AF716" s="344"/>
      <c r="AG716" s="344"/>
      <c r="AH716" s="344"/>
      <c r="AI716" s="344"/>
      <c r="AJ716" s="344"/>
      <c r="AK716" s="344"/>
      <c r="AL716" s="349"/>
      <c r="AM716" s="349"/>
      <c r="AN716" s="349"/>
      <c r="AO716" s="349"/>
      <c r="AP716" s="349"/>
      <c r="AQ716" s="349"/>
      <c r="AR716" s="349"/>
      <c r="AS716" s="247">
        <f>SUM(AE716:AR716)</f>
        <v>0</v>
      </c>
    </row>
    <row r="717" spans="1:45" ht="15" hidden="1" outlineLevel="1">
      <c r="A717" s="434"/>
      <c r="B717" s="245" t="s">
        <v>607</v>
      </c>
      <c r="C717" s="242" t="s">
        <v>325</v>
      </c>
      <c r="D717" s="246"/>
      <c r="E717" s="246"/>
      <c r="F717" s="246"/>
      <c r="G717" s="246"/>
      <c r="H717" s="246"/>
      <c r="I717" s="246"/>
      <c r="J717" s="246"/>
      <c r="K717" s="246"/>
      <c r="L717" s="246"/>
      <c r="M717" s="246"/>
      <c r="N717" s="246"/>
      <c r="O717" s="246"/>
      <c r="P717" s="246"/>
      <c r="Q717" s="246">
        <f>Q716</f>
        <v>0</v>
      </c>
      <c r="R717" s="246"/>
      <c r="S717" s="246"/>
      <c r="T717" s="246"/>
      <c r="U717" s="246"/>
      <c r="V717" s="246"/>
      <c r="W717" s="246"/>
      <c r="X717" s="246"/>
      <c r="Y717" s="246"/>
      <c r="Z717" s="246"/>
      <c r="AA717" s="246"/>
      <c r="AB717" s="246"/>
      <c r="AC717" s="246"/>
      <c r="AD717" s="246"/>
      <c r="AE717" s="345">
        <f>AE716</f>
        <v>0</v>
      </c>
      <c r="AF717" s="345">
        <f t="shared" ref="AF717" si="2095">AF716</f>
        <v>0</v>
      </c>
      <c r="AG717" s="345">
        <f t="shared" ref="AG717" si="2096">AG716</f>
        <v>0</v>
      </c>
      <c r="AH717" s="345">
        <f t="shared" ref="AH717" si="2097">AH716</f>
        <v>0</v>
      </c>
      <c r="AI717" s="345">
        <f t="shared" ref="AI717" si="2098">AI716</f>
        <v>0</v>
      </c>
      <c r="AJ717" s="345">
        <f t="shared" ref="AJ717" si="2099">AJ716</f>
        <v>0</v>
      </c>
      <c r="AK717" s="345">
        <f t="shared" ref="AK717" si="2100">AK716</f>
        <v>0</v>
      </c>
      <c r="AL717" s="345">
        <f t="shared" ref="AL717" si="2101">AL716</f>
        <v>0</v>
      </c>
      <c r="AM717" s="345">
        <f t="shared" ref="AM717" si="2102">AM716</f>
        <v>0</v>
      </c>
      <c r="AN717" s="345">
        <f t="shared" ref="AN717" si="2103">AN716</f>
        <v>0</v>
      </c>
      <c r="AO717" s="345">
        <f t="shared" ref="AO717" si="2104">AO716</f>
        <v>0</v>
      </c>
      <c r="AP717" s="345">
        <f t="shared" ref="AP717" si="2105">AP716</f>
        <v>0</v>
      </c>
      <c r="AQ717" s="345">
        <f t="shared" ref="AQ717" si="2106">AQ716</f>
        <v>0</v>
      </c>
      <c r="AR717" s="345">
        <f t="shared" ref="AR717" si="2107">AR716</f>
        <v>0</v>
      </c>
      <c r="AS717" s="257"/>
    </row>
    <row r="718" spans="1:45" ht="15" hidden="1" outlineLevel="1">
      <c r="A718" s="434"/>
      <c r="B718" s="362"/>
      <c r="C718" s="242"/>
      <c r="D718" s="242"/>
      <c r="E718" s="242"/>
      <c r="F718" s="242"/>
      <c r="G718" s="242"/>
      <c r="H718" s="242"/>
      <c r="I718" s="242"/>
      <c r="J718" s="242"/>
      <c r="K718" s="242"/>
      <c r="L718" s="242"/>
      <c r="M718" s="242"/>
      <c r="N718" s="242"/>
      <c r="O718" s="242"/>
      <c r="P718" s="242"/>
      <c r="Q718" s="242"/>
      <c r="R718" s="242"/>
      <c r="S718" s="242"/>
      <c r="T718" s="242"/>
      <c r="U718" s="242"/>
      <c r="V718" s="242"/>
      <c r="W718" s="242"/>
      <c r="X718" s="242"/>
      <c r="Y718" s="242"/>
      <c r="Z718" s="242"/>
      <c r="AA718" s="242"/>
      <c r="AB718" s="242"/>
      <c r="AC718" s="242"/>
      <c r="AD718" s="242"/>
      <c r="AE718" s="346"/>
      <c r="AF718" s="359"/>
      <c r="AG718" s="359"/>
      <c r="AH718" s="359"/>
      <c r="AI718" s="359"/>
      <c r="AJ718" s="359"/>
      <c r="AK718" s="359"/>
      <c r="AL718" s="359"/>
      <c r="AM718" s="359"/>
      <c r="AN718" s="359"/>
      <c r="AO718" s="359"/>
      <c r="AP718" s="359"/>
      <c r="AQ718" s="359"/>
      <c r="AR718" s="359"/>
      <c r="AS718" s="257"/>
    </row>
    <row r="719" spans="1:45" ht="15" hidden="1" outlineLevel="1">
      <c r="A719" s="434">
        <v>35</v>
      </c>
      <c r="B719" s="362" t="s">
        <v>517</v>
      </c>
      <c r="C719" s="242" t="s">
        <v>323</v>
      </c>
      <c r="D719" s="246"/>
      <c r="E719" s="246"/>
      <c r="F719" s="246"/>
      <c r="G719" s="246"/>
      <c r="H719" s="246"/>
      <c r="I719" s="246"/>
      <c r="J719" s="246"/>
      <c r="K719" s="246"/>
      <c r="L719" s="246"/>
      <c r="M719" s="246"/>
      <c r="N719" s="246"/>
      <c r="O719" s="246"/>
      <c r="P719" s="246"/>
      <c r="Q719" s="246">
        <v>0</v>
      </c>
      <c r="R719" s="246"/>
      <c r="S719" s="246"/>
      <c r="T719" s="246"/>
      <c r="U719" s="246"/>
      <c r="V719" s="246"/>
      <c r="W719" s="246"/>
      <c r="X719" s="246"/>
      <c r="Y719" s="246"/>
      <c r="Z719" s="246"/>
      <c r="AA719" s="246"/>
      <c r="AB719" s="246"/>
      <c r="AC719" s="246"/>
      <c r="AD719" s="246"/>
      <c r="AE719" s="360"/>
      <c r="AF719" s="344"/>
      <c r="AG719" s="344"/>
      <c r="AH719" s="344"/>
      <c r="AI719" s="344"/>
      <c r="AJ719" s="344"/>
      <c r="AK719" s="344"/>
      <c r="AL719" s="349"/>
      <c r="AM719" s="349"/>
      <c r="AN719" s="349"/>
      <c r="AO719" s="349"/>
      <c r="AP719" s="349"/>
      <c r="AQ719" s="349"/>
      <c r="AR719" s="349"/>
      <c r="AS719" s="247">
        <f>SUM(AE719:AR719)</f>
        <v>0</v>
      </c>
    </row>
    <row r="720" spans="1:45" ht="15" hidden="1" outlineLevel="1">
      <c r="A720" s="434"/>
      <c r="B720" s="245" t="s">
        <v>607</v>
      </c>
      <c r="C720" s="242" t="s">
        <v>325</v>
      </c>
      <c r="D720" s="246"/>
      <c r="E720" s="246"/>
      <c r="F720" s="246"/>
      <c r="G720" s="246"/>
      <c r="H720" s="246"/>
      <c r="I720" s="246"/>
      <c r="J720" s="246"/>
      <c r="K720" s="246"/>
      <c r="L720" s="246"/>
      <c r="M720" s="246"/>
      <c r="N720" s="246"/>
      <c r="O720" s="246"/>
      <c r="P720" s="246"/>
      <c r="Q720" s="246">
        <f>Q719</f>
        <v>0</v>
      </c>
      <c r="R720" s="246"/>
      <c r="S720" s="246"/>
      <c r="T720" s="246"/>
      <c r="U720" s="246"/>
      <c r="V720" s="246"/>
      <c r="W720" s="246"/>
      <c r="X720" s="246"/>
      <c r="Y720" s="246"/>
      <c r="Z720" s="246"/>
      <c r="AA720" s="246"/>
      <c r="AB720" s="246"/>
      <c r="AC720" s="246"/>
      <c r="AD720" s="246"/>
      <c r="AE720" s="345">
        <f>AE719</f>
        <v>0</v>
      </c>
      <c r="AF720" s="345">
        <f t="shared" ref="AF720" si="2108">AF719</f>
        <v>0</v>
      </c>
      <c r="AG720" s="345">
        <f t="shared" ref="AG720" si="2109">AG719</f>
        <v>0</v>
      </c>
      <c r="AH720" s="345">
        <f t="shared" ref="AH720" si="2110">AH719</f>
        <v>0</v>
      </c>
      <c r="AI720" s="345">
        <f t="shared" ref="AI720" si="2111">AI719</f>
        <v>0</v>
      </c>
      <c r="AJ720" s="345">
        <f t="shared" ref="AJ720" si="2112">AJ719</f>
        <v>0</v>
      </c>
      <c r="AK720" s="345">
        <f t="shared" ref="AK720" si="2113">AK719</f>
        <v>0</v>
      </c>
      <c r="AL720" s="345">
        <f t="shared" ref="AL720" si="2114">AL719</f>
        <v>0</v>
      </c>
      <c r="AM720" s="345">
        <f t="shared" ref="AM720" si="2115">AM719</f>
        <v>0</v>
      </c>
      <c r="AN720" s="345">
        <f t="shared" ref="AN720" si="2116">AN719</f>
        <v>0</v>
      </c>
      <c r="AO720" s="345">
        <f t="shared" ref="AO720" si="2117">AO719</f>
        <v>0</v>
      </c>
      <c r="AP720" s="345">
        <f t="shared" ref="AP720" si="2118">AP719</f>
        <v>0</v>
      </c>
      <c r="AQ720" s="345">
        <f t="shared" ref="AQ720" si="2119">AQ719</f>
        <v>0</v>
      </c>
      <c r="AR720" s="345">
        <f t="shared" ref="AR720" si="2120">AR719</f>
        <v>0</v>
      </c>
      <c r="AS720" s="257"/>
    </row>
    <row r="721" spans="1:45" ht="15" hidden="1" outlineLevel="1">
      <c r="A721" s="434"/>
      <c r="B721" s="365"/>
      <c r="C721" s="242"/>
      <c r="D721" s="242"/>
      <c r="E721" s="242"/>
      <c r="F721" s="242"/>
      <c r="G721" s="242"/>
      <c r="H721" s="242"/>
      <c r="I721" s="242"/>
      <c r="J721" s="242"/>
      <c r="K721" s="242"/>
      <c r="L721" s="242"/>
      <c r="M721" s="242"/>
      <c r="N721" s="242"/>
      <c r="O721" s="242"/>
      <c r="P721" s="242"/>
      <c r="Q721" s="242"/>
      <c r="R721" s="242"/>
      <c r="S721" s="242"/>
      <c r="T721" s="242"/>
      <c r="U721" s="242"/>
      <c r="V721" s="242"/>
      <c r="W721" s="242"/>
      <c r="X721" s="242"/>
      <c r="Y721" s="242"/>
      <c r="Z721" s="242"/>
      <c r="AA721" s="242"/>
      <c r="AB721" s="242"/>
      <c r="AC721" s="242"/>
      <c r="AD721" s="242"/>
      <c r="AE721" s="346"/>
      <c r="AF721" s="359"/>
      <c r="AG721" s="359"/>
      <c r="AH721" s="359"/>
      <c r="AI721" s="359"/>
      <c r="AJ721" s="359"/>
      <c r="AK721" s="359"/>
      <c r="AL721" s="359"/>
      <c r="AM721" s="359"/>
      <c r="AN721" s="359"/>
      <c r="AO721" s="359"/>
      <c r="AP721" s="359"/>
      <c r="AQ721" s="359"/>
      <c r="AR721" s="359"/>
      <c r="AS721" s="257"/>
    </row>
    <row r="722" spans="1:45" ht="15.6" hidden="1" outlineLevel="1">
      <c r="A722" s="434"/>
      <c r="B722" s="239" t="s">
        <v>518</v>
      </c>
      <c r="C722" s="242"/>
      <c r="D722" s="242"/>
      <c r="E722" s="242"/>
      <c r="F722" s="242"/>
      <c r="G722" s="242"/>
      <c r="H722" s="242"/>
      <c r="I722" s="242"/>
      <c r="J722" s="242"/>
      <c r="K722" s="242"/>
      <c r="L722" s="242"/>
      <c r="M722" s="242"/>
      <c r="N722" s="242"/>
      <c r="O722" s="242"/>
      <c r="P722" s="242"/>
      <c r="Q722" s="242"/>
      <c r="R722" s="242"/>
      <c r="S722" s="242"/>
      <c r="T722" s="242"/>
      <c r="U722" s="242"/>
      <c r="V722" s="242"/>
      <c r="W722" s="242"/>
      <c r="X722" s="242"/>
      <c r="Y722" s="242"/>
      <c r="Z722" s="242"/>
      <c r="AA722" s="242"/>
      <c r="AB722" s="242"/>
      <c r="AC722" s="242"/>
      <c r="AD722" s="242"/>
      <c r="AE722" s="346"/>
      <c r="AF722" s="359"/>
      <c r="AG722" s="359"/>
      <c r="AH722" s="359"/>
      <c r="AI722" s="359"/>
      <c r="AJ722" s="359"/>
      <c r="AK722" s="359"/>
      <c r="AL722" s="359"/>
      <c r="AM722" s="359"/>
      <c r="AN722" s="359"/>
      <c r="AO722" s="359"/>
      <c r="AP722" s="359"/>
      <c r="AQ722" s="359"/>
      <c r="AR722" s="359"/>
      <c r="AS722" s="257"/>
    </row>
    <row r="723" spans="1:45" ht="45" hidden="1" outlineLevel="1">
      <c r="A723" s="434">
        <v>36</v>
      </c>
      <c r="B723" s="362" t="s">
        <v>519</v>
      </c>
      <c r="C723" s="242" t="s">
        <v>323</v>
      </c>
      <c r="D723" s="246"/>
      <c r="E723" s="246"/>
      <c r="F723" s="246"/>
      <c r="G723" s="246"/>
      <c r="H723" s="246"/>
      <c r="I723" s="246"/>
      <c r="J723" s="246"/>
      <c r="K723" s="246"/>
      <c r="L723" s="246"/>
      <c r="M723" s="246"/>
      <c r="N723" s="246"/>
      <c r="O723" s="246"/>
      <c r="P723" s="246"/>
      <c r="Q723" s="246">
        <v>12</v>
      </c>
      <c r="R723" s="246"/>
      <c r="S723" s="246"/>
      <c r="T723" s="246"/>
      <c r="U723" s="246"/>
      <c r="V723" s="246"/>
      <c r="W723" s="246"/>
      <c r="X723" s="246"/>
      <c r="Y723" s="246"/>
      <c r="Z723" s="246"/>
      <c r="AA723" s="246"/>
      <c r="AB723" s="246"/>
      <c r="AC723" s="246"/>
      <c r="AD723" s="246"/>
      <c r="AE723" s="360"/>
      <c r="AF723" s="344"/>
      <c r="AG723" s="344"/>
      <c r="AH723" s="344"/>
      <c r="AI723" s="344"/>
      <c r="AJ723" s="344"/>
      <c r="AK723" s="344"/>
      <c r="AL723" s="349"/>
      <c r="AM723" s="349"/>
      <c r="AN723" s="349"/>
      <c r="AO723" s="349"/>
      <c r="AP723" s="349"/>
      <c r="AQ723" s="349"/>
      <c r="AR723" s="349"/>
      <c r="AS723" s="247">
        <f>SUM(AE723:AR723)</f>
        <v>0</v>
      </c>
    </row>
    <row r="724" spans="1:45" ht="15" hidden="1" outlineLevel="1">
      <c r="A724" s="434"/>
      <c r="B724" s="245" t="s">
        <v>607</v>
      </c>
      <c r="C724" s="242" t="s">
        <v>325</v>
      </c>
      <c r="D724" s="246"/>
      <c r="E724" s="246"/>
      <c r="F724" s="246"/>
      <c r="G724" s="246"/>
      <c r="H724" s="246"/>
      <c r="I724" s="246"/>
      <c r="J724" s="246"/>
      <c r="K724" s="246"/>
      <c r="L724" s="246"/>
      <c r="M724" s="246"/>
      <c r="N724" s="246"/>
      <c r="O724" s="246"/>
      <c r="P724" s="246"/>
      <c r="Q724" s="246">
        <f>Q723</f>
        <v>12</v>
      </c>
      <c r="R724" s="246"/>
      <c r="S724" s="246"/>
      <c r="T724" s="246"/>
      <c r="U724" s="246"/>
      <c r="V724" s="246"/>
      <c r="W724" s="246"/>
      <c r="X724" s="246"/>
      <c r="Y724" s="246"/>
      <c r="Z724" s="246"/>
      <c r="AA724" s="246"/>
      <c r="AB724" s="246"/>
      <c r="AC724" s="246"/>
      <c r="AD724" s="246"/>
      <c r="AE724" s="345">
        <f>AE723</f>
        <v>0</v>
      </c>
      <c r="AF724" s="345">
        <f t="shared" ref="AF724" si="2121">AF723</f>
        <v>0</v>
      </c>
      <c r="AG724" s="345">
        <f t="shared" ref="AG724" si="2122">AG723</f>
        <v>0</v>
      </c>
      <c r="AH724" s="345">
        <f t="shared" ref="AH724" si="2123">AH723</f>
        <v>0</v>
      </c>
      <c r="AI724" s="345">
        <f t="shared" ref="AI724" si="2124">AI723</f>
        <v>0</v>
      </c>
      <c r="AJ724" s="345">
        <f t="shared" ref="AJ724" si="2125">AJ723</f>
        <v>0</v>
      </c>
      <c r="AK724" s="345">
        <f t="shared" ref="AK724" si="2126">AK723</f>
        <v>0</v>
      </c>
      <c r="AL724" s="345">
        <f t="shared" ref="AL724" si="2127">AL723</f>
        <v>0</v>
      </c>
      <c r="AM724" s="345">
        <f t="shared" ref="AM724" si="2128">AM723</f>
        <v>0</v>
      </c>
      <c r="AN724" s="345">
        <f t="shared" ref="AN724" si="2129">AN723</f>
        <v>0</v>
      </c>
      <c r="AO724" s="345">
        <f t="shared" ref="AO724" si="2130">AO723</f>
        <v>0</v>
      </c>
      <c r="AP724" s="345">
        <f t="shared" ref="AP724" si="2131">AP723</f>
        <v>0</v>
      </c>
      <c r="AQ724" s="345">
        <f t="shared" ref="AQ724" si="2132">AQ723</f>
        <v>0</v>
      </c>
      <c r="AR724" s="345">
        <f t="shared" ref="AR724" si="2133">AR723</f>
        <v>0</v>
      </c>
      <c r="AS724" s="257"/>
    </row>
    <row r="725" spans="1:45" ht="15" hidden="1" outlineLevel="1">
      <c r="A725" s="434"/>
      <c r="B725" s="362"/>
      <c r="C725" s="242"/>
      <c r="D725" s="242"/>
      <c r="E725" s="242"/>
      <c r="F725" s="242"/>
      <c r="G725" s="242"/>
      <c r="H725" s="242"/>
      <c r="I725" s="242"/>
      <c r="J725" s="242"/>
      <c r="K725" s="242"/>
      <c r="L725" s="242"/>
      <c r="M725" s="242"/>
      <c r="N725" s="242"/>
      <c r="O725" s="242"/>
      <c r="P725" s="242"/>
      <c r="Q725" s="242"/>
      <c r="R725" s="242"/>
      <c r="S725" s="242"/>
      <c r="T725" s="242"/>
      <c r="U725" s="242"/>
      <c r="V725" s="242"/>
      <c r="W725" s="242"/>
      <c r="X725" s="242"/>
      <c r="Y725" s="242"/>
      <c r="Z725" s="242"/>
      <c r="AA725" s="242"/>
      <c r="AB725" s="242"/>
      <c r="AC725" s="242"/>
      <c r="AD725" s="242"/>
      <c r="AE725" s="346"/>
      <c r="AF725" s="359"/>
      <c r="AG725" s="359"/>
      <c r="AH725" s="359"/>
      <c r="AI725" s="359"/>
      <c r="AJ725" s="359"/>
      <c r="AK725" s="359"/>
      <c r="AL725" s="359"/>
      <c r="AM725" s="359"/>
      <c r="AN725" s="359"/>
      <c r="AO725" s="359"/>
      <c r="AP725" s="359"/>
      <c r="AQ725" s="359"/>
      <c r="AR725" s="359"/>
      <c r="AS725" s="257"/>
    </row>
    <row r="726" spans="1:45" ht="15" hidden="1" outlineLevel="1">
      <c r="A726" s="434">
        <v>37</v>
      </c>
      <c r="B726" s="362" t="s">
        <v>520</v>
      </c>
      <c r="C726" s="242" t="s">
        <v>323</v>
      </c>
      <c r="D726" s="246"/>
      <c r="E726" s="246"/>
      <c r="F726" s="246"/>
      <c r="G726" s="246"/>
      <c r="H726" s="246"/>
      <c r="I726" s="246"/>
      <c r="J726" s="246"/>
      <c r="K726" s="246"/>
      <c r="L726" s="246"/>
      <c r="M726" s="246"/>
      <c r="N726" s="246"/>
      <c r="O726" s="246"/>
      <c r="P726" s="246"/>
      <c r="Q726" s="246">
        <v>12</v>
      </c>
      <c r="R726" s="246"/>
      <c r="S726" s="246"/>
      <c r="T726" s="246"/>
      <c r="U726" s="246"/>
      <c r="V726" s="246"/>
      <c r="W726" s="246"/>
      <c r="X726" s="246"/>
      <c r="Y726" s="246"/>
      <c r="Z726" s="246"/>
      <c r="AA726" s="246"/>
      <c r="AB726" s="246"/>
      <c r="AC726" s="246"/>
      <c r="AD726" s="246"/>
      <c r="AE726" s="360"/>
      <c r="AF726" s="344"/>
      <c r="AG726" s="344"/>
      <c r="AH726" s="344"/>
      <c r="AI726" s="344"/>
      <c r="AJ726" s="344"/>
      <c r="AK726" s="344"/>
      <c r="AL726" s="349"/>
      <c r="AM726" s="349"/>
      <c r="AN726" s="349"/>
      <c r="AO726" s="349"/>
      <c r="AP726" s="349"/>
      <c r="AQ726" s="349"/>
      <c r="AR726" s="349"/>
      <c r="AS726" s="247">
        <f>SUM(AE726:AR726)</f>
        <v>0</v>
      </c>
    </row>
    <row r="727" spans="1:45" ht="15" hidden="1" outlineLevel="1">
      <c r="A727" s="434"/>
      <c r="B727" s="245" t="s">
        <v>607</v>
      </c>
      <c r="C727" s="242" t="s">
        <v>325</v>
      </c>
      <c r="D727" s="246"/>
      <c r="E727" s="246"/>
      <c r="F727" s="246"/>
      <c r="G727" s="246"/>
      <c r="H727" s="246"/>
      <c r="I727" s="246"/>
      <c r="J727" s="246"/>
      <c r="K727" s="246"/>
      <c r="L727" s="246"/>
      <c r="M727" s="246"/>
      <c r="N727" s="246"/>
      <c r="O727" s="246"/>
      <c r="P727" s="246"/>
      <c r="Q727" s="246">
        <f>Q726</f>
        <v>12</v>
      </c>
      <c r="R727" s="246"/>
      <c r="S727" s="246"/>
      <c r="T727" s="246"/>
      <c r="U727" s="246"/>
      <c r="V727" s="246"/>
      <c r="W727" s="246"/>
      <c r="X727" s="246"/>
      <c r="Y727" s="246"/>
      <c r="Z727" s="246"/>
      <c r="AA727" s="246"/>
      <c r="AB727" s="246"/>
      <c r="AC727" s="246"/>
      <c r="AD727" s="246"/>
      <c r="AE727" s="345">
        <f>AE726</f>
        <v>0</v>
      </c>
      <c r="AF727" s="345">
        <f t="shared" ref="AF727" si="2134">AF726</f>
        <v>0</v>
      </c>
      <c r="AG727" s="345">
        <f t="shared" ref="AG727" si="2135">AG726</f>
        <v>0</v>
      </c>
      <c r="AH727" s="345">
        <f t="shared" ref="AH727" si="2136">AH726</f>
        <v>0</v>
      </c>
      <c r="AI727" s="345">
        <f t="shared" ref="AI727" si="2137">AI726</f>
        <v>0</v>
      </c>
      <c r="AJ727" s="345">
        <f t="shared" ref="AJ727" si="2138">AJ726</f>
        <v>0</v>
      </c>
      <c r="AK727" s="345">
        <f t="shared" ref="AK727" si="2139">AK726</f>
        <v>0</v>
      </c>
      <c r="AL727" s="345">
        <f t="shared" ref="AL727" si="2140">AL726</f>
        <v>0</v>
      </c>
      <c r="AM727" s="345">
        <f t="shared" ref="AM727" si="2141">AM726</f>
        <v>0</v>
      </c>
      <c r="AN727" s="345">
        <f t="shared" ref="AN727" si="2142">AN726</f>
        <v>0</v>
      </c>
      <c r="AO727" s="345">
        <f t="shared" ref="AO727" si="2143">AO726</f>
        <v>0</v>
      </c>
      <c r="AP727" s="345">
        <f t="shared" ref="AP727" si="2144">AP726</f>
        <v>0</v>
      </c>
      <c r="AQ727" s="345">
        <f t="shared" ref="AQ727" si="2145">AQ726</f>
        <v>0</v>
      </c>
      <c r="AR727" s="345">
        <f t="shared" ref="AR727" si="2146">AR726</f>
        <v>0</v>
      </c>
      <c r="AS727" s="257"/>
    </row>
    <row r="728" spans="1:45" ht="15" hidden="1" outlineLevel="1">
      <c r="A728" s="434"/>
      <c r="B728" s="362"/>
      <c r="C728" s="242"/>
      <c r="D728" s="242"/>
      <c r="E728" s="242"/>
      <c r="F728" s="242"/>
      <c r="G728" s="242"/>
      <c r="H728" s="242"/>
      <c r="I728" s="242"/>
      <c r="J728" s="242"/>
      <c r="K728" s="242"/>
      <c r="L728" s="242"/>
      <c r="M728" s="242"/>
      <c r="N728" s="242"/>
      <c r="O728" s="242"/>
      <c r="P728" s="242"/>
      <c r="Q728" s="242"/>
      <c r="R728" s="242"/>
      <c r="S728" s="242"/>
      <c r="T728" s="242"/>
      <c r="U728" s="242"/>
      <c r="V728" s="242"/>
      <c r="W728" s="242"/>
      <c r="X728" s="242"/>
      <c r="Y728" s="242"/>
      <c r="Z728" s="242"/>
      <c r="AA728" s="242"/>
      <c r="AB728" s="242"/>
      <c r="AC728" s="242"/>
      <c r="AD728" s="242"/>
      <c r="AE728" s="346"/>
      <c r="AF728" s="359"/>
      <c r="AG728" s="359"/>
      <c r="AH728" s="359"/>
      <c r="AI728" s="359"/>
      <c r="AJ728" s="359"/>
      <c r="AK728" s="359"/>
      <c r="AL728" s="359"/>
      <c r="AM728" s="359"/>
      <c r="AN728" s="359"/>
      <c r="AO728" s="359"/>
      <c r="AP728" s="359"/>
      <c r="AQ728" s="359"/>
      <c r="AR728" s="359"/>
      <c r="AS728" s="257"/>
    </row>
    <row r="729" spans="1:45" ht="15" hidden="1" outlineLevel="1">
      <c r="A729" s="434">
        <v>38</v>
      </c>
      <c r="B729" s="362" t="s">
        <v>521</v>
      </c>
      <c r="C729" s="242" t="s">
        <v>323</v>
      </c>
      <c r="D729" s="246"/>
      <c r="E729" s="246"/>
      <c r="F729" s="246"/>
      <c r="G729" s="246"/>
      <c r="H729" s="246"/>
      <c r="I729" s="246"/>
      <c r="J729" s="246"/>
      <c r="K729" s="246"/>
      <c r="L729" s="246"/>
      <c r="M729" s="246"/>
      <c r="N729" s="246"/>
      <c r="O729" s="246"/>
      <c r="P729" s="246"/>
      <c r="Q729" s="246">
        <v>12</v>
      </c>
      <c r="R729" s="246"/>
      <c r="S729" s="246"/>
      <c r="T729" s="246"/>
      <c r="U729" s="246"/>
      <c r="V729" s="246"/>
      <c r="W729" s="246"/>
      <c r="X729" s="246"/>
      <c r="Y729" s="246"/>
      <c r="Z729" s="246"/>
      <c r="AA729" s="246"/>
      <c r="AB729" s="246"/>
      <c r="AC729" s="246"/>
      <c r="AD729" s="246"/>
      <c r="AE729" s="360"/>
      <c r="AF729" s="344"/>
      <c r="AG729" s="344"/>
      <c r="AH729" s="344"/>
      <c r="AI729" s="344"/>
      <c r="AJ729" s="344"/>
      <c r="AK729" s="344"/>
      <c r="AL729" s="349"/>
      <c r="AM729" s="349"/>
      <c r="AN729" s="349"/>
      <c r="AO729" s="349"/>
      <c r="AP729" s="349"/>
      <c r="AQ729" s="349"/>
      <c r="AR729" s="349"/>
      <c r="AS729" s="247">
        <f>SUM(AE729:AR729)</f>
        <v>0</v>
      </c>
    </row>
    <row r="730" spans="1:45" ht="15" hidden="1" outlineLevel="1">
      <c r="A730" s="434"/>
      <c r="B730" s="245" t="s">
        <v>607</v>
      </c>
      <c r="C730" s="242" t="s">
        <v>325</v>
      </c>
      <c r="D730" s="246"/>
      <c r="E730" s="246"/>
      <c r="F730" s="246"/>
      <c r="G730" s="246"/>
      <c r="H730" s="246"/>
      <c r="I730" s="246"/>
      <c r="J730" s="246"/>
      <c r="K730" s="246"/>
      <c r="L730" s="246"/>
      <c r="M730" s="246"/>
      <c r="N730" s="246"/>
      <c r="O730" s="246"/>
      <c r="P730" s="246"/>
      <c r="Q730" s="246">
        <f>Q729</f>
        <v>12</v>
      </c>
      <c r="R730" s="246"/>
      <c r="S730" s="246"/>
      <c r="T730" s="246"/>
      <c r="U730" s="246"/>
      <c r="V730" s="246"/>
      <c r="W730" s="246"/>
      <c r="X730" s="246"/>
      <c r="Y730" s="246"/>
      <c r="Z730" s="246"/>
      <c r="AA730" s="246"/>
      <c r="AB730" s="246"/>
      <c r="AC730" s="246"/>
      <c r="AD730" s="246"/>
      <c r="AE730" s="345">
        <f>AE729</f>
        <v>0</v>
      </c>
      <c r="AF730" s="345">
        <f t="shared" ref="AF730" si="2147">AF729</f>
        <v>0</v>
      </c>
      <c r="AG730" s="345">
        <f t="shared" ref="AG730" si="2148">AG729</f>
        <v>0</v>
      </c>
      <c r="AH730" s="345">
        <f t="shared" ref="AH730" si="2149">AH729</f>
        <v>0</v>
      </c>
      <c r="AI730" s="345">
        <f t="shared" ref="AI730" si="2150">AI729</f>
        <v>0</v>
      </c>
      <c r="AJ730" s="345">
        <f t="shared" ref="AJ730" si="2151">AJ729</f>
        <v>0</v>
      </c>
      <c r="AK730" s="345">
        <f t="shared" ref="AK730" si="2152">AK729</f>
        <v>0</v>
      </c>
      <c r="AL730" s="345">
        <f t="shared" ref="AL730" si="2153">AL729</f>
        <v>0</v>
      </c>
      <c r="AM730" s="345">
        <f t="shared" ref="AM730" si="2154">AM729</f>
        <v>0</v>
      </c>
      <c r="AN730" s="345">
        <f t="shared" ref="AN730" si="2155">AN729</f>
        <v>0</v>
      </c>
      <c r="AO730" s="345">
        <f t="shared" ref="AO730" si="2156">AO729</f>
        <v>0</v>
      </c>
      <c r="AP730" s="345">
        <f t="shared" ref="AP730" si="2157">AP729</f>
        <v>0</v>
      </c>
      <c r="AQ730" s="345">
        <f t="shared" ref="AQ730" si="2158">AQ729</f>
        <v>0</v>
      </c>
      <c r="AR730" s="345">
        <f t="shared" ref="AR730" si="2159">AR729</f>
        <v>0</v>
      </c>
      <c r="AS730" s="257"/>
    </row>
    <row r="731" spans="1:45" ht="15" hidden="1" outlineLevel="1">
      <c r="A731" s="434"/>
      <c r="B731" s="362"/>
      <c r="C731" s="242"/>
      <c r="D731" s="242"/>
      <c r="E731" s="242"/>
      <c r="F731" s="242"/>
      <c r="G731" s="242"/>
      <c r="H731" s="242"/>
      <c r="I731" s="242"/>
      <c r="J731" s="242"/>
      <c r="K731" s="242"/>
      <c r="L731" s="242"/>
      <c r="M731" s="242"/>
      <c r="N731" s="242"/>
      <c r="O731" s="242"/>
      <c r="P731" s="242"/>
      <c r="Q731" s="242"/>
      <c r="R731" s="242"/>
      <c r="S731" s="242"/>
      <c r="T731" s="242"/>
      <c r="U731" s="242"/>
      <c r="V731" s="242"/>
      <c r="W731" s="242"/>
      <c r="X731" s="242"/>
      <c r="Y731" s="242"/>
      <c r="Z731" s="242"/>
      <c r="AA731" s="242"/>
      <c r="AB731" s="242"/>
      <c r="AC731" s="242"/>
      <c r="AD731" s="242"/>
      <c r="AE731" s="346"/>
      <c r="AF731" s="359"/>
      <c r="AG731" s="359"/>
      <c r="AH731" s="359"/>
      <c r="AI731" s="359"/>
      <c r="AJ731" s="359"/>
      <c r="AK731" s="359"/>
      <c r="AL731" s="359"/>
      <c r="AM731" s="359"/>
      <c r="AN731" s="359"/>
      <c r="AO731" s="359"/>
      <c r="AP731" s="359"/>
      <c r="AQ731" s="359"/>
      <c r="AR731" s="359"/>
      <c r="AS731" s="257"/>
    </row>
    <row r="732" spans="1:45" ht="30" hidden="1" outlineLevel="1">
      <c r="A732" s="434">
        <v>39</v>
      </c>
      <c r="B732" s="362" t="s">
        <v>522</v>
      </c>
      <c r="C732" s="242" t="s">
        <v>323</v>
      </c>
      <c r="D732" s="246"/>
      <c r="E732" s="246"/>
      <c r="F732" s="246"/>
      <c r="G732" s="246"/>
      <c r="H732" s="246"/>
      <c r="I732" s="246"/>
      <c r="J732" s="246"/>
      <c r="K732" s="246"/>
      <c r="L732" s="246"/>
      <c r="M732" s="246"/>
      <c r="N732" s="246"/>
      <c r="O732" s="246"/>
      <c r="P732" s="246"/>
      <c r="Q732" s="246">
        <v>12</v>
      </c>
      <c r="R732" s="246"/>
      <c r="S732" s="246"/>
      <c r="T732" s="246"/>
      <c r="U732" s="246"/>
      <c r="V732" s="246"/>
      <c r="W732" s="246"/>
      <c r="X732" s="246"/>
      <c r="Y732" s="246"/>
      <c r="Z732" s="246"/>
      <c r="AA732" s="246"/>
      <c r="AB732" s="246"/>
      <c r="AC732" s="246"/>
      <c r="AD732" s="246"/>
      <c r="AE732" s="360"/>
      <c r="AF732" s="344"/>
      <c r="AG732" s="344"/>
      <c r="AH732" s="344"/>
      <c r="AI732" s="344"/>
      <c r="AJ732" s="344"/>
      <c r="AK732" s="344"/>
      <c r="AL732" s="349"/>
      <c r="AM732" s="349"/>
      <c r="AN732" s="349"/>
      <c r="AO732" s="349"/>
      <c r="AP732" s="349"/>
      <c r="AQ732" s="349"/>
      <c r="AR732" s="349"/>
      <c r="AS732" s="247">
        <f>SUM(AE732:AR732)</f>
        <v>0</v>
      </c>
    </row>
    <row r="733" spans="1:45" ht="15" hidden="1" outlineLevel="1">
      <c r="A733" s="434"/>
      <c r="B733" s="245" t="s">
        <v>607</v>
      </c>
      <c r="C733" s="242" t="s">
        <v>325</v>
      </c>
      <c r="D733" s="246"/>
      <c r="E733" s="246"/>
      <c r="F733" s="246"/>
      <c r="G733" s="246"/>
      <c r="H733" s="246"/>
      <c r="I733" s="246"/>
      <c r="J733" s="246"/>
      <c r="K733" s="246"/>
      <c r="L733" s="246"/>
      <c r="M733" s="246"/>
      <c r="N733" s="246"/>
      <c r="O733" s="246"/>
      <c r="P733" s="246"/>
      <c r="Q733" s="246">
        <f>Q732</f>
        <v>12</v>
      </c>
      <c r="R733" s="246"/>
      <c r="S733" s="246"/>
      <c r="T733" s="246"/>
      <c r="U733" s="246"/>
      <c r="V733" s="246"/>
      <c r="W733" s="246"/>
      <c r="X733" s="246"/>
      <c r="Y733" s="246"/>
      <c r="Z733" s="246"/>
      <c r="AA733" s="246"/>
      <c r="AB733" s="246"/>
      <c r="AC733" s="246"/>
      <c r="AD733" s="246"/>
      <c r="AE733" s="345">
        <f>AE732</f>
        <v>0</v>
      </c>
      <c r="AF733" s="345">
        <f t="shared" ref="AF733" si="2160">AF732</f>
        <v>0</v>
      </c>
      <c r="AG733" s="345">
        <f t="shared" ref="AG733" si="2161">AG732</f>
        <v>0</v>
      </c>
      <c r="AH733" s="345">
        <f t="shared" ref="AH733" si="2162">AH732</f>
        <v>0</v>
      </c>
      <c r="AI733" s="345">
        <f t="shared" ref="AI733" si="2163">AI732</f>
        <v>0</v>
      </c>
      <c r="AJ733" s="345">
        <f t="shared" ref="AJ733" si="2164">AJ732</f>
        <v>0</v>
      </c>
      <c r="AK733" s="345">
        <f t="shared" ref="AK733" si="2165">AK732</f>
        <v>0</v>
      </c>
      <c r="AL733" s="345">
        <f t="shared" ref="AL733" si="2166">AL732</f>
        <v>0</v>
      </c>
      <c r="AM733" s="345">
        <f t="shared" ref="AM733" si="2167">AM732</f>
        <v>0</v>
      </c>
      <c r="AN733" s="345">
        <f t="shared" ref="AN733" si="2168">AN732</f>
        <v>0</v>
      </c>
      <c r="AO733" s="345">
        <f t="shared" ref="AO733" si="2169">AO732</f>
        <v>0</v>
      </c>
      <c r="AP733" s="345">
        <f t="shared" ref="AP733" si="2170">AP732</f>
        <v>0</v>
      </c>
      <c r="AQ733" s="345">
        <f t="shared" ref="AQ733" si="2171">AQ732</f>
        <v>0</v>
      </c>
      <c r="AR733" s="345">
        <f t="shared" ref="AR733" si="2172">AR732</f>
        <v>0</v>
      </c>
      <c r="AS733" s="257"/>
    </row>
    <row r="734" spans="1:45" ht="15" hidden="1" outlineLevel="1">
      <c r="A734" s="434"/>
      <c r="B734" s="362"/>
      <c r="C734" s="242"/>
      <c r="D734" s="242"/>
      <c r="E734" s="242"/>
      <c r="F734" s="242"/>
      <c r="G734" s="242"/>
      <c r="H734" s="242"/>
      <c r="I734" s="242"/>
      <c r="J734" s="242"/>
      <c r="K734" s="242"/>
      <c r="L734" s="242"/>
      <c r="M734" s="242"/>
      <c r="N734" s="242"/>
      <c r="O734" s="242"/>
      <c r="P734" s="242"/>
      <c r="Q734" s="242"/>
      <c r="R734" s="242"/>
      <c r="S734" s="242"/>
      <c r="T734" s="242"/>
      <c r="U734" s="242"/>
      <c r="V734" s="242"/>
      <c r="W734" s="242"/>
      <c r="X734" s="242"/>
      <c r="Y734" s="242"/>
      <c r="Z734" s="242"/>
      <c r="AA734" s="242"/>
      <c r="AB734" s="242"/>
      <c r="AC734" s="242"/>
      <c r="AD734" s="242"/>
      <c r="AE734" s="346"/>
      <c r="AF734" s="359"/>
      <c r="AG734" s="359"/>
      <c r="AH734" s="359"/>
      <c r="AI734" s="359"/>
      <c r="AJ734" s="359"/>
      <c r="AK734" s="359"/>
      <c r="AL734" s="359"/>
      <c r="AM734" s="359"/>
      <c r="AN734" s="359"/>
      <c r="AO734" s="359"/>
      <c r="AP734" s="359"/>
      <c r="AQ734" s="359"/>
      <c r="AR734" s="359"/>
      <c r="AS734" s="257"/>
    </row>
    <row r="735" spans="1:45" ht="30" hidden="1" outlineLevel="1">
      <c r="A735" s="434">
        <v>40</v>
      </c>
      <c r="B735" s="362" t="s">
        <v>523</v>
      </c>
      <c r="C735" s="242" t="s">
        <v>323</v>
      </c>
      <c r="D735" s="246"/>
      <c r="E735" s="246"/>
      <c r="F735" s="246"/>
      <c r="G735" s="246"/>
      <c r="H735" s="246"/>
      <c r="I735" s="246"/>
      <c r="J735" s="246"/>
      <c r="K735" s="246"/>
      <c r="L735" s="246"/>
      <c r="M735" s="246"/>
      <c r="N735" s="246"/>
      <c r="O735" s="246"/>
      <c r="P735" s="246"/>
      <c r="Q735" s="246">
        <v>12</v>
      </c>
      <c r="R735" s="246"/>
      <c r="S735" s="246"/>
      <c r="T735" s="246"/>
      <c r="U735" s="246"/>
      <c r="V735" s="246"/>
      <c r="W735" s="246"/>
      <c r="X735" s="246"/>
      <c r="Y735" s="246"/>
      <c r="Z735" s="246"/>
      <c r="AA735" s="246"/>
      <c r="AB735" s="246"/>
      <c r="AC735" s="246"/>
      <c r="AD735" s="246"/>
      <c r="AE735" s="360"/>
      <c r="AF735" s="344"/>
      <c r="AG735" s="344"/>
      <c r="AH735" s="344"/>
      <c r="AI735" s="344"/>
      <c r="AJ735" s="344"/>
      <c r="AK735" s="344"/>
      <c r="AL735" s="349"/>
      <c r="AM735" s="349"/>
      <c r="AN735" s="349"/>
      <c r="AO735" s="349"/>
      <c r="AP735" s="349"/>
      <c r="AQ735" s="349"/>
      <c r="AR735" s="349"/>
      <c r="AS735" s="247">
        <f>SUM(AE735:AR735)</f>
        <v>0</v>
      </c>
    </row>
    <row r="736" spans="1:45" ht="15" hidden="1" outlineLevel="1">
      <c r="A736" s="434"/>
      <c r="B736" s="245" t="s">
        <v>607</v>
      </c>
      <c r="C736" s="242" t="s">
        <v>325</v>
      </c>
      <c r="D736" s="246"/>
      <c r="E736" s="246"/>
      <c r="F736" s="246"/>
      <c r="G736" s="246"/>
      <c r="H736" s="246"/>
      <c r="I736" s="246"/>
      <c r="J736" s="246"/>
      <c r="K736" s="246"/>
      <c r="L736" s="246"/>
      <c r="M736" s="246"/>
      <c r="N736" s="246"/>
      <c r="O736" s="246"/>
      <c r="P736" s="246"/>
      <c r="Q736" s="246">
        <f>Q735</f>
        <v>12</v>
      </c>
      <c r="R736" s="246"/>
      <c r="S736" s="246"/>
      <c r="T736" s="246"/>
      <c r="U736" s="246"/>
      <c r="V736" s="246"/>
      <c r="W736" s="246"/>
      <c r="X736" s="246"/>
      <c r="Y736" s="246"/>
      <c r="Z736" s="246"/>
      <c r="AA736" s="246"/>
      <c r="AB736" s="246"/>
      <c r="AC736" s="246"/>
      <c r="AD736" s="246"/>
      <c r="AE736" s="345">
        <f>AE735</f>
        <v>0</v>
      </c>
      <c r="AF736" s="345">
        <f t="shared" ref="AF736" si="2173">AF735</f>
        <v>0</v>
      </c>
      <c r="AG736" s="345">
        <f t="shared" ref="AG736" si="2174">AG735</f>
        <v>0</v>
      </c>
      <c r="AH736" s="345">
        <f t="shared" ref="AH736" si="2175">AH735</f>
        <v>0</v>
      </c>
      <c r="AI736" s="345">
        <f t="shared" ref="AI736" si="2176">AI735</f>
        <v>0</v>
      </c>
      <c r="AJ736" s="345">
        <f t="shared" ref="AJ736" si="2177">AJ735</f>
        <v>0</v>
      </c>
      <c r="AK736" s="345">
        <f t="shared" ref="AK736" si="2178">AK735</f>
        <v>0</v>
      </c>
      <c r="AL736" s="345">
        <f t="shared" ref="AL736" si="2179">AL735</f>
        <v>0</v>
      </c>
      <c r="AM736" s="345">
        <f t="shared" ref="AM736" si="2180">AM735</f>
        <v>0</v>
      </c>
      <c r="AN736" s="345">
        <f t="shared" ref="AN736" si="2181">AN735</f>
        <v>0</v>
      </c>
      <c r="AO736" s="345">
        <f t="shared" ref="AO736" si="2182">AO735</f>
        <v>0</v>
      </c>
      <c r="AP736" s="345">
        <f t="shared" ref="AP736" si="2183">AP735</f>
        <v>0</v>
      </c>
      <c r="AQ736" s="345">
        <f t="shared" ref="AQ736" si="2184">AQ735</f>
        <v>0</v>
      </c>
      <c r="AR736" s="345">
        <f t="shared" ref="AR736" si="2185">AR735</f>
        <v>0</v>
      </c>
      <c r="AS736" s="257"/>
    </row>
    <row r="737" spans="1:45" ht="15" hidden="1" outlineLevel="1">
      <c r="A737" s="434"/>
      <c r="B737" s="362"/>
      <c r="C737" s="242"/>
      <c r="D737" s="242"/>
      <c r="E737" s="242"/>
      <c r="F737" s="242"/>
      <c r="G737" s="242"/>
      <c r="H737" s="242"/>
      <c r="I737" s="242"/>
      <c r="J737" s="242"/>
      <c r="K737" s="242"/>
      <c r="L737" s="242"/>
      <c r="M737" s="242"/>
      <c r="N737" s="242"/>
      <c r="O737" s="242"/>
      <c r="P737" s="242"/>
      <c r="Q737" s="242"/>
      <c r="R737" s="242"/>
      <c r="S737" s="242"/>
      <c r="T737" s="242"/>
      <c r="U737" s="242"/>
      <c r="V737" s="242"/>
      <c r="W737" s="242"/>
      <c r="X737" s="242"/>
      <c r="Y737" s="242"/>
      <c r="Z737" s="242"/>
      <c r="AA737" s="242"/>
      <c r="AB737" s="242"/>
      <c r="AC737" s="242"/>
      <c r="AD737" s="242"/>
      <c r="AE737" s="346"/>
      <c r="AF737" s="359"/>
      <c r="AG737" s="359"/>
      <c r="AH737" s="359"/>
      <c r="AI737" s="359"/>
      <c r="AJ737" s="359"/>
      <c r="AK737" s="359"/>
      <c r="AL737" s="359"/>
      <c r="AM737" s="359"/>
      <c r="AN737" s="359"/>
      <c r="AO737" s="359"/>
      <c r="AP737" s="359"/>
      <c r="AQ737" s="359"/>
      <c r="AR737" s="359"/>
      <c r="AS737" s="257"/>
    </row>
    <row r="738" spans="1:45" ht="30" hidden="1" outlineLevel="1">
      <c r="A738" s="434">
        <v>41</v>
      </c>
      <c r="B738" s="362" t="s">
        <v>524</v>
      </c>
      <c r="C738" s="242" t="s">
        <v>323</v>
      </c>
      <c r="D738" s="246"/>
      <c r="E738" s="246"/>
      <c r="F738" s="246"/>
      <c r="G738" s="246"/>
      <c r="H738" s="246"/>
      <c r="I738" s="246"/>
      <c r="J738" s="246"/>
      <c r="K738" s="246"/>
      <c r="L738" s="246"/>
      <c r="M738" s="246"/>
      <c r="N738" s="246"/>
      <c r="O738" s="246"/>
      <c r="P738" s="246"/>
      <c r="Q738" s="246">
        <v>12</v>
      </c>
      <c r="R738" s="246"/>
      <c r="S738" s="246"/>
      <c r="T738" s="246"/>
      <c r="U738" s="246"/>
      <c r="V738" s="246"/>
      <c r="W738" s="246"/>
      <c r="X738" s="246"/>
      <c r="Y738" s="246"/>
      <c r="Z738" s="246"/>
      <c r="AA738" s="246"/>
      <c r="AB738" s="246"/>
      <c r="AC738" s="246"/>
      <c r="AD738" s="246"/>
      <c r="AE738" s="360"/>
      <c r="AF738" s="344"/>
      <c r="AG738" s="344"/>
      <c r="AH738" s="344"/>
      <c r="AI738" s="344"/>
      <c r="AJ738" s="344"/>
      <c r="AK738" s="344"/>
      <c r="AL738" s="349"/>
      <c r="AM738" s="349"/>
      <c r="AN738" s="349"/>
      <c r="AO738" s="349"/>
      <c r="AP738" s="349"/>
      <c r="AQ738" s="349"/>
      <c r="AR738" s="349"/>
      <c r="AS738" s="247">
        <f>SUM(AE738:AR738)</f>
        <v>0</v>
      </c>
    </row>
    <row r="739" spans="1:45" ht="15" hidden="1" outlineLevel="1">
      <c r="A739" s="434"/>
      <c r="B739" s="245" t="s">
        <v>607</v>
      </c>
      <c r="C739" s="242" t="s">
        <v>325</v>
      </c>
      <c r="D739" s="246"/>
      <c r="E739" s="246"/>
      <c r="F739" s="246"/>
      <c r="G739" s="246"/>
      <c r="H739" s="246"/>
      <c r="I739" s="246"/>
      <c r="J739" s="246"/>
      <c r="K739" s="246"/>
      <c r="L739" s="246"/>
      <c r="M739" s="246"/>
      <c r="N739" s="246"/>
      <c r="O739" s="246"/>
      <c r="P739" s="246"/>
      <c r="Q739" s="246">
        <f>Q738</f>
        <v>12</v>
      </c>
      <c r="R739" s="246"/>
      <c r="S739" s="246"/>
      <c r="T739" s="246"/>
      <c r="U739" s="246"/>
      <c r="V739" s="246"/>
      <c r="W739" s="246"/>
      <c r="X739" s="246"/>
      <c r="Y739" s="246"/>
      <c r="Z739" s="246"/>
      <c r="AA739" s="246"/>
      <c r="AB739" s="246"/>
      <c r="AC739" s="246"/>
      <c r="AD739" s="246"/>
      <c r="AE739" s="345">
        <f>AE738</f>
        <v>0</v>
      </c>
      <c r="AF739" s="345">
        <f t="shared" ref="AF739" si="2186">AF738</f>
        <v>0</v>
      </c>
      <c r="AG739" s="345">
        <f t="shared" ref="AG739" si="2187">AG738</f>
        <v>0</v>
      </c>
      <c r="AH739" s="345">
        <f t="shared" ref="AH739" si="2188">AH738</f>
        <v>0</v>
      </c>
      <c r="AI739" s="345">
        <f t="shared" ref="AI739" si="2189">AI738</f>
        <v>0</v>
      </c>
      <c r="AJ739" s="345">
        <f t="shared" ref="AJ739" si="2190">AJ738</f>
        <v>0</v>
      </c>
      <c r="AK739" s="345">
        <f t="shared" ref="AK739" si="2191">AK738</f>
        <v>0</v>
      </c>
      <c r="AL739" s="345">
        <f t="shared" ref="AL739" si="2192">AL738</f>
        <v>0</v>
      </c>
      <c r="AM739" s="345">
        <f t="shared" ref="AM739" si="2193">AM738</f>
        <v>0</v>
      </c>
      <c r="AN739" s="345">
        <f t="shared" ref="AN739" si="2194">AN738</f>
        <v>0</v>
      </c>
      <c r="AO739" s="345">
        <f t="shared" ref="AO739" si="2195">AO738</f>
        <v>0</v>
      </c>
      <c r="AP739" s="345">
        <f t="shared" ref="AP739" si="2196">AP738</f>
        <v>0</v>
      </c>
      <c r="AQ739" s="345">
        <f t="shared" ref="AQ739" si="2197">AQ738</f>
        <v>0</v>
      </c>
      <c r="AR739" s="345">
        <f t="shared" ref="AR739" si="2198">AR738</f>
        <v>0</v>
      </c>
      <c r="AS739" s="257"/>
    </row>
    <row r="740" spans="1:45" ht="15" hidden="1" outlineLevel="1">
      <c r="A740" s="434"/>
      <c r="B740" s="362"/>
      <c r="C740" s="242"/>
      <c r="D740" s="242"/>
      <c r="E740" s="242"/>
      <c r="F740" s="242"/>
      <c r="G740" s="242"/>
      <c r="H740" s="242"/>
      <c r="I740" s="242"/>
      <c r="J740" s="242"/>
      <c r="K740" s="242"/>
      <c r="L740" s="242"/>
      <c r="M740" s="242"/>
      <c r="N740" s="242"/>
      <c r="O740" s="242"/>
      <c r="P740" s="242"/>
      <c r="Q740" s="242"/>
      <c r="R740" s="242"/>
      <c r="S740" s="242"/>
      <c r="T740" s="242"/>
      <c r="U740" s="242"/>
      <c r="V740" s="242"/>
      <c r="W740" s="242"/>
      <c r="X740" s="242"/>
      <c r="Y740" s="242"/>
      <c r="Z740" s="242"/>
      <c r="AA740" s="242"/>
      <c r="AB740" s="242"/>
      <c r="AC740" s="242"/>
      <c r="AD740" s="242"/>
      <c r="AE740" s="346"/>
      <c r="AF740" s="359"/>
      <c r="AG740" s="359"/>
      <c r="AH740" s="359"/>
      <c r="AI740" s="359"/>
      <c r="AJ740" s="359"/>
      <c r="AK740" s="359"/>
      <c r="AL740" s="359"/>
      <c r="AM740" s="359"/>
      <c r="AN740" s="359"/>
      <c r="AO740" s="359"/>
      <c r="AP740" s="359"/>
      <c r="AQ740" s="359"/>
      <c r="AR740" s="359"/>
      <c r="AS740" s="257"/>
    </row>
    <row r="741" spans="1:45" ht="30" hidden="1" outlineLevel="1">
      <c r="A741" s="434">
        <v>42</v>
      </c>
      <c r="B741" s="362" t="s">
        <v>525</v>
      </c>
      <c r="C741" s="242" t="s">
        <v>323</v>
      </c>
      <c r="D741" s="246"/>
      <c r="E741" s="246"/>
      <c r="F741" s="246"/>
      <c r="G741" s="246"/>
      <c r="H741" s="246"/>
      <c r="I741" s="246"/>
      <c r="J741" s="246"/>
      <c r="K741" s="246"/>
      <c r="L741" s="246"/>
      <c r="M741" s="246"/>
      <c r="N741" s="246"/>
      <c r="O741" s="246"/>
      <c r="P741" s="246"/>
      <c r="Q741" s="242"/>
      <c r="R741" s="246"/>
      <c r="S741" s="246"/>
      <c r="T741" s="246"/>
      <c r="U741" s="246"/>
      <c r="V741" s="246"/>
      <c r="W741" s="246"/>
      <c r="X741" s="246"/>
      <c r="Y741" s="246"/>
      <c r="Z741" s="246"/>
      <c r="AA741" s="246"/>
      <c r="AB741" s="246"/>
      <c r="AC741" s="246"/>
      <c r="AD741" s="246"/>
      <c r="AE741" s="360"/>
      <c r="AF741" s="344"/>
      <c r="AG741" s="344"/>
      <c r="AH741" s="344"/>
      <c r="AI741" s="344"/>
      <c r="AJ741" s="344"/>
      <c r="AK741" s="344"/>
      <c r="AL741" s="349"/>
      <c r="AM741" s="349"/>
      <c r="AN741" s="349"/>
      <c r="AO741" s="349"/>
      <c r="AP741" s="349"/>
      <c r="AQ741" s="349"/>
      <c r="AR741" s="349"/>
      <c r="AS741" s="247">
        <f>SUM(AE741:AR741)</f>
        <v>0</v>
      </c>
    </row>
    <row r="742" spans="1:45" ht="15" hidden="1" outlineLevel="1">
      <c r="A742" s="434"/>
      <c r="B742" s="245" t="s">
        <v>607</v>
      </c>
      <c r="C742" s="242" t="s">
        <v>325</v>
      </c>
      <c r="D742" s="246"/>
      <c r="E742" s="246"/>
      <c r="F742" s="246"/>
      <c r="G742" s="246"/>
      <c r="H742" s="246"/>
      <c r="I742" s="246"/>
      <c r="J742" s="246"/>
      <c r="K742" s="246"/>
      <c r="L742" s="246"/>
      <c r="M742" s="246"/>
      <c r="N742" s="246"/>
      <c r="O742" s="246"/>
      <c r="P742" s="246"/>
      <c r="Q742" s="386"/>
      <c r="R742" s="246"/>
      <c r="S742" s="246"/>
      <c r="T742" s="246"/>
      <c r="U742" s="246"/>
      <c r="V742" s="246"/>
      <c r="W742" s="246"/>
      <c r="X742" s="246"/>
      <c r="Y742" s="246"/>
      <c r="Z742" s="246"/>
      <c r="AA742" s="246"/>
      <c r="AB742" s="246"/>
      <c r="AC742" s="246"/>
      <c r="AD742" s="246"/>
      <c r="AE742" s="345">
        <f>AE741</f>
        <v>0</v>
      </c>
      <c r="AF742" s="345">
        <f t="shared" ref="AF742" si="2199">AF741</f>
        <v>0</v>
      </c>
      <c r="AG742" s="345">
        <f t="shared" ref="AG742" si="2200">AG741</f>
        <v>0</v>
      </c>
      <c r="AH742" s="345">
        <f t="shared" ref="AH742" si="2201">AH741</f>
        <v>0</v>
      </c>
      <c r="AI742" s="345">
        <f t="shared" ref="AI742" si="2202">AI741</f>
        <v>0</v>
      </c>
      <c r="AJ742" s="345">
        <f t="shared" ref="AJ742" si="2203">AJ741</f>
        <v>0</v>
      </c>
      <c r="AK742" s="345">
        <f t="shared" ref="AK742" si="2204">AK741</f>
        <v>0</v>
      </c>
      <c r="AL742" s="345">
        <f t="shared" ref="AL742" si="2205">AL741</f>
        <v>0</v>
      </c>
      <c r="AM742" s="345">
        <f t="shared" ref="AM742" si="2206">AM741</f>
        <v>0</v>
      </c>
      <c r="AN742" s="345">
        <f t="shared" ref="AN742" si="2207">AN741</f>
        <v>0</v>
      </c>
      <c r="AO742" s="345">
        <f t="shared" ref="AO742" si="2208">AO741</f>
        <v>0</v>
      </c>
      <c r="AP742" s="345">
        <f t="shared" ref="AP742" si="2209">AP741</f>
        <v>0</v>
      </c>
      <c r="AQ742" s="345">
        <f t="shared" ref="AQ742" si="2210">AQ741</f>
        <v>0</v>
      </c>
      <c r="AR742" s="345">
        <f t="shared" ref="AR742" si="2211">AR741</f>
        <v>0</v>
      </c>
      <c r="AS742" s="257"/>
    </row>
    <row r="743" spans="1:45" ht="15" hidden="1" outlineLevel="1">
      <c r="A743" s="434"/>
      <c r="B743" s="362"/>
      <c r="C743" s="242"/>
      <c r="D743" s="242"/>
      <c r="E743" s="242"/>
      <c r="F743" s="242"/>
      <c r="G743" s="242"/>
      <c r="H743" s="242"/>
      <c r="I743" s="242"/>
      <c r="J743" s="242"/>
      <c r="K743" s="242"/>
      <c r="L743" s="242"/>
      <c r="M743" s="242"/>
      <c r="N743" s="242"/>
      <c r="O743" s="242"/>
      <c r="P743" s="242"/>
      <c r="Q743" s="242"/>
      <c r="R743" s="242"/>
      <c r="S743" s="242"/>
      <c r="T743" s="242"/>
      <c r="U743" s="242"/>
      <c r="V743" s="242"/>
      <c r="W743" s="242"/>
      <c r="X743" s="242"/>
      <c r="Y743" s="242"/>
      <c r="Z743" s="242"/>
      <c r="AA743" s="242"/>
      <c r="AB743" s="242"/>
      <c r="AC743" s="242"/>
      <c r="AD743" s="242"/>
      <c r="AE743" s="346"/>
      <c r="AF743" s="359"/>
      <c r="AG743" s="359"/>
      <c r="AH743" s="359"/>
      <c r="AI743" s="359"/>
      <c r="AJ743" s="359"/>
      <c r="AK743" s="359"/>
      <c r="AL743" s="359"/>
      <c r="AM743" s="359"/>
      <c r="AN743" s="359"/>
      <c r="AO743" s="359"/>
      <c r="AP743" s="359"/>
      <c r="AQ743" s="359"/>
      <c r="AR743" s="359"/>
      <c r="AS743" s="257"/>
    </row>
    <row r="744" spans="1:45" ht="15" hidden="1" outlineLevel="1">
      <c r="A744" s="434">
        <v>43</v>
      </c>
      <c r="B744" s="362" t="s">
        <v>526</v>
      </c>
      <c r="C744" s="242" t="s">
        <v>323</v>
      </c>
      <c r="D744" s="246"/>
      <c r="E744" s="246"/>
      <c r="F744" s="246"/>
      <c r="G744" s="246"/>
      <c r="H744" s="246"/>
      <c r="I744" s="246"/>
      <c r="J744" s="246"/>
      <c r="K744" s="246"/>
      <c r="L744" s="246"/>
      <c r="M744" s="246"/>
      <c r="N744" s="246"/>
      <c r="O744" s="246"/>
      <c r="P744" s="246"/>
      <c r="Q744" s="246">
        <v>12</v>
      </c>
      <c r="R744" s="246"/>
      <c r="S744" s="246"/>
      <c r="T744" s="246"/>
      <c r="U744" s="246"/>
      <c r="V744" s="246"/>
      <c r="W744" s="246"/>
      <c r="X744" s="246"/>
      <c r="Y744" s="246"/>
      <c r="Z744" s="246"/>
      <c r="AA744" s="246"/>
      <c r="AB744" s="246"/>
      <c r="AC744" s="246"/>
      <c r="AD744" s="246"/>
      <c r="AE744" s="360"/>
      <c r="AF744" s="344"/>
      <c r="AG744" s="344"/>
      <c r="AH744" s="344"/>
      <c r="AI744" s="344"/>
      <c r="AJ744" s="344"/>
      <c r="AK744" s="344"/>
      <c r="AL744" s="349"/>
      <c r="AM744" s="349"/>
      <c r="AN744" s="349"/>
      <c r="AO744" s="349"/>
      <c r="AP744" s="349"/>
      <c r="AQ744" s="349"/>
      <c r="AR744" s="349"/>
      <c r="AS744" s="247">
        <f>SUM(AE744:AR744)</f>
        <v>0</v>
      </c>
    </row>
    <row r="745" spans="1:45" ht="15" hidden="1" outlineLevel="1">
      <c r="A745" s="434"/>
      <c r="B745" s="245" t="s">
        <v>607</v>
      </c>
      <c r="C745" s="242" t="s">
        <v>325</v>
      </c>
      <c r="D745" s="246"/>
      <c r="E745" s="246"/>
      <c r="F745" s="246"/>
      <c r="G745" s="246"/>
      <c r="H745" s="246"/>
      <c r="I745" s="246"/>
      <c r="J745" s="246"/>
      <c r="K745" s="246"/>
      <c r="L745" s="246"/>
      <c r="M745" s="246"/>
      <c r="N745" s="246"/>
      <c r="O745" s="246"/>
      <c r="P745" s="246"/>
      <c r="Q745" s="246">
        <f>Q744</f>
        <v>12</v>
      </c>
      <c r="R745" s="246"/>
      <c r="S745" s="246"/>
      <c r="T745" s="246"/>
      <c r="U745" s="246"/>
      <c r="V745" s="246"/>
      <c r="W745" s="246"/>
      <c r="X745" s="246"/>
      <c r="Y745" s="246"/>
      <c r="Z745" s="246"/>
      <c r="AA745" s="246"/>
      <c r="AB745" s="246"/>
      <c r="AC745" s="246"/>
      <c r="AD745" s="246"/>
      <c r="AE745" s="345">
        <f>AE744</f>
        <v>0</v>
      </c>
      <c r="AF745" s="345">
        <f t="shared" ref="AF745" si="2212">AF744</f>
        <v>0</v>
      </c>
      <c r="AG745" s="345">
        <f t="shared" ref="AG745" si="2213">AG744</f>
        <v>0</v>
      </c>
      <c r="AH745" s="345">
        <f t="shared" ref="AH745" si="2214">AH744</f>
        <v>0</v>
      </c>
      <c r="AI745" s="345">
        <f t="shared" ref="AI745" si="2215">AI744</f>
        <v>0</v>
      </c>
      <c r="AJ745" s="345">
        <f t="shared" ref="AJ745" si="2216">AJ744</f>
        <v>0</v>
      </c>
      <c r="AK745" s="345">
        <f t="shared" ref="AK745" si="2217">AK744</f>
        <v>0</v>
      </c>
      <c r="AL745" s="345">
        <f t="shared" ref="AL745" si="2218">AL744</f>
        <v>0</v>
      </c>
      <c r="AM745" s="345">
        <f t="shared" ref="AM745" si="2219">AM744</f>
        <v>0</v>
      </c>
      <c r="AN745" s="345">
        <f t="shared" ref="AN745" si="2220">AN744</f>
        <v>0</v>
      </c>
      <c r="AO745" s="345">
        <f t="shared" ref="AO745" si="2221">AO744</f>
        <v>0</v>
      </c>
      <c r="AP745" s="345">
        <f t="shared" ref="AP745" si="2222">AP744</f>
        <v>0</v>
      </c>
      <c r="AQ745" s="345">
        <f t="shared" ref="AQ745" si="2223">AQ744</f>
        <v>0</v>
      </c>
      <c r="AR745" s="345">
        <f t="shared" ref="AR745" si="2224">AR744</f>
        <v>0</v>
      </c>
      <c r="AS745" s="257"/>
    </row>
    <row r="746" spans="1:45" ht="15" hidden="1" outlineLevel="1">
      <c r="A746" s="434"/>
      <c r="B746" s="362"/>
      <c r="C746" s="242"/>
      <c r="D746" s="242"/>
      <c r="E746" s="242"/>
      <c r="F746" s="242"/>
      <c r="G746" s="242"/>
      <c r="H746" s="242"/>
      <c r="I746" s="242"/>
      <c r="J746" s="242"/>
      <c r="K746" s="242"/>
      <c r="L746" s="242"/>
      <c r="M746" s="242"/>
      <c r="N746" s="242"/>
      <c r="O746" s="242"/>
      <c r="P746" s="242"/>
      <c r="Q746" s="242"/>
      <c r="R746" s="242"/>
      <c r="S746" s="242"/>
      <c r="T746" s="242"/>
      <c r="U746" s="242"/>
      <c r="V746" s="242"/>
      <c r="W746" s="242"/>
      <c r="X746" s="242"/>
      <c r="Y746" s="242"/>
      <c r="Z746" s="242"/>
      <c r="AA746" s="242"/>
      <c r="AB746" s="242"/>
      <c r="AC746" s="242"/>
      <c r="AD746" s="242"/>
      <c r="AE746" s="346"/>
      <c r="AF746" s="359"/>
      <c r="AG746" s="359"/>
      <c r="AH746" s="359"/>
      <c r="AI746" s="359"/>
      <c r="AJ746" s="359"/>
      <c r="AK746" s="359"/>
      <c r="AL746" s="359"/>
      <c r="AM746" s="359"/>
      <c r="AN746" s="359"/>
      <c r="AO746" s="359"/>
      <c r="AP746" s="359"/>
      <c r="AQ746" s="359"/>
      <c r="AR746" s="359"/>
      <c r="AS746" s="257"/>
    </row>
    <row r="747" spans="1:45" ht="30" hidden="1" outlineLevel="1">
      <c r="A747" s="434">
        <v>44</v>
      </c>
      <c r="B747" s="362" t="s">
        <v>527</v>
      </c>
      <c r="C747" s="242" t="s">
        <v>323</v>
      </c>
      <c r="D747" s="246"/>
      <c r="E747" s="246"/>
      <c r="F747" s="246"/>
      <c r="G747" s="246"/>
      <c r="H747" s="246"/>
      <c r="I747" s="246"/>
      <c r="J747" s="246"/>
      <c r="K747" s="246"/>
      <c r="L747" s="246"/>
      <c r="M747" s="246"/>
      <c r="N747" s="246"/>
      <c r="O747" s="246"/>
      <c r="P747" s="246"/>
      <c r="Q747" s="246">
        <v>12</v>
      </c>
      <c r="R747" s="246"/>
      <c r="S747" s="246"/>
      <c r="T747" s="246"/>
      <c r="U747" s="246"/>
      <c r="V747" s="246"/>
      <c r="W747" s="246"/>
      <c r="X747" s="246"/>
      <c r="Y747" s="246"/>
      <c r="Z747" s="246"/>
      <c r="AA747" s="246"/>
      <c r="AB747" s="246"/>
      <c r="AC747" s="246"/>
      <c r="AD747" s="246"/>
      <c r="AE747" s="360"/>
      <c r="AF747" s="344"/>
      <c r="AG747" s="344"/>
      <c r="AH747" s="344"/>
      <c r="AI747" s="344"/>
      <c r="AJ747" s="344"/>
      <c r="AK747" s="344"/>
      <c r="AL747" s="349"/>
      <c r="AM747" s="349"/>
      <c r="AN747" s="349"/>
      <c r="AO747" s="349"/>
      <c r="AP747" s="349"/>
      <c r="AQ747" s="349"/>
      <c r="AR747" s="349"/>
      <c r="AS747" s="247">
        <f>SUM(AE747:AR747)</f>
        <v>0</v>
      </c>
    </row>
    <row r="748" spans="1:45" ht="15" hidden="1" outlineLevel="1">
      <c r="A748" s="434"/>
      <c r="B748" s="245" t="s">
        <v>607</v>
      </c>
      <c r="C748" s="242" t="s">
        <v>325</v>
      </c>
      <c r="D748" s="246"/>
      <c r="E748" s="246"/>
      <c r="F748" s="246"/>
      <c r="G748" s="246"/>
      <c r="H748" s="246"/>
      <c r="I748" s="246"/>
      <c r="J748" s="246"/>
      <c r="K748" s="246"/>
      <c r="L748" s="246"/>
      <c r="M748" s="246"/>
      <c r="N748" s="246"/>
      <c r="O748" s="246"/>
      <c r="P748" s="246"/>
      <c r="Q748" s="246">
        <f>Q747</f>
        <v>12</v>
      </c>
      <c r="R748" s="246"/>
      <c r="S748" s="246"/>
      <c r="T748" s="246"/>
      <c r="U748" s="246"/>
      <c r="V748" s="246"/>
      <c r="W748" s="246"/>
      <c r="X748" s="246"/>
      <c r="Y748" s="246"/>
      <c r="Z748" s="246"/>
      <c r="AA748" s="246"/>
      <c r="AB748" s="246"/>
      <c r="AC748" s="246"/>
      <c r="AD748" s="246"/>
      <c r="AE748" s="345">
        <f>AE747</f>
        <v>0</v>
      </c>
      <c r="AF748" s="345">
        <f t="shared" ref="AF748" si="2225">AF747</f>
        <v>0</v>
      </c>
      <c r="AG748" s="345">
        <f t="shared" ref="AG748" si="2226">AG747</f>
        <v>0</v>
      </c>
      <c r="AH748" s="345">
        <f t="shared" ref="AH748" si="2227">AH747</f>
        <v>0</v>
      </c>
      <c r="AI748" s="345">
        <f t="shared" ref="AI748" si="2228">AI747</f>
        <v>0</v>
      </c>
      <c r="AJ748" s="345">
        <f t="shared" ref="AJ748" si="2229">AJ747</f>
        <v>0</v>
      </c>
      <c r="AK748" s="345">
        <f t="shared" ref="AK748" si="2230">AK747</f>
        <v>0</v>
      </c>
      <c r="AL748" s="345">
        <f t="shared" ref="AL748" si="2231">AL747</f>
        <v>0</v>
      </c>
      <c r="AM748" s="345">
        <f t="shared" ref="AM748" si="2232">AM747</f>
        <v>0</v>
      </c>
      <c r="AN748" s="345">
        <f t="shared" ref="AN748" si="2233">AN747</f>
        <v>0</v>
      </c>
      <c r="AO748" s="345">
        <f t="shared" ref="AO748" si="2234">AO747</f>
        <v>0</v>
      </c>
      <c r="AP748" s="345">
        <f t="shared" ref="AP748" si="2235">AP747</f>
        <v>0</v>
      </c>
      <c r="AQ748" s="345">
        <f t="shared" ref="AQ748" si="2236">AQ747</f>
        <v>0</v>
      </c>
      <c r="AR748" s="345">
        <f t="shared" ref="AR748" si="2237">AR747</f>
        <v>0</v>
      </c>
      <c r="AS748" s="257"/>
    </row>
    <row r="749" spans="1:45" ht="15" hidden="1" outlineLevel="1">
      <c r="A749" s="434"/>
      <c r="B749" s="362"/>
      <c r="C749" s="242"/>
      <c r="D749" s="242"/>
      <c r="E749" s="242"/>
      <c r="F749" s="242"/>
      <c r="G749" s="242"/>
      <c r="H749" s="242"/>
      <c r="I749" s="242"/>
      <c r="J749" s="242"/>
      <c r="K749" s="242"/>
      <c r="L749" s="242"/>
      <c r="M749" s="242"/>
      <c r="N749" s="242"/>
      <c r="O749" s="242"/>
      <c r="P749" s="242"/>
      <c r="Q749" s="242"/>
      <c r="R749" s="242"/>
      <c r="S749" s="242"/>
      <c r="T749" s="242"/>
      <c r="U749" s="242"/>
      <c r="V749" s="242"/>
      <c r="W749" s="242"/>
      <c r="X749" s="242"/>
      <c r="Y749" s="242"/>
      <c r="Z749" s="242"/>
      <c r="AA749" s="242"/>
      <c r="AB749" s="242"/>
      <c r="AC749" s="242"/>
      <c r="AD749" s="242"/>
      <c r="AE749" s="346"/>
      <c r="AF749" s="359"/>
      <c r="AG749" s="359"/>
      <c r="AH749" s="359"/>
      <c r="AI749" s="359"/>
      <c r="AJ749" s="359"/>
      <c r="AK749" s="359"/>
      <c r="AL749" s="359"/>
      <c r="AM749" s="359"/>
      <c r="AN749" s="359"/>
      <c r="AO749" s="359"/>
      <c r="AP749" s="359"/>
      <c r="AQ749" s="359"/>
      <c r="AR749" s="359"/>
      <c r="AS749" s="257"/>
    </row>
    <row r="750" spans="1:45" ht="30" hidden="1" outlineLevel="1">
      <c r="A750" s="434">
        <v>45</v>
      </c>
      <c r="B750" s="362" t="s">
        <v>528</v>
      </c>
      <c r="C750" s="242" t="s">
        <v>323</v>
      </c>
      <c r="D750" s="246"/>
      <c r="E750" s="246"/>
      <c r="F750" s="246"/>
      <c r="G750" s="246"/>
      <c r="H750" s="246"/>
      <c r="I750" s="246"/>
      <c r="J750" s="246"/>
      <c r="K750" s="246"/>
      <c r="L750" s="246"/>
      <c r="M750" s="246"/>
      <c r="N750" s="246"/>
      <c r="O750" s="246"/>
      <c r="P750" s="246"/>
      <c r="Q750" s="246">
        <v>12</v>
      </c>
      <c r="R750" s="246"/>
      <c r="S750" s="246"/>
      <c r="T750" s="246"/>
      <c r="U750" s="246"/>
      <c r="V750" s="246"/>
      <c r="W750" s="246"/>
      <c r="X750" s="246"/>
      <c r="Y750" s="246"/>
      <c r="Z750" s="246"/>
      <c r="AA750" s="246"/>
      <c r="AB750" s="246"/>
      <c r="AC750" s="246"/>
      <c r="AD750" s="246"/>
      <c r="AE750" s="360"/>
      <c r="AF750" s="344"/>
      <c r="AG750" s="344"/>
      <c r="AH750" s="344"/>
      <c r="AI750" s="344"/>
      <c r="AJ750" s="344"/>
      <c r="AK750" s="344"/>
      <c r="AL750" s="349"/>
      <c r="AM750" s="349"/>
      <c r="AN750" s="349"/>
      <c r="AO750" s="349"/>
      <c r="AP750" s="349"/>
      <c r="AQ750" s="349"/>
      <c r="AR750" s="349"/>
      <c r="AS750" s="247">
        <f>SUM(AE750:AR750)</f>
        <v>0</v>
      </c>
    </row>
    <row r="751" spans="1:45" ht="15" hidden="1" outlineLevel="1">
      <c r="A751" s="434"/>
      <c r="B751" s="245" t="s">
        <v>607</v>
      </c>
      <c r="C751" s="242" t="s">
        <v>325</v>
      </c>
      <c r="D751" s="246"/>
      <c r="E751" s="246"/>
      <c r="F751" s="246"/>
      <c r="G751" s="246"/>
      <c r="H751" s="246"/>
      <c r="I751" s="246"/>
      <c r="J751" s="246"/>
      <c r="K751" s="246"/>
      <c r="L751" s="246"/>
      <c r="M751" s="246"/>
      <c r="N751" s="246"/>
      <c r="O751" s="246"/>
      <c r="P751" s="246"/>
      <c r="Q751" s="246">
        <f>Q750</f>
        <v>12</v>
      </c>
      <c r="R751" s="246"/>
      <c r="S751" s="246"/>
      <c r="T751" s="246"/>
      <c r="U751" s="246"/>
      <c r="V751" s="246"/>
      <c r="W751" s="246"/>
      <c r="X751" s="246"/>
      <c r="Y751" s="246"/>
      <c r="Z751" s="246"/>
      <c r="AA751" s="246"/>
      <c r="AB751" s="246"/>
      <c r="AC751" s="246"/>
      <c r="AD751" s="246"/>
      <c r="AE751" s="345">
        <f>AE750</f>
        <v>0</v>
      </c>
      <c r="AF751" s="345">
        <f t="shared" ref="AF751" si="2238">AF750</f>
        <v>0</v>
      </c>
      <c r="AG751" s="345">
        <f t="shared" ref="AG751" si="2239">AG750</f>
        <v>0</v>
      </c>
      <c r="AH751" s="345">
        <f t="shared" ref="AH751" si="2240">AH750</f>
        <v>0</v>
      </c>
      <c r="AI751" s="345">
        <f t="shared" ref="AI751" si="2241">AI750</f>
        <v>0</v>
      </c>
      <c r="AJ751" s="345">
        <f t="shared" ref="AJ751" si="2242">AJ750</f>
        <v>0</v>
      </c>
      <c r="AK751" s="345">
        <f t="shared" ref="AK751" si="2243">AK750</f>
        <v>0</v>
      </c>
      <c r="AL751" s="345">
        <f t="shared" ref="AL751" si="2244">AL750</f>
        <v>0</v>
      </c>
      <c r="AM751" s="345">
        <f t="shared" ref="AM751" si="2245">AM750</f>
        <v>0</v>
      </c>
      <c r="AN751" s="345">
        <f t="shared" ref="AN751" si="2246">AN750</f>
        <v>0</v>
      </c>
      <c r="AO751" s="345">
        <f t="shared" ref="AO751" si="2247">AO750</f>
        <v>0</v>
      </c>
      <c r="AP751" s="345">
        <f t="shared" ref="AP751" si="2248">AP750</f>
        <v>0</v>
      </c>
      <c r="AQ751" s="345">
        <f t="shared" ref="AQ751" si="2249">AQ750</f>
        <v>0</v>
      </c>
      <c r="AR751" s="345">
        <f t="shared" ref="AR751" si="2250">AR750</f>
        <v>0</v>
      </c>
      <c r="AS751" s="257"/>
    </row>
    <row r="752" spans="1:45" ht="15" hidden="1" outlineLevel="1">
      <c r="A752" s="434"/>
      <c r="B752" s="362"/>
      <c r="C752" s="242"/>
      <c r="D752" s="242"/>
      <c r="E752" s="242"/>
      <c r="F752" s="242"/>
      <c r="G752" s="242"/>
      <c r="H752" s="242"/>
      <c r="I752" s="242"/>
      <c r="J752" s="242"/>
      <c r="K752" s="242"/>
      <c r="L752" s="242"/>
      <c r="M752" s="242"/>
      <c r="N752" s="242"/>
      <c r="O752" s="242"/>
      <c r="P752" s="242"/>
      <c r="Q752" s="242"/>
      <c r="R752" s="242"/>
      <c r="S752" s="242"/>
      <c r="T752" s="242"/>
      <c r="U752" s="242"/>
      <c r="V752" s="242"/>
      <c r="W752" s="242"/>
      <c r="X752" s="242"/>
      <c r="Y752" s="242"/>
      <c r="Z752" s="242"/>
      <c r="AA752" s="242"/>
      <c r="AB752" s="242"/>
      <c r="AC752" s="242"/>
      <c r="AD752" s="242"/>
      <c r="AE752" s="346"/>
      <c r="AF752" s="359"/>
      <c r="AG752" s="359"/>
      <c r="AH752" s="359"/>
      <c r="AI752" s="359"/>
      <c r="AJ752" s="359"/>
      <c r="AK752" s="359"/>
      <c r="AL752" s="359"/>
      <c r="AM752" s="359"/>
      <c r="AN752" s="359"/>
      <c r="AO752" s="359"/>
      <c r="AP752" s="359"/>
      <c r="AQ752" s="359"/>
      <c r="AR752" s="359"/>
      <c r="AS752" s="257"/>
    </row>
    <row r="753" spans="1:46" ht="30" hidden="1" outlineLevel="1">
      <c r="A753" s="434">
        <v>46</v>
      </c>
      <c r="B753" s="362" t="s">
        <v>529</v>
      </c>
      <c r="C753" s="242" t="s">
        <v>323</v>
      </c>
      <c r="D753" s="246"/>
      <c r="E753" s="246"/>
      <c r="F753" s="246"/>
      <c r="G753" s="246"/>
      <c r="H753" s="246"/>
      <c r="I753" s="246"/>
      <c r="J753" s="246"/>
      <c r="K753" s="246"/>
      <c r="L753" s="246"/>
      <c r="M753" s="246"/>
      <c r="N753" s="246"/>
      <c r="O753" s="246"/>
      <c r="P753" s="246"/>
      <c r="Q753" s="246">
        <v>12</v>
      </c>
      <c r="R753" s="246"/>
      <c r="S753" s="246"/>
      <c r="T753" s="246"/>
      <c r="U753" s="246"/>
      <c r="V753" s="246"/>
      <c r="W753" s="246"/>
      <c r="X753" s="246"/>
      <c r="Y753" s="246"/>
      <c r="Z753" s="246"/>
      <c r="AA753" s="246"/>
      <c r="AB753" s="246"/>
      <c r="AC753" s="246"/>
      <c r="AD753" s="246"/>
      <c r="AE753" s="360"/>
      <c r="AF753" s="344"/>
      <c r="AG753" s="344"/>
      <c r="AH753" s="344"/>
      <c r="AI753" s="344"/>
      <c r="AJ753" s="344"/>
      <c r="AK753" s="344"/>
      <c r="AL753" s="349"/>
      <c r="AM753" s="349"/>
      <c r="AN753" s="349"/>
      <c r="AO753" s="349"/>
      <c r="AP753" s="349"/>
      <c r="AQ753" s="349"/>
      <c r="AR753" s="349"/>
      <c r="AS753" s="247">
        <f>SUM(AE753:AR753)</f>
        <v>0</v>
      </c>
    </row>
    <row r="754" spans="1:46" ht="15" hidden="1" outlineLevel="1">
      <c r="A754" s="434"/>
      <c r="B754" s="245" t="s">
        <v>607</v>
      </c>
      <c r="C754" s="242" t="s">
        <v>325</v>
      </c>
      <c r="D754" s="246"/>
      <c r="E754" s="246"/>
      <c r="F754" s="246"/>
      <c r="G754" s="246"/>
      <c r="H754" s="246"/>
      <c r="I754" s="246"/>
      <c r="J754" s="246"/>
      <c r="K754" s="246"/>
      <c r="L754" s="246"/>
      <c r="M754" s="246"/>
      <c r="N754" s="246"/>
      <c r="O754" s="246"/>
      <c r="P754" s="246"/>
      <c r="Q754" s="246">
        <f>Q753</f>
        <v>12</v>
      </c>
      <c r="R754" s="246"/>
      <c r="S754" s="246"/>
      <c r="T754" s="246"/>
      <c r="U754" s="246"/>
      <c r="V754" s="246"/>
      <c r="W754" s="246"/>
      <c r="X754" s="246"/>
      <c r="Y754" s="246"/>
      <c r="Z754" s="246"/>
      <c r="AA754" s="246"/>
      <c r="AB754" s="246"/>
      <c r="AC754" s="246"/>
      <c r="AD754" s="246"/>
      <c r="AE754" s="345">
        <f>AE753</f>
        <v>0</v>
      </c>
      <c r="AF754" s="345">
        <f t="shared" ref="AF754" si="2251">AF753</f>
        <v>0</v>
      </c>
      <c r="AG754" s="345">
        <f t="shared" ref="AG754" si="2252">AG753</f>
        <v>0</v>
      </c>
      <c r="AH754" s="345">
        <f t="shared" ref="AH754" si="2253">AH753</f>
        <v>0</v>
      </c>
      <c r="AI754" s="345">
        <f t="shared" ref="AI754" si="2254">AI753</f>
        <v>0</v>
      </c>
      <c r="AJ754" s="345">
        <f t="shared" ref="AJ754" si="2255">AJ753</f>
        <v>0</v>
      </c>
      <c r="AK754" s="345">
        <f t="shared" ref="AK754" si="2256">AK753</f>
        <v>0</v>
      </c>
      <c r="AL754" s="345">
        <f t="shared" ref="AL754" si="2257">AL753</f>
        <v>0</v>
      </c>
      <c r="AM754" s="345">
        <f t="shared" ref="AM754" si="2258">AM753</f>
        <v>0</v>
      </c>
      <c r="AN754" s="345">
        <f t="shared" ref="AN754" si="2259">AN753</f>
        <v>0</v>
      </c>
      <c r="AO754" s="345">
        <f t="shared" ref="AO754" si="2260">AO753</f>
        <v>0</v>
      </c>
      <c r="AP754" s="345">
        <f t="shared" ref="AP754" si="2261">AP753</f>
        <v>0</v>
      </c>
      <c r="AQ754" s="345">
        <f t="shared" ref="AQ754" si="2262">AQ753</f>
        <v>0</v>
      </c>
      <c r="AR754" s="345">
        <f t="shared" ref="AR754" si="2263">AR753</f>
        <v>0</v>
      </c>
      <c r="AS754" s="257"/>
    </row>
    <row r="755" spans="1:46" ht="15" hidden="1" outlineLevel="1">
      <c r="A755" s="434"/>
      <c r="B755" s="362"/>
      <c r="C755" s="242"/>
      <c r="D755" s="242"/>
      <c r="E755" s="242"/>
      <c r="F755" s="242"/>
      <c r="G755" s="242"/>
      <c r="H755" s="242"/>
      <c r="I755" s="242"/>
      <c r="J755" s="242"/>
      <c r="K755" s="242"/>
      <c r="L755" s="242"/>
      <c r="M755" s="242"/>
      <c r="N755" s="242"/>
      <c r="O755" s="242"/>
      <c r="P755" s="242"/>
      <c r="Q755" s="242"/>
      <c r="R755" s="242"/>
      <c r="S755" s="242"/>
      <c r="T755" s="242"/>
      <c r="U755" s="242"/>
      <c r="V755" s="242"/>
      <c r="W755" s="242"/>
      <c r="X755" s="242"/>
      <c r="Y755" s="242"/>
      <c r="Z755" s="242"/>
      <c r="AA755" s="242"/>
      <c r="AB755" s="242"/>
      <c r="AC755" s="242"/>
      <c r="AD755" s="242"/>
      <c r="AE755" s="346"/>
      <c r="AF755" s="359"/>
      <c r="AG755" s="359"/>
      <c r="AH755" s="359"/>
      <c r="AI755" s="359"/>
      <c r="AJ755" s="359"/>
      <c r="AK755" s="359"/>
      <c r="AL755" s="359"/>
      <c r="AM755" s="359"/>
      <c r="AN755" s="359"/>
      <c r="AO755" s="359"/>
      <c r="AP755" s="359"/>
      <c r="AQ755" s="359"/>
      <c r="AR755" s="359"/>
      <c r="AS755" s="257"/>
    </row>
    <row r="756" spans="1:46" ht="30" hidden="1" outlineLevel="1">
      <c r="A756" s="434">
        <v>47</v>
      </c>
      <c r="B756" s="362" t="s">
        <v>530</v>
      </c>
      <c r="C756" s="242" t="s">
        <v>323</v>
      </c>
      <c r="D756" s="246"/>
      <c r="E756" s="246"/>
      <c r="F756" s="246"/>
      <c r="G756" s="246"/>
      <c r="H756" s="246"/>
      <c r="I756" s="246"/>
      <c r="J756" s="246"/>
      <c r="K756" s="246"/>
      <c r="L756" s="246"/>
      <c r="M756" s="246"/>
      <c r="N756" s="246"/>
      <c r="O756" s="246"/>
      <c r="P756" s="246"/>
      <c r="Q756" s="246">
        <v>12</v>
      </c>
      <c r="R756" s="246"/>
      <c r="S756" s="246"/>
      <c r="T756" s="246"/>
      <c r="U756" s="246"/>
      <c r="V756" s="246"/>
      <c r="W756" s="246"/>
      <c r="X756" s="246"/>
      <c r="Y756" s="246"/>
      <c r="Z756" s="246"/>
      <c r="AA756" s="246"/>
      <c r="AB756" s="246"/>
      <c r="AC756" s="246"/>
      <c r="AD756" s="246"/>
      <c r="AE756" s="360"/>
      <c r="AF756" s="344"/>
      <c r="AG756" s="344"/>
      <c r="AH756" s="344"/>
      <c r="AI756" s="344"/>
      <c r="AJ756" s="344"/>
      <c r="AK756" s="344"/>
      <c r="AL756" s="349"/>
      <c r="AM756" s="349"/>
      <c r="AN756" s="349"/>
      <c r="AO756" s="349"/>
      <c r="AP756" s="349"/>
      <c r="AQ756" s="349"/>
      <c r="AR756" s="349"/>
      <c r="AS756" s="247">
        <f>SUM(AE756:AR756)</f>
        <v>0</v>
      </c>
    </row>
    <row r="757" spans="1:46" ht="15" hidden="1" outlineLevel="1">
      <c r="A757" s="434"/>
      <c r="B757" s="245" t="s">
        <v>607</v>
      </c>
      <c r="C757" s="242" t="s">
        <v>325</v>
      </c>
      <c r="D757" s="246"/>
      <c r="E757" s="246"/>
      <c r="F757" s="246"/>
      <c r="G757" s="246"/>
      <c r="H757" s="246"/>
      <c r="I757" s="246"/>
      <c r="J757" s="246"/>
      <c r="K757" s="246"/>
      <c r="L757" s="246"/>
      <c r="M757" s="246"/>
      <c r="N757" s="246"/>
      <c r="O757" s="246"/>
      <c r="P757" s="246"/>
      <c r="Q757" s="246">
        <f>Q756</f>
        <v>12</v>
      </c>
      <c r="R757" s="246"/>
      <c r="S757" s="246"/>
      <c r="T757" s="246"/>
      <c r="U757" s="246"/>
      <c r="V757" s="246"/>
      <c r="W757" s="246"/>
      <c r="X757" s="246"/>
      <c r="Y757" s="246"/>
      <c r="Z757" s="246"/>
      <c r="AA757" s="246"/>
      <c r="AB757" s="246"/>
      <c r="AC757" s="246"/>
      <c r="AD757" s="246"/>
      <c r="AE757" s="345">
        <f>AE756</f>
        <v>0</v>
      </c>
      <c r="AF757" s="345">
        <f t="shared" ref="AF757" si="2264">AF756</f>
        <v>0</v>
      </c>
      <c r="AG757" s="345">
        <f t="shared" ref="AG757" si="2265">AG756</f>
        <v>0</v>
      </c>
      <c r="AH757" s="345">
        <f t="shared" ref="AH757" si="2266">AH756</f>
        <v>0</v>
      </c>
      <c r="AI757" s="345">
        <f t="shared" ref="AI757" si="2267">AI756</f>
        <v>0</v>
      </c>
      <c r="AJ757" s="345">
        <f t="shared" ref="AJ757" si="2268">AJ756</f>
        <v>0</v>
      </c>
      <c r="AK757" s="345">
        <f t="shared" ref="AK757" si="2269">AK756</f>
        <v>0</v>
      </c>
      <c r="AL757" s="345">
        <f t="shared" ref="AL757" si="2270">AL756</f>
        <v>0</v>
      </c>
      <c r="AM757" s="345">
        <f t="shared" ref="AM757" si="2271">AM756</f>
        <v>0</v>
      </c>
      <c r="AN757" s="345">
        <f t="shared" ref="AN757" si="2272">AN756</f>
        <v>0</v>
      </c>
      <c r="AO757" s="345">
        <f t="shared" ref="AO757" si="2273">AO756</f>
        <v>0</v>
      </c>
      <c r="AP757" s="345">
        <f t="shared" ref="AP757" si="2274">AP756</f>
        <v>0</v>
      </c>
      <c r="AQ757" s="345">
        <f t="shared" ref="AQ757" si="2275">AQ756</f>
        <v>0</v>
      </c>
      <c r="AR757" s="345">
        <f t="shared" ref="AR757" si="2276">AR756</f>
        <v>0</v>
      </c>
      <c r="AS757" s="257"/>
    </row>
    <row r="758" spans="1:46" ht="15" hidden="1" outlineLevel="1">
      <c r="A758" s="434"/>
      <c r="B758" s="362"/>
      <c r="C758" s="242"/>
      <c r="D758" s="242"/>
      <c r="E758" s="242"/>
      <c r="F758" s="242"/>
      <c r="G758" s="242"/>
      <c r="H758" s="242"/>
      <c r="I758" s="242"/>
      <c r="J758" s="242"/>
      <c r="K758" s="242"/>
      <c r="L758" s="242"/>
      <c r="M758" s="242"/>
      <c r="N758" s="242"/>
      <c r="O758" s="242"/>
      <c r="P758" s="242"/>
      <c r="Q758" s="242"/>
      <c r="R758" s="242"/>
      <c r="S758" s="242"/>
      <c r="T758" s="242"/>
      <c r="U758" s="242"/>
      <c r="V758" s="242"/>
      <c r="W758" s="242"/>
      <c r="X758" s="242"/>
      <c r="Y758" s="242"/>
      <c r="Z758" s="242"/>
      <c r="AA758" s="242"/>
      <c r="AB758" s="242"/>
      <c r="AC758" s="242"/>
      <c r="AD758" s="242"/>
      <c r="AE758" s="346"/>
      <c r="AF758" s="359"/>
      <c r="AG758" s="359"/>
      <c r="AH758" s="359"/>
      <c r="AI758" s="359"/>
      <c r="AJ758" s="359"/>
      <c r="AK758" s="359"/>
      <c r="AL758" s="359"/>
      <c r="AM758" s="359"/>
      <c r="AN758" s="359"/>
      <c r="AO758" s="359"/>
      <c r="AP758" s="359"/>
      <c r="AQ758" s="359"/>
      <c r="AR758" s="359"/>
      <c r="AS758" s="257"/>
    </row>
    <row r="759" spans="1:46" ht="30" hidden="1" outlineLevel="1">
      <c r="A759" s="434">
        <v>48</v>
      </c>
      <c r="B759" s="362" t="s">
        <v>531</v>
      </c>
      <c r="C759" s="242" t="s">
        <v>323</v>
      </c>
      <c r="D759" s="246"/>
      <c r="E759" s="246"/>
      <c r="F759" s="246"/>
      <c r="G759" s="246"/>
      <c r="H759" s="246"/>
      <c r="I759" s="246"/>
      <c r="J759" s="246"/>
      <c r="K759" s="246"/>
      <c r="L759" s="246"/>
      <c r="M759" s="246"/>
      <c r="N759" s="246"/>
      <c r="O759" s="246"/>
      <c r="P759" s="246"/>
      <c r="Q759" s="246">
        <v>12</v>
      </c>
      <c r="R759" s="246"/>
      <c r="S759" s="246"/>
      <c r="T759" s="246"/>
      <c r="U759" s="246"/>
      <c r="V759" s="246"/>
      <c r="W759" s="246"/>
      <c r="X759" s="246"/>
      <c r="Y759" s="246"/>
      <c r="Z759" s="246"/>
      <c r="AA759" s="246"/>
      <c r="AB759" s="246"/>
      <c r="AC759" s="246"/>
      <c r="AD759" s="246"/>
      <c r="AE759" s="360"/>
      <c r="AF759" s="344"/>
      <c r="AG759" s="344"/>
      <c r="AH759" s="344"/>
      <c r="AI759" s="344"/>
      <c r="AJ759" s="344"/>
      <c r="AK759" s="344"/>
      <c r="AL759" s="349"/>
      <c r="AM759" s="349"/>
      <c r="AN759" s="349"/>
      <c r="AO759" s="349"/>
      <c r="AP759" s="349"/>
      <c r="AQ759" s="349"/>
      <c r="AR759" s="349"/>
      <c r="AS759" s="247">
        <f>SUM(AE759:AR759)</f>
        <v>0</v>
      </c>
    </row>
    <row r="760" spans="1:46" ht="15" hidden="1" outlineLevel="1">
      <c r="A760" s="434"/>
      <c r="B760" s="245" t="s">
        <v>607</v>
      </c>
      <c r="C760" s="242" t="s">
        <v>325</v>
      </c>
      <c r="D760" s="246"/>
      <c r="E760" s="246"/>
      <c r="F760" s="246"/>
      <c r="G760" s="246"/>
      <c r="H760" s="246"/>
      <c r="I760" s="246"/>
      <c r="J760" s="246"/>
      <c r="K760" s="246"/>
      <c r="L760" s="246"/>
      <c r="M760" s="246"/>
      <c r="N760" s="246"/>
      <c r="O760" s="246"/>
      <c r="P760" s="246"/>
      <c r="Q760" s="246">
        <f>Q759</f>
        <v>12</v>
      </c>
      <c r="R760" s="246"/>
      <c r="S760" s="246"/>
      <c r="T760" s="246"/>
      <c r="U760" s="246"/>
      <c r="V760" s="246"/>
      <c r="W760" s="246"/>
      <c r="X760" s="246"/>
      <c r="Y760" s="246"/>
      <c r="Z760" s="246"/>
      <c r="AA760" s="246"/>
      <c r="AB760" s="246"/>
      <c r="AC760" s="246"/>
      <c r="AD760" s="246"/>
      <c r="AE760" s="345">
        <f>AE759</f>
        <v>0</v>
      </c>
      <c r="AF760" s="345">
        <f t="shared" ref="AF760" si="2277">AF759</f>
        <v>0</v>
      </c>
      <c r="AG760" s="345">
        <f t="shared" ref="AG760" si="2278">AG759</f>
        <v>0</v>
      </c>
      <c r="AH760" s="345">
        <f t="shared" ref="AH760" si="2279">AH759</f>
        <v>0</v>
      </c>
      <c r="AI760" s="345">
        <f t="shared" ref="AI760" si="2280">AI759</f>
        <v>0</v>
      </c>
      <c r="AJ760" s="345">
        <f t="shared" ref="AJ760" si="2281">AJ759</f>
        <v>0</v>
      </c>
      <c r="AK760" s="345">
        <f t="shared" ref="AK760" si="2282">AK759</f>
        <v>0</v>
      </c>
      <c r="AL760" s="345">
        <f t="shared" ref="AL760" si="2283">AL759</f>
        <v>0</v>
      </c>
      <c r="AM760" s="345">
        <f t="shared" ref="AM760" si="2284">AM759</f>
        <v>0</v>
      </c>
      <c r="AN760" s="345">
        <f t="shared" ref="AN760" si="2285">AN759</f>
        <v>0</v>
      </c>
      <c r="AO760" s="345">
        <f t="shared" ref="AO760" si="2286">AO759</f>
        <v>0</v>
      </c>
      <c r="AP760" s="345">
        <f t="shared" ref="AP760" si="2287">AP759</f>
        <v>0</v>
      </c>
      <c r="AQ760" s="345">
        <f t="shared" ref="AQ760" si="2288">AQ759</f>
        <v>0</v>
      </c>
      <c r="AR760" s="345">
        <f t="shared" ref="AR760" si="2289">AR759</f>
        <v>0</v>
      </c>
      <c r="AS760" s="257"/>
    </row>
    <row r="761" spans="1:46" ht="15" hidden="1" outlineLevel="1">
      <c r="A761" s="434"/>
      <c r="B761" s="362"/>
      <c r="C761" s="242"/>
      <c r="D761" s="242"/>
      <c r="E761" s="242"/>
      <c r="F761" s="242"/>
      <c r="G761" s="242"/>
      <c r="H761" s="242"/>
      <c r="I761" s="242"/>
      <c r="J761" s="242"/>
      <c r="K761" s="242"/>
      <c r="L761" s="242"/>
      <c r="M761" s="242"/>
      <c r="N761" s="242"/>
      <c r="O761" s="242"/>
      <c r="P761" s="242"/>
      <c r="Q761" s="242"/>
      <c r="R761" s="242"/>
      <c r="S761" s="242"/>
      <c r="T761" s="242"/>
      <c r="U761" s="242"/>
      <c r="V761" s="242"/>
      <c r="W761" s="242"/>
      <c r="X761" s="242"/>
      <c r="Y761" s="242"/>
      <c r="Z761" s="242"/>
      <c r="AA761" s="242"/>
      <c r="AB761" s="242"/>
      <c r="AC761" s="242"/>
      <c r="AD761" s="242"/>
      <c r="AE761" s="346"/>
      <c r="AF761" s="359"/>
      <c r="AG761" s="359"/>
      <c r="AH761" s="359"/>
      <c r="AI761" s="359"/>
      <c r="AJ761" s="359"/>
      <c r="AK761" s="359"/>
      <c r="AL761" s="359"/>
      <c r="AM761" s="359"/>
      <c r="AN761" s="359"/>
      <c r="AO761" s="359"/>
      <c r="AP761" s="359"/>
      <c r="AQ761" s="359"/>
      <c r="AR761" s="359"/>
      <c r="AS761" s="257"/>
    </row>
    <row r="762" spans="1:46" ht="30" hidden="1" outlineLevel="1">
      <c r="A762" s="434">
        <v>49</v>
      </c>
      <c r="B762" s="362" t="s">
        <v>532</v>
      </c>
      <c r="C762" s="242" t="s">
        <v>323</v>
      </c>
      <c r="D762" s="246"/>
      <c r="E762" s="246"/>
      <c r="F762" s="246"/>
      <c r="G762" s="246"/>
      <c r="H762" s="246"/>
      <c r="I762" s="246"/>
      <c r="J762" s="246"/>
      <c r="K762" s="246"/>
      <c r="L762" s="246"/>
      <c r="M762" s="246"/>
      <c r="N762" s="246"/>
      <c r="O762" s="246"/>
      <c r="P762" s="246"/>
      <c r="Q762" s="246">
        <v>12</v>
      </c>
      <c r="R762" s="246"/>
      <c r="S762" s="246"/>
      <c r="T762" s="246"/>
      <c r="U762" s="246"/>
      <c r="V762" s="246"/>
      <c r="W762" s="246"/>
      <c r="X762" s="246"/>
      <c r="Y762" s="246"/>
      <c r="Z762" s="246"/>
      <c r="AA762" s="246"/>
      <c r="AB762" s="246"/>
      <c r="AC762" s="246"/>
      <c r="AD762" s="246"/>
      <c r="AE762" s="360"/>
      <c r="AF762" s="344"/>
      <c r="AG762" s="344"/>
      <c r="AH762" s="344"/>
      <c r="AI762" s="344"/>
      <c r="AJ762" s="344"/>
      <c r="AK762" s="344"/>
      <c r="AL762" s="349"/>
      <c r="AM762" s="349"/>
      <c r="AN762" s="349"/>
      <c r="AO762" s="349"/>
      <c r="AP762" s="349"/>
      <c r="AQ762" s="349"/>
      <c r="AR762" s="349"/>
      <c r="AS762" s="247">
        <f>SUM(AE762:AR762)</f>
        <v>0</v>
      </c>
    </row>
    <row r="763" spans="1:46" ht="15" hidden="1" outlineLevel="1">
      <c r="A763" s="434"/>
      <c r="B763" s="245" t="s">
        <v>607</v>
      </c>
      <c r="C763" s="242" t="s">
        <v>325</v>
      </c>
      <c r="D763" s="246"/>
      <c r="E763" s="246"/>
      <c r="F763" s="246"/>
      <c r="G763" s="246"/>
      <c r="H763" s="246"/>
      <c r="I763" s="246"/>
      <c r="J763" s="246"/>
      <c r="K763" s="246"/>
      <c r="L763" s="246"/>
      <c r="M763" s="246"/>
      <c r="N763" s="246"/>
      <c r="O763" s="246"/>
      <c r="P763" s="246"/>
      <c r="Q763" s="246">
        <f>Q762</f>
        <v>12</v>
      </c>
      <c r="R763" s="246"/>
      <c r="S763" s="246"/>
      <c r="T763" s="246"/>
      <c r="U763" s="246"/>
      <c r="V763" s="246"/>
      <c r="W763" s="246"/>
      <c r="X763" s="246"/>
      <c r="Y763" s="246"/>
      <c r="Z763" s="246"/>
      <c r="AA763" s="246"/>
      <c r="AB763" s="246"/>
      <c r="AC763" s="246"/>
      <c r="AD763" s="246"/>
      <c r="AE763" s="345">
        <f>AE762</f>
        <v>0</v>
      </c>
      <c r="AF763" s="345">
        <f t="shared" ref="AF763" si="2290">AF762</f>
        <v>0</v>
      </c>
      <c r="AG763" s="345">
        <f t="shared" ref="AG763" si="2291">AG762</f>
        <v>0</v>
      </c>
      <c r="AH763" s="345">
        <f t="shared" ref="AH763" si="2292">AH762</f>
        <v>0</v>
      </c>
      <c r="AI763" s="345">
        <f t="shared" ref="AI763" si="2293">AI762</f>
        <v>0</v>
      </c>
      <c r="AJ763" s="345">
        <f t="shared" ref="AJ763" si="2294">AJ762</f>
        <v>0</v>
      </c>
      <c r="AK763" s="345">
        <f t="shared" ref="AK763" si="2295">AK762</f>
        <v>0</v>
      </c>
      <c r="AL763" s="345">
        <f t="shared" ref="AL763" si="2296">AL762</f>
        <v>0</v>
      </c>
      <c r="AM763" s="345">
        <f t="shared" ref="AM763" si="2297">AM762</f>
        <v>0</v>
      </c>
      <c r="AN763" s="345">
        <f t="shared" ref="AN763" si="2298">AN762</f>
        <v>0</v>
      </c>
      <c r="AO763" s="345">
        <f t="shared" ref="AO763" si="2299">AO762</f>
        <v>0</v>
      </c>
      <c r="AP763" s="345">
        <f t="shared" ref="AP763" si="2300">AP762</f>
        <v>0</v>
      </c>
      <c r="AQ763" s="345">
        <f t="shared" ref="AQ763" si="2301">AQ762</f>
        <v>0</v>
      </c>
      <c r="AR763" s="345">
        <f t="shared" ref="AR763" si="2302">AR762</f>
        <v>0</v>
      </c>
      <c r="AS763" s="257"/>
    </row>
    <row r="764" spans="1:46" ht="15" hidden="1" outlineLevel="1">
      <c r="A764" s="434"/>
      <c r="B764" s="245"/>
      <c r="C764" s="256"/>
      <c r="D764" s="242"/>
      <c r="E764" s="242"/>
      <c r="F764" s="242"/>
      <c r="G764" s="242"/>
      <c r="H764" s="242"/>
      <c r="I764" s="242"/>
      <c r="J764" s="242"/>
      <c r="K764" s="242"/>
      <c r="L764" s="242"/>
      <c r="M764" s="242"/>
      <c r="N764" s="242"/>
      <c r="O764" s="242"/>
      <c r="P764" s="242"/>
      <c r="Q764" s="242"/>
      <c r="R764" s="242"/>
      <c r="S764" s="242"/>
      <c r="T764" s="242"/>
      <c r="U764" s="242"/>
      <c r="V764" s="242"/>
      <c r="W764" s="242"/>
      <c r="X764" s="242"/>
      <c r="Y764" s="242"/>
      <c r="Z764" s="242"/>
      <c r="AA764" s="242"/>
      <c r="AB764" s="242"/>
      <c r="AC764" s="242"/>
      <c r="AD764" s="242"/>
      <c r="AE764" s="346"/>
      <c r="AF764" s="346"/>
      <c r="AG764" s="346"/>
      <c r="AH764" s="346"/>
      <c r="AI764" s="346"/>
      <c r="AJ764" s="346"/>
      <c r="AK764" s="346"/>
      <c r="AL764" s="346"/>
      <c r="AM764" s="346"/>
      <c r="AN764" s="346"/>
      <c r="AO764" s="346"/>
      <c r="AP764" s="346"/>
      <c r="AQ764" s="346"/>
      <c r="AR764" s="346"/>
      <c r="AS764" s="257"/>
    </row>
    <row r="765" spans="1:46" ht="15.6" hidden="1" collapsed="1">
      <c r="B765" s="277" t="s">
        <v>608</v>
      </c>
      <c r="C765" s="279"/>
      <c r="D765" s="279">
        <f>SUM(D608:D763)</f>
        <v>0</v>
      </c>
      <c r="E765" s="279"/>
      <c r="F765" s="279"/>
      <c r="G765" s="279"/>
      <c r="H765" s="279"/>
      <c r="I765" s="279"/>
      <c r="J765" s="279"/>
      <c r="K765" s="279"/>
      <c r="L765" s="279"/>
      <c r="M765" s="279"/>
      <c r="N765" s="279"/>
      <c r="O765" s="279"/>
      <c r="P765" s="279"/>
      <c r="Q765" s="279"/>
      <c r="R765" s="279">
        <f>SUM(R608:R763)</f>
        <v>0</v>
      </c>
      <c r="S765" s="279"/>
      <c r="T765" s="279"/>
      <c r="U765" s="279"/>
      <c r="V765" s="279"/>
      <c r="W765" s="279"/>
      <c r="X765" s="279"/>
      <c r="Y765" s="279"/>
      <c r="Z765" s="279"/>
      <c r="AA765" s="279"/>
      <c r="AB765" s="279"/>
      <c r="AC765" s="279"/>
      <c r="AD765" s="279"/>
      <c r="AE765" s="279">
        <f>IF(AE606="kWh",SUMPRODUCT(D608:D763,AE608:AE763))</f>
        <v>0</v>
      </c>
      <c r="AF765" s="279">
        <f>IF(AF606="kWh",SUMPRODUCT(D608:D763,AF608:AF763))</f>
        <v>0</v>
      </c>
      <c r="AG765" s="279">
        <f>IF(AG606="kw",SUMPRODUCT(Q608:Q763,R608:R763,AG608:AG763),SUMPRODUCT(D608:D763,AG608:AG763))</f>
        <v>0</v>
      </c>
      <c r="AH765" s="279">
        <f>IF(AH606="kw",SUMPRODUCT(Q608:Q763,R608:R763,AH608:AH763),SUMPRODUCT(D608:D763,AH608:AH763))</f>
        <v>0</v>
      </c>
      <c r="AI765" s="279">
        <f>IF(AI606="kw",SUMPRODUCT(Q608:Q763,R608:R763,AI608:AI763),SUMPRODUCT(D608:D763,AI608:AI763))</f>
        <v>0</v>
      </c>
      <c r="AJ765" s="279">
        <f>IF(AJ606="kw",SUMPRODUCT(Q608:Q763,R608:R763,AJ608:AJ763),SUMPRODUCT(D608:D763,AJ608:AJ763))</f>
        <v>0</v>
      </c>
      <c r="AK765" s="279">
        <f>IF(AK606="kw",SUMPRODUCT(Q608:Q763,R608:R763,AK608:AK763),SUMPRODUCT(D608:D763,AK608:AK763))</f>
        <v>0</v>
      </c>
      <c r="AL765" s="279">
        <f>IF(AL606="kw",SUMPRODUCT(Q608:Q763,R608:R763,AL608:AL763),SUMPRODUCT(D608:D763,AL608:AL763))</f>
        <v>0</v>
      </c>
      <c r="AM765" s="279">
        <f>IF(AM606="kw",SUMPRODUCT(Q608:Q763,R608:R763,AM608:AM763),SUMPRODUCT(D608:D763,AM608:AM763))</f>
        <v>0</v>
      </c>
      <c r="AN765" s="279">
        <f>IF(AN606="kw",SUMPRODUCT(Q608:Q763,R608:R763,AN608:AN763),SUMPRODUCT(D608:D763,AN608:AN763))</f>
        <v>0</v>
      </c>
      <c r="AO765" s="279">
        <f>IF(AO606="kw",SUMPRODUCT(Q608:Q763,R608:R763,AO608:AO763),SUMPRODUCT(D608:D763,AO608:AO763))</f>
        <v>0</v>
      </c>
      <c r="AP765" s="279">
        <f>IF(AP606="kw",SUMPRODUCT(Q608:Q763,R608:R763,AP608:AP763),SUMPRODUCT(D608:D763,AP608:AP763))</f>
        <v>0</v>
      </c>
      <c r="AQ765" s="279">
        <f>IF(AQ606="kw",SUMPRODUCT(Q608:Q763,R608:R763,AQ608:AQ763),SUMPRODUCT(D608:D763,AQ608:AQ763))</f>
        <v>0</v>
      </c>
      <c r="AR765" s="279">
        <f>IF(AR606="kw",SUMPRODUCT(Q608:Q763,R608:R763,AR608:AR763),SUMPRODUCT(D608:D763,AR608:AR763))</f>
        <v>0</v>
      </c>
      <c r="AS765" s="280"/>
    </row>
    <row r="766" spans="1:46" ht="15.6" hidden="1">
      <c r="B766" s="332" t="s">
        <v>609</v>
      </c>
      <c r="C766" s="333"/>
      <c r="D766" s="333"/>
      <c r="E766" s="333"/>
      <c r="F766" s="333"/>
      <c r="G766" s="333"/>
      <c r="H766" s="333"/>
      <c r="I766" s="333"/>
      <c r="J766" s="333"/>
      <c r="K766" s="333"/>
      <c r="L766" s="333"/>
      <c r="M766" s="333"/>
      <c r="N766" s="333"/>
      <c r="O766" s="333"/>
      <c r="P766" s="333"/>
      <c r="Q766" s="333"/>
      <c r="R766" s="333"/>
      <c r="S766" s="333"/>
      <c r="T766" s="333"/>
      <c r="U766" s="333"/>
      <c r="V766" s="333"/>
      <c r="W766" s="333"/>
      <c r="X766" s="333"/>
      <c r="Y766" s="333"/>
      <c r="Z766" s="333"/>
      <c r="AA766" s="333"/>
      <c r="AB766" s="333"/>
      <c r="AC766" s="333"/>
      <c r="AD766" s="333"/>
      <c r="AE766" s="333">
        <f>HLOOKUP(AE605,'2. LRAMVA Threshold'!$B$56:$Q$74,10,FALSE)</f>
        <v>0</v>
      </c>
      <c r="AF766" s="333">
        <f>HLOOKUP(AF605,'2. LRAMVA Threshold'!$B$56:$Q$67,10,FALSE)</f>
        <v>0</v>
      </c>
      <c r="AG766" s="333">
        <f>HLOOKUP(AG415,'2. LRAMVA Threshold'!$B$56:$Q$67,10,FALSE)</f>
        <v>0</v>
      </c>
      <c r="AH766" s="333">
        <f>HLOOKUP(AH415,'2. LRAMVA Threshold'!$B$56:$Q$67,10,FALSE)</f>
        <v>0</v>
      </c>
      <c r="AI766" s="333">
        <f>HLOOKUP(AI415,'2. LRAMVA Threshold'!$B$56:$Q$67,10,FALSE)</f>
        <v>0</v>
      </c>
      <c r="AJ766" s="333">
        <f>HLOOKUP(AJ415,'2. LRAMVA Threshold'!$B$56:$Q$67,10,FALSE)</f>
        <v>0</v>
      </c>
      <c r="AK766" s="333">
        <f>HLOOKUP(AK415,'2. LRAMVA Threshold'!$B$56:$Q$67,10,FALSE)</f>
        <v>0</v>
      </c>
      <c r="AL766" s="333">
        <f>HLOOKUP(AL415,'2. LRAMVA Threshold'!$B$56:$Q$67,10,FALSE)</f>
        <v>0</v>
      </c>
      <c r="AM766" s="333">
        <f>HLOOKUP(AM415,'2. LRAMVA Threshold'!$B$56:$Q$67,10,FALSE)</f>
        <v>0</v>
      </c>
      <c r="AN766" s="333">
        <f>HLOOKUP(AN415,'2. LRAMVA Threshold'!$B$56:$Q$67,10,FALSE)</f>
        <v>0</v>
      </c>
      <c r="AO766" s="333">
        <f>HLOOKUP(AO415,'2. LRAMVA Threshold'!$B$56:$Q$67,10,FALSE)</f>
        <v>0</v>
      </c>
      <c r="AP766" s="333">
        <f>HLOOKUP(AP415,'2. LRAMVA Threshold'!$B$56:$Q$67,10,FALSE)</f>
        <v>0</v>
      </c>
      <c r="AQ766" s="333">
        <f>HLOOKUP(AQ415,'2. LRAMVA Threshold'!$B$56:$Q$67,10,FALSE)</f>
        <v>0</v>
      </c>
      <c r="AR766" s="333">
        <f>HLOOKUP(AR415,'2. LRAMVA Threshold'!$B$56:$Q$67,10,FALSE)</f>
        <v>0</v>
      </c>
      <c r="AS766" s="369"/>
    </row>
    <row r="767" spans="1:46" ht="15" hidden="1">
      <c r="B767" s="426"/>
      <c r="C767" s="335"/>
      <c r="D767" s="336"/>
      <c r="E767" s="336"/>
      <c r="F767" s="336"/>
      <c r="G767" s="336"/>
      <c r="H767" s="336"/>
      <c r="I767" s="336"/>
      <c r="J767" s="336"/>
      <c r="K767" s="336"/>
      <c r="L767" s="336"/>
      <c r="M767" s="336"/>
      <c r="N767" s="336"/>
      <c r="O767" s="336"/>
      <c r="P767" s="336"/>
      <c r="Q767" s="336"/>
      <c r="R767" s="337"/>
      <c r="S767" s="336"/>
      <c r="T767" s="336"/>
      <c r="U767" s="336"/>
      <c r="V767" s="338"/>
      <c r="W767" s="338"/>
      <c r="X767" s="338"/>
      <c r="Y767" s="338"/>
      <c r="Z767" s="336"/>
      <c r="AA767" s="336"/>
      <c r="AB767" s="336"/>
      <c r="AC767" s="336"/>
      <c r="AD767" s="336"/>
      <c r="AE767" s="339"/>
      <c r="AF767" s="339"/>
      <c r="AG767" s="339"/>
      <c r="AH767" s="339"/>
      <c r="AI767" s="339"/>
      <c r="AJ767" s="339"/>
      <c r="AK767" s="339"/>
      <c r="AL767" s="339"/>
      <c r="AM767" s="339"/>
      <c r="AN767" s="339"/>
      <c r="AO767" s="339"/>
      <c r="AP767" s="339"/>
      <c r="AQ767" s="339"/>
      <c r="AR767" s="339"/>
      <c r="AS767" s="340"/>
    </row>
    <row r="768" spans="1:46" ht="15" hidden="1">
      <c r="B768" s="274" t="s">
        <v>610</v>
      </c>
      <c r="C768" s="287"/>
      <c r="D768" s="287"/>
      <c r="E768" s="320"/>
      <c r="F768" s="320"/>
      <c r="G768" s="320"/>
      <c r="H768" s="320"/>
      <c r="I768" s="320"/>
      <c r="J768" s="320"/>
      <c r="K768" s="320"/>
      <c r="L768" s="320"/>
      <c r="M768" s="320"/>
      <c r="N768" s="320"/>
      <c r="O768" s="320"/>
      <c r="P768" s="320"/>
      <c r="Q768" s="320"/>
      <c r="R768" s="242"/>
      <c r="S768" s="289"/>
      <c r="T768" s="289"/>
      <c r="U768" s="289"/>
      <c r="V768" s="288"/>
      <c r="W768" s="288"/>
      <c r="X768" s="288"/>
      <c r="Y768" s="288"/>
      <c r="Z768" s="289"/>
      <c r="AA768" s="289"/>
      <c r="AB768" s="289"/>
      <c r="AC768" s="289"/>
      <c r="AD768" s="289"/>
      <c r="AE768" s="670">
        <f>HLOOKUP(AE$35,'3.  Distribution Rates'!$C$122:$P$135,10,FALSE)</f>
        <v>0</v>
      </c>
      <c r="AF768" s="670">
        <f>HLOOKUP(AF$35,'3.  Distribution Rates'!$C$122:$P$135,10,FALSE)</f>
        <v>0</v>
      </c>
      <c r="AG768" s="290">
        <f>HLOOKUP(AG$35,'3.  Distribution Rates'!$C$122:$P$135,10,FALSE)</f>
        <v>0</v>
      </c>
      <c r="AH768" s="290">
        <f>HLOOKUP(AH$35,'3.  Distribution Rates'!$C$122:$P$135,10,FALSE)</f>
        <v>0</v>
      </c>
      <c r="AI768" s="290">
        <f>HLOOKUP(AI$35,'3.  Distribution Rates'!$C$122:$P$135,10,FALSE)</f>
        <v>0</v>
      </c>
      <c r="AJ768" s="290">
        <f>HLOOKUP(AJ$35,'3.  Distribution Rates'!$C$122:$P$135,10,FALSE)</f>
        <v>0</v>
      </c>
      <c r="AK768" s="290">
        <f>HLOOKUP(AK$35,'3.  Distribution Rates'!$C$122:$P$135,10,FALSE)</f>
        <v>0</v>
      </c>
      <c r="AL768" s="290">
        <f>HLOOKUP(AL$35,'3.  Distribution Rates'!$C$122:$P$135,10,FALSE)</f>
        <v>0</v>
      </c>
      <c r="AM768" s="290">
        <f>HLOOKUP(AM$35,'3.  Distribution Rates'!$C$122:$P$135,10,FALSE)</f>
        <v>0</v>
      </c>
      <c r="AN768" s="290">
        <f>HLOOKUP(AN$35,'3.  Distribution Rates'!$C$122:$P$135,10,FALSE)</f>
        <v>0</v>
      </c>
      <c r="AO768" s="290">
        <f>HLOOKUP(AO$35,'3.  Distribution Rates'!$C$122:$P$135,10,FALSE)</f>
        <v>0</v>
      </c>
      <c r="AP768" s="290">
        <f>HLOOKUP(AP$35,'3.  Distribution Rates'!$C$122:$P$135,10,FALSE)</f>
        <v>0</v>
      </c>
      <c r="AQ768" s="290">
        <f>HLOOKUP(AQ$35,'3.  Distribution Rates'!$C$122:$P$135,10,FALSE)</f>
        <v>0</v>
      </c>
      <c r="AR768" s="290">
        <f>HLOOKUP(AR$35,'3.  Distribution Rates'!$C$122:$P$135,10,FALSE)</f>
        <v>0</v>
      </c>
      <c r="AS768" s="295"/>
      <c r="AT768" s="370"/>
    </row>
    <row r="769" spans="2:46" ht="15" hidden="1">
      <c r="B769" s="274" t="s">
        <v>611</v>
      </c>
      <c r="C769" s="292"/>
      <c r="D769" s="234"/>
      <c r="E769" s="231"/>
      <c r="F769" s="231"/>
      <c r="G769" s="231"/>
      <c r="H769" s="231"/>
      <c r="I769" s="231"/>
      <c r="J769" s="231"/>
      <c r="K769" s="231"/>
      <c r="L769" s="231"/>
      <c r="M769" s="231"/>
      <c r="N769" s="231"/>
      <c r="O769" s="231"/>
      <c r="P769" s="231"/>
      <c r="Q769" s="231"/>
      <c r="R769" s="242"/>
      <c r="S769" s="231"/>
      <c r="T769" s="231"/>
      <c r="U769" s="231"/>
      <c r="V769" s="234"/>
      <c r="W769" s="234"/>
      <c r="X769" s="234"/>
      <c r="Y769" s="234"/>
      <c r="Z769" s="231"/>
      <c r="AA769" s="231"/>
      <c r="AB769" s="231"/>
      <c r="AC769" s="231"/>
      <c r="AD769" s="231"/>
      <c r="AE769" s="322">
        <f>'4.  2011-2014 LRAM'!AM141*AE768</f>
        <v>0</v>
      </c>
      <c r="AF769" s="322">
        <f>'4.  2011-2014 LRAM'!AN141*AF768</f>
        <v>0</v>
      </c>
      <c r="AG769" s="322">
        <f>'4.  2011-2014 LRAM'!AO141*AG768</f>
        <v>0</v>
      </c>
      <c r="AH769" s="322">
        <f>'4.  2011-2014 LRAM'!AP141*AH768</f>
        <v>0</v>
      </c>
      <c r="AI769" s="322">
        <f>'4.  2011-2014 LRAM'!AQ141*AI768</f>
        <v>0</v>
      </c>
      <c r="AJ769" s="322">
        <f>'4.  2011-2014 LRAM'!AR141*AJ768</f>
        <v>0</v>
      </c>
      <c r="AK769" s="322">
        <f>'4.  2011-2014 LRAM'!AS141*AK768</f>
        <v>0</v>
      </c>
      <c r="AL769" s="322">
        <f>'4.  2011-2014 LRAM'!AT141*AL768</f>
        <v>0</v>
      </c>
      <c r="AM769" s="322">
        <f>'4.  2011-2014 LRAM'!AU141*AM768</f>
        <v>0</v>
      </c>
      <c r="AN769" s="322">
        <f>'4.  2011-2014 LRAM'!AV141*AN768</f>
        <v>0</v>
      </c>
      <c r="AO769" s="322">
        <f>'4.  2011-2014 LRAM'!AW141*AO768</f>
        <v>0</v>
      </c>
      <c r="AP769" s="322">
        <f>'4.  2011-2014 LRAM'!AX141*AP768</f>
        <v>0</v>
      </c>
      <c r="AQ769" s="322">
        <f>'4.  2011-2014 LRAM'!AY141*AQ768</f>
        <v>0</v>
      </c>
      <c r="AR769" s="322">
        <f>'4.  2011-2014 LRAM'!AZ141*AR768</f>
        <v>0</v>
      </c>
      <c r="AS769" s="507">
        <f t="shared" ref="AS769:AS775" si="2303">SUM(AE769:AR769)</f>
        <v>0</v>
      </c>
      <c r="AT769" s="370"/>
    </row>
    <row r="770" spans="2:46" ht="15" hidden="1">
      <c r="B770" s="274" t="s">
        <v>612</v>
      </c>
      <c r="C770" s="292"/>
      <c r="D770" s="234"/>
      <c r="E770" s="231"/>
      <c r="F770" s="231"/>
      <c r="G770" s="231"/>
      <c r="H770" s="231"/>
      <c r="I770" s="231"/>
      <c r="J770" s="231"/>
      <c r="K770" s="231"/>
      <c r="L770" s="231"/>
      <c r="M770" s="231"/>
      <c r="N770" s="231"/>
      <c r="O770" s="231"/>
      <c r="P770" s="231"/>
      <c r="Q770" s="231"/>
      <c r="R770" s="242"/>
      <c r="S770" s="231"/>
      <c r="T770" s="231"/>
      <c r="U770" s="231"/>
      <c r="V770" s="234"/>
      <c r="W770" s="234"/>
      <c r="X770" s="234"/>
      <c r="Y770" s="234"/>
      <c r="Z770" s="231"/>
      <c r="AA770" s="231"/>
      <c r="AB770" s="231"/>
      <c r="AC770" s="231"/>
      <c r="AD770" s="231"/>
      <c r="AE770" s="322">
        <f>'4.  2011-2014 LRAM'!AM280*AE768</f>
        <v>0</v>
      </c>
      <c r="AF770" s="322">
        <f>'4.  2011-2014 LRAM'!AN280*AF768</f>
        <v>0</v>
      </c>
      <c r="AG770" s="322">
        <f>'4.  2011-2014 LRAM'!AO280*AG768</f>
        <v>0</v>
      </c>
      <c r="AH770" s="322">
        <f>'4.  2011-2014 LRAM'!AP280*AH768</f>
        <v>0</v>
      </c>
      <c r="AI770" s="322">
        <f>'4.  2011-2014 LRAM'!AQ280*AI768</f>
        <v>0</v>
      </c>
      <c r="AJ770" s="322">
        <f>'4.  2011-2014 LRAM'!AR280*AJ768</f>
        <v>0</v>
      </c>
      <c r="AK770" s="322">
        <f>'4.  2011-2014 LRAM'!AS280*AK768</f>
        <v>0</v>
      </c>
      <c r="AL770" s="322">
        <f>'4.  2011-2014 LRAM'!AT280*AL768</f>
        <v>0</v>
      </c>
      <c r="AM770" s="322">
        <f>'4.  2011-2014 LRAM'!AU280*AM768</f>
        <v>0</v>
      </c>
      <c r="AN770" s="322">
        <f>'4.  2011-2014 LRAM'!AV280*AN768</f>
        <v>0</v>
      </c>
      <c r="AO770" s="322">
        <f>'4.  2011-2014 LRAM'!AW280*AO768</f>
        <v>0</v>
      </c>
      <c r="AP770" s="322">
        <f>'4.  2011-2014 LRAM'!AX280*AP768</f>
        <v>0</v>
      </c>
      <c r="AQ770" s="322">
        <f>'4.  2011-2014 LRAM'!AY280*AQ768</f>
        <v>0</v>
      </c>
      <c r="AR770" s="322">
        <f>'4.  2011-2014 LRAM'!AZ280*AR768</f>
        <v>0</v>
      </c>
      <c r="AS770" s="507">
        <f t="shared" si="2303"/>
        <v>0</v>
      </c>
      <c r="AT770" s="370"/>
    </row>
    <row r="771" spans="2:46" ht="15" hidden="1">
      <c r="B771" s="274" t="s">
        <v>613</v>
      </c>
      <c r="C771" s="292"/>
      <c r="D771" s="234"/>
      <c r="E771" s="231"/>
      <c r="F771" s="231"/>
      <c r="G771" s="231"/>
      <c r="H771" s="231"/>
      <c r="I771" s="231"/>
      <c r="J771" s="231"/>
      <c r="K771" s="231"/>
      <c r="L771" s="231"/>
      <c r="M771" s="231"/>
      <c r="N771" s="231"/>
      <c r="O771" s="231"/>
      <c r="P771" s="231"/>
      <c r="Q771" s="231"/>
      <c r="R771" s="242"/>
      <c r="S771" s="231"/>
      <c r="T771" s="231"/>
      <c r="U771" s="231"/>
      <c r="V771" s="234"/>
      <c r="W771" s="234"/>
      <c r="X771" s="234"/>
      <c r="Y771" s="234"/>
      <c r="Z771" s="231"/>
      <c r="AA771" s="231"/>
      <c r="AB771" s="231"/>
      <c r="AC771" s="231"/>
      <c r="AD771" s="231"/>
      <c r="AE771" s="322">
        <f>'4.  2011-2014 LRAM'!AM416*AE768</f>
        <v>0</v>
      </c>
      <c r="AF771" s="322">
        <f>'4.  2011-2014 LRAM'!AN416*AF768</f>
        <v>0</v>
      </c>
      <c r="AG771" s="322">
        <f>'4.  2011-2014 LRAM'!AO416*AG768</f>
        <v>0</v>
      </c>
      <c r="AH771" s="322">
        <f>'4.  2011-2014 LRAM'!AP416*AH768</f>
        <v>0</v>
      </c>
      <c r="AI771" s="322">
        <f>'4.  2011-2014 LRAM'!AQ416*AI768</f>
        <v>0</v>
      </c>
      <c r="AJ771" s="322">
        <f>'4.  2011-2014 LRAM'!AR416*AJ768</f>
        <v>0</v>
      </c>
      <c r="AK771" s="322">
        <f>'4.  2011-2014 LRAM'!AS416*AK768</f>
        <v>0</v>
      </c>
      <c r="AL771" s="322">
        <f>'4.  2011-2014 LRAM'!AT416*AL768</f>
        <v>0</v>
      </c>
      <c r="AM771" s="322">
        <f>'4.  2011-2014 LRAM'!AU416*AM768</f>
        <v>0</v>
      </c>
      <c r="AN771" s="322">
        <f>'4.  2011-2014 LRAM'!AV416*AN768</f>
        <v>0</v>
      </c>
      <c r="AO771" s="322">
        <f>'4.  2011-2014 LRAM'!AW416*AO768</f>
        <v>0</v>
      </c>
      <c r="AP771" s="322">
        <f>'4.  2011-2014 LRAM'!AX416*AP768</f>
        <v>0</v>
      </c>
      <c r="AQ771" s="322">
        <f>'4.  2011-2014 LRAM'!AY416*AQ768</f>
        <v>0</v>
      </c>
      <c r="AR771" s="322">
        <f>'4.  2011-2014 LRAM'!AZ416*AR768</f>
        <v>0</v>
      </c>
      <c r="AS771" s="507">
        <f t="shared" si="2303"/>
        <v>0</v>
      </c>
      <c r="AT771" s="370"/>
    </row>
    <row r="772" spans="2:46" ht="15" hidden="1">
      <c r="B772" s="274" t="s">
        <v>614</v>
      </c>
      <c r="C772" s="292"/>
      <c r="D772" s="234"/>
      <c r="E772" s="231"/>
      <c r="F772" s="231"/>
      <c r="G772" s="231"/>
      <c r="H772" s="231"/>
      <c r="I772" s="231"/>
      <c r="J772" s="231"/>
      <c r="K772" s="231"/>
      <c r="L772" s="231"/>
      <c r="M772" s="231"/>
      <c r="N772" s="231"/>
      <c r="O772" s="231"/>
      <c r="P772" s="231"/>
      <c r="Q772" s="231"/>
      <c r="R772" s="242"/>
      <c r="S772" s="231"/>
      <c r="T772" s="231"/>
      <c r="U772" s="231"/>
      <c r="V772" s="234"/>
      <c r="W772" s="234"/>
      <c r="X772" s="234"/>
      <c r="Y772" s="234"/>
      <c r="Z772" s="231"/>
      <c r="AA772" s="231"/>
      <c r="AB772" s="231"/>
      <c r="AC772" s="231"/>
      <c r="AD772" s="231"/>
      <c r="AE772" s="322">
        <f>'4.  2011-2014 LRAM'!AM553*AE768</f>
        <v>0</v>
      </c>
      <c r="AF772" s="322">
        <f>'4.  2011-2014 LRAM'!AN553*AF768</f>
        <v>0</v>
      </c>
      <c r="AG772" s="322">
        <f>'4.  2011-2014 LRAM'!AO553*AG768</f>
        <v>0</v>
      </c>
      <c r="AH772" s="322">
        <f>'4.  2011-2014 LRAM'!AP553*AH768</f>
        <v>0</v>
      </c>
      <c r="AI772" s="322">
        <f>'4.  2011-2014 LRAM'!AQ553*AI768</f>
        <v>0</v>
      </c>
      <c r="AJ772" s="322">
        <f>'4.  2011-2014 LRAM'!AR553*AJ768</f>
        <v>0</v>
      </c>
      <c r="AK772" s="322">
        <f>'4.  2011-2014 LRAM'!AS553*AK768</f>
        <v>0</v>
      </c>
      <c r="AL772" s="322">
        <f>'4.  2011-2014 LRAM'!AT553*AL768</f>
        <v>0</v>
      </c>
      <c r="AM772" s="322">
        <f>'4.  2011-2014 LRAM'!AU553*AM768</f>
        <v>0</v>
      </c>
      <c r="AN772" s="322">
        <f>'4.  2011-2014 LRAM'!AV553*AN768</f>
        <v>0</v>
      </c>
      <c r="AO772" s="322">
        <f>'4.  2011-2014 LRAM'!AW553*AO768</f>
        <v>0</v>
      </c>
      <c r="AP772" s="322">
        <f>'4.  2011-2014 LRAM'!AX553*AP768</f>
        <v>0</v>
      </c>
      <c r="AQ772" s="322">
        <f>'4.  2011-2014 LRAM'!AY553*AQ768</f>
        <v>0</v>
      </c>
      <c r="AR772" s="322">
        <f>'4.  2011-2014 LRAM'!AZ553*AR768</f>
        <v>0</v>
      </c>
      <c r="AS772" s="507">
        <f t="shared" si="2303"/>
        <v>0</v>
      </c>
      <c r="AT772" s="370"/>
    </row>
    <row r="773" spans="2:46" ht="15" hidden="1">
      <c r="B773" s="274" t="s">
        <v>615</v>
      </c>
      <c r="C773" s="292"/>
      <c r="D773" s="234"/>
      <c r="E773" s="231"/>
      <c r="F773" s="231"/>
      <c r="G773" s="231"/>
      <c r="H773" s="231"/>
      <c r="I773" s="231"/>
      <c r="J773" s="231"/>
      <c r="K773" s="231"/>
      <c r="L773" s="231"/>
      <c r="M773" s="231"/>
      <c r="N773" s="231"/>
      <c r="O773" s="231"/>
      <c r="P773" s="231"/>
      <c r="Q773" s="231"/>
      <c r="R773" s="242"/>
      <c r="S773" s="231"/>
      <c r="T773" s="231"/>
      <c r="U773" s="231"/>
      <c r="V773" s="234"/>
      <c r="W773" s="234"/>
      <c r="X773" s="234"/>
      <c r="Y773" s="234"/>
      <c r="Z773" s="231"/>
      <c r="AA773" s="231"/>
      <c r="AB773" s="231"/>
      <c r="AC773" s="231"/>
      <c r="AD773" s="231"/>
      <c r="AE773" s="322">
        <f>AE210*AE768</f>
        <v>0</v>
      </c>
      <c r="AF773" s="322">
        <f t="shared" ref="AF773:AR773" si="2304">AF210*AF768</f>
        <v>0</v>
      </c>
      <c r="AG773" s="322">
        <f t="shared" si="2304"/>
        <v>0</v>
      </c>
      <c r="AH773" s="322">
        <f t="shared" si="2304"/>
        <v>0</v>
      </c>
      <c r="AI773" s="322">
        <f t="shared" si="2304"/>
        <v>0</v>
      </c>
      <c r="AJ773" s="322">
        <f t="shared" si="2304"/>
        <v>0</v>
      </c>
      <c r="AK773" s="322">
        <f t="shared" si="2304"/>
        <v>0</v>
      </c>
      <c r="AL773" s="322">
        <f t="shared" si="2304"/>
        <v>0</v>
      </c>
      <c r="AM773" s="322">
        <f t="shared" si="2304"/>
        <v>0</v>
      </c>
      <c r="AN773" s="322">
        <f t="shared" si="2304"/>
        <v>0</v>
      </c>
      <c r="AO773" s="322">
        <f t="shared" si="2304"/>
        <v>0</v>
      </c>
      <c r="AP773" s="322">
        <f t="shared" si="2304"/>
        <v>0</v>
      </c>
      <c r="AQ773" s="322">
        <f t="shared" si="2304"/>
        <v>0</v>
      </c>
      <c r="AR773" s="322">
        <f t="shared" si="2304"/>
        <v>0</v>
      </c>
      <c r="AS773" s="507">
        <f t="shared" si="2303"/>
        <v>0</v>
      </c>
      <c r="AT773" s="370"/>
    </row>
    <row r="774" spans="2:46" ht="15" hidden="1">
      <c r="B774" s="274" t="s">
        <v>616</v>
      </c>
      <c r="C774" s="292"/>
      <c r="D774" s="234"/>
      <c r="E774" s="231"/>
      <c r="F774" s="231"/>
      <c r="G774" s="231"/>
      <c r="H774" s="231"/>
      <c r="I774" s="231"/>
      <c r="J774" s="231"/>
      <c r="K774" s="231"/>
      <c r="L774" s="231"/>
      <c r="M774" s="231"/>
      <c r="N774" s="231"/>
      <c r="O774" s="231"/>
      <c r="P774" s="231"/>
      <c r="Q774" s="231"/>
      <c r="R774" s="242"/>
      <c r="S774" s="231"/>
      <c r="T774" s="231"/>
      <c r="U774" s="231"/>
      <c r="V774" s="234"/>
      <c r="W774" s="234"/>
      <c r="X774" s="234"/>
      <c r="Y774" s="234"/>
      <c r="Z774" s="231"/>
      <c r="AA774" s="231"/>
      <c r="AB774" s="231"/>
      <c r="AC774" s="231"/>
      <c r="AD774" s="231"/>
      <c r="AE774" s="322">
        <f>AE400*AE768</f>
        <v>0</v>
      </c>
      <c r="AF774" s="322">
        <f t="shared" ref="AF774:AR774" si="2305">AF400*AF768</f>
        <v>0</v>
      </c>
      <c r="AG774" s="322">
        <f t="shared" si="2305"/>
        <v>0</v>
      </c>
      <c r="AH774" s="322">
        <f t="shared" si="2305"/>
        <v>0</v>
      </c>
      <c r="AI774" s="322">
        <f t="shared" si="2305"/>
        <v>0</v>
      </c>
      <c r="AJ774" s="322">
        <f t="shared" si="2305"/>
        <v>0</v>
      </c>
      <c r="AK774" s="322">
        <f t="shared" si="2305"/>
        <v>0</v>
      </c>
      <c r="AL774" s="322">
        <f t="shared" si="2305"/>
        <v>0</v>
      </c>
      <c r="AM774" s="322">
        <f t="shared" si="2305"/>
        <v>0</v>
      </c>
      <c r="AN774" s="322">
        <f t="shared" si="2305"/>
        <v>0</v>
      </c>
      <c r="AO774" s="322">
        <f t="shared" si="2305"/>
        <v>0</v>
      </c>
      <c r="AP774" s="322">
        <f t="shared" si="2305"/>
        <v>0</v>
      </c>
      <c r="AQ774" s="322">
        <f t="shared" si="2305"/>
        <v>0</v>
      </c>
      <c r="AR774" s="322">
        <f t="shared" si="2305"/>
        <v>0</v>
      </c>
      <c r="AS774" s="507">
        <f t="shared" si="2303"/>
        <v>0</v>
      </c>
      <c r="AT774" s="370"/>
    </row>
    <row r="775" spans="2:46" ht="15" hidden="1">
      <c r="B775" s="274" t="s">
        <v>617</v>
      </c>
      <c r="C775" s="292"/>
      <c r="D775" s="234"/>
      <c r="E775" s="231"/>
      <c r="F775" s="231"/>
      <c r="G775" s="231"/>
      <c r="H775" s="231"/>
      <c r="I775" s="231"/>
      <c r="J775" s="231"/>
      <c r="K775" s="231"/>
      <c r="L775" s="231"/>
      <c r="M775" s="231"/>
      <c r="N775" s="231"/>
      <c r="O775" s="231"/>
      <c r="P775" s="231"/>
      <c r="Q775" s="231"/>
      <c r="R775" s="242"/>
      <c r="S775" s="231"/>
      <c r="T775" s="231"/>
      <c r="U775" s="231"/>
      <c r="V775" s="234"/>
      <c r="W775" s="234"/>
      <c r="X775" s="234"/>
      <c r="Y775" s="234"/>
      <c r="Z775" s="231"/>
      <c r="AA775" s="231"/>
      <c r="AB775" s="231"/>
      <c r="AC775" s="231"/>
      <c r="AD775" s="231"/>
      <c r="AE775" s="322">
        <f>AE590*AE768</f>
        <v>0</v>
      </c>
      <c r="AF775" s="322">
        <f t="shared" ref="AF775:AR775" si="2306">AF590*AF768</f>
        <v>0</v>
      </c>
      <c r="AG775" s="322">
        <f t="shared" si="2306"/>
        <v>0</v>
      </c>
      <c r="AH775" s="322">
        <f t="shared" si="2306"/>
        <v>0</v>
      </c>
      <c r="AI775" s="322">
        <f t="shared" si="2306"/>
        <v>0</v>
      </c>
      <c r="AJ775" s="322">
        <f t="shared" si="2306"/>
        <v>0</v>
      </c>
      <c r="AK775" s="322">
        <f t="shared" si="2306"/>
        <v>0</v>
      </c>
      <c r="AL775" s="322">
        <f t="shared" si="2306"/>
        <v>0</v>
      </c>
      <c r="AM775" s="322">
        <f t="shared" si="2306"/>
        <v>0</v>
      </c>
      <c r="AN775" s="322">
        <f t="shared" si="2306"/>
        <v>0</v>
      </c>
      <c r="AO775" s="322">
        <f t="shared" si="2306"/>
        <v>0</v>
      </c>
      <c r="AP775" s="322">
        <f t="shared" si="2306"/>
        <v>0</v>
      </c>
      <c r="AQ775" s="322">
        <f t="shared" si="2306"/>
        <v>0</v>
      </c>
      <c r="AR775" s="322">
        <f t="shared" si="2306"/>
        <v>0</v>
      </c>
      <c r="AS775" s="507">
        <f t="shared" si="2303"/>
        <v>0</v>
      </c>
      <c r="AT775" s="370"/>
    </row>
    <row r="776" spans="2:46" ht="15" hidden="1">
      <c r="B776" s="274" t="s">
        <v>618</v>
      </c>
      <c r="C776" s="292"/>
      <c r="D776" s="234"/>
      <c r="E776" s="231"/>
      <c r="F776" s="231"/>
      <c r="G776" s="231"/>
      <c r="H776" s="231"/>
      <c r="I776" s="231"/>
      <c r="J776" s="231"/>
      <c r="K776" s="231"/>
      <c r="L776" s="231"/>
      <c r="M776" s="231"/>
      <c r="N776" s="231"/>
      <c r="O776" s="231"/>
      <c r="P776" s="231"/>
      <c r="Q776" s="231"/>
      <c r="R776" s="242"/>
      <c r="S776" s="231"/>
      <c r="T776" s="231"/>
      <c r="U776" s="231"/>
      <c r="V776" s="234"/>
      <c r="W776" s="234"/>
      <c r="X776" s="234"/>
      <c r="Y776" s="234"/>
      <c r="Z776" s="231"/>
      <c r="AA776" s="231"/>
      <c r="AB776" s="231"/>
      <c r="AC776" s="231"/>
      <c r="AD776" s="231"/>
      <c r="AE776" s="322">
        <f>AE765*AE768</f>
        <v>0</v>
      </c>
      <c r="AF776" s="322">
        <f t="shared" ref="AF776:AR776" si="2307">AF765*AF768</f>
        <v>0</v>
      </c>
      <c r="AG776" s="322">
        <f t="shared" si="2307"/>
        <v>0</v>
      </c>
      <c r="AH776" s="322">
        <f t="shared" si="2307"/>
        <v>0</v>
      </c>
      <c r="AI776" s="322">
        <f t="shared" si="2307"/>
        <v>0</v>
      </c>
      <c r="AJ776" s="322">
        <f t="shared" si="2307"/>
        <v>0</v>
      </c>
      <c r="AK776" s="322">
        <f t="shared" si="2307"/>
        <v>0</v>
      </c>
      <c r="AL776" s="322">
        <f t="shared" si="2307"/>
        <v>0</v>
      </c>
      <c r="AM776" s="322">
        <f t="shared" si="2307"/>
        <v>0</v>
      </c>
      <c r="AN776" s="322">
        <f t="shared" si="2307"/>
        <v>0</v>
      </c>
      <c r="AO776" s="322">
        <f t="shared" si="2307"/>
        <v>0</v>
      </c>
      <c r="AP776" s="322">
        <f t="shared" si="2307"/>
        <v>0</v>
      </c>
      <c r="AQ776" s="322">
        <f t="shared" si="2307"/>
        <v>0</v>
      </c>
      <c r="AR776" s="322">
        <f t="shared" si="2307"/>
        <v>0</v>
      </c>
      <c r="AS776" s="507">
        <f>SUM(AE776:AR776)</f>
        <v>0</v>
      </c>
      <c r="AT776" s="370"/>
    </row>
    <row r="777" spans="2:46" ht="15.6" hidden="1">
      <c r="B777" s="296" t="s">
        <v>619</v>
      </c>
      <c r="C777" s="292"/>
      <c r="D777" s="254"/>
      <c r="E777" s="284"/>
      <c r="F777" s="284"/>
      <c r="G777" s="284"/>
      <c r="H777" s="284"/>
      <c r="I777" s="284"/>
      <c r="J777" s="284"/>
      <c r="K777" s="284"/>
      <c r="L777" s="284"/>
      <c r="M777" s="284"/>
      <c r="N777" s="284"/>
      <c r="O777" s="284"/>
      <c r="P777" s="284"/>
      <c r="Q777" s="284"/>
      <c r="R777" s="251"/>
      <c r="S777" s="284"/>
      <c r="T777" s="284"/>
      <c r="U777" s="284"/>
      <c r="V777" s="254"/>
      <c r="W777" s="254"/>
      <c r="X777" s="254"/>
      <c r="Y777" s="254"/>
      <c r="Z777" s="284"/>
      <c r="AA777" s="284"/>
      <c r="AB777" s="284"/>
      <c r="AC777" s="284"/>
      <c r="AD777" s="284"/>
      <c r="AE777" s="293">
        <f>SUM(AE769:AE776)</f>
        <v>0</v>
      </c>
      <c r="AF777" s="293">
        <f>SUM(AF769:AF776)</f>
        <v>0</v>
      </c>
      <c r="AG777" s="293">
        <f t="shared" ref="AG777:AK777" si="2308">SUM(AG769:AG776)</f>
        <v>0</v>
      </c>
      <c r="AH777" s="293">
        <f t="shared" si="2308"/>
        <v>0</v>
      </c>
      <c r="AI777" s="293">
        <f t="shared" si="2308"/>
        <v>0</v>
      </c>
      <c r="AJ777" s="293">
        <f t="shared" si="2308"/>
        <v>0</v>
      </c>
      <c r="AK777" s="293">
        <f t="shared" si="2308"/>
        <v>0</v>
      </c>
      <c r="AL777" s="293">
        <f t="shared" ref="AL777:AR777" si="2309">SUM(AL769:AL776)</f>
        <v>0</v>
      </c>
      <c r="AM777" s="293">
        <f t="shared" si="2309"/>
        <v>0</v>
      </c>
      <c r="AN777" s="293">
        <f t="shared" si="2309"/>
        <v>0</v>
      </c>
      <c r="AO777" s="293">
        <f t="shared" si="2309"/>
        <v>0</v>
      </c>
      <c r="AP777" s="293">
        <f t="shared" si="2309"/>
        <v>0</v>
      </c>
      <c r="AQ777" s="293">
        <f t="shared" si="2309"/>
        <v>0</v>
      </c>
      <c r="AR777" s="293">
        <f t="shared" si="2309"/>
        <v>0</v>
      </c>
      <c r="AS777" s="342">
        <f>SUM(AS769:AS776)</f>
        <v>0</v>
      </c>
      <c r="AT777" s="370"/>
    </row>
    <row r="778" spans="2:46" ht="15.6" hidden="1">
      <c r="B778" s="296" t="s">
        <v>620</v>
      </c>
      <c r="C778" s="292"/>
      <c r="D778" s="297"/>
      <c r="E778" s="284"/>
      <c r="F778" s="284"/>
      <c r="G778" s="284"/>
      <c r="H778" s="284"/>
      <c r="I778" s="284"/>
      <c r="J778" s="284"/>
      <c r="K778" s="284"/>
      <c r="L778" s="284"/>
      <c r="M778" s="284"/>
      <c r="N778" s="284"/>
      <c r="O778" s="284"/>
      <c r="P778" s="284"/>
      <c r="Q778" s="284"/>
      <c r="R778" s="251"/>
      <c r="S778" s="284"/>
      <c r="T778" s="284"/>
      <c r="U778" s="284"/>
      <c r="V778" s="254"/>
      <c r="W778" s="254"/>
      <c r="X778" s="254"/>
      <c r="Y778" s="254"/>
      <c r="Z778" s="284"/>
      <c r="AA778" s="284"/>
      <c r="AB778" s="284"/>
      <c r="AC778" s="284"/>
      <c r="AD778" s="284"/>
      <c r="AE778" s="294">
        <f>AE766*AE768</f>
        <v>0</v>
      </c>
      <c r="AF778" s="294">
        <f t="shared" ref="AF778:AK778" si="2310">AF766*AF768</f>
        <v>0</v>
      </c>
      <c r="AG778" s="294">
        <f t="shared" si="2310"/>
        <v>0</v>
      </c>
      <c r="AH778" s="294">
        <f t="shared" si="2310"/>
        <v>0</v>
      </c>
      <c r="AI778" s="294">
        <f t="shared" si="2310"/>
        <v>0</v>
      </c>
      <c r="AJ778" s="294">
        <f t="shared" si="2310"/>
        <v>0</v>
      </c>
      <c r="AK778" s="294">
        <f t="shared" si="2310"/>
        <v>0</v>
      </c>
      <c r="AL778" s="294">
        <f t="shared" ref="AL778:AR778" si="2311">AL766*AL768</f>
        <v>0</v>
      </c>
      <c r="AM778" s="294">
        <f t="shared" si="2311"/>
        <v>0</v>
      </c>
      <c r="AN778" s="294">
        <f t="shared" si="2311"/>
        <v>0</v>
      </c>
      <c r="AO778" s="294">
        <f t="shared" si="2311"/>
        <v>0</v>
      </c>
      <c r="AP778" s="294">
        <f t="shared" si="2311"/>
        <v>0</v>
      </c>
      <c r="AQ778" s="294">
        <f t="shared" si="2311"/>
        <v>0</v>
      </c>
      <c r="AR778" s="294">
        <f t="shared" si="2311"/>
        <v>0</v>
      </c>
      <c r="AS778" s="342">
        <f>SUM(AE778:AR778)</f>
        <v>0</v>
      </c>
      <c r="AT778" s="370"/>
    </row>
    <row r="779" spans="2:46" ht="15.6" hidden="1">
      <c r="B779" s="296" t="s">
        <v>621</v>
      </c>
      <c r="C779" s="292"/>
      <c r="D779" s="297"/>
      <c r="E779" s="284"/>
      <c r="F779" s="284"/>
      <c r="G779" s="284"/>
      <c r="H779" s="284"/>
      <c r="I779" s="284"/>
      <c r="J779" s="284"/>
      <c r="K779" s="284"/>
      <c r="L779" s="284"/>
      <c r="M779" s="284"/>
      <c r="N779" s="284"/>
      <c r="O779" s="284"/>
      <c r="P779" s="284"/>
      <c r="Q779" s="284"/>
      <c r="R779" s="251"/>
      <c r="S779" s="284"/>
      <c r="T779" s="284"/>
      <c r="U779" s="284"/>
      <c r="V779" s="297"/>
      <c r="W779" s="297"/>
      <c r="X779" s="297"/>
      <c r="Y779" s="297"/>
      <c r="Z779" s="284"/>
      <c r="AA779" s="284"/>
      <c r="AB779" s="284"/>
      <c r="AC779" s="284"/>
      <c r="AD779" s="284"/>
      <c r="AE779" s="298"/>
      <c r="AF779" s="298"/>
      <c r="AG779" s="298"/>
      <c r="AH779" s="298"/>
      <c r="AI779" s="298"/>
      <c r="AJ779" s="298"/>
      <c r="AK779" s="298"/>
      <c r="AL779" s="298"/>
      <c r="AM779" s="298"/>
      <c r="AN779" s="298"/>
      <c r="AO779" s="298"/>
      <c r="AP779" s="298"/>
      <c r="AQ779" s="298"/>
      <c r="AR779" s="298"/>
      <c r="AS779" s="342">
        <f>AS777-AS778</f>
        <v>0</v>
      </c>
      <c r="AT779" s="370"/>
    </row>
    <row r="780" spans="2:46" ht="15" hidden="1">
      <c r="B780" s="274"/>
      <c r="C780" s="297"/>
      <c r="D780" s="297"/>
      <c r="E780" s="284"/>
      <c r="F780" s="284"/>
      <c r="G780" s="284"/>
      <c r="H780" s="284"/>
      <c r="I780" s="284"/>
      <c r="J780" s="284"/>
      <c r="K780" s="284"/>
      <c r="L780" s="284"/>
      <c r="M780" s="284"/>
      <c r="N780" s="284"/>
      <c r="O780" s="284"/>
      <c r="P780" s="284"/>
      <c r="Q780" s="284"/>
      <c r="R780" s="251"/>
      <c r="S780" s="284"/>
      <c r="T780" s="284"/>
      <c r="U780" s="284"/>
      <c r="V780" s="297"/>
      <c r="W780" s="292"/>
      <c r="X780" s="297"/>
      <c r="Y780" s="297"/>
      <c r="Z780" s="284"/>
      <c r="AA780" s="284"/>
      <c r="AB780" s="284"/>
      <c r="AC780" s="284"/>
      <c r="AD780" s="284"/>
      <c r="AE780" s="299"/>
      <c r="AF780" s="299"/>
      <c r="AG780" s="299"/>
      <c r="AH780" s="299"/>
      <c r="AI780" s="299"/>
      <c r="AJ780" s="299"/>
      <c r="AK780" s="299"/>
      <c r="AL780" s="299"/>
      <c r="AM780" s="299"/>
      <c r="AN780" s="299"/>
      <c r="AO780" s="299"/>
      <c r="AP780" s="299"/>
      <c r="AQ780" s="299"/>
      <c r="AR780" s="299"/>
      <c r="AS780" s="295"/>
      <c r="AT780" s="370"/>
    </row>
    <row r="781" spans="2:46" ht="15" hidden="1">
      <c r="B781" s="367" t="s">
        <v>622</v>
      </c>
      <c r="C781" s="255"/>
      <c r="D781" s="231"/>
      <c r="E781" s="231"/>
      <c r="F781" s="231"/>
      <c r="G781" s="231"/>
      <c r="H781" s="231"/>
      <c r="I781" s="231"/>
      <c r="J781" s="231"/>
      <c r="K781" s="231"/>
      <c r="L781" s="231"/>
      <c r="M781" s="231"/>
      <c r="N781" s="231"/>
      <c r="O781" s="231"/>
      <c r="P781" s="231"/>
      <c r="Q781" s="231"/>
      <c r="R781" s="303"/>
      <c r="S781" s="231"/>
      <c r="T781" s="231"/>
      <c r="U781" s="231"/>
      <c r="V781" s="255"/>
      <c r="W781" s="234"/>
      <c r="X781" s="234"/>
      <c r="Y781" s="231"/>
      <c r="Z781" s="231"/>
      <c r="AA781" s="234"/>
      <c r="AB781" s="234"/>
      <c r="AC781" s="234"/>
      <c r="AD781" s="234"/>
      <c r="AE781" s="242">
        <f>SUMPRODUCT($E$608:$E$763,AE608:AE763)</f>
        <v>0</v>
      </c>
      <c r="AF781" s="242">
        <f>SUMPRODUCT($E$608:$E$763,AF608:AF763)</f>
        <v>0</v>
      </c>
      <c r="AG781" s="242">
        <f>IF(AG606="kw",SUMPRODUCT($Q$608:$Q$763,$S$608:$S$763,AG608:AG763),SUMPRODUCT($E$608:$E$763,AG608:AG763))</f>
        <v>0</v>
      </c>
      <c r="AH781" s="242">
        <f t="shared" ref="AH781:AR781" si="2312">IF(AH606="kw",SUMPRODUCT($Q$608:$Q$763,$S$608:$S$763,AH608:AH763),SUMPRODUCT($E$608:$E$763,AH608:AH763))</f>
        <v>0</v>
      </c>
      <c r="AI781" s="242">
        <f t="shared" si="2312"/>
        <v>0</v>
      </c>
      <c r="AJ781" s="242">
        <f t="shared" si="2312"/>
        <v>0</v>
      </c>
      <c r="AK781" s="242">
        <f t="shared" si="2312"/>
        <v>0</v>
      </c>
      <c r="AL781" s="242">
        <f t="shared" si="2312"/>
        <v>0</v>
      </c>
      <c r="AM781" s="242">
        <f t="shared" si="2312"/>
        <v>0</v>
      </c>
      <c r="AN781" s="242">
        <f t="shared" si="2312"/>
        <v>0</v>
      </c>
      <c r="AO781" s="242">
        <f t="shared" si="2312"/>
        <v>0</v>
      </c>
      <c r="AP781" s="242">
        <f t="shared" si="2312"/>
        <v>0</v>
      </c>
      <c r="AQ781" s="242">
        <f t="shared" si="2312"/>
        <v>0</v>
      </c>
      <c r="AR781" s="242">
        <f t="shared" si="2312"/>
        <v>0</v>
      </c>
      <c r="AS781" s="286"/>
    </row>
    <row r="782" spans="2:46" ht="15" hidden="1">
      <c r="B782" s="367" t="s">
        <v>623</v>
      </c>
      <c r="C782" s="255"/>
      <c r="D782" s="231"/>
      <c r="E782" s="231"/>
      <c r="F782" s="231"/>
      <c r="G782" s="231"/>
      <c r="H782" s="231"/>
      <c r="I782" s="231"/>
      <c r="J782" s="231"/>
      <c r="K782" s="231"/>
      <c r="L782" s="231"/>
      <c r="M782" s="231"/>
      <c r="N782" s="231"/>
      <c r="O782" s="231"/>
      <c r="P782" s="231"/>
      <c r="Q782" s="231"/>
      <c r="R782" s="303"/>
      <c r="S782" s="231"/>
      <c r="T782" s="231"/>
      <c r="U782" s="231"/>
      <c r="V782" s="255"/>
      <c r="W782" s="234"/>
      <c r="X782" s="234"/>
      <c r="Y782" s="231"/>
      <c r="Z782" s="231"/>
      <c r="AA782" s="234"/>
      <c r="AB782" s="234"/>
      <c r="AC782" s="234"/>
      <c r="AD782" s="234"/>
      <c r="AE782" s="242">
        <f>SUMPRODUCT($F$608:$F$763,AE608:AE763)</f>
        <v>0</v>
      </c>
      <c r="AF782" s="242">
        <f>SUMPRODUCT($F$608:$F$763,AF608:AF763)</f>
        <v>0</v>
      </c>
      <c r="AG782" s="242">
        <f>IF(AG606="kw",SUMPRODUCT($Q$608:$Q$763,$T$608:$T$763,AG608:AG763),SUMPRODUCT($F$608:$F$763,AG608:AG763))</f>
        <v>0</v>
      </c>
      <c r="AH782" s="242">
        <f t="shared" ref="AH782:AR782" si="2313">IF(AH606="kw",SUMPRODUCT($Q$608:$Q$763,$T$608:$T$763,AH608:AH763),SUMPRODUCT($F$608:$F$763,AH608:AH763))</f>
        <v>0</v>
      </c>
      <c r="AI782" s="242">
        <f t="shared" si="2313"/>
        <v>0</v>
      </c>
      <c r="AJ782" s="242">
        <f t="shared" si="2313"/>
        <v>0</v>
      </c>
      <c r="AK782" s="242">
        <f t="shared" si="2313"/>
        <v>0</v>
      </c>
      <c r="AL782" s="242">
        <f t="shared" si="2313"/>
        <v>0</v>
      </c>
      <c r="AM782" s="242">
        <f t="shared" si="2313"/>
        <v>0</v>
      </c>
      <c r="AN782" s="242">
        <f t="shared" si="2313"/>
        <v>0</v>
      </c>
      <c r="AO782" s="242">
        <f t="shared" si="2313"/>
        <v>0</v>
      </c>
      <c r="AP782" s="242">
        <f t="shared" si="2313"/>
        <v>0</v>
      </c>
      <c r="AQ782" s="242">
        <f t="shared" si="2313"/>
        <v>0</v>
      </c>
      <c r="AR782" s="242">
        <f t="shared" si="2313"/>
        <v>0</v>
      </c>
      <c r="AS782" s="286"/>
    </row>
    <row r="783" spans="2:46" ht="15" hidden="1">
      <c r="B783" s="367" t="s">
        <v>624</v>
      </c>
      <c r="C783" s="255"/>
      <c r="D783" s="231"/>
      <c r="E783" s="231"/>
      <c r="F783" s="231"/>
      <c r="G783" s="231"/>
      <c r="H783" s="231"/>
      <c r="I783" s="231"/>
      <c r="J783" s="231"/>
      <c r="K783" s="231"/>
      <c r="L783" s="231"/>
      <c r="M783" s="231"/>
      <c r="N783" s="231"/>
      <c r="O783" s="231"/>
      <c r="P783" s="231"/>
      <c r="Q783" s="231"/>
      <c r="R783" s="303"/>
      <c r="S783" s="231"/>
      <c r="T783" s="231"/>
      <c r="U783" s="231"/>
      <c r="V783" s="255"/>
      <c r="W783" s="234"/>
      <c r="X783" s="234"/>
      <c r="Y783" s="231"/>
      <c r="Z783" s="231"/>
      <c r="AA783" s="234"/>
      <c r="AB783" s="234"/>
      <c r="AC783" s="234"/>
      <c r="AD783" s="234"/>
      <c r="AE783" s="242">
        <f>SUMPRODUCT($G$608:$G$763,AE608:AE763)</f>
        <v>0</v>
      </c>
      <c r="AF783" s="242">
        <f>SUMPRODUCT($G$608:$G$763,AF608:AF763)</f>
        <v>0</v>
      </c>
      <c r="AG783" s="242">
        <f>IF(AG606="kw",SUMPRODUCT($Q$608:$Q$763,$U$608:$U$763,AG608:AG763),SUMPRODUCT($G$608:$G$763,AG608:AG763))</f>
        <v>0</v>
      </c>
      <c r="AH783" s="242">
        <f t="shared" ref="AH783:AR783" si="2314">IF(AH606="kw",SUMPRODUCT($Q$608:$Q$763,$U$608:$U$763,AH608:AH763),SUMPRODUCT($G$608:$G$763,AH608:AH763))</f>
        <v>0</v>
      </c>
      <c r="AI783" s="242">
        <f t="shared" si="2314"/>
        <v>0</v>
      </c>
      <c r="AJ783" s="242">
        <f t="shared" si="2314"/>
        <v>0</v>
      </c>
      <c r="AK783" s="242">
        <f t="shared" si="2314"/>
        <v>0</v>
      </c>
      <c r="AL783" s="242">
        <f t="shared" si="2314"/>
        <v>0</v>
      </c>
      <c r="AM783" s="242">
        <f t="shared" si="2314"/>
        <v>0</v>
      </c>
      <c r="AN783" s="242">
        <f t="shared" si="2314"/>
        <v>0</v>
      </c>
      <c r="AO783" s="242">
        <f t="shared" si="2314"/>
        <v>0</v>
      </c>
      <c r="AP783" s="242">
        <f t="shared" si="2314"/>
        <v>0</v>
      </c>
      <c r="AQ783" s="242">
        <f t="shared" si="2314"/>
        <v>0</v>
      </c>
      <c r="AR783" s="242">
        <f t="shared" si="2314"/>
        <v>0</v>
      </c>
      <c r="AS783" s="286"/>
    </row>
    <row r="784" spans="2:46" ht="15" hidden="1">
      <c r="B784" s="367" t="s">
        <v>625</v>
      </c>
      <c r="C784" s="255"/>
      <c r="D784" s="231"/>
      <c r="E784" s="231"/>
      <c r="F784" s="231"/>
      <c r="G784" s="231"/>
      <c r="H784" s="231"/>
      <c r="I784" s="231"/>
      <c r="J784" s="231"/>
      <c r="K784" s="231"/>
      <c r="L784" s="231"/>
      <c r="M784" s="231"/>
      <c r="N784" s="231"/>
      <c r="O784" s="231"/>
      <c r="P784" s="231"/>
      <c r="Q784" s="231"/>
      <c r="R784" s="303"/>
      <c r="S784" s="231"/>
      <c r="T784" s="231"/>
      <c r="U784" s="231"/>
      <c r="V784" s="255"/>
      <c r="W784" s="234"/>
      <c r="X784" s="234"/>
      <c r="Y784" s="231"/>
      <c r="Z784" s="231"/>
      <c r="AA784" s="234"/>
      <c r="AB784" s="234"/>
      <c r="AC784" s="234"/>
      <c r="AD784" s="234"/>
      <c r="AE784" s="242">
        <f>SUMPRODUCT($H$608:$H$763,AE608:AE763)</f>
        <v>0</v>
      </c>
      <c r="AF784" s="242">
        <f>SUMPRODUCT($H$608:$H$763,AF608:AF763)</f>
        <v>0</v>
      </c>
      <c r="AG784" s="242">
        <f>IF(AG606="kw",SUMPRODUCT($Q$608:$Q$763,$V$608:$V$763,AG608:AG763),SUMPRODUCT($H$608:$H$763,AG608:AG763))</f>
        <v>0</v>
      </c>
      <c r="AH784" s="242">
        <f t="shared" ref="AH784:AR784" si="2315">IF(AH606="kw",SUMPRODUCT($Q$608:$Q$763,$V$608:$V$763,AH608:AH763),SUMPRODUCT($H$608:$H$763,AH608:AH763))</f>
        <v>0</v>
      </c>
      <c r="AI784" s="242">
        <f t="shared" si="2315"/>
        <v>0</v>
      </c>
      <c r="AJ784" s="242">
        <f t="shared" si="2315"/>
        <v>0</v>
      </c>
      <c r="AK784" s="242">
        <f t="shared" si="2315"/>
        <v>0</v>
      </c>
      <c r="AL784" s="242">
        <f t="shared" si="2315"/>
        <v>0</v>
      </c>
      <c r="AM784" s="242">
        <f t="shared" si="2315"/>
        <v>0</v>
      </c>
      <c r="AN784" s="242">
        <f t="shared" si="2315"/>
        <v>0</v>
      </c>
      <c r="AO784" s="242">
        <f t="shared" si="2315"/>
        <v>0</v>
      </c>
      <c r="AP784" s="242">
        <f t="shared" si="2315"/>
        <v>0</v>
      </c>
      <c r="AQ784" s="242">
        <f t="shared" si="2315"/>
        <v>0</v>
      </c>
      <c r="AR784" s="242">
        <f t="shared" si="2315"/>
        <v>0</v>
      </c>
      <c r="AS784" s="286"/>
    </row>
    <row r="785" spans="1:45" ht="15" hidden="1">
      <c r="B785" s="367" t="s">
        <v>626</v>
      </c>
      <c r="C785" s="255"/>
      <c r="D785" s="231"/>
      <c r="E785" s="231"/>
      <c r="F785" s="231"/>
      <c r="G785" s="231"/>
      <c r="H785" s="231"/>
      <c r="I785" s="231"/>
      <c r="J785" s="231"/>
      <c r="K785" s="231"/>
      <c r="L785" s="231"/>
      <c r="M785" s="231"/>
      <c r="N785" s="231"/>
      <c r="O785" s="231"/>
      <c r="P785" s="231"/>
      <c r="Q785" s="231"/>
      <c r="R785" s="303"/>
      <c r="S785" s="231"/>
      <c r="T785" s="231"/>
      <c r="U785" s="231"/>
      <c r="V785" s="255"/>
      <c r="W785" s="234"/>
      <c r="X785" s="234"/>
      <c r="Y785" s="231"/>
      <c r="Z785" s="231"/>
      <c r="AA785" s="234"/>
      <c r="AB785" s="234"/>
      <c r="AC785" s="234"/>
      <c r="AD785" s="234"/>
      <c r="AE785" s="242">
        <f>SUMPRODUCT($I$608:$I$763,AE608:AE763)</f>
        <v>0</v>
      </c>
      <c r="AF785" s="242">
        <f>SUMPRODUCT($I$608:$I$763,AF608:AF763)</f>
        <v>0</v>
      </c>
      <c r="AG785" s="242">
        <f>IF(AG606="kw",SUMPRODUCT($Q$608:$Q$763,$W$608:$W$763,AG608:AG763),SUMPRODUCT($I$608:$I$763,AG608:AG763))</f>
        <v>0</v>
      </c>
      <c r="AH785" s="242">
        <f t="shared" ref="AH785:AR785" si="2316">IF(AH606="kw",SUMPRODUCT($Q$608:$Q$763,$W$608:$W$763,AH608:AH763),SUMPRODUCT($I$608:$I$763,AH608:AH763))</f>
        <v>0</v>
      </c>
      <c r="AI785" s="242">
        <f t="shared" si="2316"/>
        <v>0</v>
      </c>
      <c r="AJ785" s="242">
        <f t="shared" si="2316"/>
        <v>0</v>
      </c>
      <c r="AK785" s="242">
        <f t="shared" si="2316"/>
        <v>0</v>
      </c>
      <c r="AL785" s="242">
        <f t="shared" si="2316"/>
        <v>0</v>
      </c>
      <c r="AM785" s="242">
        <f t="shared" si="2316"/>
        <v>0</v>
      </c>
      <c r="AN785" s="242">
        <f t="shared" si="2316"/>
        <v>0</v>
      </c>
      <c r="AO785" s="242">
        <f t="shared" si="2316"/>
        <v>0</v>
      </c>
      <c r="AP785" s="242">
        <f t="shared" si="2316"/>
        <v>0</v>
      </c>
      <c r="AQ785" s="242">
        <f t="shared" si="2316"/>
        <v>0</v>
      </c>
      <c r="AR785" s="242">
        <f t="shared" si="2316"/>
        <v>0</v>
      </c>
      <c r="AS785" s="286"/>
    </row>
    <row r="786" spans="1:45" ht="15" hidden="1">
      <c r="B786" s="367" t="s">
        <v>627</v>
      </c>
      <c r="C786" s="255"/>
      <c r="D786" s="231"/>
      <c r="E786" s="231"/>
      <c r="F786" s="231"/>
      <c r="G786" s="231"/>
      <c r="H786" s="231"/>
      <c r="I786" s="231"/>
      <c r="J786" s="231"/>
      <c r="K786" s="231"/>
      <c r="L786" s="231"/>
      <c r="M786" s="231"/>
      <c r="N786" s="231"/>
      <c r="O786" s="231"/>
      <c r="P786" s="231"/>
      <c r="Q786" s="231"/>
      <c r="R786" s="303"/>
      <c r="S786" s="231"/>
      <c r="T786" s="231"/>
      <c r="U786" s="231"/>
      <c r="V786" s="255"/>
      <c r="W786" s="234"/>
      <c r="X786" s="234"/>
      <c r="Y786" s="231"/>
      <c r="Z786" s="231"/>
      <c r="AA786" s="234"/>
      <c r="AB786" s="234"/>
      <c r="AC786" s="234"/>
      <c r="AD786" s="234"/>
      <c r="AE786" s="242">
        <f>SUMPRODUCT($J$608:$J$763,AE608:AE763)</f>
        <v>0</v>
      </c>
      <c r="AF786" s="242">
        <f>SUMPRODUCT($J$608:$J$763,AF608:AF763)</f>
        <v>0</v>
      </c>
      <c r="AG786" s="242">
        <f>IF(AG606="kw",SUMPRODUCT($Q$608:$Q$763,$X$608:$X$763,AG608:AG763),SUMPRODUCT($J$608:$J$763,AG608:AG763))</f>
        <v>0</v>
      </c>
      <c r="AH786" s="242">
        <f t="shared" ref="AH786:AR786" si="2317">IF(AH606="kw",SUMPRODUCT($Q$608:$Q$763,$X$608:$X$763,AH608:AH763),SUMPRODUCT($J$608:$J$763,AH608:AH763))</f>
        <v>0</v>
      </c>
      <c r="AI786" s="242">
        <f t="shared" si="2317"/>
        <v>0</v>
      </c>
      <c r="AJ786" s="242">
        <f t="shared" si="2317"/>
        <v>0</v>
      </c>
      <c r="AK786" s="242">
        <f t="shared" si="2317"/>
        <v>0</v>
      </c>
      <c r="AL786" s="242">
        <f t="shared" si="2317"/>
        <v>0</v>
      </c>
      <c r="AM786" s="242">
        <f t="shared" si="2317"/>
        <v>0</v>
      </c>
      <c r="AN786" s="242">
        <f t="shared" si="2317"/>
        <v>0</v>
      </c>
      <c r="AO786" s="242">
        <f t="shared" si="2317"/>
        <v>0</v>
      </c>
      <c r="AP786" s="242">
        <f t="shared" si="2317"/>
        <v>0</v>
      </c>
      <c r="AQ786" s="242">
        <f t="shared" si="2317"/>
        <v>0</v>
      </c>
      <c r="AR786" s="242">
        <f t="shared" si="2317"/>
        <v>0</v>
      </c>
      <c r="AS786" s="286"/>
    </row>
    <row r="787" spans="1:45" ht="15" hidden="1">
      <c r="B787" s="367" t="s">
        <v>628</v>
      </c>
      <c r="C787" s="255"/>
      <c r="D787" s="231"/>
      <c r="E787" s="231"/>
      <c r="F787" s="231"/>
      <c r="G787" s="231"/>
      <c r="H787" s="231"/>
      <c r="I787" s="231"/>
      <c r="J787" s="231"/>
      <c r="K787" s="231"/>
      <c r="L787" s="231"/>
      <c r="M787" s="231"/>
      <c r="N787" s="231"/>
      <c r="O787" s="231"/>
      <c r="P787" s="231"/>
      <c r="Q787" s="231"/>
      <c r="R787" s="303"/>
      <c r="S787" s="231"/>
      <c r="T787" s="231"/>
      <c r="U787" s="231"/>
      <c r="V787" s="255"/>
      <c r="W787" s="234"/>
      <c r="X787" s="234"/>
      <c r="Y787" s="231"/>
      <c r="Z787" s="231"/>
      <c r="AA787" s="234"/>
      <c r="AB787" s="234"/>
      <c r="AC787" s="234"/>
      <c r="AD787" s="234"/>
      <c r="AE787" s="242">
        <f>SUMPRODUCT($K$608:$K$763,AE608:AE763)</f>
        <v>0</v>
      </c>
      <c r="AF787" s="242">
        <f>SUMPRODUCT($K$608:$K$763,AF608:AF763)</f>
        <v>0</v>
      </c>
      <c r="AG787" s="242">
        <f>IF(AG606="kw",SUMPRODUCT($Q$608:$Q$763,$Y$608:$Y$763,AG608:AG763),SUMPRODUCT($K$608:$K$763,AG608:AG763))</f>
        <v>0</v>
      </c>
      <c r="AH787" s="242">
        <f t="shared" ref="AH787:AR787" si="2318">IF(AH606="kw",SUMPRODUCT($Q$608:$Q$763,$Y$608:$Y$763,AH608:AH763),SUMPRODUCT($K$608:$K$763,AH608:AH763))</f>
        <v>0</v>
      </c>
      <c r="AI787" s="242">
        <f t="shared" si="2318"/>
        <v>0</v>
      </c>
      <c r="AJ787" s="242">
        <f t="shared" si="2318"/>
        <v>0</v>
      </c>
      <c r="AK787" s="242">
        <f t="shared" si="2318"/>
        <v>0</v>
      </c>
      <c r="AL787" s="242">
        <f t="shared" si="2318"/>
        <v>0</v>
      </c>
      <c r="AM787" s="242">
        <f t="shared" si="2318"/>
        <v>0</v>
      </c>
      <c r="AN787" s="242">
        <f t="shared" si="2318"/>
        <v>0</v>
      </c>
      <c r="AO787" s="242">
        <f t="shared" si="2318"/>
        <v>0</v>
      </c>
      <c r="AP787" s="242">
        <f t="shared" si="2318"/>
        <v>0</v>
      </c>
      <c r="AQ787" s="242">
        <f t="shared" si="2318"/>
        <v>0</v>
      </c>
      <c r="AR787" s="242">
        <f t="shared" si="2318"/>
        <v>0</v>
      </c>
      <c r="AS787" s="286"/>
    </row>
    <row r="788" spans="1:45" ht="15" hidden="1">
      <c r="B788" s="367" t="s">
        <v>629</v>
      </c>
      <c r="C788" s="255"/>
      <c r="D788" s="231"/>
      <c r="E788" s="231"/>
      <c r="F788" s="231"/>
      <c r="G788" s="231"/>
      <c r="H788" s="231"/>
      <c r="I788" s="231"/>
      <c r="J788" s="231"/>
      <c r="K788" s="231"/>
      <c r="L788" s="231"/>
      <c r="M788" s="231"/>
      <c r="N788" s="231"/>
      <c r="O788" s="231"/>
      <c r="P788" s="231"/>
      <c r="Q788" s="231"/>
      <c r="R788" s="303"/>
      <c r="S788" s="231"/>
      <c r="T788" s="231"/>
      <c r="U788" s="231"/>
      <c r="V788" s="255"/>
      <c r="W788" s="234"/>
      <c r="X788" s="234"/>
      <c r="Y788" s="231"/>
      <c r="Z788" s="231"/>
      <c r="AA788" s="234"/>
      <c r="AB788" s="234"/>
      <c r="AC788" s="234"/>
      <c r="AD788" s="234"/>
      <c r="AE788" s="242">
        <f>SUMPRODUCT($L$608:$L$763,AE608:AE763)</f>
        <v>0</v>
      </c>
      <c r="AF788" s="242">
        <f>SUMPRODUCT($L$608:$L$763,AF608:AF763)</f>
        <v>0</v>
      </c>
      <c r="AG788" s="242">
        <f>IF(AG606="kw",SUMPRODUCT($Q$608:$Q$763,$Z$608:$Z$763,AG608:AG763),SUMPRODUCT($L$608:$L$763,AG608:AG763))</f>
        <v>0</v>
      </c>
      <c r="AH788" s="242">
        <f t="shared" ref="AH788:AR788" si="2319">IF(AH606="kw",SUMPRODUCT($Q$608:$Q$763,$Z$608:$Z$763,AH608:AH763),SUMPRODUCT($L$608:$L$763,AH608:AH763))</f>
        <v>0</v>
      </c>
      <c r="AI788" s="242">
        <f t="shared" si="2319"/>
        <v>0</v>
      </c>
      <c r="AJ788" s="242">
        <f t="shared" si="2319"/>
        <v>0</v>
      </c>
      <c r="AK788" s="242">
        <f t="shared" si="2319"/>
        <v>0</v>
      </c>
      <c r="AL788" s="242">
        <f t="shared" si="2319"/>
        <v>0</v>
      </c>
      <c r="AM788" s="242">
        <f t="shared" si="2319"/>
        <v>0</v>
      </c>
      <c r="AN788" s="242">
        <f t="shared" si="2319"/>
        <v>0</v>
      </c>
      <c r="AO788" s="242">
        <f t="shared" si="2319"/>
        <v>0</v>
      </c>
      <c r="AP788" s="242">
        <f t="shared" si="2319"/>
        <v>0</v>
      </c>
      <c r="AQ788" s="242">
        <f t="shared" si="2319"/>
        <v>0</v>
      </c>
      <c r="AR788" s="242">
        <f t="shared" si="2319"/>
        <v>0</v>
      </c>
      <c r="AS788" s="286"/>
    </row>
    <row r="789" spans="1:45" ht="15" hidden="1">
      <c r="B789" s="749" t="s">
        <v>630</v>
      </c>
      <c r="C789" s="310"/>
      <c r="D789" s="327"/>
      <c r="E789" s="327"/>
      <c r="F789" s="327"/>
      <c r="G789" s="327"/>
      <c r="H789" s="327"/>
      <c r="I789" s="327"/>
      <c r="J789" s="327"/>
      <c r="K789" s="327"/>
      <c r="L789" s="327"/>
      <c r="M789" s="327"/>
      <c r="N789" s="327"/>
      <c r="O789" s="327"/>
      <c r="P789" s="327"/>
      <c r="Q789" s="327"/>
      <c r="R789" s="326"/>
      <c r="S789" s="327"/>
      <c r="T789" s="327"/>
      <c r="U789" s="327"/>
      <c r="V789" s="310"/>
      <c r="W789" s="328"/>
      <c r="X789" s="328"/>
      <c r="Y789" s="327"/>
      <c r="Z789" s="327"/>
      <c r="AA789" s="328"/>
      <c r="AB789" s="328"/>
      <c r="AC789" s="328"/>
      <c r="AD789" s="328"/>
      <c r="AE789" s="276">
        <f>SUMPRODUCT($M$608:$M$763,AE608:AE763)</f>
        <v>0</v>
      </c>
      <c r="AF789" s="276">
        <f>SUMPRODUCT($M$608:$M$763,AF608:AF763)</f>
        <v>0</v>
      </c>
      <c r="AG789" s="276">
        <f>IF(AG606="kw",SUMPRODUCT($Q$608:$Q$763,$AA$608:$AA$763,AG608:AG763),SUMPRODUCT($M$608:$M$763,AG608:AG763))</f>
        <v>0</v>
      </c>
      <c r="AH789" s="276">
        <f t="shared" ref="AH789:AR789" si="2320">IF(AH606="kw",SUMPRODUCT($Q$608:$Q$763,$AA$608:$AA$763,AH608:AH763),SUMPRODUCT($M$608:$M$763,AH608:AH763))</f>
        <v>0</v>
      </c>
      <c r="AI789" s="276">
        <f t="shared" si="2320"/>
        <v>0</v>
      </c>
      <c r="AJ789" s="276">
        <f t="shared" si="2320"/>
        <v>0</v>
      </c>
      <c r="AK789" s="276">
        <f t="shared" si="2320"/>
        <v>0</v>
      </c>
      <c r="AL789" s="276">
        <f t="shared" si="2320"/>
        <v>0</v>
      </c>
      <c r="AM789" s="276">
        <f t="shared" si="2320"/>
        <v>0</v>
      </c>
      <c r="AN789" s="276">
        <f t="shared" si="2320"/>
        <v>0</v>
      </c>
      <c r="AO789" s="276">
        <f t="shared" si="2320"/>
        <v>0</v>
      </c>
      <c r="AP789" s="276">
        <f t="shared" si="2320"/>
        <v>0</v>
      </c>
      <c r="AQ789" s="276">
        <f t="shared" si="2320"/>
        <v>0</v>
      </c>
      <c r="AR789" s="276">
        <f t="shared" si="2320"/>
        <v>0</v>
      </c>
      <c r="AS789" s="747"/>
    </row>
    <row r="790" spans="1:45" ht="20.25" hidden="1" customHeight="1">
      <c r="B790" s="313" t="s">
        <v>380</v>
      </c>
      <c r="C790" s="329"/>
      <c r="D790" s="330"/>
      <c r="E790" s="330"/>
      <c r="F790" s="330"/>
      <c r="G790" s="330"/>
      <c r="H790" s="330"/>
      <c r="I790" s="330"/>
      <c r="J790" s="330"/>
      <c r="K790" s="330"/>
      <c r="L790" s="330"/>
      <c r="M790" s="330"/>
      <c r="N790" s="330"/>
      <c r="O790" s="330"/>
      <c r="P790" s="330"/>
      <c r="Q790" s="330"/>
      <c r="R790" s="330"/>
      <c r="S790" s="330"/>
      <c r="T790" s="330"/>
      <c r="U790" s="330"/>
      <c r="V790" s="316"/>
      <c r="W790" s="317"/>
      <c r="X790" s="330"/>
      <c r="Y790" s="330"/>
      <c r="Z790" s="330"/>
      <c r="AA790" s="330"/>
      <c r="AB790" s="330"/>
      <c r="AC790" s="330"/>
      <c r="AD790" s="330"/>
      <c r="AE790" s="331"/>
      <c r="AF790" s="331"/>
      <c r="AG790" s="331"/>
      <c r="AH790" s="331"/>
      <c r="AI790" s="331"/>
      <c r="AJ790" s="331"/>
      <c r="AK790" s="331"/>
      <c r="AL790" s="331"/>
      <c r="AM790" s="331"/>
      <c r="AN790" s="331"/>
      <c r="AO790" s="331"/>
      <c r="AP790" s="331"/>
      <c r="AQ790" s="331"/>
      <c r="AR790" s="331"/>
      <c r="AS790" s="331"/>
    </row>
    <row r="791" spans="1:45" hidden="1"/>
    <row r="792" spans="1:45" hidden="1"/>
    <row r="793" spans="1:45" ht="15.6" hidden="1">
      <c r="B793" s="232" t="s">
        <v>631</v>
      </c>
      <c r="C793" s="233"/>
      <c r="D793" s="478" t="s">
        <v>257</v>
      </c>
      <c r="E793" s="208"/>
      <c r="F793" s="478"/>
      <c r="G793" s="208"/>
      <c r="H793" s="208"/>
      <c r="I793" s="208"/>
      <c r="J793" s="208"/>
      <c r="K793" s="208"/>
      <c r="L793" s="208"/>
      <c r="M793" s="208"/>
      <c r="N793" s="208"/>
      <c r="O793" s="208"/>
      <c r="P793" s="208"/>
      <c r="Q793" s="208"/>
      <c r="R793" s="233"/>
      <c r="S793" s="208"/>
      <c r="T793" s="208"/>
      <c r="U793" s="208"/>
      <c r="V793" s="208"/>
      <c r="W793" s="208"/>
      <c r="X793" s="208"/>
      <c r="Y793" s="208"/>
      <c r="Z793" s="208"/>
      <c r="AA793" s="208"/>
      <c r="AB793" s="208"/>
      <c r="AC793" s="208"/>
      <c r="AD793" s="208"/>
      <c r="AE793" s="222"/>
      <c r="AF793" s="220"/>
      <c r="AG793" s="220"/>
      <c r="AH793" s="220"/>
      <c r="AI793" s="220"/>
      <c r="AJ793" s="220"/>
      <c r="AK793" s="220"/>
      <c r="AL793" s="220"/>
      <c r="AM793" s="220"/>
      <c r="AN793" s="220"/>
      <c r="AO793" s="220"/>
      <c r="AP793" s="220"/>
      <c r="AQ793" s="220"/>
      <c r="AR793" s="220"/>
    </row>
    <row r="794" spans="1:45" ht="33" hidden="1" customHeight="1">
      <c r="B794" s="913" t="s">
        <v>313</v>
      </c>
      <c r="C794" s="915" t="s">
        <v>314</v>
      </c>
      <c r="D794" s="235" t="s">
        <v>315</v>
      </c>
      <c r="E794" s="918" t="s">
        <v>316</v>
      </c>
      <c r="F794" s="919"/>
      <c r="G794" s="919"/>
      <c r="H794" s="919"/>
      <c r="I794" s="919"/>
      <c r="J794" s="919"/>
      <c r="K794" s="919"/>
      <c r="L794" s="919"/>
      <c r="M794" s="919"/>
      <c r="N794" s="919"/>
      <c r="O794" s="919"/>
      <c r="P794" s="920"/>
      <c r="Q794" s="915" t="s">
        <v>317</v>
      </c>
      <c r="R794" s="235" t="s">
        <v>318</v>
      </c>
      <c r="S794" s="910" t="s">
        <v>319</v>
      </c>
      <c r="T794" s="911"/>
      <c r="U794" s="911"/>
      <c r="V794" s="911"/>
      <c r="W794" s="911"/>
      <c r="X794" s="911"/>
      <c r="Y794" s="911"/>
      <c r="Z794" s="911"/>
      <c r="AA794" s="911"/>
      <c r="AB794" s="911"/>
      <c r="AC794" s="911"/>
      <c r="AD794" s="921"/>
      <c r="AE794" s="910" t="s">
        <v>320</v>
      </c>
      <c r="AF794" s="911"/>
      <c r="AG794" s="911"/>
      <c r="AH794" s="911"/>
      <c r="AI794" s="911"/>
      <c r="AJ794" s="911"/>
      <c r="AK794" s="911"/>
      <c r="AL794" s="911"/>
      <c r="AM794" s="911"/>
      <c r="AN794" s="911"/>
      <c r="AO794" s="911"/>
      <c r="AP794" s="911"/>
      <c r="AQ794" s="911"/>
      <c r="AR794" s="911"/>
      <c r="AS794" s="912"/>
    </row>
    <row r="795" spans="1:45" ht="65.25" hidden="1" customHeight="1">
      <c r="B795" s="914"/>
      <c r="C795" s="916"/>
      <c r="D795" s="236">
        <v>2019</v>
      </c>
      <c r="E795" s="236">
        <v>2020</v>
      </c>
      <c r="F795" s="236">
        <v>2021</v>
      </c>
      <c r="G795" s="236">
        <v>2022</v>
      </c>
      <c r="H795" s="236">
        <v>2023</v>
      </c>
      <c r="I795" s="236">
        <v>2024</v>
      </c>
      <c r="J795" s="236">
        <v>2025</v>
      </c>
      <c r="K795" s="236">
        <v>2026</v>
      </c>
      <c r="L795" s="236">
        <v>2027</v>
      </c>
      <c r="M795" s="236">
        <v>2028</v>
      </c>
      <c r="N795" s="236">
        <v>2029</v>
      </c>
      <c r="O795" s="236">
        <v>2030</v>
      </c>
      <c r="P795" s="236">
        <v>2031</v>
      </c>
      <c r="Q795" s="917"/>
      <c r="R795" s="236">
        <v>2019</v>
      </c>
      <c r="S795" s="236">
        <v>2020</v>
      </c>
      <c r="T795" s="236">
        <v>2021</v>
      </c>
      <c r="U795" s="236">
        <v>2022</v>
      </c>
      <c r="V795" s="236">
        <v>2023</v>
      </c>
      <c r="W795" s="236">
        <v>2024</v>
      </c>
      <c r="X795" s="236">
        <v>2025</v>
      </c>
      <c r="Y795" s="236">
        <v>2026</v>
      </c>
      <c r="Z795" s="236">
        <v>2027</v>
      </c>
      <c r="AA795" s="236">
        <v>2028</v>
      </c>
      <c r="AB795" s="236">
        <v>2029</v>
      </c>
      <c r="AC795" s="236">
        <v>2030</v>
      </c>
      <c r="AD795" s="236">
        <v>2031</v>
      </c>
      <c r="AE795" s="236" t="str">
        <f>'1.  LRAMVA Summary'!$D$53</f>
        <v>Residential</v>
      </c>
      <c r="AF795" s="236" t="str">
        <f>'1.  LRAMVA Summary'!$E$53</f>
        <v>GS&lt;50 kW</v>
      </c>
      <c r="AG795" s="236" t="str">
        <f>'1.  LRAMVA Summary'!$F$53</f>
        <v>GS 50 TO 1,499 KW</v>
      </c>
      <c r="AH795" s="236" t="str">
        <f>'1.  LRAMVA Summary'!$G$53</f>
        <v>GS 1,500 TO 4,999</v>
      </c>
      <c r="AI795" s="236" t="str">
        <f>'1.  LRAMVA Summary'!$H$53</f>
        <v>Large User</v>
      </c>
      <c r="AJ795" s="236" t="str">
        <f>'1.  LRAMVA Summary'!$I$53</f>
        <v>Unmetered Scattered Load</v>
      </c>
      <c r="AK795" s="236" t="str">
        <f>'1.  LRAMVA Summary'!$J$53</f>
        <v>Streetlighting</v>
      </c>
      <c r="AL795" s="236" t="str">
        <f>'1.  LRAMVA Summary'!$K$53</f>
        <v/>
      </c>
      <c r="AM795" s="236" t="str">
        <f>'1.  LRAMVA Summary'!$L$53</f>
        <v/>
      </c>
      <c r="AN795" s="236" t="str">
        <f>'1.  LRAMVA Summary'!$M$53</f>
        <v/>
      </c>
      <c r="AO795" s="236" t="str">
        <f>'1.  LRAMVA Summary'!$N$53</f>
        <v/>
      </c>
      <c r="AP795" s="236" t="str">
        <f>'1.  LRAMVA Summary'!$O$53</f>
        <v/>
      </c>
      <c r="AQ795" s="236" t="str">
        <f>'1.  LRAMVA Summary'!$P$53</f>
        <v/>
      </c>
      <c r="AR795" s="236" t="str">
        <f>'1.  LRAMVA Summary'!$Q$53</f>
        <v/>
      </c>
      <c r="AS795" s="238" t="str">
        <f>'1.  LRAMVA Summary'!$R$53</f>
        <v>Total</v>
      </c>
    </row>
    <row r="796" spans="1:45" ht="15.75" hidden="1" customHeight="1">
      <c r="A796" s="434"/>
      <c r="B796" s="424" t="s">
        <v>474</v>
      </c>
      <c r="C796" s="240"/>
      <c r="D796" s="240"/>
      <c r="E796" s="240"/>
      <c r="F796" s="240"/>
      <c r="G796" s="240"/>
      <c r="H796" s="240"/>
      <c r="I796" s="240"/>
      <c r="J796" s="240"/>
      <c r="K796" s="240"/>
      <c r="L796" s="240"/>
      <c r="M796" s="240"/>
      <c r="N796" s="240"/>
      <c r="O796" s="240"/>
      <c r="P796" s="240"/>
      <c r="Q796" s="241"/>
      <c r="R796" s="240"/>
      <c r="S796" s="240"/>
      <c r="T796" s="240"/>
      <c r="U796" s="240"/>
      <c r="V796" s="240"/>
      <c r="W796" s="240"/>
      <c r="X796" s="240"/>
      <c r="Y796" s="240"/>
      <c r="Z796" s="240"/>
      <c r="AA796" s="240"/>
      <c r="AB796" s="240"/>
      <c r="AC796" s="240"/>
      <c r="AD796" s="240"/>
      <c r="AE796" s="242" t="str">
        <f>'1.  LRAMVA Summary'!$D$54</f>
        <v>kWh</v>
      </c>
      <c r="AF796" s="242" t="str">
        <f>'1.  LRAMVA Summary'!$E$54</f>
        <v>kWh</v>
      </c>
      <c r="AG796" s="242" t="str">
        <f>'1.  LRAMVA Summary'!$F$54</f>
        <v>kW</v>
      </c>
      <c r="AH796" s="242" t="str">
        <f>'1.  LRAMVA Summary'!$G$54</f>
        <v>KW</v>
      </c>
      <c r="AI796" s="242" t="str">
        <f>'1.  LRAMVA Summary'!$H$54</f>
        <v>kW</v>
      </c>
      <c r="AJ796" s="242" t="str">
        <f>'1.  LRAMVA Summary'!$I$54</f>
        <v>kWh</v>
      </c>
      <c r="AK796" s="242" t="str">
        <f>'1.  LRAMVA Summary'!$J$54</f>
        <v>kW</v>
      </c>
      <c r="AL796" s="242">
        <f>'1.  LRAMVA Summary'!$K$54</f>
        <v>0</v>
      </c>
      <c r="AM796" s="242">
        <f>'1.  LRAMVA Summary'!$L$54</f>
        <v>0</v>
      </c>
      <c r="AN796" s="242">
        <f>'1.  LRAMVA Summary'!$M$54</f>
        <v>0</v>
      </c>
      <c r="AO796" s="242">
        <f>'1.  LRAMVA Summary'!$N$54</f>
        <v>0</v>
      </c>
      <c r="AP796" s="242">
        <f>'1.  LRAMVA Summary'!$O$54</f>
        <v>0</v>
      </c>
      <c r="AQ796" s="242">
        <f>'1.  LRAMVA Summary'!$P$54</f>
        <v>0</v>
      </c>
      <c r="AR796" s="242">
        <f>'1.  LRAMVA Summary'!$Q$54</f>
        <v>0</v>
      </c>
      <c r="AS796" s="243"/>
    </row>
    <row r="797" spans="1:45" ht="15.6" hidden="1" outlineLevel="1">
      <c r="A797" s="434"/>
      <c r="B797" s="413" t="s">
        <v>475</v>
      </c>
      <c r="C797" s="240"/>
      <c r="D797" s="240"/>
      <c r="E797" s="240"/>
      <c r="F797" s="240"/>
      <c r="G797" s="240"/>
      <c r="H797" s="240"/>
      <c r="I797" s="240"/>
      <c r="J797" s="240"/>
      <c r="K797" s="240"/>
      <c r="L797" s="240"/>
      <c r="M797" s="240"/>
      <c r="N797" s="240"/>
      <c r="O797" s="240"/>
      <c r="P797" s="240"/>
      <c r="Q797" s="241"/>
      <c r="R797" s="240"/>
      <c r="S797" s="240"/>
      <c r="T797" s="240"/>
      <c r="U797" s="240"/>
      <c r="V797" s="240"/>
      <c r="W797" s="240"/>
      <c r="X797" s="240"/>
      <c r="Y797" s="240"/>
      <c r="Z797" s="240"/>
      <c r="AA797" s="240"/>
      <c r="AB797" s="240"/>
      <c r="AC797" s="240"/>
      <c r="AD797" s="240"/>
      <c r="AE797" s="627"/>
      <c r="AF797" s="627"/>
      <c r="AG797" s="627"/>
      <c r="AH797" s="627"/>
      <c r="AI797" s="627"/>
      <c r="AJ797" s="627"/>
      <c r="AK797" s="627"/>
      <c r="AL797" s="627"/>
      <c r="AM797" s="627"/>
      <c r="AN797" s="627"/>
      <c r="AO797" s="627"/>
      <c r="AP797" s="627"/>
      <c r="AQ797" s="627"/>
      <c r="AR797" s="627"/>
      <c r="AS797" s="628"/>
    </row>
    <row r="798" spans="1:45" ht="15" hidden="1" outlineLevel="1">
      <c r="A798" s="434">
        <v>1</v>
      </c>
      <c r="B798" s="362" t="s">
        <v>476</v>
      </c>
      <c r="C798" s="242" t="s">
        <v>323</v>
      </c>
      <c r="D798" s="246"/>
      <c r="E798" s="246"/>
      <c r="F798" s="246"/>
      <c r="G798" s="246"/>
      <c r="H798" s="246"/>
      <c r="I798" s="246"/>
      <c r="J798" s="246"/>
      <c r="K798" s="246"/>
      <c r="L798" s="246"/>
      <c r="M798" s="246"/>
      <c r="N798" s="246"/>
      <c r="O798" s="246"/>
      <c r="P798" s="246"/>
      <c r="Q798" s="242"/>
      <c r="R798" s="246"/>
      <c r="S798" s="246"/>
      <c r="T798" s="246"/>
      <c r="U798" s="246"/>
      <c r="V798" s="246"/>
      <c r="W798" s="246"/>
      <c r="X798" s="246"/>
      <c r="Y798" s="246"/>
      <c r="Z798" s="246"/>
      <c r="AA798" s="246"/>
      <c r="AB798" s="246"/>
      <c r="AC798" s="246"/>
      <c r="AD798" s="246"/>
      <c r="AE798" s="344"/>
      <c r="AF798" s="344"/>
      <c r="AG798" s="344"/>
      <c r="AH798" s="344"/>
      <c r="AI798" s="344"/>
      <c r="AJ798" s="344"/>
      <c r="AK798" s="344"/>
      <c r="AL798" s="344"/>
      <c r="AM798" s="344"/>
      <c r="AN798" s="344"/>
      <c r="AO798" s="344"/>
      <c r="AP798" s="344"/>
      <c r="AQ798" s="344"/>
      <c r="AR798" s="344"/>
      <c r="AS798" s="247">
        <f>SUM(AE798:AR798)</f>
        <v>0</v>
      </c>
    </row>
    <row r="799" spans="1:45" ht="15" hidden="1" outlineLevel="1">
      <c r="A799" s="434"/>
      <c r="B799" s="245" t="s">
        <v>632</v>
      </c>
      <c r="C799" s="242" t="s">
        <v>325</v>
      </c>
      <c r="D799" s="246"/>
      <c r="E799" s="246"/>
      <c r="F799" s="246"/>
      <c r="G799" s="246"/>
      <c r="H799" s="246"/>
      <c r="I799" s="246"/>
      <c r="J799" s="246"/>
      <c r="K799" s="246"/>
      <c r="L799" s="246"/>
      <c r="M799" s="246"/>
      <c r="N799" s="246"/>
      <c r="O799" s="246"/>
      <c r="P799" s="246"/>
      <c r="Q799" s="386"/>
      <c r="R799" s="246"/>
      <c r="S799" s="246"/>
      <c r="T799" s="246"/>
      <c r="U799" s="246"/>
      <c r="V799" s="246"/>
      <c r="W799" s="246"/>
      <c r="X799" s="246"/>
      <c r="Y799" s="246"/>
      <c r="Z799" s="246"/>
      <c r="AA799" s="246"/>
      <c r="AB799" s="246"/>
      <c r="AC799" s="246"/>
      <c r="AD799" s="246"/>
      <c r="AE799" s="345">
        <f>AE798</f>
        <v>0</v>
      </c>
      <c r="AF799" s="345">
        <f t="shared" ref="AF799" si="2321">AF798</f>
        <v>0</v>
      </c>
      <c r="AG799" s="345">
        <f t="shared" ref="AG799" si="2322">AG798</f>
        <v>0</v>
      </c>
      <c r="AH799" s="345">
        <f t="shared" ref="AH799" si="2323">AH798</f>
        <v>0</v>
      </c>
      <c r="AI799" s="345">
        <f t="shared" ref="AI799" si="2324">AI798</f>
        <v>0</v>
      </c>
      <c r="AJ799" s="345">
        <f t="shared" ref="AJ799" si="2325">AJ798</f>
        <v>0</v>
      </c>
      <c r="AK799" s="345">
        <f t="shared" ref="AK799" si="2326">AK798</f>
        <v>0</v>
      </c>
      <c r="AL799" s="345">
        <f t="shared" ref="AL799" si="2327">AL798</f>
        <v>0</v>
      </c>
      <c r="AM799" s="345">
        <f t="shared" ref="AM799" si="2328">AM798</f>
        <v>0</v>
      </c>
      <c r="AN799" s="345">
        <f t="shared" ref="AN799" si="2329">AN798</f>
        <v>0</v>
      </c>
      <c r="AO799" s="345">
        <f t="shared" ref="AO799" si="2330">AO798</f>
        <v>0</v>
      </c>
      <c r="AP799" s="345">
        <f t="shared" ref="AP799" si="2331">AP798</f>
        <v>0</v>
      </c>
      <c r="AQ799" s="345">
        <f t="shared" ref="AQ799" si="2332">AQ798</f>
        <v>0</v>
      </c>
      <c r="AR799" s="345">
        <f t="shared" ref="AR799" si="2333">AR798</f>
        <v>0</v>
      </c>
      <c r="AS799" s="248"/>
    </row>
    <row r="800" spans="1:45" ht="15.6" hidden="1" outlineLevel="1">
      <c r="A800" s="434"/>
      <c r="B800" s="249"/>
      <c r="C800" s="250"/>
      <c r="D800" s="250"/>
      <c r="E800" s="250"/>
      <c r="F800" s="250"/>
      <c r="G800" s="250"/>
      <c r="H800" s="250"/>
      <c r="I800" s="250"/>
      <c r="J800" s="606"/>
      <c r="K800" s="250"/>
      <c r="L800" s="250"/>
      <c r="M800" s="250"/>
      <c r="N800" s="250"/>
      <c r="O800" s="250"/>
      <c r="P800" s="250"/>
      <c r="Q800" s="251"/>
      <c r="R800" s="250"/>
      <c r="S800" s="250"/>
      <c r="T800" s="250"/>
      <c r="U800" s="250"/>
      <c r="V800" s="250"/>
      <c r="W800" s="250"/>
      <c r="X800" s="250"/>
      <c r="Y800" s="250"/>
      <c r="Z800" s="250"/>
      <c r="AA800" s="250"/>
      <c r="AB800" s="250"/>
      <c r="AC800" s="250"/>
      <c r="AD800" s="250"/>
      <c r="AE800" s="346"/>
      <c r="AF800" s="347"/>
      <c r="AG800" s="347"/>
      <c r="AH800" s="347"/>
      <c r="AI800" s="347"/>
      <c r="AJ800" s="347"/>
      <c r="AK800" s="347"/>
      <c r="AL800" s="347"/>
      <c r="AM800" s="347"/>
      <c r="AN800" s="347"/>
      <c r="AO800" s="347"/>
      <c r="AP800" s="347"/>
      <c r="AQ800" s="347"/>
      <c r="AR800" s="347"/>
      <c r="AS800" s="253"/>
    </row>
    <row r="801" spans="1:45" ht="15" hidden="1" outlineLevel="1">
      <c r="A801" s="434">
        <v>2</v>
      </c>
      <c r="B801" s="362" t="s">
        <v>478</v>
      </c>
      <c r="C801" s="242" t="s">
        <v>323</v>
      </c>
      <c r="D801" s="246"/>
      <c r="E801" s="246"/>
      <c r="F801" s="246"/>
      <c r="G801" s="246"/>
      <c r="H801" s="246"/>
      <c r="I801" s="246"/>
      <c r="J801" s="246"/>
      <c r="K801" s="246"/>
      <c r="L801" s="246"/>
      <c r="M801" s="246"/>
      <c r="N801" s="246"/>
      <c r="O801" s="246"/>
      <c r="P801" s="246"/>
      <c r="Q801" s="242"/>
      <c r="R801" s="246"/>
      <c r="S801" s="246"/>
      <c r="T801" s="246"/>
      <c r="U801" s="246"/>
      <c r="V801" s="246"/>
      <c r="W801" s="246"/>
      <c r="X801" s="246"/>
      <c r="Y801" s="246"/>
      <c r="Z801" s="246"/>
      <c r="AA801" s="246"/>
      <c r="AB801" s="246"/>
      <c r="AC801" s="246"/>
      <c r="AD801" s="246"/>
      <c r="AE801" s="344"/>
      <c r="AF801" s="344"/>
      <c r="AG801" s="344"/>
      <c r="AH801" s="344"/>
      <c r="AI801" s="344"/>
      <c r="AJ801" s="344"/>
      <c r="AK801" s="344"/>
      <c r="AL801" s="344"/>
      <c r="AM801" s="344"/>
      <c r="AN801" s="344"/>
      <c r="AO801" s="344"/>
      <c r="AP801" s="344"/>
      <c r="AQ801" s="344"/>
      <c r="AR801" s="344"/>
      <c r="AS801" s="247">
        <f>SUM(AE801:AR801)</f>
        <v>0</v>
      </c>
    </row>
    <row r="802" spans="1:45" ht="15" hidden="1" outlineLevel="1">
      <c r="A802" s="434"/>
      <c r="B802" s="245" t="s">
        <v>632</v>
      </c>
      <c r="C802" s="242" t="s">
        <v>325</v>
      </c>
      <c r="D802" s="246"/>
      <c r="E802" s="246"/>
      <c r="F802" s="246"/>
      <c r="G802" s="246"/>
      <c r="H802" s="246"/>
      <c r="I802" s="246"/>
      <c r="J802" s="246"/>
      <c r="K802" s="246"/>
      <c r="L802" s="246"/>
      <c r="M802" s="246"/>
      <c r="N802" s="246"/>
      <c r="O802" s="246"/>
      <c r="P802" s="246"/>
      <c r="Q802" s="386"/>
      <c r="R802" s="246"/>
      <c r="S802" s="246"/>
      <c r="T802" s="246"/>
      <c r="U802" s="246"/>
      <c r="V802" s="246"/>
      <c r="W802" s="246"/>
      <c r="X802" s="246"/>
      <c r="Y802" s="246"/>
      <c r="Z802" s="246"/>
      <c r="AA802" s="246"/>
      <c r="AB802" s="246"/>
      <c r="AC802" s="246"/>
      <c r="AD802" s="246"/>
      <c r="AE802" s="345">
        <f>AE801</f>
        <v>0</v>
      </c>
      <c r="AF802" s="345">
        <f t="shared" ref="AF802" si="2334">AF801</f>
        <v>0</v>
      </c>
      <c r="AG802" s="345">
        <f t="shared" ref="AG802" si="2335">AG801</f>
        <v>0</v>
      </c>
      <c r="AH802" s="345">
        <f t="shared" ref="AH802" si="2336">AH801</f>
        <v>0</v>
      </c>
      <c r="AI802" s="345">
        <f t="shared" ref="AI802" si="2337">AI801</f>
        <v>0</v>
      </c>
      <c r="AJ802" s="345">
        <f t="shared" ref="AJ802" si="2338">AJ801</f>
        <v>0</v>
      </c>
      <c r="AK802" s="345">
        <f t="shared" ref="AK802" si="2339">AK801</f>
        <v>0</v>
      </c>
      <c r="AL802" s="345">
        <f t="shared" ref="AL802" si="2340">AL801</f>
        <v>0</v>
      </c>
      <c r="AM802" s="345">
        <f t="shared" ref="AM802" si="2341">AM801</f>
        <v>0</v>
      </c>
      <c r="AN802" s="345">
        <f t="shared" ref="AN802" si="2342">AN801</f>
        <v>0</v>
      </c>
      <c r="AO802" s="345">
        <f t="shared" ref="AO802" si="2343">AO801</f>
        <v>0</v>
      </c>
      <c r="AP802" s="345">
        <f t="shared" ref="AP802" si="2344">AP801</f>
        <v>0</v>
      </c>
      <c r="AQ802" s="345">
        <f t="shared" ref="AQ802" si="2345">AQ801</f>
        <v>0</v>
      </c>
      <c r="AR802" s="345">
        <f t="shared" ref="AR802" si="2346">AR801</f>
        <v>0</v>
      </c>
      <c r="AS802" s="248"/>
    </row>
    <row r="803" spans="1:45" ht="15.6" hidden="1" outlineLevel="1">
      <c r="A803" s="434"/>
      <c r="B803" s="249"/>
      <c r="C803" s="250"/>
      <c r="D803" s="255"/>
      <c r="E803" s="255"/>
      <c r="F803" s="255"/>
      <c r="G803" s="255"/>
      <c r="H803" s="255"/>
      <c r="I803" s="255"/>
      <c r="J803" s="255"/>
      <c r="K803" s="255"/>
      <c r="L803" s="255"/>
      <c r="M803" s="255"/>
      <c r="N803" s="255"/>
      <c r="O803" s="255"/>
      <c r="P803" s="255"/>
      <c r="Q803" s="251"/>
      <c r="R803" s="255"/>
      <c r="S803" s="255"/>
      <c r="T803" s="255"/>
      <c r="U803" s="255"/>
      <c r="V803" s="255"/>
      <c r="W803" s="255"/>
      <c r="X803" s="255"/>
      <c r="Y803" s="255"/>
      <c r="Z803" s="255"/>
      <c r="AA803" s="255"/>
      <c r="AB803" s="255"/>
      <c r="AC803" s="255"/>
      <c r="AD803" s="255"/>
      <c r="AE803" s="346"/>
      <c r="AF803" s="347"/>
      <c r="AG803" s="347"/>
      <c r="AH803" s="347"/>
      <c r="AI803" s="347"/>
      <c r="AJ803" s="347"/>
      <c r="AK803" s="347"/>
      <c r="AL803" s="347"/>
      <c r="AM803" s="347"/>
      <c r="AN803" s="347"/>
      <c r="AO803" s="347"/>
      <c r="AP803" s="347"/>
      <c r="AQ803" s="347"/>
      <c r="AR803" s="347"/>
      <c r="AS803" s="253"/>
    </row>
    <row r="804" spans="1:45" ht="15" hidden="1" outlineLevel="1">
      <c r="A804" s="434">
        <v>3</v>
      </c>
      <c r="B804" s="362" t="s">
        <v>479</v>
      </c>
      <c r="C804" s="242" t="s">
        <v>323</v>
      </c>
      <c r="D804" s="246"/>
      <c r="E804" s="246"/>
      <c r="F804" s="246"/>
      <c r="G804" s="246"/>
      <c r="H804" s="246"/>
      <c r="I804" s="246"/>
      <c r="J804" s="246"/>
      <c r="K804" s="246"/>
      <c r="L804" s="246"/>
      <c r="M804" s="246"/>
      <c r="N804" s="246"/>
      <c r="O804" s="246"/>
      <c r="P804" s="246"/>
      <c r="Q804" s="242"/>
      <c r="R804" s="246"/>
      <c r="S804" s="246"/>
      <c r="T804" s="246"/>
      <c r="U804" s="246"/>
      <c r="V804" s="246"/>
      <c r="W804" s="246"/>
      <c r="X804" s="246"/>
      <c r="Y804" s="246"/>
      <c r="Z804" s="246"/>
      <c r="AA804" s="246"/>
      <c r="AB804" s="246"/>
      <c r="AC804" s="246"/>
      <c r="AD804" s="246"/>
      <c r="AE804" s="344"/>
      <c r="AF804" s="344"/>
      <c r="AG804" s="344"/>
      <c r="AH804" s="344"/>
      <c r="AI804" s="344"/>
      <c r="AJ804" s="344"/>
      <c r="AK804" s="344"/>
      <c r="AL804" s="344"/>
      <c r="AM804" s="344"/>
      <c r="AN804" s="344"/>
      <c r="AO804" s="344"/>
      <c r="AP804" s="344"/>
      <c r="AQ804" s="344"/>
      <c r="AR804" s="344"/>
      <c r="AS804" s="247">
        <f>SUM(AE804:AR804)</f>
        <v>0</v>
      </c>
    </row>
    <row r="805" spans="1:45" ht="15" hidden="1" outlineLevel="1">
      <c r="A805" s="434"/>
      <c r="B805" s="245" t="s">
        <v>632</v>
      </c>
      <c r="C805" s="242" t="s">
        <v>325</v>
      </c>
      <c r="D805" s="246"/>
      <c r="E805" s="246"/>
      <c r="F805" s="246"/>
      <c r="G805" s="246"/>
      <c r="H805" s="246"/>
      <c r="I805" s="246"/>
      <c r="J805" s="246"/>
      <c r="K805" s="246"/>
      <c r="L805" s="246"/>
      <c r="M805" s="246"/>
      <c r="N805" s="246"/>
      <c r="O805" s="246"/>
      <c r="P805" s="246"/>
      <c r="Q805" s="386"/>
      <c r="R805" s="246"/>
      <c r="S805" s="246"/>
      <c r="T805" s="246"/>
      <c r="U805" s="246"/>
      <c r="V805" s="246"/>
      <c r="W805" s="246"/>
      <c r="X805" s="246"/>
      <c r="Y805" s="246"/>
      <c r="Z805" s="246"/>
      <c r="AA805" s="246"/>
      <c r="AB805" s="246"/>
      <c r="AC805" s="246"/>
      <c r="AD805" s="246"/>
      <c r="AE805" s="345">
        <f>AE804</f>
        <v>0</v>
      </c>
      <c r="AF805" s="345">
        <f t="shared" ref="AF805" si="2347">AF804</f>
        <v>0</v>
      </c>
      <c r="AG805" s="345">
        <f t="shared" ref="AG805" si="2348">AG804</f>
        <v>0</v>
      </c>
      <c r="AH805" s="345">
        <f t="shared" ref="AH805" si="2349">AH804</f>
        <v>0</v>
      </c>
      <c r="AI805" s="345">
        <f t="shared" ref="AI805" si="2350">AI804</f>
        <v>0</v>
      </c>
      <c r="AJ805" s="345">
        <f t="shared" ref="AJ805" si="2351">AJ804</f>
        <v>0</v>
      </c>
      <c r="AK805" s="345">
        <f t="shared" ref="AK805" si="2352">AK804</f>
        <v>0</v>
      </c>
      <c r="AL805" s="345">
        <f t="shared" ref="AL805" si="2353">AL804</f>
        <v>0</v>
      </c>
      <c r="AM805" s="345">
        <f t="shared" ref="AM805" si="2354">AM804</f>
        <v>0</v>
      </c>
      <c r="AN805" s="345">
        <f t="shared" ref="AN805" si="2355">AN804</f>
        <v>0</v>
      </c>
      <c r="AO805" s="345">
        <f t="shared" ref="AO805" si="2356">AO804</f>
        <v>0</v>
      </c>
      <c r="AP805" s="345">
        <f t="shared" ref="AP805" si="2357">AP804</f>
        <v>0</v>
      </c>
      <c r="AQ805" s="345">
        <f t="shared" ref="AQ805" si="2358">AQ804</f>
        <v>0</v>
      </c>
      <c r="AR805" s="345">
        <f t="shared" ref="AR805" si="2359">AR804</f>
        <v>0</v>
      </c>
      <c r="AS805" s="248"/>
    </row>
    <row r="806" spans="1:45" ht="15" hidden="1" outlineLevel="1">
      <c r="A806" s="434"/>
      <c r="B806" s="245"/>
      <c r="C806" s="256"/>
      <c r="D806" s="242"/>
      <c r="E806" s="242"/>
      <c r="F806" s="242"/>
      <c r="G806" s="242"/>
      <c r="H806" s="242"/>
      <c r="I806" s="242"/>
      <c r="J806" s="242"/>
      <c r="K806" s="242"/>
      <c r="L806" s="242"/>
      <c r="M806" s="242"/>
      <c r="N806" s="242"/>
      <c r="O806" s="242"/>
      <c r="P806" s="242"/>
      <c r="Q806" s="242"/>
      <c r="R806" s="242"/>
      <c r="S806" s="242"/>
      <c r="T806" s="242"/>
      <c r="U806" s="242"/>
      <c r="V806" s="242"/>
      <c r="W806" s="242"/>
      <c r="X806" s="242"/>
      <c r="Y806" s="242"/>
      <c r="Z806" s="242"/>
      <c r="AA806" s="242"/>
      <c r="AB806" s="242"/>
      <c r="AC806" s="242"/>
      <c r="AD806" s="242"/>
      <c r="AE806" s="346"/>
      <c r="AF806" s="346"/>
      <c r="AG806" s="346"/>
      <c r="AH806" s="346"/>
      <c r="AI806" s="346"/>
      <c r="AJ806" s="346"/>
      <c r="AK806" s="346"/>
      <c r="AL806" s="346"/>
      <c r="AM806" s="346"/>
      <c r="AN806" s="346"/>
      <c r="AO806" s="346"/>
      <c r="AP806" s="346"/>
      <c r="AQ806" s="346"/>
      <c r="AR806" s="346"/>
      <c r="AS806" s="257"/>
    </row>
    <row r="807" spans="1:45" ht="15" hidden="1" outlineLevel="1">
      <c r="A807" s="434">
        <v>4</v>
      </c>
      <c r="B807" s="264" t="s">
        <v>480</v>
      </c>
      <c r="C807" s="242" t="s">
        <v>323</v>
      </c>
      <c r="D807" s="246"/>
      <c r="E807" s="246"/>
      <c r="F807" s="246"/>
      <c r="G807" s="246"/>
      <c r="H807" s="246"/>
      <c r="I807" s="246"/>
      <c r="J807" s="246"/>
      <c r="K807" s="246"/>
      <c r="L807" s="246"/>
      <c r="M807" s="246"/>
      <c r="N807" s="246"/>
      <c r="O807" s="246"/>
      <c r="P807" s="246"/>
      <c r="Q807" s="242"/>
      <c r="R807" s="246"/>
      <c r="S807" s="246"/>
      <c r="T807" s="246"/>
      <c r="U807" s="246"/>
      <c r="V807" s="246"/>
      <c r="W807" s="246"/>
      <c r="X807" s="246"/>
      <c r="Y807" s="246"/>
      <c r="Z807" s="246"/>
      <c r="AA807" s="246"/>
      <c r="AB807" s="246"/>
      <c r="AC807" s="246"/>
      <c r="AD807" s="246"/>
      <c r="AE807" s="349"/>
      <c r="AF807" s="349"/>
      <c r="AG807" s="349"/>
      <c r="AH807" s="349"/>
      <c r="AI807" s="349"/>
      <c r="AJ807" s="349"/>
      <c r="AK807" s="349"/>
      <c r="AL807" s="344"/>
      <c r="AM807" s="344"/>
      <c r="AN807" s="344"/>
      <c r="AO807" s="344"/>
      <c r="AP807" s="344"/>
      <c r="AQ807" s="344"/>
      <c r="AR807" s="344"/>
      <c r="AS807" s="247">
        <f>SUM(AE807:AR807)</f>
        <v>0</v>
      </c>
    </row>
    <row r="808" spans="1:45" ht="15" hidden="1" outlineLevel="1">
      <c r="A808" s="434"/>
      <c r="B808" s="245" t="s">
        <v>632</v>
      </c>
      <c r="C808" s="242" t="s">
        <v>325</v>
      </c>
      <c r="D808" s="246"/>
      <c r="E808" s="246"/>
      <c r="F808" s="246"/>
      <c r="G808" s="246"/>
      <c r="H808" s="246"/>
      <c r="I808" s="246"/>
      <c r="J808" s="246"/>
      <c r="K808" s="246"/>
      <c r="L808" s="246"/>
      <c r="M808" s="246"/>
      <c r="N808" s="246"/>
      <c r="O808" s="246"/>
      <c r="P808" s="246"/>
      <c r="Q808" s="386"/>
      <c r="R808" s="246"/>
      <c r="S808" s="246"/>
      <c r="T808" s="246"/>
      <c r="U808" s="246"/>
      <c r="V808" s="246"/>
      <c r="W808" s="246"/>
      <c r="X808" s="246"/>
      <c r="Y808" s="246"/>
      <c r="Z808" s="246"/>
      <c r="AA808" s="246"/>
      <c r="AB808" s="246"/>
      <c r="AC808" s="246"/>
      <c r="AD808" s="246"/>
      <c r="AE808" s="345">
        <f>AE807</f>
        <v>0</v>
      </c>
      <c r="AF808" s="345">
        <f t="shared" ref="AF808" si="2360">AF807</f>
        <v>0</v>
      </c>
      <c r="AG808" s="345">
        <f t="shared" ref="AG808" si="2361">AG807</f>
        <v>0</v>
      </c>
      <c r="AH808" s="345">
        <f t="shared" ref="AH808" si="2362">AH807</f>
        <v>0</v>
      </c>
      <c r="AI808" s="345">
        <f t="shared" ref="AI808" si="2363">AI807</f>
        <v>0</v>
      </c>
      <c r="AJ808" s="345">
        <f t="shared" ref="AJ808" si="2364">AJ807</f>
        <v>0</v>
      </c>
      <c r="AK808" s="345">
        <f t="shared" ref="AK808" si="2365">AK807</f>
        <v>0</v>
      </c>
      <c r="AL808" s="345">
        <f t="shared" ref="AL808" si="2366">AL807</f>
        <v>0</v>
      </c>
      <c r="AM808" s="345">
        <f t="shared" ref="AM808" si="2367">AM807</f>
        <v>0</v>
      </c>
      <c r="AN808" s="345">
        <f t="shared" ref="AN808" si="2368">AN807</f>
        <v>0</v>
      </c>
      <c r="AO808" s="345">
        <f t="shared" ref="AO808" si="2369">AO807</f>
        <v>0</v>
      </c>
      <c r="AP808" s="345">
        <f t="shared" ref="AP808" si="2370">AP807</f>
        <v>0</v>
      </c>
      <c r="AQ808" s="345">
        <f t="shared" ref="AQ808" si="2371">AQ807</f>
        <v>0</v>
      </c>
      <c r="AR808" s="345">
        <f t="shared" ref="AR808" si="2372">AR807</f>
        <v>0</v>
      </c>
      <c r="AS808" s="248"/>
    </row>
    <row r="809" spans="1:45" ht="15" hidden="1" outlineLevel="1">
      <c r="A809" s="434"/>
      <c r="B809" s="245"/>
      <c r="C809" s="256"/>
      <c r="D809" s="255"/>
      <c r="E809" s="255"/>
      <c r="F809" s="255"/>
      <c r="G809" s="255"/>
      <c r="H809" s="255"/>
      <c r="I809" s="255"/>
      <c r="J809" s="255"/>
      <c r="K809" s="255"/>
      <c r="L809" s="255"/>
      <c r="M809" s="255"/>
      <c r="N809" s="255"/>
      <c r="O809" s="255"/>
      <c r="P809" s="255"/>
      <c r="Q809" s="242"/>
      <c r="R809" s="255"/>
      <c r="S809" s="255"/>
      <c r="T809" s="255"/>
      <c r="U809" s="255"/>
      <c r="V809" s="255"/>
      <c r="W809" s="255"/>
      <c r="X809" s="255"/>
      <c r="Y809" s="255"/>
      <c r="Z809" s="255"/>
      <c r="AA809" s="255"/>
      <c r="AB809" s="255"/>
      <c r="AC809" s="255"/>
      <c r="AD809" s="255"/>
      <c r="AE809" s="346"/>
      <c r="AF809" s="346"/>
      <c r="AG809" s="346"/>
      <c r="AH809" s="346"/>
      <c r="AI809" s="346"/>
      <c r="AJ809" s="346"/>
      <c r="AK809" s="346"/>
      <c r="AL809" s="346"/>
      <c r="AM809" s="346"/>
      <c r="AN809" s="346"/>
      <c r="AO809" s="346"/>
      <c r="AP809" s="346"/>
      <c r="AQ809" s="346"/>
      <c r="AR809" s="346"/>
      <c r="AS809" s="257"/>
    </row>
    <row r="810" spans="1:45" ht="15.75" hidden="1" customHeight="1" outlineLevel="1">
      <c r="A810" s="434">
        <v>5</v>
      </c>
      <c r="B810" s="362" t="s">
        <v>481</v>
      </c>
      <c r="C810" s="242" t="s">
        <v>323</v>
      </c>
      <c r="D810" s="246"/>
      <c r="E810" s="246"/>
      <c r="F810" s="246"/>
      <c r="G810" s="246"/>
      <c r="H810" s="246"/>
      <c r="I810" s="246"/>
      <c r="J810" s="246"/>
      <c r="K810" s="246"/>
      <c r="L810" s="246"/>
      <c r="M810" s="246"/>
      <c r="N810" s="246"/>
      <c r="O810" s="246"/>
      <c r="P810" s="246"/>
      <c r="Q810" s="242"/>
      <c r="R810" s="246"/>
      <c r="S810" s="246"/>
      <c r="T810" s="246"/>
      <c r="U810" s="246"/>
      <c r="V810" s="246"/>
      <c r="W810" s="246"/>
      <c r="X810" s="246"/>
      <c r="Y810" s="246"/>
      <c r="Z810" s="246"/>
      <c r="AA810" s="246"/>
      <c r="AB810" s="246"/>
      <c r="AC810" s="246"/>
      <c r="AD810" s="246"/>
      <c r="AE810" s="349"/>
      <c r="AF810" s="349"/>
      <c r="AG810" s="349"/>
      <c r="AH810" s="349"/>
      <c r="AI810" s="349"/>
      <c r="AJ810" s="349"/>
      <c r="AK810" s="349"/>
      <c r="AL810" s="344"/>
      <c r="AM810" s="344"/>
      <c r="AN810" s="344"/>
      <c r="AO810" s="344"/>
      <c r="AP810" s="344"/>
      <c r="AQ810" s="344"/>
      <c r="AR810" s="344"/>
      <c r="AS810" s="247">
        <f>SUM(AE810:AR810)</f>
        <v>0</v>
      </c>
    </row>
    <row r="811" spans="1:45" ht="20.25" hidden="1" customHeight="1" outlineLevel="1">
      <c r="A811" s="434"/>
      <c r="B811" s="245" t="s">
        <v>632</v>
      </c>
      <c r="C811" s="242" t="s">
        <v>325</v>
      </c>
      <c r="D811" s="246"/>
      <c r="E811" s="246"/>
      <c r="F811" s="246"/>
      <c r="G811" s="246"/>
      <c r="H811" s="246"/>
      <c r="I811" s="246"/>
      <c r="J811" s="246"/>
      <c r="K811" s="246"/>
      <c r="L811" s="246"/>
      <c r="M811" s="246"/>
      <c r="N811" s="246"/>
      <c r="O811" s="246"/>
      <c r="P811" s="246"/>
      <c r="Q811" s="386"/>
      <c r="R811" s="246"/>
      <c r="S811" s="246"/>
      <c r="T811" s="246"/>
      <c r="U811" s="246"/>
      <c r="V811" s="246"/>
      <c r="W811" s="246"/>
      <c r="X811" s="246"/>
      <c r="Y811" s="246"/>
      <c r="Z811" s="246"/>
      <c r="AA811" s="246"/>
      <c r="AB811" s="246"/>
      <c r="AC811" s="246"/>
      <c r="AD811" s="246"/>
      <c r="AE811" s="345">
        <f>AE810</f>
        <v>0</v>
      </c>
      <c r="AF811" s="345">
        <f t="shared" ref="AF811" si="2373">AF810</f>
        <v>0</v>
      </c>
      <c r="AG811" s="345">
        <f t="shared" ref="AG811" si="2374">AG810</f>
        <v>0</v>
      </c>
      <c r="AH811" s="345">
        <f t="shared" ref="AH811" si="2375">AH810</f>
        <v>0</v>
      </c>
      <c r="AI811" s="345">
        <f t="shared" ref="AI811" si="2376">AI810</f>
        <v>0</v>
      </c>
      <c r="AJ811" s="345">
        <f t="shared" ref="AJ811" si="2377">AJ810</f>
        <v>0</v>
      </c>
      <c r="AK811" s="345">
        <f t="shared" ref="AK811" si="2378">AK810</f>
        <v>0</v>
      </c>
      <c r="AL811" s="345">
        <f t="shared" ref="AL811" si="2379">AL810</f>
        <v>0</v>
      </c>
      <c r="AM811" s="345">
        <f t="shared" ref="AM811" si="2380">AM810</f>
        <v>0</v>
      </c>
      <c r="AN811" s="345">
        <f t="shared" ref="AN811" si="2381">AN810</f>
        <v>0</v>
      </c>
      <c r="AO811" s="345">
        <f t="shared" ref="AO811" si="2382">AO810</f>
        <v>0</v>
      </c>
      <c r="AP811" s="345">
        <f t="shared" ref="AP811" si="2383">AP810</f>
        <v>0</v>
      </c>
      <c r="AQ811" s="345">
        <f t="shared" ref="AQ811" si="2384">AQ810</f>
        <v>0</v>
      </c>
      <c r="AR811" s="345">
        <f t="shared" ref="AR811" si="2385">AR810</f>
        <v>0</v>
      </c>
      <c r="AS811" s="248"/>
    </row>
    <row r="812" spans="1:45" ht="15" hidden="1" outlineLevel="1">
      <c r="A812" s="434"/>
      <c r="B812" s="245"/>
      <c r="C812" s="242"/>
      <c r="D812" s="242"/>
      <c r="E812" s="242"/>
      <c r="F812" s="242"/>
      <c r="G812" s="242"/>
      <c r="H812" s="242"/>
      <c r="I812" s="242"/>
      <c r="J812" s="242"/>
      <c r="K812" s="242"/>
      <c r="L812" s="242"/>
      <c r="M812" s="242"/>
      <c r="N812" s="242"/>
      <c r="O812" s="242"/>
      <c r="P812" s="242"/>
      <c r="Q812" s="242"/>
      <c r="R812" s="242"/>
      <c r="S812" s="242"/>
      <c r="T812" s="242"/>
      <c r="U812" s="242"/>
      <c r="V812" s="242"/>
      <c r="W812" s="242"/>
      <c r="X812" s="242"/>
      <c r="Y812" s="242"/>
      <c r="Z812" s="242"/>
      <c r="AA812" s="242"/>
      <c r="AB812" s="242"/>
      <c r="AC812" s="242"/>
      <c r="AD812" s="242"/>
      <c r="AE812" s="356"/>
      <c r="AF812" s="357"/>
      <c r="AG812" s="357"/>
      <c r="AH812" s="357"/>
      <c r="AI812" s="357"/>
      <c r="AJ812" s="357"/>
      <c r="AK812" s="357"/>
      <c r="AL812" s="357"/>
      <c r="AM812" s="357"/>
      <c r="AN812" s="357"/>
      <c r="AO812" s="357"/>
      <c r="AP812" s="357"/>
      <c r="AQ812" s="357"/>
      <c r="AR812" s="357"/>
      <c r="AS812" s="248"/>
    </row>
    <row r="813" spans="1:45" ht="15.6" hidden="1" outlineLevel="1">
      <c r="A813" s="434"/>
      <c r="B813" s="269" t="s">
        <v>482</v>
      </c>
      <c r="C813" s="240"/>
      <c r="D813" s="240"/>
      <c r="E813" s="240"/>
      <c r="F813" s="240"/>
      <c r="G813" s="240"/>
      <c r="H813" s="240"/>
      <c r="I813" s="240"/>
      <c r="J813" s="240"/>
      <c r="K813" s="240"/>
      <c r="L813" s="240"/>
      <c r="M813" s="240"/>
      <c r="N813" s="240"/>
      <c r="O813" s="240"/>
      <c r="P813" s="240"/>
      <c r="Q813" s="241"/>
      <c r="R813" s="240"/>
      <c r="S813" s="240"/>
      <c r="T813" s="240"/>
      <c r="U813" s="240"/>
      <c r="V813" s="240"/>
      <c r="W813" s="240"/>
      <c r="X813" s="240"/>
      <c r="Y813" s="240"/>
      <c r="Z813" s="240"/>
      <c r="AA813" s="240"/>
      <c r="AB813" s="240"/>
      <c r="AC813" s="240"/>
      <c r="AD813" s="240"/>
      <c r="AE813" s="348"/>
      <c r="AF813" s="348"/>
      <c r="AG813" s="348"/>
      <c r="AH813" s="348"/>
      <c r="AI813" s="348"/>
      <c r="AJ813" s="348"/>
      <c r="AK813" s="348"/>
      <c r="AL813" s="348"/>
      <c r="AM813" s="348"/>
      <c r="AN813" s="348"/>
      <c r="AO813" s="348"/>
      <c r="AP813" s="348"/>
      <c r="AQ813" s="348"/>
      <c r="AR813" s="348"/>
      <c r="AS813" s="243"/>
    </row>
    <row r="814" spans="1:45" ht="15" hidden="1" outlineLevel="1">
      <c r="A814" s="434">
        <v>6</v>
      </c>
      <c r="B814" s="362" t="s">
        <v>483</v>
      </c>
      <c r="C814" s="242" t="s">
        <v>323</v>
      </c>
      <c r="D814" s="246"/>
      <c r="E814" s="246"/>
      <c r="F814" s="246"/>
      <c r="G814" s="246"/>
      <c r="H814" s="246"/>
      <c r="I814" s="246"/>
      <c r="J814" s="246"/>
      <c r="K814" s="246"/>
      <c r="L814" s="246"/>
      <c r="M814" s="246"/>
      <c r="N814" s="246"/>
      <c r="O814" s="246"/>
      <c r="P814" s="246"/>
      <c r="Q814" s="246">
        <v>12</v>
      </c>
      <c r="R814" s="246"/>
      <c r="S814" s="246"/>
      <c r="T814" s="246"/>
      <c r="U814" s="246"/>
      <c r="V814" s="246"/>
      <c r="W814" s="246"/>
      <c r="X814" s="246"/>
      <c r="Y814" s="246"/>
      <c r="Z814" s="246"/>
      <c r="AA814" s="246"/>
      <c r="AB814" s="246"/>
      <c r="AC814" s="246"/>
      <c r="AD814" s="246"/>
      <c r="AE814" s="349"/>
      <c r="AF814" s="349"/>
      <c r="AG814" s="349"/>
      <c r="AH814" s="349"/>
      <c r="AI814" s="349"/>
      <c r="AJ814" s="349"/>
      <c r="AK814" s="349"/>
      <c r="AL814" s="349"/>
      <c r="AM814" s="349"/>
      <c r="AN814" s="349"/>
      <c r="AO814" s="349"/>
      <c r="AP814" s="349"/>
      <c r="AQ814" s="349"/>
      <c r="AR814" s="349"/>
      <c r="AS814" s="247">
        <f>SUM(AE814:AR814)</f>
        <v>0</v>
      </c>
    </row>
    <row r="815" spans="1:45" ht="15" hidden="1" outlineLevel="1">
      <c r="A815" s="434"/>
      <c r="B815" s="245" t="s">
        <v>632</v>
      </c>
      <c r="C815" s="242" t="s">
        <v>325</v>
      </c>
      <c r="D815" s="246"/>
      <c r="E815" s="246"/>
      <c r="F815" s="246"/>
      <c r="G815" s="246"/>
      <c r="H815" s="246"/>
      <c r="I815" s="246"/>
      <c r="J815" s="246"/>
      <c r="K815" s="246"/>
      <c r="L815" s="246"/>
      <c r="M815" s="246"/>
      <c r="N815" s="246"/>
      <c r="O815" s="246"/>
      <c r="P815" s="246"/>
      <c r="Q815" s="246">
        <f>Q814</f>
        <v>12</v>
      </c>
      <c r="R815" s="246"/>
      <c r="S815" s="246"/>
      <c r="T815" s="246"/>
      <c r="U815" s="246"/>
      <c r="V815" s="246"/>
      <c r="W815" s="246"/>
      <c r="X815" s="246"/>
      <c r="Y815" s="246"/>
      <c r="Z815" s="246"/>
      <c r="AA815" s="246"/>
      <c r="AB815" s="246"/>
      <c r="AC815" s="246"/>
      <c r="AD815" s="246"/>
      <c r="AE815" s="345">
        <f>AE814</f>
        <v>0</v>
      </c>
      <c r="AF815" s="345">
        <f t="shared" ref="AF815" si="2386">AF814</f>
        <v>0</v>
      </c>
      <c r="AG815" s="345">
        <f t="shared" ref="AG815" si="2387">AG814</f>
        <v>0</v>
      </c>
      <c r="AH815" s="345">
        <f t="shared" ref="AH815" si="2388">AH814</f>
        <v>0</v>
      </c>
      <c r="AI815" s="345">
        <f t="shared" ref="AI815" si="2389">AI814</f>
        <v>0</v>
      </c>
      <c r="AJ815" s="345">
        <f t="shared" ref="AJ815" si="2390">AJ814</f>
        <v>0</v>
      </c>
      <c r="AK815" s="345">
        <f t="shared" ref="AK815" si="2391">AK814</f>
        <v>0</v>
      </c>
      <c r="AL815" s="345">
        <f t="shared" ref="AL815" si="2392">AL814</f>
        <v>0</v>
      </c>
      <c r="AM815" s="345">
        <f t="shared" ref="AM815" si="2393">AM814</f>
        <v>0</v>
      </c>
      <c r="AN815" s="345">
        <f t="shared" ref="AN815" si="2394">AN814</f>
        <v>0</v>
      </c>
      <c r="AO815" s="345">
        <f t="shared" ref="AO815" si="2395">AO814</f>
        <v>0</v>
      </c>
      <c r="AP815" s="345">
        <f t="shared" ref="AP815" si="2396">AP814</f>
        <v>0</v>
      </c>
      <c r="AQ815" s="345">
        <f t="shared" ref="AQ815" si="2397">AQ814</f>
        <v>0</v>
      </c>
      <c r="AR815" s="345">
        <f t="shared" ref="AR815" si="2398">AR814</f>
        <v>0</v>
      </c>
      <c r="AS815" s="261"/>
    </row>
    <row r="816" spans="1:45" ht="15" hidden="1" outlineLevel="1">
      <c r="A816" s="434"/>
      <c r="B816" s="260"/>
      <c r="C816" s="262"/>
      <c r="D816" s="242"/>
      <c r="E816" s="242"/>
      <c r="F816" s="242"/>
      <c r="G816" s="242"/>
      <c r="H816" s="242"/>
      <c r="I816" s="242"/>
      <c r="J816" s="242"/>
      <c r="K816" s="242"/>
      <c r="L816" s="242"/>
      <c r="M816" s="242"/>
      <c r="N816" s="242"/>
      <c r="O816" s="242"/>
      <c r="P816" s="242"/>
      <c r="Q816" s="242"/>
      <c r="R816" s="242"/>
      <c r="S816" s="242"/>
      <c r="T816" s="242"/>
      <c r="U816" s="242"/>
      <c r="V816" s="242"/>
      <c r="W816" s="242"/>
      <c r="X816" s="242"/>
      <c r="Y816" s="242"/>
      <c r="Z816" s="242"/>
      <c r="AA816" s="242"/>
      <c r="AB816" s="242"/>
      <c r="AC816" s="242"/>
      <c r="AD816" s="242"/>
      <c r="AE816" s="350"/>
      <c r="AF816" s="350"/>
      <c r="AG816" s="350"/>
      <c r="AH816" s="350"/>
      <c r="AI816" s="350"/>
      <c r="AJ816" s="350"/>
      <c r="AK816" s="350"/>
      <c r="AL816" s="350"/>
      <c r="AM816" s="350"/>
      <c r="AN816" s="350"/>
      <c r="AO816" s="350"/>
      <c r="AP816" s="350"/>
      <c r="AQ816" s="350"/>
      <c r="AR816" s="350"/>
      <c r="AS816" s="263"/>
    </row>
    <row r="817" spans="1:45" ht="15" hidden="1" outlineLevel="1">
      <c r="A817" s="434">
        <v>7</v>
      </c>
      <c r="B817" s="362" t="s">
        <v>484</v>
      </c>
      <c r="C817" s="242" t="s">
        <v>323</v>
      </c>
      <c r="D817" s="246"/>
      <c r="E817" s="246"/>
      <c r="F817" s="246"/>
      <c r="G817" s="246"/>
      <c r="H817" s="246"/>
      <c r="I817" s="246"/>
      <c r="J817" s="246"/>
      <c r="K817" s="246"/>
      <c r="L817" s="246"/>
      <c r="M817" s="246"/>
      <c r="N817" s="246"/>
      <c r="O817" s="246"/>
      <c r="P817" s="246"/>
      <c r="Q817" s="246">
        <v>12</v>
      </c>
      <c r="R817" s="246"/>
      <c r="S817" s="246"/>
      <c r="T817" s="246"/>
      <c r="U817" s="246"/>
      <c r="V817" s="246"/>
      <c r="W817" s="246"/>
      <c r="X817" s="246"/>
      <c r="Y817" s="246"/>
      <c r="Z817" s="246"/>
      <c r="AA817" s="246"/>
      <c r="AB817" s="246"/>
      <c r="AC817" s="246"/>
      <c r="AD817" s="246"/>
      <c r="AE817" s="349"/>
      <c r="AF817" s="349"/>
      <c r="AG817" s="349"/>
      <c r="AH817" s="349"/>
      <c r="AI817" s="349"/>
      <c r="AJ817" s="349"/>
      <c r="AK817" s="349"/>
      <c r="AL817" s="349"/>
      <c r="AM817" s="349"/>
      <c r="AN817" s="349"/>
      <c r="AO817" s="349"/>
      <c r="AP817" s="349"/>
      <c r="AQ817" s="349"/>
      <c r="AR817" s="349"/>
      <c r="AS817" s="247">
        <f>SUM(AE817:AR817)</f>
        <v>0</v>
      </c>
    </row>
    <row r="818" spans="1:45" ht="15" hidden="1" outlineLevel="1">
      <c r="A818" s="434"/>
      <c r="B818" s="245" t="s">
        <v>632</v>
      </c>
      <c r="C818" s="242" t="s">
        <v>325</v>
      </c>
      <c r="D818" s="246"/>
      <c r="E818" s="246"/>
      <c r="F818" s="246"/>
      <c r="G818" s="246"/>
      <c r="H818" s="246"/>
      <c r="I818" s="246"/>
      <c r="J818" s="246"/>
      <c r="K818" s="246"/>
      <c r="L818" s="246"/>
      <c r="M818" s="246"/>
      <c r="N818" s="246"/>
      <c r="O818" s="246"/>
      <c r="P818" s="246"/>
      <c r="Q818" s="246">
        <f>Q817</f>
        <v>12</v>
      </c>
      <c r="R818" s="246"/>
      <c r="S818" s="246"/>
      <c r="T818" s="246"/>
      <c r="U818" s="246"/>
      <c r="V818" s="246"/>
      <c r="W818" s="246"/>
      <c r="X818" s="246"/>
      <c r="Y818" s="246"/>
      <c r="Z818" s="246"/>
      <c r="AA818" s="246"/>
      <c r="AB818" s="246"/>
      <c r="AC818" s="246"/>
      <c r="AD818" s="246"/>
      <c r="AE818" s="345">
        <f>AE817</f>
        <v>0</v>
      </c>
      <c r="AF818" s="345">
        <f t="shared" ref="AF818" si="2399">AF817</f>
        <v>0</v>
      </c>
      <c r="AG818" s="345">
        <f t="shared" ref="AG818" si="2400">AG817</f>
        <v>0</v>
      </c>
      <c r="AH818" s="345">
        <f t="shared" ref="AH818" si="2401">AH817</f>
        <v>0</v>
      </c>
      <c r="AI818" s="345">
        <f t="shared" ref="AI818" si="2402">AI817</f>
        <v>0</v>
      </c>
      <c r="AJ818" s="345">
        <f t="shared" ref="AJ818" si="2403">AJ817</f>
        <v>0</v>
      </c>
      <c r="AK818" s="345">
        <f t="shared" ref="AK818" si="2404">AK817</f>
        <v>0</v>
      </c>
      <c r="AL818" s="345">
        <f t="shared" ref="AL818" si="2405">AL817</f>
        <v>0</v>
      </c>
      <c r="AM818" s="345">
        <f t="shared" ref="AM818" si="2406">AM817</f>
        <v>0</v>
      </c>
      <c r="AN818" s="345">
        <f t="shared" ref="AN818" si="2407">AN817</f>
        <v>0</v>
      </c>
      <c r="AO818" s="345">
        <f t="shared" ref="AO818" si="2408">AO817</f>
        <v>0</v>
      </c>
      <c r="AP818" s="345">
        <f t="shared" ref="AP818" si="2409">AP817</f>
        <v>0</v>
      </c>
      <c r="AQ818" s="345">
        <f t="shared" ref="AQ818" si="2410">AQ817</f>
        <v>0</v>
      </c>
      <c r="AR818" s="345">
        <f t="shared" ref="AR818" si="2411">AR817</f>
        <v>0</v>
      </c>
      <c r="AS818" s="261"/>
    </row>
    <row r="819" spans="1:45" ht="15" hidden="1" outlineLevel="1">
      <c r="A819" s="434"/>
      <c r="B819" s="264"/>
      <c r="C819" s="262"/>
      <c r="D819" s="242"/>
      <c r="E819" s="242"/>
      <c r="F819" s="242"/>
      <c r="G819" s="242"/>
      <c r="H819" s="242"/>
      <c r="I819" s="242"/>
      <c r="J819" s="242"/>
      <c r="K819" s="242"/>
      <c r="L819" s="242"/>
      <c r="M819" s="242"/>
      <c r="N819" s="242"/>
      <c r="O819" s="242"/>
      <c r="P819" s="242"/>
      <c r="Q819" s="242"/>
      <c r="R819" s="242"/>
      <c r="S819" s="242"/>
      <c r="T819" s="242"/>
      <c r="U819" s="242"/>
      <c r="V819" s="242"/>
      <c r="W819" s="242"/>
      <c r="X819" s="242"/>
      <c r="Y819" s="242"/>
      <c r="Z819" s="242"/>
      <c r="AA819" s="242"/>
      <c r="AB819" s="242"/>
      <c r="AC819" s="242"/>
      <c r="AD819" s="242"/>
      <c r="AE819" s="350"/>
      <c r="AF819" s="351"/>
      <c r="AG819" s="350"/>
      <c r="AH819" s="350"/>
      <c r="AI819" s="350"/>
      <c r="AJ819" s="350"/>
      <c r="AK819" s="350"/>
      <c r="AL819" s="350"/>
      <c r="AM819" s="350"/>
      <c r="AN819" s="350"/>
      <c r="AO819" s="350"/>
      <c r="AP819" s="350"/>
      <c r="AQ819" s="350"/>
      <c r="AR819" s="350"/>
      <c r="AS819" s="263"/>
    </row>
    <row r="820" spans="1:45" ht="15" hidden="1" outlineLevel="1">
      <c r="A820" s="434">
        <v>8</v>
      </c>
      <c r="B820" s="362" t="s">
        <v>485</v>
      </c>
      <c r="C820" s="242" t="s">
        <v>323</v>
      </c>
      <c r="D820" s="246"/>
      <c r="E820" s="246"/>
      <c r="F820" s="246"/>
      <c r="G820" s="246"/>
      <c r="H820" s="246"/>
      <c r="I820" s="246"/>
      <c r="J820" s="246"/>
      <c r="K820" s="246"/>
      <c r="L820" s="246"/>
      <c r="M820" s="246"/>
      <c r="N820" s="246"/>
      <c r="O820" s="246"/>
      <c r="P820" s="246"/>
      <c r="Q820" s="246">
        <v>12</v>
      </c>
      <c r="R820" s="246"/>
      <c r="S820" s="246"/>
      <c r="T820" s="246"/>
      <c r="U820" s="246"/>
      <c r="V820" s="246"/>
      <c r="W820" s="246"/>
      <c r="X820" s="246"/>
      <c r="Y820" s="246"/>
      <c r="Z820" s="246"/>
      <c r="AA820" s="246"/>
      <c r="AB820" s="246"/>
      <c r="AC820" s="246"/>
      <c r="AD820" s="246"/>
      <c r="AE820" s="349"/>
      <c r="AF820" s="349"/>
      <c r="AG820" s="349"/>
      <c r="AH820" s="349"/>
      <c r="AI820" s="349"/>
      <c r="AJ820" s="349"/>
      <c r="AK820" s="349"/>
      <c r="AL820" s="349"/>
      <c r="AM820" s="349"/>
      <c r="AN820" s="349"/>
      <c r="AO820" s="349"/>
      <c r="AP820" s="349"/>
      <c r="AQ820" s="349"/>
      <c r="AR820" s="349"/>
      <c r="AS820" s="247">
        <f>SUM(AE820:AR820)</f>
        <v>0</v>
      </c>
    </row>
    <row r="821" spans="1:45" ht="15" hidden="1" outlineLevel="1">
      <c r="A821" s="434"/>
      <c r="B821" s="245" t="s">
        <v>632</v>
      </c>
      <c r="C821" s="242" t="s">
        <v>325</v>
      </c>
      <c r="D821" s="246"/>
      <c r="E821" s="246"/>
      <c r="F821" s="246"/>
      <c r="G821" s="246"/>
      <c r="H821" s="246"/>
      <c r="I821" s="246"/>
      <c r="J821" s="246"/>
      <c r="K821" s="246"/>
      <c r="L821" s="246"/>
      <c r="M821" s="246"/>
      <c r="N821" s="246"/>
      <c r="O821" s="246"/>
      <c r="P821" s="246"/>
      <c r="Q821" s="246">
        <f>Q820</f>
        <v>12</v>
      </c>
      <c r="R821" s="246"/>
      <c r="S821" s="246"/>
      <c r="T821" s="246"/>
      <c r="U821" s="246"/>
      <c r="V821" s="246"/>
      <c r="W821" s="246"/>
      <c r="X821" s="246"/>
      <c r="Y821" s="246"/>
      <c r="Z821" s="246"/>
      <c r="AA821" s="246"/>
      <c r="AB821" s="246"/>
      <c r="AC821" s="246"/>
      <c r="AD821" s="246"/>
      <c r="AE821" s="345">
        <f>AE820</f>
        <v>0</v>
      </c>
      <c r="AF821" s="345">
        <f t="shared" ref="AF821" si="2412">AF820</f>
        <v>0</v>
      </c>
      <c r="AG821" s="345">
        <f t="shared" ref="AG821" si="2413">AG820</f>
        <v>0</v>
      </c>
      <c r="AH821" s="345">
        <f t="shared" ref="AH821" si="2414">AH820</f>
        <v>0</v>
      </c>
      <c r="AI821" s="345">
        <f t="shared" ref="AI821" si="2415">AI820</f>
        <v>0</v>
      </c>
      <c r="AJ821" s="345">
        <f t="shared" ref="AJ821" si="2416">AJ820</f>
        <v>0</v>
      </c>
      <c r="AK821" s="345">
        <f t="shared" ref="AK821" si="2417">AK820</f>
        <v>0</v>
      </c>
      <c r="AL821" s="345">
        <f t="shared" ref="AL821" si="2418">AL820</f>
        <v>0</v>
      </c>
      <c r="AM821" s="345">
        <f t="shared" ref="AM821" si="2419">AM820</f>
        <v>0</v>
      </c>
      <c r="AN821" s="345">
        <f t="shared" ref="AN821" si="2420">AN820</f>
        <v>0</v>
      </c>
      <c r="AO821" s="345">
        <f t="shared" ref="AO821" si="2421">AO820</f>
        <v>0</v>
      </c>
      <c r="AP821" s="345">
        <f t="shared" ref="AP821" si="2422">AP820</f>
        <v>0</v>
      </c>
      <c r="AQ821" s="345">
        <f t="shared" ref="AQ821" si="2423">AQ820</f>
        <v>0</v>
      </c>
      <c r="AR821" s="345">
        <f t="shared" ref="AR821" si="2424">AR820</f>
        <v>0</v>
      </c>
      <c r="AS821" s="261"/>
    </row>
    <row r="822" spans="1:45" ht="15" hidden="1" outlineLevel="1">
      <c r="A822" s="434"/>
      <c r="B822" s="264"/>
      <c r="C822" s="262"/>
      <c r="D822" s="266"/>
      <c r="E822" s="266"/>
      <c r="F822" s="266"/>
      <c r="G822" s="266"/>
      <c r="H822" s="266"/>
      <c r="I822" s="266"/>
      <c r="J822" s="266"/>
      <c r="K822" s="266"/>
      <c r="L822" s="266"/>
      <c r="M822" s="266"/>
      <c r="N822" s="266"/>
      <c r="O822" s="266"/>
      <c r="P822" s="266"/>
      <c r="Q822" s="242"/>
      <c r="R822" s="266"/>
      <c r="S822" s="266"/>
      <c r="T822" s="266"/>
      <c r="U822" s="266"/>
      <c r="V822" s="266"/>
      <c r="W822" s="266"/>
      <c r="X822" s="266"/>
      <c r="Y822" s="266"/>
      <c r="Z822" s="266"/>
      <c r="AA822" s="266"/>
      <c r="AB822" s="266"/>
      <c r="AC822" s="266"/>
      <c r="AD822" s="266"/>
      <c r="AE822" s="350"/>
      <c r="AF822" s="351"/>
      <c r="AG822" s="350"/>
      <c r="AH822" s="350"/>
      <c r="AI822" s="350"/>
      <c r="AJ822" s="350"/>
      <c r="AK822" s="350"/>
      <c r="AL822" s="350"/>
      <c r="AM822" s="350"/>
      <c r="AN822" s="350"/>
      <c r="AO822" s="350"/>
      <c r="AP822" s="350"/>
      <c r="AQ822" s="350"/>
      <c r="AR822" s="350"/>
      <c r="AS822" s="263"/>
    </row>
    <row r="823" spans="1:45" ht="15" hidden="1" outlineLevel="1">
      <c r="A823" s="434">
        <v>9</v>
      </c>
      <c r="B823" s="362" t="s">
        <v>486</v>
      </c>
      <c r="C823" s="242" t="s">
        <v>323</v>
      </c>
      <c r="D823" s="246"/>
      <c r="E823" s="246"/>
      <c r="F823" s="246"/>
      <c r="G823" s="246"/>
      <c r="H823" s="246"/>
      <c r="I823" s="246"/>
      <c r="J823" s="246"/>
      <c r="K823" s="246"/>
      <c r="L823" s="246"/>
      <c r="M823" s="246"/>
      <c r="N823" s="246"/>
      <c r="O823" s="246"/>
      <c r="P823" s="246"/>
      <c r="Q823" s="246">
        <v>12</v>
      </c>
      <c r="R823" s="246"/>
      <c r="S823" s="246"/>
      <c r="T823" s="246"/>
      <c r="U823" s="246"/>
      <c r="V823" s="246"/>
      <c r="W823" s="246"/>
      <c r="X823" s="246"/>
      <c r="Y823" s="246"/>
      <c r="Z823" s="246"/>
      <c r="AA823" s="246"/>
      <c r="AB823" s="246"/>
      <c r="AC823" s="246"/>
      <c r="AD823" s="246"/>
      <c r="AE823" s="349"/>
      <c r="AF823" s="349"/>
      <c r="AG823" s="349"/>
      <c r="AH823" s="349"/>
      <c r="AI823" s="349"/>
      <c r="AJ823" s="349"/>
      <c r="AK823" s="349"/>
      <c r="AL823" s="349"/>
      <c r="AM823" s="349"/>
      <c r="AN823" s="349"/>
      <c r="AO823" s="349"/>
      <c r="AP823" s="349"/>
      <c r="AQ823" s="349"/>
      <c r="AR823" s="349"/>
      <c r="AS823" s="247">
        <f>SUM(AE823:AR823)</f>
        <v>0</v>
      </c>
    </row>
    <row r="824" spans="1:45" ht="15" hidden="1" outlineLevel="1">
      <c r="A824" s="434"/>
      <c r="B824" s="245" t="s">
        <v>632</v>
      </c>
      <c r="C824" s="242" t="s">
        <v>325</v>
      </c>
      <c r="D824" s="246"/>
      <c r="E824" s="246"/>
      <c r="F824" s="246"/>
      <c r="G824" s="246"/>
      <c r="H824" s="246"/>
      <c r="I824" s="246"/>
      <c r="J824" s="246"/>
      <c r="K824" s="246"/>
      <c r="L824" s="246"/>
      <c r="M824" s="246"/>
      <c r="N824" s="246"/>
      <c r="O824" s="246"/>
      <c r="P824" s="246"/>
      <c r="Q824" s="246">
        <f>Q823</f>
        <v>12</v>
      </c>
      <c r="R824" s="246"/>
      <c r="S824" s="246"/>
      <c r="T824" s="246"/>
      <c r="U824" s="246"/>
      <c r="V824" s="246"/>
      <c r="W824" s="246"/>
      <c r="X824" s="246"/>
      <c r="Y824" s="246"/>
      <c r="Z824" s="246"/>
      <c r="AA824" s="246"/>
      <c r="AB824" s="246"/>
      <c r="AC824" s="246"/>
      <c r="AD824" s="246"/>
      <c r="AE824" s="345">
        <f>AE823</f>
        <v>0</v>
      </c>
      <c r="AF824" s="345">
        <f t="shared" ref="AF824" si="2425">AF823</f>
        <v>0</v>
      </c>
      <c r="AG824" s="345">
        <f t="shared" ref="AG824" si="2426">AG823</f>
        <v>0</v>
      </c>
      <c r="AH824" s="345">
        <f t="shared" ref="AH824" si="2427">AH823</f>
        <v>0</v>
      </c>
      <c r="AI824" s="345">
        <f t="shared" ref="AI824" si="2428">AI823</f>
        <v>0</v>
      </c>
      <c r="AJ824" s="345">
        <f t="shared" ref="AJ824" si="2429">AJ823</f>
        <v>0</v>
      </c>
      <c r="AK824" s="345">
        <f t="shared" ref="AK824" si="2430">AK823</f>
        <v>0</v>
      </c>
      <c r="AL824" s="345">
        <f t="shared" ref="AL824" si="2431">AL823</f>
        <v>0</v>
      </c>
      <c r="AM824" s="345">
        <f t="shared" ref="AM824" si="2432">AM823</f>
        <v>0</v>
      </c>
      <c r="AN824" s="345">
        <f t="shared" ref="AN824" si="2433">AN823</f>
        <v>0</v>
      </c>
      <c r="AO824" s="345">
        <f t="shared" ref="AO824" si="2434">AO823</f>
        <v>0</v>
      </c>
      <c r="AP824" s="345">
        <f t="shared" ref="AP824" si="2435">AP823</f>
        <v>0</v>
      </c>
      <c r="AQ824" s="345">
        <f t="shared" ref="AQ824" si="2436">AQ823</f>
        <v>0</v>
      </c>
      <c r="AR824" s="345">
        <f t="shared" ref="AR824" si="2437">AR823</f>
        <v>0</v>
      </c>
      <c r="AS824" s="261"/>
    </row>
    <row r="825" spans="1:45" ht="15" hidden="1" outlineLevel="1">
      <c r="A825" s="434"/>
      <c r="B825" s="264"/>
      <c r="C825" s="262"/>
      <c r="D825" s="266"/>
      <c r="E825" s="266"/>
      <c r="F825" s="266"/>
      <c r="G825" s="266"/>
      <c r="H825" s="266"/>
      <c r="I825" s="266"/>
      <c r="J825" s="266"/>
      <c r="K825" s="266"/>
      <c r="L825" s="266"/>
      <c r="M825" s="266"/>
      <c r="N825" s="266"/>
      <c r="O825" s="266"/>
      <c r="P825" s="266"/>
      <c r="Q825" s="242"/>
      <c r="R825" s="266"/>
      <c r="S825" s="266"/>
      <c r="T825" s="266"/>
      <c r="U825" s="266"/>
      <c r="V825" s="266"/>
      <c r="W825" s="266"/>
      <c r="X825" s="266"/>
      <c r="Y825" s="266"/>
      <c r="Z825" s="266"/>
      <c r="AA825" s="266"/>
      <c r="AB825" s="266"/>
      <c r="AC825" s="266"/>
      <c r="AD825" s="266"/>
      <c r="AE825" s="350"/>
      <c r="AF825" s="350"/>
      <c r="AG825" s="350"/>
      <c r="AH825" s="350"/>
      <c r="AI825" s="350"/>
      <c r="AJ825" s="350"/>
      <c r="AK825" s="350"/>
      <c r="AL825" s="350"/>
      <c r="AM825" s="350"/>
      <c r="AN825" s="350"/>
      <c r="AO825" s="350"/>
      <c r="AP825" s="350"/>
      <c r="AQ825" s="350"/>
      <c r="AR825" s="350"/>
      <c r="AS825" s="263"/>
    </row>
    <row r="826" spans="1:45" ht="15" hidden="1" outlineLevel="1">
      <c r="A826" s="434">
        <v>10</v>
      </c>
      <c r="B826" s="362" t="s">
        <v>487</v>
      </c>
      <c r="C826" s="242" t="s">
        <v>323</v>
      </c>
      <c r="D826" s="246"/>
      <c r="E826" s="246"/>
      <c r="F826" s="246"/>
      <c r="G826" s="246"/>
      <c r="H826" s="246"/>
      <c r="I826" s="246"/>
      <c r="J826" s="246"/>
      <c r="K826" s="246"/>
      <c r="L826" s="246"/>
      <c r="M826" s="246"/>
      <c r="N826" s="246"/>
      <c r="O826" s="246"/>
      <c r="P826" s="246"/>
      <c r="Q826" s="246">
        <v>3</v>
      </c>
      <c r="R826" s="246"/>
      <c r="S826" s="246"/>
      <c r="T826" s="246"/>
      <c r="U826" s="246"/>
      <c r="V826" s="246"/>
      <c r="W826" s="246"/>
      <c r="X826" s="246"/>
      <c r="Y826" s="246"/>
      <c r="Z826" s="246"/>
      <c r="AA826" s="246"/>
      <c r="AB826" s="246"/>
      <c r="AC826" s="246"/>
      <c r="AD826" s="246"/>
      <c r="AE826" s="349"/>
      <c r="AF826" s="349"/>
      <c r="AG826" s="349"/>
      <c r="AH826" s="349"/>
      <c r="AI826" s="349"/>
      <c r="AJ826" s="349"/>
      <c r="AK826" s="349"/>
      <c r="AL826" s="349"/>
      <c r="AM826" s="349"/>
      <c r="AN826" s="349"/>
      <c r="AO826" s="349"/>
      <c r="AP826" s="349"/>
      <c r="AQ826" s="349"/>
      <c r="AR826" s="349"/>
      <c r="AS826" s="247">
        <f>SUM(AE826:AR826)</f>
        <v>0</v>
      </c>
    </row>
    <row r="827" spans="1:45" ht="15" hidden="1" outlineLevel="1">
      <c r="A827" s="434"/>
      <c r="B827" s="245" t="s">
        <v>632</v>
      </c>
      <c r="C827" s="242" t="s">
        <v>325</v>
      </c>
      <c r="D827" s="246"/>
      <c r="E827" s="246"/>
      <c r="F827" s="246"/>
      <c r="G827" s="246"/>
      <c r="H827" s="246"/>
      <c r="I827" s="246"/>
      <c r="J827" s="246"/>
      <c r="K827" s="246"/>
      <c r="L827" s="246"/>
      <c r="M827" s="246"/>
      <c r="N827" s="246"/>
      <c r="O827" s="246"/>
      <c r="P827" s="246"/>
      <c r="Q827" s="246">
        <f>Q826</f>
        <v>3</v>
      </c>
      <c r="R827" s="246"/>
      <c r="S827" s="246"/>
      <c r="T827" s="246"/>
      <c r="U827" s="246"/>
      <c r="V827" s="246"/>
      <c r="W827" s="246"/>
      <c r="X827" s="246"/>
      <c r="Y827" s="246"/>
      <c r="Z827" s="246"/>
      <c r="AA827" s="246"/>
      <c r="AB827" s="246"/>
      <c r="AC827" s="246"/>
      <c r="AD827" s="246"/>
      <c r="AE827" s="345">
        <f>AE826</f>
        <v>0</v>
      </c>
      <c r="AF827" s="345">
        <f t="shared" ref="AF827" si="2438">AF826</f>
        <v>0</v>
      </c>
      <c r="AG827" s="345">
        <f t="shared" ref="AG827" si="2439">AG826</f>
        <v>0</v>
      </c>
      <c r="AH827" s="345">
        <f t="shared" ref="AH827" si="2440">AH826</f>
        <v>0</v>
      </c>
      <c r="AI827" s="345">
        <f t="shared" ref="AI827" si="2441">AI826</f>
        <v>0</v>
      </c>
      <c r="AJ827" s="345">
        <f t="shared" ref="AJ827" si="2442">AJ826</f>
        <v>0</v>
      </c>
      <c r="AK827" s="345">
        <f t="shared" ref="AK827" si="2443">AK826</f>
        <v>0</v>
      </c>
      <c r="AL827" s="345">
        <f t="shared" ref="AL827" si="2444">AL826</f>
        <v>0</v>
      </c>
      <c r="AM827" s="345">
        <f t="shared" ref="AM827" si="2445">AM826</f>
        <v>0</v>
      </c>
      <c r="AN827" s="345">
        <f t="shared" ref="AN827" si="2446">AN826</f>
        <v>0</v>
      </c>
      <c r="AO827" s="345">
        <f t="shared" ref="AO827" si="2447">AO826</f>
        <v>0</v>
      </c>
      <c r="AP827" s="345">
        <f t="shared" ref="AP827" si="2448">AP826</f>
        <v>0</v>
      </c>
      <c r="AQ827" s="345">
        <f t="shared" ref="AQ827" si="2449">AQ826</f>
        <v>0</v>
      </c>
      <c r="AR827" s="345">
        <f t="shared" ref="AR827" si="2450">AR826</f>
        <v>0</v>
      </c>
      <c r="AS827" s="261"/>
    </row>
    <row r="828" spans="1:45" ht="15" hidden="1" outlineLevel="1">
      <c r="A828" s="434"/>
      <c r="B828" s="264"/>
      <c r="C828" s="262"/>
      <c r="D828" s="266"/>
      <c r="E828" s="266"/>
      <c r="F828" s="266"/>
      <c r="G828" s="266"/>
      <c r="H828" s="266"/>
      <c r="I828" s="266"/>
      <c r="J828" s="266"/>
      <c r="K828" s="266"/>
      <c r="L828" s="266"/>
      <c r="M828" s="266"/>
      <c r="N828" s="266"/>
      <c r="O828" s="266"/>
      <c r="P828" s="266"/>
      <c r="Q828" s="242"/>
      <c r="R828" s="266"/>
      <c r="S828" s="266"/>
      <c r="T828" s="266"/>
      <c r="U828" s="266"/>
      <c r="V828" s="266"/>
      <c r="W828" s="266"/>
      <c r="X828" s="266"/>
      <c r="Y828" s="266"/>
      <c r="Z828" s="266"/>
      <c r="AA828" s="266"/>
      <c r="AB828" s="266"/>
      <c r="AC828" s="266"/>
      <c r="AD828" s="266"/>
      <c r="AE828" s="350"/>
      <c r="AF828" s="351"/>
      <c r="AG828" s="350"/>
      <c r="AH828" s="350"/>
      <c r="AI828" s="350"/>
      <c r="AJ828" s="350"/>
      <c r="AK828" s="350"/>
      <c r="AL828" s="350"/>
      <c r="AM828" s="350"/>
      <c r="AN828" s="350"/>
      <c r="AO828" s="350"/>
      <c r="AP828" s="350"/>
      <c r="AQ828" s="350"/>
      <c r="AR828" s="350"/>
      <c r="AS828" s="263"/>
    </row>
    <row r="829" spans="1:45" ht="15.6" hidden="1" outlineLevel="1">
      <c r="A829" s="434"/>
      <c r="B829" s="239" t="s">
        <v>343</v>
      </c>
      <c r="C829" s="240"/>
      <c r="D829" s="240"/>
      <c r="E829" s="240"/>
      <c r="F829" s="240"/>
      <c r="G829" s="240"/>
      <c r="H829" s="240"/>
      <c r="I829" s="240"/>
      <c r="J829" s="240"/>
      <c r="K829" s="240"/>
      <c r="L829" s="240"/>
      <c r="M829" s="240"/>
      <c r="N829" s="240"/>
      <c r="O829" s="240"/>
      <c r="P829" s="240"/>
      <c r="Q829" s="241"/>
      <c r="R829" s="240"/>
      <c r="S829" s="240"/>
      <c r="T829" s="240"/>
      <c r="U829" s="240"/>
      <c r="V829" s="240"/>
      <c r="W829" s="240"/>
      <c r="X829" s="240"/>
      <c r="Y829" s="240"/>
      <c r="Z829" s="240"/>
      <c r="AA829" s="240"/>
      <c r="AB829" s="240"/>
      <c r="AC829" s="240"/>
      <c r="AD829" s="240"/>
      <c r="AE829" s="348"/>
      <c r="AF829" s="348"/>
      <c r="AG829" s="348"/>
      <c r="AH829" s="348"/>
      <c r="AI829" s="348"/>
      <c r="AJ829" s="348"/>
      <c r="AK829" s="348"/>
      <c r="AL829" s="348"/>
      <c r="AM829" s="348"/>
      <c r="AN829" s="348"/>
      <c r="AO829" s="348"/>
      <c r="AP829" s="348"/>
      <c r="AQ829" s="348"/>
      <c r="AR829" s="348"/>
      <c r="AS829" s="243"/>
    </row>
    <row r="830" spans="1:45" ht="30" hidden="1" outlineLevel="1">
      <c r="A830" s="434">
        <v>11</v>
      </c>
      <c r="B830" s="362" t="s">
        <v>488</v>
      </c>
      <c r="C830" s="242" t="s">
        <v>323</v>
      </c>
      <c r="D830" s="246"/>
      <c r="E830" s="246"/>
      <c r="F830" s="246"/>
      <c r="G830" s="246"/>
      <c r="H830" s="246"/>
      <c r="I830" s="246"/>
      <c r="J830" s="246"/>
      <c r="K830" s="246"/>
      <c r="L830" s="246"/>
      <c r="M830" s="246"/>
      <c r="N830" s="246"/>
      <c r="O830" s="246"/>
      <c r="P830" s="246"/>
      <c r="Q830" s="246">
        <v>12</v>
      </c>
      <c r="R830" s="246"/>
      <c r="S830" s="246"/>
      <c r="T830" s="246"/>
      <c r="U830" s="246"/>
      <c r="V830" s="246"/>
      <c r="W830" s="246"/>
      <c r="X830" s="246"/>
      <c r="Y830" s="246"/>
      <c r="Z830" s="246"/>
      <c r="AA830" s="246"/>
      <c r="AB830" s="246"/>
      <c r="AC830" s="246"/>
      <c r="AD830" s="246"/>
      <c r="AE830" s="360"/>
      <c r="AF830" s="349"/>
      <c r="AG830" s="349"/>
      <c r="AH830" s="349"/>
      <c r="AI830" s="349"/>
      <c r="AJ830" s="349"/>
      <c r="AK830" s="349"/>
      <c r="AL830" s="349"/>
      <c r="AM830" s="349"/>
      <c r="AN830" s="349"/>
      <c r="AO830" s="349"/>
      <c r="AP830" s="349"/>
      <c r="AQ830" s="349"/>
      <c r="AR830" s="349"/>
      <c r="AS830" s="247">
        <f>SUM(AE830:AR830)</f>
        <v>0</v>
      </c>
    </row>
    <row r="831" spans="1:45" ht="15" hidden="1" outlineLevel="1">
      <c r="A831" s="434"/>
      <c r="B831" s="245" t="s">
        <v>632</v>
      </c>
      <c r="C831" s="242" t="s">
        <v>325</v>
      </c>
      <c r="D831" s="246"/>
      <c r="E831" s="246"/>
      <c r="F831" s="246"/>
      <c r="G831" s="246"/>
      <c r="H831" s="246"/>
      <c r="I831" s="246"/>
      <c r="J831" s="246"/>
      <c r="K831" s="246"/>
      <c r="L831" s="246"/>
      <c r="M831" s="246"/>
      <c r="N831" s="246"/>
      <c r="O831" s="246"/>
      <c r="P831" s="246"/>
      <c r="Q831" s="246">
        <f>Q830</f>
        <v>12</v>
      </c>
      <c r="R831" s="246"/>
      <c r="S831" s="246"/>
      <c r="T831" s="246"/>
      <c r="U831" s="246"/>
      <c r="V831" s="246"/>
      <c r="W831" s="246"/>
      <c r="X831" s="246"/>
      <c r="Y831" s="246"/>
      <c r="Z831" s="246"/>
      <c r="AA831" s="246"/>
      <c r="AB831" s="246"/>
      <c r="AC831" s="246"/>
      <c r="AD831" s="246"/>
      <c r="AE831" s="345">
        <f>AE830</f>
        <v>0</v>
      </c>
      <c r="AF831" s="345">
        <f t="shared" ref="AF831" si="2451">AF830</f>
        <v>0</v>
      </c>
      <c r="AG831" s="345">
        <f t="shared" ref="AG831" si="2452">AG830</f>
        <v>0</v>
      </c>
      <c r="AH831" s="345">
        <f t="shared" ref="AH831" si="2453">AH830</f>
        <v>0</v>
      </c>
      <c r="AI831" s="345">
        <f t="shared" ref="AI831" si="2454">AI830</f>
        <v>0</v>
      </c>
      <c r="AJ831" s="345">
        <f t="shared" ref="AJ831" si="2455">AJ830</f>
        <v>0</v>
      </c>
      <c r="AK831" s="345">
        <f t="shared" ref="AK831" si="2456">AK830</f>
        <v>0</v>
      </c>
      <c r="AL831" s="345">
        <f t="shared" ref="AL831" si="2457">AL830</f>
        <v>0</v>
      </c>
      <c r="AM831" s="345">
        <f t="shared" ref="AM831" si="2458">AM830</f>
        <v>0</v>
      </c>
      <c r="AN831" s="345">
        <f t="shared" ref="AN831" si="2459">AN830</f>
        <v>0</v>
      </c>
      <c r="AO831" s="345">
        <f t="shared" ref="AO831" si="2460">AO830</f>
        <v>0</v>
      </c>
      <c r="AP831" s="345">
        <f t="shared" ref="AP831" si="2461">AP830</f>
        <v>0</v>
      </c>
      <c r="AQ831" s="345">
        <f t="shared" ref="AQ831" si="2462">AQ830</f>
        <v>0</v>
      </c>
      <c r="AR831" s="345">
        <f t="shared" ref="AR831" si="2463">AR830</f>
        <v>0</v>
      </c>
      <c r="AS831" s="248"/>
    </row>
    <row r="832" spans="1:45" ht="15" hidden="1" outlineLevel="1">
      <c r="A832" s="434"/>
      <c r="B832" s="265"/>
      <c r="C832" s="256"/>
      <c r="D832" s="242"/>
      <c r="E832" s="242"/>
      <c r="F832" s="242"/>
      <c r="G832" s="242"/>
      <c r="H832" s="242"/>
      <c r="I832" s="242"/>
      <c r="J832" s="242"/>
      <c r="K832" s="242"/>
      <c r="L832" s="242"/>
      <c r="M832" s="242"/>
      <c r="N832" s="242"/>
      <c r="O832" s="242"/>
      <c r="P832" s="242"/>
      <c r="Q832" s="242"/>
      <c r="R832" s="242"/>
      <c r="S832" s="242"/>
      <c r="T832" s="242"/>
      <c r="U832" s="242"/>
      <c r="V832" s="242"/>
      <c r="W832" s="242"/>
      <c r="X832" s="242"/>
      <c r="Y832" s="242"/>
      <c r="Z832" s="242"/>
      <c r="AA832" s="242"/>
      <c r="AB832" s="242"/>
      <c r="AC832" s="242"/>
      <c r="AD832" s="242"/>
      <c r="AE832" s="346"/>
      <c r="AF832" s="355"/>
      <c r="AG832" s="355"/>
      <c r="AH832" s="355"/>
      <c r="AI832" s="355"/>
      <c r="AJ832" s="355"/>
      <c r="AK832" s="355"/>
      <c r="AL832" s="355"/>
      <c r="AM832" s="355"/>
      <c r="AN832" s="355"/>
      <c r="AO832" s="355"/>
      <c r="AP832" s="355"/>
      <c r="AQ832" s="355"/>
      <c r="AR832" s="355"/>
      <c r="AS832" s="257"/>
    </row>
    <row r="833" spans="1:45" ht="30" hidden="1" outlineLevel="1">
      <c r="A833" s="434">
        <v>12</v>
      </c>
      <c r="B833" s="362" t="s">
        <v>489</v>
      </c>
      <c r="C833" s="242" t="s">
        <v>323</v>
      </c>
      <c r="D833" s="246"/>
      <c r="E833" s="246"/>
      <c r="F833" s="246"/>
      <c r="G833" s="246"/>
      <c r="H833" s="246"/>
      <c r="I833" s="246"/>
      <c r="J833" s="246"/>
      <c r="K833" s="246"/>
      <c r="L833" s="246"/>
      <c r="M833" s="246"/>
      <c r="N833" s="246"/>
      <c r="O833" s="246"/>
      <c r="P833" s="246"/>
      <c r="Q833" s="246">
        <v>12</v>
      </c>
      <c r="R833" s="246"/>
      <c r="S833" s="246"/>
      <c r="T833" s="246"/>
      <c r="U833" s="246"/>
      <c r="V833" s="246"/>
      <c r="W833" s="246"/>
      <c r="X833" s="246"/>
      <c r="Y833" s="246"/>
      <c r="Z833" s="246"/>
      <c r="AA833" s="246"/>
      <c r="AB833" s="246"/>
      <c r="AC833" s="246"/>
      <c r="AD833" s="246"/>
      <c r="AE833" s="344"/>
      <c r="AF833" s="349"/>
      <c r="AG833" s="349"/>
      <c r="AH833" s="349"/>
      <c r="AI833" s="349"/>
      <c r="AJ833" s="349"/>
      <c r="AK833" s="349"/>
      <c r="AL833" s="349"/>
      <c r="AM833" s="349"/>
      <c r="AN833" s="349"/>
      <c r="AO833" s="349"/>
      <c r="AP833" s="349"/>
      <c r="AQ833" s="349"/>
      <c r="AR833" s="349"/>
      <c r="AS833" s="247">
        <f>SUM(AE833:AR833)</f>
        <v>0</v>
      </c>
    </row>
    <row r="834" spans="1:45" ht="15" hidden="1" outlineLevel="1">
      <c r="A834" s="434"/>
      <c r="B834" s="245" t="s">
        <v>632</v>
      </c>
      <c r="C834" s="242" t="s">
        <v>325</v>
      </c>
      <c r="D834" s="246"/>
      <c r="E834" s="246"/>
      <c r="F834" s="246"/>
      <c r="G834" s="246"/>
      <c r="H834" s="246"/>
      <c r="I834" s="246"/>
      <c r="J834" s="246"/>
      <c r="K834" s="246"/>
      <c r="L834" s="246"/>
      <c r="M834" s="246"/>
      <c r="N834" s="246"/>
      <c r="O834" s="246"/>
      <c r="P834" s="246"/>
      <c r="Q834" s="246">
        <f>Q833</f>
        <v>12</v>
      </c>
      <c r="R834" s="246"/>
      <c r="S834" s="246"/>
      <c r="T834" s="246"/>
      <c r="U834" s="246"/>
      <c r="V834" s="246"/>
      <c r="W834" s="246"/>
      <c r="X834" s="246"/>
      <c r="Y834" s="246"/>
      <c r="Z834" s="246"/>
      <c r="AA834" s="246"/>
      <c r="AB834" s="246"/>
      <c r="AC834" s="246"/>
      <c r="AD834" s="246"/>
      <c r="AE834" s="345">
        <f>AE833</f>
        <v>0</v>
      </c>
      <c r="AF834" s="345">
        <f t="shared" ref="AF834" si="2464">AF833</f>
        <v>0</v>
      </c>
      <c r="AG834" s="345">
        <f t="shared" ref="AG834" si="2465">AG833</f>
        <v>0</v>
      </c>
      <c r="AH834" s="345">
        <f t="shared" ref="AH834" si="2466">AH833</f>
        <v>0</v>
      </c>
      <c r="AI834" s="345">
        <f t="shared" ref="AI834" si="2467">AI833</f>
        <v>0</v>
      </c>
      <c r="AJ834" s="345">
        <f t="shared" ref="AJ834" si="2468">AJ833</f>
        <v>0</v>
      </c>
      <c r="AK834" s="345">
        <f t="shared" ref="AK834" si="2469">AK833</f>
        <v>0</v>
      </c>
      <c r="AL834" s="345">
        <f t="shared" ref="AL834" si="2470">AL833</f>
        <v>0</v>
      </c>
      <c r="AM834" s="345">
        <f t="shared" ref="AM834" si="2471">AM833</f>
        <v>0</v>
      </c>
      <c r="AN834" s="345">
        <f t="shared" ref="AN834" si="2472">AN833</f>
        <v>0</v>
      </c>
      <c r="AO834" s="345">
        <f t="shared" ref="AO834" si="2473">AO833</f>
        <v>0</v>
      </c>
      <c r="AP834" s="345">
        <f t="shared" ref="AP834" si="2474">AP833</f>
        <v>0</v>
      </c>
      <c r="AQ834" s="345">
        <f t="shared" ref="AQ834" si="2475">AQ833</f>
        <v>0</v>
      </c>
      <c r="AR834" s="345">
        <f t="shared" ref="AR834" si="2476">AR833</f>
        <v>0</v>
      </c>
      <c r="AS834" s="248"/>
    </row>
    <row r="835" spans="1:45" ht="15" hidden="1" outlineLevel="1">
      <c r="A835" s="434"/>
      <c r="B835" s="265"/>
      <c r="C835" s="256"/>
      <c r="D835" s="242"/>
      <c r="E835" s="242"/>
      <c r="F835" s="242"/>
      <c r="G835" s="242"/>
      <c r="H835" s="242"/>
      <c r="I835" s="242"/>
      <c r="J835" s="242"/>
      <c r="K835" s="242"/>
      <c r="L835" s="242"/>
      <c r="M835" s="242"/>
      <c r="N835" s="242"/>
      <c r="O835" s="242"/>
      <c r="P835" s="242"/>
      <c r="Q835" s="242"/>
      <c r="R835" s="242"/>
      <c r="S835" s="242"/>
      <c r="T835" s="242"/>
      <c r="U835" s="242"/>
      <c r="V835" s="242"/>
      <c r="W835" s="242"/>
      <c r="X835" s="242"/>
      <c r="Y835" s="242"/>
      <c r="Z835" s="242"/>
      <c r="AA835" s="242"/>
      <c r="AB835" s="242"/>
      <c r="AC835" s="242"/>
      <c r="AD835" s="242"/>
      <c r="AE835" s="356"/>
      <c r="AF835" s="356"/>
      <c r="AG835" s="346"/>
      <c r="AH835" s="346"/>
      <c r="AI835" s="346"/>
      <c r="AJ835" s="346"/>
      <c r="AK835" s="346"/>
      <c r="AL835" s="346"/>
      <c r="AM835" s="346"/>
      <c r="AN835" s="346"/>
      <c r="AO835" s="346"/>
      <c r="AP835" s="346"/>
      <c r="AQ835" s="346"/>
      <c r="AR835" s="346"/>
      <c r="AS835" s="257"/>
    </row>
    <row r="836" spans="1:45" ht="30" hidden="1" outlineLevel="1">
      <c r="A836" s="434">
        <v>13</v>
      </c>
      <c r="B836" s="362" t="s">
        <v>490</v>
      </c>
      <c r="C836" s="242" t="s">
        <v>323</v>
      </c>
      <c r="D836" s="246"/>
      <c r="E836" s="246"/>
      <c r="F836" s="246"/>
      <c r="G836" s="246"/>
      <c r="H836" s="246"/>
      <c r="I836" s="246"/>
      <c r="J836" s="246"/>
      <c r="K836" s="246"/>
      <c r="L836" s="246"/>
      <c r="M836" s="246"/>
      <c r="N836" s="246"/>
      <c r="O836" s="246"/>
      <c r="P836" s="246"/>
      <c r="Q836" s="246">
        <v>12</v>
      </c>
      <c r="R836" s="246"/>
      <c r="S836" s="246"/>
      <c r="T836" s="246"/>
      <c r="U836" s="246"/>
      <c r="V836" s="246"/>
      <c r="W836" s="246"/>
      <c r="X836" s="246"/>
      <c r="Y836" s="246"/>
      <c r="Z836" s="246"/>
      <c r="AA836" s="246"/>
      <c r="AB836" s="246"/>
      <c r="AC836" s="246"/>
      <c r="AD836" s="246"/>
      <c r="AE836" s="344"/>
      <c r="AF836" s="349"/>
      <c r="AG836" s="349"/>
      <c r="AH836" s="349"/>
      <c r="AI836" s="349"/>
      <c r="AJ836" s="349"/>
      <c r="AK836" s="349"/>
      <c r="AL836" s="349"/>
      <c r="AM836" s="349"/>
      <c r="AN836" s="349"/>
      <c r="AO836" s="349"/>
      <c r="AP836" s="349"/>
      <c r="AQ836" s="349"/>
      <c r="AR836" s="349"/>
      <c r="AS836" s="247">
        <f>SUM(AE836:AR836)</f>
        <v>0</v>
      </c>
    </row>
    <row r="837" spans="1:45" ht="15" hidden="1" outlineLevel="1">
      <c r="A837" s="434"/>
      <c r="B837" s="245" t="s">
        <v>632</v>
      </c>
      <c r="C837" s="242" t="s">
        <v>325</v>
      </c>
      <c r="D837" s="246"/>
      <c r="E837" s="246"/>
      <c r="F837" s="246"/>
      <c r="G837" s="246"/>
      <c r="H837" s="246"/>
      <c r="I837" s="246"/>
      <c r="J837" s="246"/>
      <c r="K837" s="246"/>
      <c r="L837" s="246"/>
      <c r="M837" s="246"/>
      <c r="N837" s="246"/>
      <c r="O837" s="246"/>
      <c r="P837" s="246"/>
      <c r="Q837" s="246">
        <f>Q836</f>
        <v>12</v>
      </c>
      <c r="R837" s="246"/>
      <c r="S837" s="246"/>
      <c r="T837" s="246"/>
      <c r="U837" s="246"/>
      <c r="V837" s="246"/>
      <c r="W837" s="246"/>
      <c r="X837" s="246"/>
      <c r="Y837" s="246"/>
      <c r="Z837" s="246"/>
      <c r="AA837" s="246"/>
      <c r="AB837" s="246"/>
      <c r="AC837" s="246"/>
      <c r="AD837" s="246"/>
      <c r="AE837" s="345">
        <f>AE836</f>
        <v>0</v>
      </c>
      <c r="AF837" s="345">
        <f t="shared" ref="AF837" si="2477">AF836</f>
        <v>0</v>
      </c>
      <c r="AG837" s="345">
        <f t="shared" ref="AG837" si="2478">AG836</f>
        <v>0</v>
      </c>
      <c r="AH837" s="345">
        <f t="shared" ref="AH837" si="2479">AH836</f>
        <v>0</v>
      </c>
      <c r="AI837" s="345">
        <f t="shared" ref="AI837" si="2480">AI836</f>
        <v>0</v>
      </c>
      <c r="AJ837" s="345">
        <f t="shared" ref="AJ837" si="2481">AJ836</f>
        <v>0</v>
      </c>
      <c r="AK837" s="345">
        <f t="shared" ref="AK837" si="2482">AK836</f>
        <v>0</v>
      </c>
      <c r="AL837" s="345">
        <f t="shared" ref="AL837" si="2483">AL836</f>
        <v>0</v>
      </c>
      <c r="AM837" s="345">
        <f t="shared" ref="AM837" si="2484">AM836</f>
        <v>0</v>
      </c>
      <c r="AN837" s="345">
        <f t="shared" ref="AN837" si="2485">AN836</f>
        <v>0</v>
      </c>
      <c r="AO837" s="345">
        <f t="shared" ref="AO837" si="2486">AO836</f>
        <v>0</v>
      </c>
      <c r="AP837" s="345">
        <f t="shared" ref="AP837" si="2487">AP836</f>
        <v>0</v>
      </c>
      <c r="AQ837" s="345">
        <f t="shared" ref="AQ837" si="2488">AQ836</f>
        <v>0</v>
      </c>
      <c r="AR837" s="345">
        <f t="shared" ref="AR837" si="2489">AR836</f>
        <v>0</v>
      </c>
      <c r="AS837" s="257"/>
    </row>
    <row r="838" spans="1:45" ht="15" hidden="1" outlineLevel="1">
      <c r="A838" s="434"/>
      <c r="B838" s="265"/>
      <c r="C838" s="256"/>
      <c r="D838" s="242"/>
      <c r="E838" s="242"/>
      <c r="F838" s="242"/>
      <c r="G838" s="242"/>
      <c r="H838" s="242"/>
      <c r="I838" s="242"/>
      <c r="J838" s="242"/>
      <c r="K838" s="242"/>
      <c r="L838" s="242"/>
      <c r="M838" s="242"/>
      <c r="N838" s="242"/>
      <c r="O838" s="242"/>
      <c r="P838" s="242"/>
      <c r="Q838" s="242"/>
      <c r="R838" s="242"/>
      <c r="S838" s="242"/>
      <c r="T838" s="242"/>
      <c r="U838" s="242"/>
      <c r="V838" s="242"/>
      <c r="W838" s="242"/>
      <c r="X838" s="242"/>
      <c r="Y838" s="242"/>
      <c r="Z838" s="242"/>
      <c r="AA838" s="242"/>
      <c r="AB838" s="242"/>
      <c r="AC838" s="242"/>
      <c r="AD838" s="242"/>
      <c r="AE838" s="346"/>
      <c r="AF838" s="346"/>
      <c r="AG838" s="346"/>
      <c r="AH838" s="346"/>
      <c r="AI838" s="346"/>
      <c r="AJ838" s="346"/>
      <c r="AK838" s="346"/>
      <c r="AL838" s="346"/>
      <c r="AM838" s="346"/>
      <c r="AN838" s="346"/>
      <c r="AO838" s="346"/>
      <c r="AP838" s="346"/>
      <c r="AQ838" s="346"/>
      <c r="AR838" s="346"/>
      <c r="AS838" s="257"/>
    </row>
    <row r="839" spans="1:45" ht="15.6" hidden="1" outlineLevel="1">
      <c r="A839" s="434"/>
      <c r="B839" s="239" t="s">
        <v>491</v>
      </c>
      <c r="C839" s="240"/>
      <c r="D839" s="241"/>
      <c r="E839" s="241"/>
      <c r="F839" s="241"/>
      <c r="G839" s="241"/>
      <c r="H839" s="241"/>
      <c r="I839" s="241"/>
      <c r="J839" s="241"/>
      <c r="K839" s="241"/>
      <c r="L839" s="241"/>
      <c r="M839" s="241"/>
      <c r="N839" s="241"/>
      <c r="O839" s="241"/>
      <c r="P839" s="241"/>
      <c r="Q839" s="241"/>
      <c r="R839" s="241"/>
      <c r="S839" s="240"/>
      <c r="T839" s="240"/>
      <c r="U839" s="240"/>
      <c r="V839" s="240"/>
      <c r="W839" s="240"/>
      <c r="X839" s="240"/>
      <c r="Y839" s="240"/>
      <c r="Z839" s="240"/>
      <c r="AA839" s="240"/>
      <c r="AB839" s="240"/>
      <c r="AC839" s="240"/>
      <c r="AD839" s="240"/>
      <c r="AE839" s="348"/>
      <c r="AF839" s="348"/>
      <c r="AG839" s="348"/>
      <c r="AH839" s="348"/>
      <c r="AI839" s="348"/>
      <c r="AJ839" s="348"/>
      <c r="AK839" s="348"/>
      <c r="AL839" s="348"/>
      <c r="AM839" s="348"/>
      <c r="AN839" s="348"/>
      <c r="AO839" s="348"/>
      <c r="AP839" s="348"/>
      <c r="AQ839" s="348"/>
      <c r="AR839" s="348"/>
      <c r="AS839" s="243"/>
    </row>
    <row r="840" spans="1:45" ht="15" hidden="1" outlineLevel="1">
      <c r="A840" s="434">
        <v>14</v>
      </c>
      <c r="B840" s="265" t="s">
        <v>492</v>
      </c>
      <c r="C840" s="242" t="s">
        <v>323</v>
      </c>
      <c r="D840" s="246"/>
      <c r="E840" s="246"/>
      <c r="F840" s="246"/>
      <c r="G840" s="246"/>
      <c r="H840" s="246"/>
      <c r="I840" s="246"/>
      <c r="J840" s="246"/>
      <c r="K840" s="246"/>
      <c r="L840" s="246"/>
      <c r="M840" s="246"/>
      <c r="N840" s="246"/>
      <c r="O840" s="246"/>
      <c r="P840" s="246"/>
      <c r="Q840" s="246">
        <v>12</v>
      </c>
      <c r="R840" s="246"/>
      <c r="S840" s="246"/>
      <c r="T840" s="246"/>
      <c r="U840" s="246"/>
      <c r="V840" s="246"/>
      <c r="W840" s="246"/>
      <c r="X840" s="246"/>
      <c r="Y840" s="246"/>
      <c r="Z840" s="246"/>
      <c r="AA840" s="246"/>
      <c r="AB840" s="246"/>
      <c r="AC840" s="246"/>
      <c r="AD840" s="246"/>
      <c r="AE840" s="349"/>
      <c r="AF840" s="349"/>
      <c r="AG840" s="349"/>
      <c r="AH840" s="349"/>
      <c r="AI840" s="349"/>
      <c r="AJ840" s="349"/>
      <c r="AK840" s="349"/>
      <c r="AL840" s="344"/>
      <c r="AM840" s="344"/>
      <c r="AN840" s="344"/>
      <c r="AO840" s="344"/>
      <c r="AP840" s="344"/>
      <c r="AQ840" s="344"/>
      <c r="AR840" s="344"/>
      <c r="AS840" s="247">
        <f>SUM(AE840:AR840)</f>
        <v>0</v>
      </c>
    </row>
    <row r="841" spans="1:45" ht="15" hidden="1" outlineLevel="1">
      <c r="A841" s="434"/>
      <c r="B841" s="245" t="s">
        <v>632</v>
      </c>
      <c r="C841" s="242" t="s">
        <v>325</v>
      </c>
      <c r="D841" s="246"/>
      <c r="E841" s="246"/>
      <c r="F841" s="246"/>
      <c r="G841" s="246"/>
      <c r="H841" s="246"/>
      <c r="I841" s="246"/>
      <c r="J841" s="246"/>
      <c r="K841" s="246"/>
      <c r="L841" s="246"/>
      <c r="M841" s="246"/>
      <c r="N841" s="246"/>
      <c r="O841" s="246"/>
      <c r="P841" s="246"/>
      <c r="Q841" s="246">
        <f>Q840</f>
        <v>12</v>
      </c>
      <c r="R841" s="246"/>
      <c r="S841" s="246"/>
      <c r="T841" s="246"/>
      <c r="U841" s="246"/>
      <c r="V841" s="246"/>
      <c r="W841" s="246"/>
      <c r="X841" s="246"/>
      <c r="Y841" s="246"/>
      <c r="Z841" s="246"/>
      <c r="AA841" s="246"/>
      <c r="AB841" s="246"/>
      <c r="AC841" s="246"/>
      <c r="AD841" s="246"/>
      <c r="AE841" s="345">
        <f>AE840</f>
        <v>0</v>
      </c>
      <c r="AF841" s="345">
        <f t="shared" ref="AF841" si="2490">AF840</f>
        <v>0</v>
      </c>
      <c r="AG841" s="345">
        <f t="shared" ref="AG841" si="2491">AG840</f>
        <v>0</v>
      </c>
      <c r="AH841" s="345">
        <f t="shared" ref="AH841" si="2492">AH840</f>
        <v>0</v>
      </c>
      <c r="AI841" s="345">
        <f t="shared" ref="AI841" si="2493">AI840</f>
        <v>0</v>
      </c>
      <c r="AJ841" s="345">
        <f t="shared" ref="AJ841" si="2494">AJ840</f>
        <v>0</v>
      </c>
      <c r="AK841" s="345">
        <f t="shared" ref="AK841" si="2495">AK840</f>
        <v>0</v>
      </c>
      <c r="AL841" s="345">
        <f t="shared" ref="AL841" si="2496">AL840</f>
        <v>0</v>
      </c>
      <c r="AM841" s="345">
        <f t="shared" ref="AM841" si="2497">AM840</f>
        <v>0</v>
      </c>
      <c r="AN841" s="345">
        <f t="shared" ref="AN841" si="2498">AN840</f>
        <v>0</v>
      </c>
      <c r="AO841" s="345">
        <f t="shared" ref="AO841" si="2499">AO840</f>
        <v>0</v>
      </c>
      <c r="AP841" s="345">
        <f t="shared" ref="AP841" si="2500">AP840</f>
        <v>0</v>
      </c>
      <c r="AQ841" s="345">
        <f t="shared" ref="AQ841" si="2501">AQ840</f>
        <v>0</v>
      </c>
      <c r="AR841" s="345">
        <f t="shared" ref="AR841" si="2502">AR840</f>
        <v>0</v>
      </c>
      <c r="AS841" s="248"/>
    </row>
    <row r="842" spans="1:45" ht="15" hidden="1" outlineLevel="1">
      <c r="A842" s="434"/>
      <c r="B842" s="265"/>
      <c r="C842" s="256"/>
      <c r="D842" s="242"/>
      <c r="E842" s="242"/>
      <c r="F842" s="242"/>
      <c r="G842" s="242"/>
      <c r="H842" s="242"/>
      <c r="I842" s="242"/>
      <c r="J842" s="242"/>
      <c r="K842" s="242"/>
      <c r="L842" s="242"/>
      <c r="M842" s="242"/>
      <c r="N842" s="242"/>
      <c r="O842" s="242"/>
      <c r="P842" s="242"/>
      <c r="Q842" s="386"/>
      <c r="R842" s="242"/>
      <c r="S842" s="242"/>
      <c r="T842" s="242"/>
      <c r="U842" s="242"/>
      <c r="V842" s="242"/>
      <c r="W842" s="242"/>
      <c r="X842" s="242"/>
      <c r="Y842" s="242"/>
      <c r="Z842" s="242"/>
      <c r="AA842" s="242"/>
      <c r="AB842" s="242"/>
      <c r="AC842" s="242"/>
      <c r="AD842" s="242"/>
      <c r="AE842" s="346"/>
      <c r="AF842" s="346"/>
      <c r="AG842" s="346"/>
      <c r="AH842" s="346"/>
      <c r="AI842" s="346"/>
      <c r="AJ842" s="346"/>
      <c r="AK842" s="346"/>
      <c r="AL842" s="346"/>
      <c r="AM842" s="346"/>
      <c r="AN842" s="346"/>
      <c r="AO842" s="346"/>
      <c r="AP842" s="346"/>
      <c r="AQ842" s="346"/>
      <c r="AR842" s="346"/>
      <c r="AS842" s="257"/>
    </row>
    <row r="843" spans="1:45" s="234" customFormat="1" ht="15.6" hidden="1" outlineLevel="1">
      <c r="A843" s="434"/>
      <c r="B843" s="239" t="s">
        <v>296</v>
      </c>
      <c r="C843" s="242"/>
      <c r="D843" s="242"/>
      <c r="E843" s="242"/>
      <c r="F843" s="242"/>
      <c r="G843" s="242"/>
      <c r="H843" s="242"/>
      <c r="I843" s="242"/>
      <c r="J843" s="242"/>
      <c r="K843" s="242"/>
      <c r="L843" s="242"/>
      <c r="M843" s="242"/>
      <c r="N843" s="242"/>
      <c r="O843" s="242"/>
      <c r="P843" s="242"/>
      <c r="Q843" s="242"/>
      <c r="R843" s="242"/>
      <c r="S843" s="242"/>
      <c r="T843" s="242"/>
      <c r="U843" s="242"/>
      <c r="V843" s="242"/>
      <c r="W843" s="242"/>
      <c r="X843" s="242"/>
      <c r="Y843" s="242"/>
      <c r="Z843" s="242"/>
      <c r="AA843" s="242"/>
      <c r="AB843" s="242"/>
      <c r="AC843" s="242"/>
      <c r="AD843" s="242"/>
      <c r="AE843" s="346"/>
      <c r="AF843" s="346"/>
      <c r="AG843" s="346"/>
      <c r="AH843" s="346"/>
      <c r="AI843" s="346"/>
      <c r="AJ843" s="346"/>
      <c r="AK843" s="350"/>
      <c r="AL843" s="350"/>
      <c r="AM843" s="350"/>
      <c r="AN843" s="350"/>
      <c r="AO843" s="350"/>
      <c r="AP843" s="350"/>
      <c r="AQ843" s="350"/>
      <c r="AR843" s="350"/>
      <c r="AS843" s="423"/>
    </row>
    <row r="844" spans="1:45" ht="15" hidden="1" outlineLevel="1">
      <c r="A844" s="434">
        <v>15</v>
      </c>
      <c r="B844" s="245" t="s">
        <v>493</v>
      </c>
      <c r="C844" s="242" t="s">
        <v>323</v>
      </c>
      <c r="D844" s="246"/>
      <c r="E844" s="246"/>
      <c r="F844" s="246"/>
      <c r="G844" s="246"/>
      <c r="H844" s="246"/>
      <c r="I844" s="246"/>
      <c r="J844" s="246"/>
      <c r="K844" s="246"/>
      <c r="L844" s="246"/>
      <c r="M844" s="246"/>
      <c r="N844" s="246"/>
      <c r="O844" s="246"/>
      <c r="P844" s="246"/>
      <c r="Q844" s="246">
        <v>0</v>
      </c>
      <c r="R844" s="246"/>
      <c r="S844" s="246"/>
      <c r="T844" s="246"/>
      <c r="U844" s="246"/>
      <c r="V844" s="246"/>
      <c r="W844" s="246"/>
      <c r="X844" s="246"/>
      <c r="Y844" s="246"/>
      <c r="Z844" s="246"/>
      <c r="AA844" s="246"/>
      <c r="AB844" s="246"/>
      <c r="AC844" s="246"/>
      <c r="AD844" s="246"/>
      <c r="AE844" s="349"/>
      <c r="AF844" s="349"/>
      <c r="AG844" s="349"/>
      <c r="AH844" s="349"/>
      <c r="AI844" s="349"/>
      <c r="AJ844" s="349"/>
      <c r="AK844" s="349"/>
      <c r="AL844" s="344"/>
      <c r="AM844" s="344"/>
      <c r="AN844" s="344"/>
      <c r="AO844" s="344"/>
      <c r="AP844" s="344"/>
      <c r="AQ844" s="344"/>
      <c r="AR844" s="344"/>
      <c r="AS844" s="247">
        <f>SUM(AE844:AR844)</f>
        <v>0</v>
      </c>
    </row>
    <row r="845" spans="1:45" ht="15" hidden="1" outlineLevel="1">
      <c r="A845" s="434"/>
      <c r="B845" s="245" t="s">
        <v>632</v>
      </c>
      <c r="C845" s="242" t="s">
        <v>325</v>
      </c>
      <c r="D845" s="246"/>
      <c r="E845" s="246"/>
      <c r="F845" s="246"/>
      <c r="G845" s="246"/>
      <c r="H845" s="246"/>
      <c r="I845" s="246"/>
      <c r="J845" s="246"/>
      <c r="K845" s="246"/>
      <c r="L845" s="246"/>
      <c r="M845" s="246"/>
      <c r="N845" s="246"/>
      <c r="O845" s="246"/>
      <c r="P845" s="246"/>
      <c r="Q845" s="246">
        <f>Q844</f>
        <v>0</v>
      </c>
      <c r="R845" s="246"/>
      <c r="S845" s="246"/>
      <c r="T845" s="246"/>
      <c r="U845" s="246"/>
      <c r="V845" s="246"/>
      <c r="W845" s="246"/>
      <c r="X845" s="246"/>
      <c r="Y845" s="246"/>
      <c r="Z845" s="246"/>
      <c r="AA845" s="246"/>
      <c r="AB845" s="246"/>
      <c r="AC845" s="246"/>
      <c r="AD845" s="246"/>
      <c r="AE845" s="345">
        <f>AE844</f>
        <v>0</v>
      </c>
      <c r="AF845" s="345">
        <f t="shared" ref="AF845:AR845" si="2503">AF844</f>
        <v>0</v>
      </c>
      <c r="AG845" s="345">
        <f t="shared" si="2503"/>
        <v>0</v>
      </c>
      <c r="AH845" s="345">
        <f t="shared" si="2503"/>
        <v>0</v>
      </c>
      <c r="AI845" s="345">
        <f t="shared" si="2503"/>
        <v>0</v>
      </c>
      <c r="AJ845" s="345">
        <f t="shared" si="2503"/>
        <v>0</v>
      </c>
      <c r="AK845" s="345">
        <f t="shared" si="2503"/>
        <v>0</v>
      </c>
      <c r="AL845" s="345">
        <f t="shared" si="2503"/>
        <v>0</v>
      </c>
      <c r="AM845" s="345">
        <f t="shared" si="2503"/>
        <v>0</v>
      </c>
      <c r="AN845" s="345">
        <f t="shared" si="2503"/>
        <v>0</v>
      </c>
      <c r="AO845" s="345">
        <f t="shared" si="2503"/>
        <v>0</v>
      </c>
      <c r="AP845" s="345">
        <f t="shared" si="2503"/>
        <v>0</v>
      </c>
      <c r="AQ845" s="345">
        <f t="shared" si="2503"/>
        <v>0</v>
      </c>
      <c r="AR845" s="345">
        <f t="shared" si="2503"/>
        <v>0</v>
      </c>
      <c r="AS845" s="248"/>
    </row>
    <row r="846" spans="1:45" ht="15" hidden="1" outlineLevel="1">
      <c r="A846" s="434"/>
      <c r="B846" s="265"/>
      <c r="C846" s="256"/>
      <c r="D846" s="242"/>
      <c r="E846" s="242"/>
      <c r="F846" s="242"/>
      <c r="G846" s="242"/>
      <c r="H846" s="242"/>
      <c r="I846" s="242"/>
      <c r="J846" s="242"/>
      <c r="K846" s="242"/>
      <c r="L846" s="242"/>
      <c r="M846" s="242"/>
      <c r="N846" s="242"/>
      <c r="O846" s="242"/>
      <c r="P846" s="242"/>
      <c r="Q846" s="242"/>
      <c r="R846" s="242"/>
      <c r="S846" s="242"/>
      <c r="T846" s="242"/>
      <c r="U846" s="242"/>
      <c r="V846" s="242"/>
      <c r="W846" s="242"/>
      <c r="X846" s="242"/>
      <c r="Y846" s="242"/>
      <c r="Z846" s="242"/>
      <c r="AA846" s="242"/>
      <c r="AB846" s="242"/>
      <c r="AC846" s="242"/>
      <c r="AD846" s="242"/>
      <c r="AE846" s="346"/>
      <c r="AF846" s="346"/>
      <c r="AG846" s="346"/>
      <c r="AH846" s="346"/>
      <c r="AI846" s="346"/>
      <c r="AJ846" s="346"/>
      <c r="AK846" s="346"/>
      <c r="AL846" s="346"/>
      <c r="AM846" s="346"/>
      <c r="AN846" s="346"/>
      <c r="AO846" s="346"/>
      <c r="AP846" s="346"/>
      <c r="AQ846" s="346"/>
      <c r="AR846" s="346"/>
      <c r="AS846" s="257"/>
    </row>
    <row r="847" spans="1:45" s="234" customFormat="1" ht="15" hidden="1" outlineLevel="1">
      <c r="A847" s="434">
        <v>16</v>
      </c>
      <c r="B847" s="274" t="s">
        <v>355</v>
      </c>
      <c r="C847" s="242" t="s">
        <v>323</v>
      </c>
      <c r="D847" s="246"/>
      <c r="E847" s="246"/>
      <c r="F847" s="246"/>
      <c r="G847" s="246"/>
      <c r="H847" s="246"/>
      <c r="I847" s="246"/>
      <c r="J847" s="246"/>
      <c r="K847" s="246"/>
      <c r="L847" s="246"/>
      <c r="M847" s="246"/>
      <c r="N847" s="246"/>
      <c r="O847" s="246"/>
      <c r="P847" s="246"/>
      <c r="Q847" s="246">
        <v>0</v>
      </c>
      <c r="R847" s="246"/>
      <c r="S847" s="246"/>
      <c r="T847" s="246"/>
      <c r="U847" s="246"/>
      <c r="V847" s="246"/>
      <c r="W847" s="246"/>
      <c r="X847" s="246"/>
      <c r="Y847" s="246"/>
      <c r="Z847" s="246"/>
      <c r="AA847" s="246"/>
      <c r="AB847" s="246"/>
      <c r="AC847" s="246"/>
      <c r="AD847" s="246"/>
      <c r="AE847" s="349"/>
      <c r="AF847" s="349"/>
      <c r="AG847" s="349"/>
      <c r="AH847" s="349"/>
      <c r="AI847" s="349"/>
      <c r="AJ847" s="349"/>
      <c r="AK847" s="349"/>
      <c r="AL847" s="344"/>
      <c r="AM847" s="344"/>
      <c r="AN847" s="344"/>
      <c r="AO847" s="344"/>
      <c r="AP847" s="344"/>
      <c r="AQ847" s="344"/>
      <c r="AR847" s="344"/>
      <c r="AS847" s="247">
        <f>SUM(AE847:AR847)</f>
        <v>0</v>
      </c>
    </row>
    <row r="848" spans="1:45" s="234" customFormat="1" ht="15" hidden="1" outlineLevel="1">
      <c r="A848" s="434"/>
      <c r="B848" s="245" t="s">
        <v>632</v>
      </c>
      <c r="C848" s="242" t="s">
        <v>325</v>
      </c>
      <c r="D848" s="246"/>
      <c r="E848" s="246"/>
      <c r="F848" s="246"/>
      <c r="G848" s="246"/>
      <c r="H848" s="246"/>
      <c r="I848" s="246"/>
      <c r="J848" s="246"/>
      <c r="K848" s="246"/>
      <c r="L848" s="246"/>
      <c r="M848" s="246"/>
      <c r="N848" s="246"/>
      <c r="O848" s="246"/>
      <c r="P848" s="246"/>
      <c r="Q848" s="246">
        <f>Q847</f>
        <v>0</v>
      </c>
      <c r="R848" s="246"/>
      <c r="S848" s="246"/>
      <c r="T848" s="246"/>
      <c r="U848" s="246"/>
      <c r="V848" s="246"/>
      <c r="W848" s="246"/>
      <c r="X848" s="246"/>
      <c r="Y848" s="246"/>
      <c r="Z848" s="246"/>
      <c r="AA848" s="246"/>
      <c r="AB848" s="246"/>
      <c r="AC848" s="246"/>
      <c r="AD848" s="246"/>
      <c r="AE848" s="345">
        <f>AE847</f>
        <v>0</v>
      </c>
      <c r="AF848" s="345">
        <f t="shared" ref="AF848:AR848" si="2504">AF847</f>
        <v>0</v>
      </c>
      <c r="AG848" s="345">
        <f t="shared" si="2504"/>
        <v>0</v>
      </c>
      <c r="AH848" s="345">
        <f t="shared" si="2504"/>
        <v>0</v>
      </c>
      <c r="AI848" s="345">
        <f t="shared" si="2504"/>
        <v>0</v>
      </c>
      <c r="AJ848" s="345">
        <f t="shared" si="2504"/>
        <v>0</v>
      </c>
      <c r="AK848" s="345">
        <f t="shared" si="2504"/>
        <v>0</v>
      </c>
      <c r="AL848" s="345">
        <f t="shared" si="2504"/>
        <v>0</v>
      </c>
      <c r="AM848" s="345">
        <f t="shared" si="2504"/>
        <v>0</v>
      </c>
      <c r="AN848" s="345">
        <f t="shared" si="2504"/>
        <v>0</v>
      </c>
      <c r="AO848" s="345">
        <f t="shared" si="2504"/>
        <v>0</v>
      </c>
      <c r="AP848" s="345">
        <f t="shared" si="2504"/>
        <v>0</v>
      </c>
      <c r="AQ848" s="345">
        <f t="shared" si="2504"/>
        <v>0</v>
      </c>
      <c r="AR848" s="345">
        <f t="shared" si="2504"/>
        <v>0</v>
      </c>
      <c r="AS848" s="248"/>
    </row>
    <row r="849" spans="1:45" s="234" customFormat="1" ht="15" hidden="1" outlineLevel="1">
      <c r="A849" s="434"/>
      <c r="B849" s="274"/>
      <c r="C849" s="242"/>
      <c r="D849" s="242"/>
      <c r="E849" s="242"/>
      <c r="F849" s="242"/>
      <c r="G849" s="242"/>
      <c r="H849" s="242"/>
      <c r="I849" s="242"/>
      <c r="J849" s="242"/>
      <c r="K849" s="242"/>
      <c r="L849" s="242"/>
      <c r="M849" s="242"/>
      <c r="N849" s="242"/>
      <c r="O849" s="242"/>
      <c r="P849" s="242"/>
      <c r="Q849" s="242"/>
      <c r="R849" s="242"/>
      <c r="S849" s="242"/>
      <c r="T849" s="242"/>
      <c r="U849" s="242"/>
      <c r="V849" s="242"/>
      <c r="W849" s="242"/>
      <c r="X849" s="242"/>
      <c r="Y849" s="242"/>
      <c r="Z849" s="242"/>
      <c r="AA849" s="242"/>
      <c r="AB849" s="242"/>
      <c r="AC849" s="242"/>
      <c r="AD849" s="242"/>
      <c r="AE849" s="346"/>
      <c r="AF849" s="346"/>
      <c r="AG849" s="346"/>
      <c r="AH849" s="346"/>
      <c r="AI849" s="346"/>
      <c r="AJ849" s="346"/>
      <c r="AK849" s="350"/>
      <c r="AL849" s="350"/>
      <c r="AM849" s="350"/>
      <c r="AN849" s="350"/>
      <c r="AO849" s="350"/>
      <c r="AP849" s="350"/>
      <c r="AQ849" s="350"/>
      <c r="AR849" s="350"/>
      <c r="AS849" s="263"/>
    </row>
    <row r="850" spans="1:45" ht="15.6" hidden="1" outlineLevel="1">
      <c r="A850" s="434"/>
      <c r="B850" s="425" t="s">
        <v>494</v>
      </c>
      <c r="C850" s="270"/>
      <c r="D850" s="241"/>
      <c r="E850" s="240"/>
      <c r="F850" s="240"/>
      <c r="G850" s="240"/>
      <c r="H850" s="240"/>
      <c r="I850" s="240"/>
      <c r="J850" s="240"/>
      <c r="K850" s="240"/>
      <c r="L850" s="240"/>
      <c r="M850" s="240"/>
      <c r="N850" s="240"/>
      <c r="O850" s="240"/>
      <c r="P850" s="240"/>
      <c r="Q850" s="241"/>
      <c r="R850" s="240"/>
      <c r="S850" s="240"/>
      <c r="T850" s="240"/>
      <c r="U850" s="240"/>
      <c r="V850" s="240"/>
      <c r="W850" s="240"/>
      <c r="X850" s="240"/>
      <c r="Y850" s="240"/>
      <c r="Z850" s="240"/>
      <c r="AA850" s="240"/>
      <c r="AB850" s="240"/>
      <c r="AC850" s="240"/>
      <c r="AD850" s="240"/>
      <c r="AE850" s="348"/>
      <c r="AF850" s="348"/>
      <c r="AG850" s="348"/>
      <c r="AH850" s="348"/>
      <c r="AI850" s="348"/>
      <c r="AJ850" s="348"/>
      <c r="AK850" s="348"/>
      <c r="AL850" s="348"/>
      <c r="AM850" s="348"/>
      <c r="AN850" s="348"/>
      <c r="AO850" s="348"/>
      <c r="AP850" s="348"/>
      <c r="AQ850" s="348"/>
      <c r="AR850" s="348"/>
      <c r="AS850" s="243"/>
    </row>
    <row r="851" spans="1:45" ht="15" hidden="1" outlineLevel="1">
      <c r="A851" s="434">
        <v>17</v>
      </c>
      <c r="B851" s="362" t="s">
        <v>495</v>
      </c>
      <c r="C851" s="242" t="s">
        <v>323</v>
      </c>
      <c r="D851" s="246"/>
      <c r="E851" s="246"/>
      <c r="F851" s="246"/>
      <c r="G851" s="246"/>
      <c r="H851" s="246"/>
      <c r="I851" s="246"/>
      <c r="J851" s="246"/>
      <c r="K851" s="246"/>
      <c r="L851" s="246"/>
      <c r="M851" s="246"/>
      <c r="N851" s="246"/>
      <c r="O851" s="246"/>
      <c r="P851" s="246"/>
      <c r="Q851" s="246">
        <v>12</v>
      </c>
      <c r="R851" s="246"/>
      <c r="S851" s="246"/>
      <c r="T851" s="246"/>
      <c r="U851" s="246"/>
      <c r="V851" s="246"/>
      <c r="W851" s="246"/>
      <c r="X851" s="246"/>
      <c r="Y851" s="246"/>
      <c r="Z851" s="246"/>
      <c r="AA851" s="246"/>
      <c r="AB851" s="246"/>
      <c r="AC851" s="246"/>
      <c r="AD851" s="246"/>
      <c r="AE851" s="360"/>
      <c r="AF851" s="344"/>
      <c r="AG851" s="344"/>
      <c r="AH851" s="344"/>
      <c r="AI851" s="344"/>
      <c r="AJ851" s="344"/>
      <c r="AK851" s="344"/>
      <c r="AL851" s="349"/>
      <c r="AM851" s="349"/>
      <c r="AN851" s="349"/>
      <c r="AO851" s="349"/>
      <c r="AP851" s="349"/>
      <c r="AQ851" s="349"/>
      <c r="AR851" s="349"/>
      <c r="AS851" s="247">
        <f>SUM(AE851:AR851)</f>
        <v>0</v>
      </c>
    </row>
    <row r="852" spans="1:45" ht="15" hidden="1" outlineLevel="1">
      <c r="A852" s="434"/>
      <c r="B852" s="245" t="s">
        <v>632</v>
      </c>
      <c r="C852" s="242" t="s">
        <v>325</v>
      </c>
      <c r="D852" s="246"/>
      <c r="E852" s="246"/>
      <c r="F852" s="246"/>
      <c r="G852" s="246"/>
      <c r="H852" s="246"/>
      <c r="I852" s="246"/>
      <c r="J852" s="246"/>
      <c r="K852" s="246"/>
      <c r="L852" s="246"/>
      <c r="M852" s="246"/>
      <c r="N852" s="246"/>
      <c r="O852" s="246"/>
      <c r="P852" s="246"/>
      <c r="Q852" s="246">
        <f>Q851</f>
        <v>12</v>
      </c>
      <c r="R852" s="246"/>
      <c r="S852" s="246"/>
      <c r="T852" s="246"/>
      <c r="U852" s="246"/>
      <c r="V852" s="246"/>
      <c r="W852" s="246"/>
      <c r="X852" s="246"/>
      <c r="Y852" s="246"/>
      <c r="Z852" s="246"/>
      <c r="AA852" s="246"/>
      <c r="AB852" s="246"/>
      <c r="AC852" s="246"/>
      <c r="AD852" s="246"/>
      <c r="AE852" s="345">
        <f>AE851</f>
        <v>0</v>
      </c>
      <c r="AF852" s="345">
        <f t="shared" ref="AF852:AR852" si="2505">AF851</f>
        <v>0</v>
      </c>
      <c r="AG852" s="345">
        <f t="shared" si="2505"/>
        <v>0</v>
      </c>
      <c r="AH852" s="345">
        <f t="shared" si="2505"/>
        <v>0</v>
      </c>
      <c r="AI852" s="345">
        <f t="shared" si="2505"/>
        <v>0</v>
      </c>
      <c r="AJ852" s="345">
        <f t="shared" si="2505"/>
        <v>0</v>
      </c>
      <c r="AK852" s="345">
        <f t="shared" si="2505"/>
        <v>0</v>
      </c>
      <c r="AL852" s="345">
        <f t="shared" si="2505"/>
        <v>0</v>
      </c>
      <c r="AM852" s="345">
        <f t="shared" si="2505"/>
        <v>0</v>
      </c>
      <c r="AN852" s="345">
        <f t="shared" si="2505"/>
        <v>0</v>
      </c>
      <c r="AO852" s="345">
        <f t="shared" si="2505"/>
        <v>0</v>
      </c>
      <c r="AP852" s="345">
        <f t="shared" si="2505"/>
        <v>0</v>
      </c>
      <c r="AQ852" s="345">
        <f t="shared" si="2505"/>
        <v>0</v>
      </c>
      <c r="AR852" s="345">
        <f t="shared" si="2505"/>
        <v>0</v>
      </c>
      <c r="AS852" s="257"/>
    </row>
    <row r="853" spans="1:45" ht="15" hidden="1" outlineLevel="1">
      <c r="A853" s="434"/>
      <c r="B853" s="245"/>
      <c r="C853" s="242"/>
      <c r="D853" s="242"/>
      <c r="E853" s="242"/>
      <c r="F853" s="242"/>
      <c r="G853" s="242"/>
      <c r="H853" s="242"/>
      <c r="I853" s="242"/>
      <c r="J853" s="242"/>
      <c r="K853" s="242"/>
      <c r="L853" s="242"/>
      <c r="M853" s="242"/>
      <c r="N853" s="242"/>
      <c r="O853" s="242"/>
      <c r="P853" s="242"/>
      <c r="Q853" s="242"/>
      <c r="R853" s="242"/>
      <c r="S853" s="242"/>
      <c r="T853" s="242"/>
      <c r="U853" s="242"/>
      <c r="V853" s="242"/>
      <c r="W853" s="242"/>
      <c r="X853" s="242"/>
      <c r="Y853" s="242"/>
      <c r="Z853" s="242"/>
      <c r="AA853" s="242"/>
      <c r="AB853" s="242"/>
      <c r="AC853" s="242"/>
      <c r="AD853" s="242"/>
      <c r="AE853" s="356"/>
      <c r="AF853" s="359"/>
      <c r="AG853" s="359"/>
      <c r="AH853" s="359"/>
      <c r="AI853" s="359"/>
      <c r="AJ853" s="359"/>
      <c r="AK853" s="359"/>
      <c r="AL853" s="359"/>
      <c r="AM853" s="359"/>
      <c r="AN853" s="359"/>
      <c r="AO853" s="359"/>
      <c r="AP853" s="359"/>
      <c r="AQ853" s="359"/>
      <c r="AR853" s="359"/>
      <c r="AS853" s="257"/>
    </row>
    <row r="854" spans="1:45" ht="15" hidden="1" outlineLevel="1">
      <c r="A854" s="434">
        <v>18</v>
      </c>
      <c r="B854" s="362" t="s">
        <v>496</v>
      </c>
      <c r="C854" s="242" t="s">
        <v>323</v>
      </c>
      <c r="D854" s="246"/>
      <c r="E854" s="246"/>
      <c r="F854" s="246"/>
      <c r="G854" s="246"/>
      <c r="H854" s="246"/>
      <c r="I854" s="246"/>
      <c r="J854" s="246"/>
      <c r="K854" s="246"/>
      <c r="L854" s="246"/>
      <c r="M854" s="246"/>
      <c r="N854" s="246"/>
      <c r="O854" s="246"/>
      <c r="P854" s="246"/>
      <c r="Q854" s="246">
        <v>12</v>
      </c>
      <c r="R854" s="246"/>
      <c r="S854" s="246"/>
      <c r="T854" s="246"/>
      <c r="U854" s="246"/>
      <c r="V854" s="246"/>
      <c r="W854" s="246"/>
      <c r="X854" s="246"/>
      <c r="Y854" s="246"/>
      <c r="Z854" s="246"/>
      <c r="AA854" s="246"/>
      <c r="AB854" s="246"/>
      <c r="AC854" s="246"/>
      <c r="AD854" s="246"/>
      <c r="AE854" s="360"/>
      <c r="AF854" s="344"/>
      <c r="AG854" s="344"/>
      <c r="AH854" s="344"/>
      <c r="AI854" s="344"/>
      <c r="AJ854" s="344"/>
      <c r="AK854" s="344"/>
      <c r="AL854" s="349"/>
      <c r="AM854" s="349"/>
      <c r="AN854" s="349"/>
      <c r="AO854" s="349"/>
      <c r="AP854" s="349"/>
      <c r="AQ854" s="349"/>
      <c r="AR854" s="349"/>
      <c r="AS854" s="247">
        <f>SUM(AE854:AR854)</f>
        <v>0</v>
      </c>
    </row>
    <row r="855" spans="1:45" ht="15" hidden="1" outlineLevel="1">
      <c r="A855" s="434"/>
      <c r="B855" s="245" t="s">
        <v>632</v>
      </c>
      <c r="C855" s="242" t="s">
        <v>325</v>
      </c>
      <c r="D855" s="246"/>
      <c r="E855" s="246"/>
      <c r="F855" s="246"/>
      <c r="G855" s="246"/>
      <c r="H855" s="246"/>
      <c r="I855" s="246"/>
      <c r="J855" s="246"/>
      <c r="K855" s="246"/>
      <c r="L855" s="246"/>
      <c r="M855" s="246"/>
      <c r="N855" s="246"/>
      <c r="O855" s="246"/>
      <c r="P855" s="246"/>
      <c r="Q855" s="246">
        <f>Q854</f>
        <v>12</v>
      </c>
      <c r="R855" s="246"/>
      <c r="S855" s="246"/>
      <c r="T855" s="246"/>
      <c r="U855" s="246"/>
      <c r="V855" s="246"/>
      <c r="W855" s="246"/>
      <c r="X855" s="246"/>
      <c r="Y855" s="246"/>
      <c r="Z855" s="246"/>
      <c r="AA855" s="246"/>
      <c r="AB855" s="246"/>
      <c r="AC855" s="246"/>
      <c r="AD855" s="246"/>
      <c r="AE855" s="345">
        <f>AE854</f>
        <v>0</v>
      </c>
      <c r="AF855" s="345">
        <f t="shared" ref="AF855:AR855" si="2506">AF854</f>
        <v>0</v>
      </c>
      <c r="AG855" s="345">
        <f t="shared" si="2506"/>
        <v>0</v>
      </c>
      <c r="AH855" s="345">
        <f t="shared" si="2506"/>
        <v>0</v>
      </c>
      <c r="AI855" s="345">
        <f t="shared" si="2506"/>
        <v>0</v>
      </c>
      <c r="AJ855" s="345">
        <f t="shared" si="2506"/>
        <v>0</v>
      </c>
      <c r="AK855" s="345">
        <f t="shared" si="2506"/>
        <v>0</v>
      </c>
      <c r="AL855" s="345">
        <f t="shared" si="2506"/>
        <v>0</v>
      </c>
      <c r="AM855" s="345">
        <f t="shared" si="2506"/>
        <v>0</v>
      </c>
      <c r="AN855" s="345">
        <f t="shared" si="2506"/>
        <v>0</v>
      </c>
      <c r="AO855" s="345">
        <f t="shared" si="2506"/>
        <v>0</v>
      </c>
      <c r="AP855" s="345">
        <f t="shared" si="2506"/>
        <v>0</v>
      </c>
      <c r="AQ855" s="345">
        <f t="shared" si="2506"/>
        <v>0</v>
      </c>
      <c r="AR855" s="345">
        <f t="shared" si="2506"/>
        <v>0</v>
      </c>
      <c r="AS855" s="257"/>
    </row>
    <row r="856" spans="1:45" ht="15" hidden="1" outlineLevel="1">
      <c r="A856" s="434"/>
      <c r="B856" s="272"/>
      <c r="C856" s="242"/>
      <c r="D856" s="242"/>
      <c r="E856" s="242"/>
      <c r="F856" s="242"/>
      <c r="G856" s="242"/>
      <c r="H856" s="242"/>
      <c r="I856" s="242"/>
      <c r="J856" s="242"/>
      <c r="K856" s="242"/>
      <c r="L856" s="242"/>
      <c r="M856" s="242"/>
      <c r="N856" s="242"/>
      <c r="O856" s="242"/>
      <c r="P856" s="242"/>
      <c r="Q856" s="242"/>
      <c r="R856" s="242"/>
      <c r="S856" s="242"/>
      <c r="T856" s="242"/>
      <c r="U856" s="242"/>
      <c r="V856" s="242"/>
      <c r="W856" s="242"/>
      <c r="X856" s="242"/>
      <c r="Y856" s="242"/>
      <c r="Z856" s="242"/>
      <c r="AA856" s="242"/>
      <c r="AB856" s="242"/>
      <c r="AC856" s="242"/>
      <c r="AD856" s="242"/>
      <c r="AE856" s="357"/>
      <c r="AF856" s="358"/>
      <c r="AG856" s="358"/>
      <c r="AH856" s="358"/>
      <c r="AI856" s="358"/>
      <c r="AJ856" s="358"/>
      <c r="AK856" s="358"/>
      <c r="AL856" s="358"/>
      <c r="AM856" s="358"/>
      <c r="AN856" s="358"/>
      <c r="AO856" s="358"/>
      <c r="AP856" s="358"/>
      <c r="AQ856" s="358"/>
      <c r="AR856" s="358"/>
      <c r="AS856" s="248"/>
    </row>
    <row r="857" spans="1:45" ht="15" hidden="1" outlineLevel="1">
      <c r="A857" s="434">
        <v>19</v>
      </c>
      <c r="B857" s="362" t="s">
        <v>497</v>
      </c>
      <c r="C857" s="242" t="s">
        <v>323</v>
      </c>
      <c r="D857" s="246"/>
      <c r="E857" s="246"/>
      <c r="F857" s="246"/>
      <c r="G857" s="246"/>
      <c r="H857" s="246"/>
      <c r="I857" s="246"/>
      <c r="J857" s="246"/>
      <c r="K857" s="246"/>
      <c r="L857" s="246"/>
      <c r="M857" s="246"/>
      <c r="N857" s="246"/>
      <c r="O857" s="246"/>
      <c r="P857" s="246"/>
      <c r="Q857" s="246">
        <v>12</v>
      </c>
      <c r="R857" s="246"/>
      <c r="S857" s="246"/>
      <c r="T857" s="246"/>
      <c r="U857" s="246"/>
      <c r="V857" s="246"/>
      <c r="W857" s="246"/>
      <c r="X857" s="246"/>
      <c r="Y857" s="246"/>
      <c r="Z857" s="246"/>
      <c r="AA857" s="246"/>
      <c r="AB857" s="246"/>
      <c r="AC857" s="246"/>
      <c r="AD857" s="246"/>
      <c r="AE857" s="360"/>
      <c r="AF857" s="344"/>
      <c r="AG857" s="344"/>
      <c r="AH857" s="344"/>
      <c r="AI857" s="344"/>
      <c r="AJ857" s="344"/>
      <c r="AK857" s="344"/>
      <c r="AL857" s="349"/>
      <c r="AM857" s="349"/>
      <c r="AN857" s="349"/>
      <c r="AO857" s="349"/>
      <c r="AP857" s="349"/>
      <c r="AQ857" s="349"/>
      <c r="AR857" s="349"/>
      <c r="AS857" s="247">
        <f>SUM(AE857:AR857)</f>
        <v>0</v>
      </c>
    </row>
    <row r="858" spans="1:45" ht="15" hidden="1" outlineLevel="1">
      <c r="A858" s="434"/>
      <c r="B858" s="245" t="s">
        <v>632</v>
      </c>
      <c r="C858" s="242" t="s">
        <v>325</v>
      </c>
      <c r="D858" s="246"/>
      <c r="E858" s="246"/>
      <c r="F858" s="246"/>
      <c r="G858" s="246"/>
      <c r="H858" s="246"/>
      <c r="I858" s="246"/>
      <c r="J858" s="246"/>
      <c r="K858" s="246"/>
      <c r="L858" s="246"/>
      <c r="M858" s="246"/>
      <c r="N858" s="246"/>
      <c r="O858" s="246"/>
      <c r="P858" s="246"/>
      <c r="Q858" s="246">
        <f>Q857</f>
        <v>12</v>
      </c>
      <c r="R858" s="246"/>
      <c r="S858" s="246"/>
      <c r="T858" s="246"/>
      <c r="U858" s="246"/>
      <c r="V858" s="246"/>
      <c r="W858" s="246"/>
      <c r="X858" s="246"/>
      <c r="Y858" s="246"/>
      <c r="Z858" s="246"/>
      <c r="AA858" s="246"/>
      <c r="AB858" s="246"/>
      <c r="AC858" s="246"/>
      <c r="AD858" s="246"/>
      <c r="AE858" s="345">
        <f>AE857</f>
        <v>0</v>
      </c>
      <c r="AF858" s="345">
        <f t="shared" ref="AF858:AR858" si="2507">AF857</f>
        <v>0</v>
      </c>
      <c r="AG858" s="345">
        <f t="shared" si="2507"/>
        <v>0</v>
      </c>
      <c r="AH858" s="345">
        <f t="shared" si="2507"/>
        <v>0</v>
      </c>
      <c r="AI858" s="345">
        <f t="shared" si="2507"/>
        <v>0</v>
      </c>
      <c r="AJ858" s="345">
        <f t="shared" si="2507"/>
        <v>0</v>
      </c>
      <c r="AK858" s="345">
        <f t="shared" si="2507"/>
        <v>0</v>
      </c>
      <c r="AL858" s="345">
        <f t="shared" si="2507"/>
        <v>0</v>
      </c>
      <c r="AM858" s="345">
        <f t="shared" si="2507"/>
        <v>0</v>
      </c>
      <c r="AN858" s="345">
        <f t="shared" si="2507"/>
        <v>0</v>
      </c>
      <c r="AO858" s="345">
        <f t="shared" si="2507"/>
        <v>0</v>
      </c>
      <c r="AP858" s="345">
        <f t="shared" si="2507"/>
        <v>0</v>
      </c>
      <c r="AQ858" s="345">
        <f t="shared" si="2507"/>
        <v>0</v>
      </c>
      <c r="AR858" s="345">
        <f t="shared" si="2507"/>
        <v>0</v>
      </c>
      <c r="AS858" s="248"/>
    </row>
    <row r="859" spans="1:45" ht="15" hidden="1" outlineLevel="1">
      <c r="A859" s="434"/>
      <c r="B859" s="272"/>
      <c r="C859" s="242"/>
      <c r="D859" s="242"/>
      <c r="E859" s="242"/>
      <c r="F859" s="242"/>
      <c r="G859" s="242"/>
      <c r="H859" s="242"/>
      <c r="I859" s="242"/>
      <c r="J859" s="242"/>
      <c r="K859" s="242"/>
      <c r="L859" s="242"/>
      <c r="M859" s="242"/>
      <c r="N859" s="242"/>
      <c r="O859" s="242"/>
      <c r="P859" s="242"/>
      <c r="Q859" s="242"/>
      <c r="R859" s="242"/>
      <c r="S859" s="242"/>
      <c r="T859" s="242"/>
      <c r="U859" s="242"/>
      <c r="V859" s="242"/>
      <c r="W859" s="242"/>
      <c r="X859" s="242"/>
      <c r="Y859" s="242"/>
      <c r="Z859" s="242"/>
      <c r="AA859" s="242"/>
      <c r="AB859" s="242"/>
      <c r="AC859" s="242"/>
      <c r="AD859" s="242"/>
      <c r="AE859" s="346"/>
      <c r="AF859" s="346"/>
      <c r="AG859" s="346"/>
      <c r="AH859" s="346"/>
      <c r="AI859" s="346"/>
      <c r="AJ859" s="346"/>
      <c r="AK859" s="346"/>
      <c r="AL859" s="346"/>
      <c r="AM859" s="346"/>
      <c r="AN859" s="346"/>
      <c r="AO859" s="346"/>
      <c r="AP859" s="346"/>
      <c r="AQ859" s="346"/>
      <c r="AR859" s="346"/>
      <c r="AS859" s="257"/>
    </row>
    <row r="860" spans="1:45" ht="15" hidden="1" outlineLevel="1">
      <c r="A860" s="434">
        <v>20</v>
      </c>
      <c r="B860" s="362" t="s">
        <v>498</v>
      </c>
      <c r="C860" s="242" t="s">
        <v>323</v>
      </c>
      <c r="D860" s="246"/>
      <c r="E860" s="246"/>
      <c r="F860" s="246"/>
      <c r="G860" s="246"/>
      <c r="H860" s="246"/>
      <c r="I860" s="246"/>
      <c r="J860" s="246"/>
      <c r="K860" s="246"/>
      <c r="L860" s="246"/>
      <c r="M860" s="246"/>
      <c r="N860" s="246"/>
      <c r="O860" s="246"/>
      <c r="P860" s="246"/>
      <c r="Q860" s="246">
        <v>12</v>
      </c>
      <c r="R860" s="246"/>
      <c r="S860" s="246"/>
      <c r="T860" s="246"/>
      <c r="U860" s="246"/>
      <c r="V860" s="246"/>
      <c r="W860" s="246"/>
      <c r="X860" s="246"/>
      <c r="Y860" s="246"/>
      <c r="Z860" s="246"/>
      <c r="AA860" s="246"/>
      <c r="AB860" s="246"/>
      <c r="AC860" s="246"/>
      <c r="AD860" s="246"/>
      <c r="AE860" s="360"/>
      <c r="AF860" s="344"/>
      <c r="AG860" s="344"/>
      <c r="AH860" s="344"/>
      <c r="AI860" s="344"/>
      <c r="AJ860" s="344"/>
      <c r="AK860" s="344"/>
      <c r="AL860" s="349"/>
      <c r="AM860" s="349"/>
      <c r="AN860" s="349"/>
      <c r="AO860" s="349"/>
      <c r="AP860" s="349"/>
      <c r="AQ860" s="349"/>
      <c r="AR860" s="349"/>
      <c r="AS860" s="247">
        <f>SUM(AE860:AR860)</f>
        <v>0</v>
      </c>
    </row>
    <row r="861" spans="1:45" ht="15" hidden="1" outlineLevel="1">
      <c r="A861" s="434"/>
      <c r="B861" s="245" t="s">
        <v>632</v>
      </c>
      <c r="C861" s="242" t="s">
        <v>325</v>
      </c>
      <c r="D861" s="246"/>
      <c r="E861" s="246"/>
      <c r="F861" s="246"/>
      <c r="G861" s="246"/>
      <c r="H861" s="246"/>
      <c r="I861" s="246"/>
      <c r="J861" s="246"/>
      <c r="K861" s="246"/>
      <c r="L861" s="246"/>
      <c r="M861" s="246"/>
      <c r="N861" s="246"/>
      <c r="O861" s="246"/>
      <c r="P861" s="246"/>
      <c r="Q861" s="246">
        <f>Q860</f>
        <v>12</v>
      </c>
      <c r="R861" s="246"/>
      <c r="S861" s="246"/>
      <c r="T861" s="246"/>
      <c r="U861" s="246"/>
      <c r="V861" s="246"/>
      <c r="W861" s="246"/>
      <c r="X861" s="246"/>
      <c r="Y861" s="246"/>
      <c r="Z861" s="246"/>
      <c r="AA861" s="246"/>
      <c r="AB861" s="246"/>
      <c r="AC861" s="246"/>
      <c r="AD861" s="246"/>
      <c r="AE861" s="345">
        <f>AE860</f>
        <v>0</v>
      </c>
      <c r="AF861" s="345">
        <f t="shared" ref="AF861:AR861" si="2508">AF860</f>
        <v>0</v>
      </c>
      <c r="AG861" s="345">
        <f t="shared" si="2508"/>
        <v>0</v>
      </c>
      <c r="AH861" s="345">
        <f t="shared" si="2508"/>
        <v>0</v>
      </c>
      <c r="AI861" s="345">
        <f t="shared" si="2508"/>
        <v>0</v>
      </c>
      <c r="AJ861" s="345">
        <f t="shared" si="2508"/>
        <v>0</v>
      </c>
      <c r="AK861" s="345">
        <f t="shared" si="2508"/>
        <v>0</v>
      </c>
      <c r="AL861" s="345">
        <f t="shared" si="2508"/>
        <v>0</v>
      </c>
      <c r="AM861" s="345">
        <f t="shared" si="2508"/>
        <v>0</v>
      </c>
      <c r="AN861" s="345">
        <f t="shared" si="2508"/>
        <v>0</v>
      </c>
      <c r="AO861" s="345">
        <f t="shared" si="2508"/>
        <v>0</v>
      </c>
      <c r="AP861" s="345">
        <f t="shared" si="2508"/>
        <v>0</v>
      </c>
      <c r="AQ861" s="345">
        <f t="shared" si="2508"/>
        <v>0</v>
      </c>
      <c r="AR861" s="345">
        <f t="shared" si="2508"/>
        <v>0</v>
      </c>
      <c r="AS861" s="257"/>
    </row>
    <row r="862" spans="1:45" ht="15.6" hidden="1" outlineLevel="1">
      <c r="A862" s="434"/>
      <c r="B862" s="273"/>
      <c r="C862" s="251"/>
      <c r="D862" s="242"/>
      <c r="E862" s="242"/>
      <c r="F862" s="242"/>
      <c r="G862" s="242"/>
      <c r="H862" s="242"/>
      <c r="I862" s="242"/>
      <c r="J862" s="242"/>
      <c r="K862" s="242"/>
      <c r="L862" s="242"/>
      <c r="M862" s="242"/>
      <c r="N862" s="242"/>
      <c r="O862" s="242"/>
      <c r="P862" s="242"/>
      <c r="Q862" s="251"/>
      <c r="R862" s="242"/>
      <c r="S862" s="242"/>
      <c r="T862" s="242"/>
      <c r="U862" s="242"/>
      <c r="V862" s="242"/>
      <c r="W862" s="242"/>
      <c r="X862" s="242"/>
      <c r="Y862" s="242"/>
      <c r="Z862" s="242"/>
      <c r="AA862" s="242"/>
      <c r="AB862" s="242"/>
      <c r="AC862" s="242"/>
      <c r="AD862" s="242"/>
      <c r="AE862" s="346"/>
      <c r="AF862" s="346"/>
      <c r="AG862" s="346"/>
      <c r="AH862" s="346"/>
      <c r="AI862" s="346"/>
      <c r="AJ862" s="346"/>
      <c r="AK862" s="346"/>
      <c r="AL862" s="346"/>
      <c r="AM862" s="346"/>
      <c r="AN862" s="346"/>
      <c r="AO862" s="346"/>
      <c r="AP862" s="346"/>
      <c r="AQ862" s="346"/>
      <c r="AR862" s="346"/>
      <c r="AS862" s="257"/>
    </row>
    <row r="863" spans="1:45" ht="15.6" hidden="1" outlineLevel="1">
      <c r="A863" s="434"/>
      <c r="B863" s="424" t="s">
        <v>499</v>
      </c>
      <c r="C863" s="242"/>
      <c r="D863" s="242"/>
      <c r="E863" s="242"/>
      <c r="F863" s="242"/>
      <c r="G863" s="242"/>
      <c r="H863" s="242"/>
      <c r="I863" s="242"/>
      <c r="J863" s="242"/>
      <c r="K863" s="242"/>
      <c r="L863" s="242"/>
      <c r="M863" s="242"/>
      <c r="N863" s="242"/>
      <c r="O863" s="242"/>
      <c r="P863" s="242"/>
      <c r="Q863" s="242"/>
      <c r="R863" s="242"/>
      <c r="S863" s="242"/>
      <c r="T863" s="242"/>
      <c r="U863" s="242"/>
      <c r="V863" s="242"/>
      <c r="W863" s="242"/>
      <c r="X863" s="242"/>
      <c r="Y863" s="242"/>
      <c r="Z863" s="242"/>
      <c r="AA863" s="242"/>
      <c r="AB863" s="242"/>
      <c r="AC863" s="242"/>
      <c r="AD863" s="242"/>
      <c r="AE863" s="356"/>
      <c r="AF863" s="359"/>
      <c r="AG863" s="359"/>
      <c r="AH863" s="359"/>
      <c r="AI863" s="359"/>
      <c r="AJ863" s="359"/>
      <c r="AK863" s="359"/>
      <c r="AL863" s="359"/>
      <c r="AM863" s="359"/>
      <c r="AN863" s="359"/>
      <c r="AO863" s="359"/>
      <c r="AP863" s="359"/>
      <c r="AQ863" s="359"/>
      <c r="AR863" s="359"/>
      <c r="AS863" s="257"/>
    </row>
    <row r="864" spans="1:45" ht="15.6" hidden="1" outlineLevel="1">
      <c r="A864" s="434"/>
      <c r="B864" s="413" t="s">
        <v>500</v>
      </c>
      <c r="C864" s="242"/>
      <c r="D864" s="242"/>
      <c r="E864" s="242"/>
      <c r="F864" s="242"/>
      <c r="G864" s="242"/>
      <c r="H864" s="242"/>
      <c r="I864" s="242"/>
      <c r="J864" s="242"/>
      <c r="K864" s="242"/>
      <c r="L864" s="242"/>
      <c r="M864" s="242"/>
      <c r="N864" s="242"/>
      <c r="O864" s="242"/>
      <c r="P864" s="242"/>
      <c r="Q864" s="242"/>
      <c r="R864" s="242"/>
      <c r="S864" s="242"/>
      <c r="T864" s="242"/>
      <c r="U864" s="242"/>
      <c r="V864" s="242"/>
      <c r="W864" s="242"/>
      <c r="X864" s="242"/>
      <c r="Y864" s="242"/>
      <c r="Z864" s="242"/>
      <c r="AA864" s="242"/>
      <c r="AB864" s="242"/>
      <c r="AC864" s="242"/>
      <c r="AD864" s="242"/>
      <c r="AE864" s="356"/>
      <c r="AF864" s="359"/>
      <c r="AG864" s="359"/>
      <c r="AH864" s="359"/>
      <c r="AI864" s="359"/>
      <c r="AJ864" s="359"/>
      <c r="AK864" s="359"/>
      <c r="AL864" s="359"/>
      <c r="AM864" s="359"/>
      <c r="AN864" s="359"/>
      <c r="AO864" s="359"/>
      <c r="AP864" s="359"/>
      <c r="AQ864" s="359"/>
      <c r="AR864" s="359"/>
      <c r="AS864" s="257"/>
    </row>
    <row r="865" spans="1:45" ht="15" hidden="1" outlineLevel="1">
      <c r="A865" s="434">
        <v>21</v>
      </c>
      <c r="B865" s="362" t="s">
        <v>501</v>
      </c>
      <c r="C865" s="242" t="s">
        <v>323</v>
      </c>
      <c r="D865" s="246"/>
      <c r="E865" s="246"/>
      <c r="F865" s="246"/>
      <c r="G865" s="246"/>
      <c r="H865" s="246"/>
      <c r="I865" s="246"/>
      <c r="J865" s="246"/>
      <c r="K865" s="246"/>
      <c r="L865" s="246"/>
      <c r="M865" s="246"/>
      <c r="N865" s="246"/>
      <c r="O865" s="246"/>
      <c r="P865" s="246"/>
      <c r="Q865" s="242"/>
      <c r="R865" s="246"/>
      <c r="S865" s="246"/>
      <c r="T865" s="246"/>
      <c r="U865" s="246"/>
      <c r="V865" s="246"/>
      <c r="W865" s="246"/>
      <c r="X865" s="246"/>
      <c r="Y865" s="246"/>
      <c r="Z865" s="246"/>
      <c r="AA865" s="246"/>
      <c r="AB865" s="246"/>
      <c r="AC865" s="246"/>
      <c r="AD865" s="246"/>
      <c r="AE865" s="349"/>
      <c r="AF865" s="349"/>
      <c r="AG865" s="349"/>
      <c r="AH865" s="349"/>
      <c r="AI865" s="349"/>
      <c r="AJ865" s="349"/>
      <c r="AK865" s="349"/>
      <c r="AL865" s="344"/>
      <c r="AM865" s="344"/>
      <c r="AN865" s="344"/>
      <c r="AO865" s="344"/>
      <c r="AP865" s="344"/>
      <c r="AQ865" s="344"/>
      <c r="AR865" s="344"/>
      <c r="AS865" s="247">
        <f>SUM(AE865:AR865)</f>
        <v>0</v>
      </c>
    </row>
    <row r="866" spans="1:45" ht="15" hidden="1" outlineLevel="1">
      <c r="A866" s="434"/>
      <c r="B866" s="245" t="s">
        <v>632</v>
      </c>
      <c r="C866" s="242" t="s">
        <v>325</v>
      </c>
      <c r="D866" s="246"/>
      <c r="E866" s="246"/>
      <c r="F866" s="246"/>
      <c r="G866" s="246"/>
      <c r="H866" s="246"/>
      <c r="I866" s="246"/>
      <c r="J866" s="246"/>
      <c r="K866" s="246"/>
      <c r="L866" s="246"/>
      <c r="M866" s="246"/>
      <c r="N866" s="246"/>
      <c r="O866" s="246"/>
      <c r="P866" s="246"/>
      <c r="Q866" s="242"/>
      <c r="R866" s="246"/>
      <c r="S866" s="246"/>
      <c r="T866" s="246"/>
      <c r="U866" s="246"/>
      <c r="V866" s="246"/>
      <c r="W866" s="246"/>
      <c r="X866" s="246"/>
      <c r="Y866" s="246"/>
      <c r="Z866" s="246"/>
      <c r="AA866" s="246"/>
      <c r="AB866" s="246"/>
      <c r="AC866" s="246"/>
      <c r="AD866" s="246"/>
      <c r="AE866" s="345">
        <f>AE865</f>
        <v>0</v>
      </c>
      <c r="AF866" s="345">
        <f t="shared" ref="AF866" si="2509">AF865</f>
        <v>0</v>
      </c>
      <c r="AG866" s="345">
        <f t="shared" ref="AG866" si="2510">AG865</f>
        <v>0</v>
      </c>
      <c r="AH866" s="345">
        <f t="shared" ref="AH866" si="2511">AH865</f>
        <v>0</v>
      </c>
      <c r="AI866" s="345">
        <f t="shared" ref="AI866" si="2512">AI865</f>
        <v>0</v>
      </c>
      <c r="AJ866" s="345">
        <f t="shared" ref="AJ866" si="2513">AJ865</f>
        <v>0</v>
      </c>
      <c r="AK866" s="345">
        <f t="shared" ref="AK866" si="2514">AK865</f>
        <v>0</v>
      </c>
      <c r="AL866" s="345">
        <f t="shared" ref="AL866" si="2515">AL865</f>
        <v>0</v>
      </c>
      <c r="AM866" s="345">
        <f t="shared" ref="AM866" si="2516">AM865</f>
        <v>0</v>
      </c>
      <c r="AN866" s="345">
        <f t="shared" ref="AN866" si="2517">AN865</f>
        <v>0</v>
      </c>
      <c r="AO866" s="345">
        <f t="shared" ref="AO866" si="2518">AO865</f>
        <v>0</v>
      </c>
      <c r="AP866" s="345">
        <f t="shared" ref="AP866" si="2519">AP865</f>
        <v>0</v>
      </c>
      <c r="AQ866" s="345">
        <f t="shared" ref="AQ866" si="2520">AQ865</f>
        <v>0</v>
      </c>
      <c r="AR866" s="345">
        <f t="shared" ref="AR866" si="2521">AR865</f>
        <v>0</v>
      </c>
      <c r="AS866" s="257"/>
    </row>
    <row r="867" spans="1:45" ht="15" hidden="1" outlineLevel="1">
      <c r="A867" s="434"/>
      <c r="B867" s="245"/>
      <c r="C867" s="242"/>
      <c r="D867" s="242"/>
      <c r="E867" s="242"/>
      <c r="F867" s="242"/>
      <c r="G867" s="242"/>
      <c r="H867" s="242"/>
      <c r="I867" s="242"/>
      <c r="J867" s="242"/>
      <c r="K867" s="242"/>
      <c r="L867" s="242"/>
      <c r="M867" s="242"/>
      <c r="N867" s="242"/>
      <c r="O867" s="242"/>
      <c r="P867" s="242"/>
      <c r="Q867" s="242"/>
      <c r="R867" s="242"/>
      <c r="S867" s="242"/>
      <c r="T867" s="242"/>
      <c r="U867" s="242"/>
      <c r="V867" s="242"/>
      <c r="W867" s="242"/>
      <c r="X867" s="242"/>
      <c r="Y867" s="242"/>
      <c r="Z867" s="242"/>
      <c r="AA867" s="242"/>
      <c r="AB867" s="242"/>
      <c r="AC867" s="242"/>
      <c r="AD867" s="242"/>
      <c r="AE867" s="356"/>
      <c r="AF867" s="359"/>
      <c r="AG867" s="359"/>
      <c r="AH867" s="359"/>
      <c r="AI867" s="359"/>
      <c r="AJ867" s="359"/>
      <c r="AK867" s="359"/>
      <c r="AL867" s="359"/>
      <c r="AM867" s="359"/>
      <c r="AN867" s="359"/>
      <c r="AO867" s="359"/>
      <c r="AP867" s="359"/>
      <c r="AQ867" s="359"/>
      <c r="AR867" s="359"/>
      <c r="AS867" s="257"/>
    </row>
    <row r="868" spans="1:45" ht="15" hidden="1" outlineLevel="1">
      <c r="A868" s="434">
        <v>22</v>
      </c>
      <c r="B868" s="362" t="s">
        <v>502</v>
      </c>
      <c r="C868" s="242" t="s">
        <v>323</v>
      </c>
      <c r="D868" s="246"/>
      <c r="E868" s="246"/>
      <c r="F868" s="246"/>
      <c r="G868" s="246"/>
      <c r="H868" s="246"/>
      <c r="I868" s="246"/>
      <c r="J868" s="246"/>
      <c r="K868" s="246"/>
      <c r="L868" s="246"/>
      <c r="M868" s="246"/>
      <c r="N868" s="246"/>
      <c r="O868" s="246"/>
      <c r="P868" s="246"/>
      <c r="Q868" s="242"/>
      <c r="R868" s="246"/>
      <c r="S868" s="246"/>
      <c r="T868" s="246"/>
      <c r="U868" s="246"/>
      <c r="V868" s="246"/>
      <c r="W868" s="246"/>
      <c r="X868" s="246"/>
      <c r="Y868" s="246"/>
      <c r="Z868" s="246"/>
      <c r="AA868" s="246"/>
      <c r="AB868" s="246"/>
      <c r="AC868" s="246"/>
      <c r="AD868" s="246"/>
      <c r="AE868" s="349"/>
      <c r="AF868" s="349"/>
      <c r="AG868" s="349"/>
      <c r="AH868" s="349"/>
      <c r="AI868" s="349"/>
      <c r="AJ868" s="349"/>
      <c r="AK868" s="349"/>
      <c r="AL868" s="344"/>
      <c r="AM868" s="344"/>
      <c r="AN868" s="344"/>
      <c r="AO868" s="344"/>
      <c r="AP868" s="344"/>
      <c r="AQ868" s="344"/>
      <c r="AR868" s="344"/>
      <c r="AS868" s="247">
        <f>SUM(AE868:AR868)</f>
        <v>0</v>
      </c>
    </row>
    <row r="869" spans="1:45" ht="15" hidden="1" outlineLevel="1">
      <c r="A869" s="434"/>
      <c r="B869" s="245" t="s">
        <v>632</v>
      </c>
      <c r="C869" s="242" t="s">
        <v>325</v>
      </c>
      <c r="D869" s="246"/>
      <c r="E869" s="246"/>
      <c r="F869" s="246"/>
      <c r="G869" s="246"/>
      <c r="H869" s="246"/>
      <c r="I869" s="246"/>
      <c r="J869" s="246"/>
      <c r="K869" s="246"/>
      <c r="L869" s="246"/>
      <c r="M869" s="246"/>
      <c r="N869" s="246"/>
      <c r="O869" s="246"/>
      <c r="P869" s="246"/>
      <c r="Q869" s="242"/>
      <c r="R869" s="246"/>
      <c r="S869" s="246"/>
      <c r="T869" s="246"/>
      <c r="U869" s="246"/>
      <c r="V869" s="246"/>
      <c r="W869" s="246"/>
      <c r="X869" s="246"/>
      <c r="Y869" s="246"/>
      <c r="Z869" s="246"/>
      <c r="AA869" s="246"/>
      <c r="AB869" s="246"/>
      <c r="AC869" s="246"/>
      <c r="AD869" s="246"/>
      <c r="AE869" s="345">
        <f>AE868</f>
        <v>0</v>
      </c>
      <c r="AF869" s="345">
        <f t="shared" ref="AF869" si="2522">AF868</f>
        <v>0</v>
      </c>
      <c r="AG869" s="345">
        <f t="shared" ref="AG869" si="2523">AG868</f>
        <v>0</v>
      </c>
      <c r="AH869" s="345">
        <f t="shared" ref="AH869" si="2524">AH868</f>
        <v>0</v>
      </c>
      <c r="AI869" s="345">
        <f t="shared" ref="AI869" si="2525">AI868</f>
        <v>0</v>
      </c>
      <c r="AJ869" s="345">
        <f t="shared" ref="AJ869" si="2526">AJ868</f>
        <v>0</v>
      </c>
      <c r="AK869" s="345">
        <f t="shared" ref="AK869" si="2527">AK868</f>
        <v>0</v>
      </c>
      <c r="AL869" s="345">
        <f t="shared" ref="AL869" si="2528">AL868</f>
        <v>0</v>
      </c>
      <c r="AM869" s="345">
        <f t="shared" ref="AM869" si="2529">AM868</f>
        <v>0</v>
      </c>
      <c r="AN869" s="345">
        <f t="shared" ref="AN869" si="2530">AN868</f>
        <v>0</v>
      </c>
      <c r="AO869" s="345">
        <f t="shared" ref="AO869" si="2531">AO868</f>
        <v>0</v>
      </c>
      <c r="AP869" s="345">
        <f t="shared" ref="AP869" si="2532">AP868</f>
        <v>0</v>
      </c>
      <c r="AQ869" s="345">
        <f t="shared" ref="AQ869" si="2533">AQ868</f>
        <v>0</v>
      </c>
      <c r="AR869" s="345">
        <f t="shared" ref="AR869" si="2534">AR868</f>
        <v>0</v>
      </c>
      <c r="AS869" s="257"/>
    </row>
    <row r="870" spans="1:45" ht="15" hidden="1" outlineLevel="1">
      <c r="A870" s="434"/>
      <c r="B870" s="245"/>
      <c r="C870" s="242"/>
      <c r="D870" s="242"/>
      <c r="E870" s="242"/>
      <c r="F870" s="242"/>
      <c r="G870" s="242"/>
      <c r="H870" s="242"/>
      <c r="I870" s="242"/>
      <c r="J870" s="242"/>
      <c r="K870" s="242"/>
      <c r="L870" s="242"/>
      <c r="M870" s="242"/>
      <c r="N870" s="242"/>
      <c r="O870" s="242"/>
      <c r="P870" s="242"/>
      <c r="Q870" s="242"/>
      <c r="R870" s="242"/>
      <c r="S870" s="242"/>
      <c r="T870" s="242"/>
      <c r="U870" s="242"/>
      <c r="V870" s="242"/>
      <c r="W870" s="242"/>
      <c r="X870" s="242"/>
      <c r="Y870" s="242"/>
      <c r="Z870" s="242"/>
      <c r="AA870" s="242"/>
      <c r="AB870" s="242"/>
      <c r="AC870" s="242"/>
      <c r="AD870" s="242"/>
      <c r="AE870" s="356"/>
      <c r="AF870" s="359"/>
      <c r="AG870" s="359"/>
      <c r="AH870" s="359"/>
      <c r="AI870" s="359"/>
      <c r="AJ870" s="359"/>
      <c r="AK870" s="359"/>
      <c r="AL870" s="359"/>
      <c r="AM870" s="359"/>
      <c r="AN870" s="359"/>
      <c r="AO870" s="359"/>
      <c r="AP870" s="359"/>
      <c r="AQ870" s="359"/>
      <c r="AR870" s="359"/>
      <c r="AS870" s="257"/>
    </row>
    <row r="871" spans="1:45" ht="15" hidden="1" outlineLevel="1">
      <c r="A871" s="434">
        <v>23</v>
      </c>
      <c r="B871" s="362" t="s">
        <v>503</v>
      </c>
      <c r="C871" s="242" t="s">
        <v>323</v>
      </c>
      <c r="D871" s="246"/>
      <c r="E871" s="246"/>
      <c r="F871" s="246"/>
      <c r="G871" s="246"/>
      <c r="H871" s="246"/>
      <c r="I871" s="246"/>
      <c r="J871" s="246"/>
      <c r="K871" s="246"/>
      <c r="L871" s="246"/>
      <c r="M871" s="246"/>
      <c r="N871" s="246"/>
      <c r="O871" s="246"/>
      <c r="P871" s="246"/>
      <c r="Q871" s="242"/>
      <c r="R871" s="246"/>
      <c r="S871" s="246"/>
      <c r="T871" s="246"/>
      <c r="U871" s="246"/>
      <c r="V871" s="246"/>
      <c r="W871" s="246"/>
      <c r="X871" s="246"/>
      <c r="Y871" s="246"/>
      <c r="Z871" s="246"/>
      <c r="AA871" s="246"/>
      <c r="AB871" s="246"/>
      <c r="AC871" s="246"/>
      <c r="AD871" s="246"/>
      <c r="AE871" s="349"/>
      <c r="AF871" s="349"/>
      <c r="AG871" s="349"/>
      <c r="AH871" s="349"/>
      <c r="AI871" s="349"/>
      <c r="AJ871" s="349"/>
      <c r="AK871" s="349"/>
      <c r="AL871" s="344"/>
      <c r="AM871" s="344"/>
      <c r="AN871" s="344"/>
      <c r="AO871" s="344"/>
      <c r="AP871" s="344"/>
      <c r="AQ871" s="344"/>
      <c r="AR871" s="344"/>
      <c r="AS871" s="247">
        <f>SUM(AE871:AR871)</f>
        <v>0</v>
      </c>
    </row>
    <row r="872" spans="1:45" ht="15" hidden="1" outlineLevel="1">
      <c r="A872" s="434"/>
      <c r="B872" s="245" t="s">
        <v>632</v>
      </c>
      <c r="C872" s="242" t="s">
        <v>325</v>
      </c>
      <c r="D872" s="246"/>
      <c r="E872" s="246"/>
      <c r="F872" s="246"/>
      <c r="G872" s="246"/>
      <c r="H872" s="246"/>
      <c r="I872" s="246"/>
      <c r="J872" s="246"/>
      <c r="K872" s="246"/>
      <c r="L872" s="246"/>
      <c r="M872" s="246"/>
      <c r="N872" s="246"/>
      <c r="O872" s="246"/>
      <c r="P872" s="246"/>
      <c r="Q872" s="242"/>
      <c r="R872" s="246"/>
      <c r="S872" s="246"/>
      <c r="T872" s="246"/>
      <c r="U872" s="246"/>
      <c r="V872" s="246"/>
      <c r="W872" s="246"/>
      <c r="X872" s="246"/>
      <c r="Y872" s="246"/>
      <c r="Z872" s="246"/>
      <c r="AA872" s="246"/>
      <c r="AB872" s="246"/>
      <c r="AC872" s="246"/>
      <c r="AD872" s="246"/>
      <c r="AE872" s="345">
        <f>AE871</f>
        <v>0</v>
      </c>
      <c r="AF872" s="345">
        <f t="shared" ref="AF872" si="2535">AF871</f>
        <v>0</v>
      </c>
      <c r="AG872" s="345">
        <f t="shared" ref="AG872" si="2536">AG871</f>
        <v>0</v>
      </c>
      <c r="AH872" s="345">
        <f t="shared" ref="AH872" si="2537">AH871</f>
        <v>0</v>
      </c>
      <c r="AI872" s="345">
        <f t="shared" ref="AI872" si="2538">AI871</f>
        <v>0</v>
      </c>
      <c r="AJ872" s="345">
        <f t="shared" ref="AJ872" si="2539">AJ871</f>
        <v>0</v>
      </c>
      <c r="AK872" s="345">
        <f t="shared" ref="AK872" si="2540">AK871</f>
        <v>0</v>
      </c>
      <c r="AL872" s="345">
        <f t="shared" ref="AL872" si="2541">AL871</f>
        <v>0</v>
      </c>
      <c r="AM872" s="345">
        <f t="shared" ref="AM872" si="2542">AM871</f>
        <v>0</v>
      </c>
      <c r="AN872" s="345">
        <f t="shared" ref="AN872" si="2543">AN871</f>
        <v>0</v>
      </c>
      <c r="AO872" s="345">
        <f t="shared" ref="AO872" si="2544">AO871</f>
        <v>0</v>
      </c>
      <c r="AP872" s="345">
        <f t="shared" ref="AP872" si="2545">AP871</f>
        <v>0</v>
      </c>
      <c r="AQ872" s="345">
        <f t="shared" ref="AQ872" si="2546">AQ871</f>
        <v>0</v>
      </c>
      <c r="AR872" s="345">
        <f t="shared" ref="AR872" si="2547">AR871</f>
        <v>0</v>
      </c>
      <c r="AS872" s="257"/>
    </row>
    <row r="873" spans="1:45" ht="15" hidden="1" outlineLevel="1">
      <c r="A873" s="434"/>
      <c r="B873" s="364"/>
      <c r="C873" s="242"/>
      <c r="D873" s="242"/>
      <c r="E873" s="242"/>
      <c r="F873" s="242"/>
      <c r="G873" s="242"/>
      <c r="H873" s="242"/>
      <c r="I873" s="242"/>
      <c r="J873" s="242"/>
      <c r="K873" s="242"/>
      <c r="L873" s="242"/>
      <c r="M873" s="242"/>
      <c r="N873" s="242"/>
      <c r="O873" s="242"/>
      <c r="P873" s="242"/>
      <c r="Q873" s="242"/>
      <c r="R873" s="242"/>
      <c r="S873" s="242"/>
      <c r="T873" s="242"/>
      <c r="U873" s="242"/>
      <c r="V873" s="242"/>
      <c r="W873" s="242"/>
      <c r="X873" s="242"/>
      <c r="Y873" s="242"/>
      <c r="Z873" s="242"/>
      <c r="AA873" s="242"/>
      <c r="AB873" s="242"/>
      <c r="AC873" s="242"/>
      <c r="AD873" s="242"/>
      <c r="AE873" s="356"/>
      <c r="AF873" s="359"/>
      <c r="AG873" s="359"/>
      <c r="AH873" s="359"/>
      <c r="AI873" s="359"/>
      <c r="AJ873" s="359"/>
      <c r="AK873" s="359"/>
      <c r="AL873" s="359"/>
      <c r="AM873" s="359"/>
      <c r="AN873" s="359"/>
      <c r="AO873" s="359"/>
      <c r="AP873" s="359"/>
      <c r="AQ873" s="359"/>
      <c r="AR873" s="359"/>
      <c r="AS873" s="257"/>
    </row>
    <row r="874" spans="1:45" ht="15" hidden="1" outlineLevel="1">
      <c r="A874" s="434">
        <v>24</v>
      </c>
      <c r="B874" s="362" t="s">
        <v>504</v>
      </c>
      <c r="C874" s="242" t="s">
        <v>323</v>
      </c>
      <c r="D874" s="246"/>
      <c r="E874" s="246"/>
      <c r="F874" s="246"/>
      <c r="G874" s="246"/>
      <c r="H874" s="246"/>
      <c r="I874" s="246"/>
      <c r="J874" s="246"/>
      <c r="K874" s="246"/>
      <c r="L874" s="246"/>
      <c r="M874" s="246"/>
      <c r="N874" s="246"/>
      <c r="O874" s="246"/>
      <c r="P874" s="246"/>
      <c r="Q874" s="242"/>
      <c r="R874" s="246"/>
      <c r="S874" s="246"/>
      <c r="T874" s="246"/>
      <c r="U874" s="246"/>
      <c r="V874" s="246"/>
      <c r="W874" s="246"/>
      <c r="X874" s="246"/>
      <c r="Y874" s="246"/>
      <c r="Z874" s="246"/>
      <c r="AA874" s="246"/>
      <c r="AB874" s="246"/>
      <c r="AC874" s="246"/>
      <c r="AD874" s="246"/>
      <c r="AE874" s="349"/>
      <c r="AF874" s="349"/>
      <c r="AG874" s="349"/>
      <c r="AH874" s="349"/>
      <c r="AI874" s="349"/>
      <c r="AJ874" s="349"/>
      <c r="AK874" s="349"/>
      <c r="AL874" s="344"/>
      <c r="AM874" s="344"/>
      <c r="AN874" s="344"/>
      <c r="AO874" s="344"/>
      <c r="AP874" s="344"/>
      <c r="AQ874" s="344"/>
      <c r="AR874" s="344"/>
      <c r="AS874" s="247">
        <f>SUM(AE874:AR874)</f>
        <v>0</v>
      </c>
    </row>
    <row r="875" spans="1:45" ht="15" hidden="1" outlineLevel="1">
      <c r="A875" s="434"/>
      <c r="B875" s="245" t="s">
        <v>632</v>
      </c>
      <c r="C875" s="242" t="s">
        <v>325</v>
      </c>
      <c r="D875" s="246"/>
      <c r="E875" s="246"/>
      <c r="F875" s="246"/>
      <c r="G875" s="246"/>
      <c r="H875" s="246"/>
      <c r="I875" s="246"/>
      <c r="J875" s="246"/>
      <c r="K875" s="246"/>
      <c r="L875" s="246"/>
      <c r="M875" s="246"/>
      <c r="N875" s="246"/>
      <c r="O875" s="246"/>
      <c r="P875" s="246"/>
      <c r="Q875" s="242"/>
      <c r="R875" s="246"/>
      <c r="S875" s="246"/>
      <c r="T875" s="246"/>
      <c r="U875" s="246"/>
      <c r="V875" s="246"/>
      <c r="W875" s="246"/>
      <c r="X875" s="246"/>
      <c r="Y875" s="246"/>
      <c r="Z875" s="246"/>
      <c r="AA875" s="246"/>
      <c r="AB875" s="246"/>
      <c r="AC875" s="246"/>
      <c r="AD875" s="246"/>
      <c r="AE875" s="345">
        <f>AE874</f>
        <v>0</v>
      </c>
      <c r="AF875" s="345">
        <f t="shared" ref="AF875" si="2548">AF874</f>
        <v>0</v>
      </c>
      <c r="AG875" s="345">
        <f t="shared" ref="AG875" si="2549">AG874</f>
        <v>0</v>
      </c>
      <c r="AH875" s="345">
        <f t="shared" ref="AH875" si="2550">AH874</f>
        <v>0</v>
      </c>
      <c r="AI875" s="345">
        <f t="shared" ref="AI875" si="2551">AI874</f>
        <v>0</v>
      </c>
      <c r="AJ875" s="345">
        <f t="shared" ref="AJ875" si="2552">AJ874</f>
        <v>0</v>
      </c>
      <c r="AK875" s="345">
        <f t="shared" ref="AK875" si="2553">AK874</f>
        <v>0</v>
      </c>
      <c r="AL875" s="345">
        <f t="shared" ref="AL875" si="2554">AL874</f>
        <v>0</v>
      </c>
      <c r="AM875" s="345">
        <f t="shared" ref="AM875" si="2555">AM874</f>
        <v>0</v>
      </c>
      <c r="AN875" s="345">
        <f t="shared" ref="AN875" si="2556">AN874</f>
        <v>0</v>
      </c>
      <c r="AO875" s="345">
        <f t="shared" ref="AO875" si="2557">AO874</f>
        <v>0</v>
      </c>
      <c r="AP875" s="345">
        <f t="shared" ref="AP875" si="2558">AP874</f>
        <v>0</v>
      </c>
      <c r="AQ875" s="345">
        <f t="shared" ref="AQ875" si="2559">AQ874</f>
        <v>0</v>
      </c>
      <c r="AR875" s="345">
        <f t="shared" ref="AR875" si="2560">AR874</f>
        <v>0</v>
      </c>
      <c r="AS875" s="257"/>
    </row>
    <row r="876" spans="1:45" ht="15" hidden="1" outlineLevel="1">
      <c r="A876" s="434"/>
      <c r="B876" s="245"/>
      <c r="C876" s="242"/>
      <c r="D876" s="242"/>
      <c r="E876" s="242"/>
      <c r="F876" s="242"/>
      <c r="G876" s="242"/>
      <c r="H876" s="242"/>
      <c r="I876" s="242"/>
      <c r="J876" s="242"/>
      <c r="K876" s="242"/>
      <c r="L876" s="242"/>
      <c r="M876" s="242"/>
      <c r="N876" s="242"/>
      <c r="O876" s="242"/>
      <c r="P876" s="242"/>
      <c r="Q876" s="242"/>
      <c r="R876" s="242"/>
      <c r="S876" s="242"/>
      <c r="T876" s="242"/>
      <c r="U876" s="242"/>
      <c r="V876" s="242"/>
      <c r="W876" s="242"/>
      <c r="X876" s="242"/>
      <c r="Y876" s="242"/>
      <c r="Z876" s="242"/>
      <c r="AA876" s="242"/>
      <c r="AB876" s="242"/>
      <c r="AC876" s="242"/>
      <c r="AD876" s="242"/>
      <c r="AE876" s="346"/>
      <c r="AF876" s="359"/>
      <c r="AG876" s="359"/>
      <c r="AH876" s="359"/>
      <c r="AI876" s="359"/>
      <c r="AJ876" s="359"/>
      <c r="AK876" s="359"/>
      <c r="AL876" s="359"/>
      <c r="AM876" s="359"/>
      <c r="AN876" s="359"/>
      <c r="AO876" s="359"/>
      <c r="AP876" s="359"/>
      <c r="AQ876" s="359"/>
      <c r="AR876" s="359"/>
      <c r="AS876" s="257"/>
    </row>
    <row r="877" spans="1:45" ht="15.6" hidden="1" outlineLevel="1">
      <c r="A877" s="434"/>
      <c r="B877" s="239" t="s">
        <v>505</v>
      </c>
      <c r="C877" s="242"/>
      <c r="D877" s="242"/>
      <c r="E877" s="242"/>
      <c r="F877" s="242"/>
      <c r="G877" s="242"/>
      <c r="H877" s="242"/>
      <c r="I877" s="242"/>
      <c r="J877" s="242"/>
      <c r="K877" s="242"/>
      <c r="L877" s="242"/>
      <c r="M877" s="242"/>
      <c r="N877" s="242"/>
      <c r="O877" s="242"/>
      <c r="P877" s="242"/>
      <c r="Q877" s="242"/>
      <c r="R877" s="242"/>
      <c r="S877" s="242"/>
      <c r="T877" s="242"/>
      <c r="U877" s="242"/>
      <c r="V877" s="242"/>
      <c r="W877" s="242"/>
      <c r="X877" s="242"/>
      <c r="Y877" s="242"/>
      <c r="Z877" s="242"/>
      <c r="AA877" s="242"/>
      <c r="AB877" s="242"/>
      <c r="AC877" s="242"/>
      <c r="AD877" s="242"/>
      <c r="AE877" s="346"/>
      <c r="AF877" s="359"/>
      <c r="AG877" s="359"/>
      <c r="AH877" s="359"/>
      <c r="AI877" s="359"/>
      <c r="AJ877" s="359"/>
      <c r="AK877" s="359"/>
      <c r="AL877" s="359"/>
      <c r="AM877" s="359"/>
      <c r="AN877" s="359"/>
      <c r="AO877" s="359"/>
      <c r="AP877" s="359"/>
      <c r="AQ877" s="359"/>
      <c r="AR877" s="359"/>
      <c r="AS877" s="257"/>
    </row>
    <row r="878" spans="1:45" ht="15" hidden="1" outlineLevel="1">
      <c r="A878" s="434">
        <v>25</v>
      </c>
      <c r="B878" s="362" t="s">
        <v>506</v>
      </c>
      <c r="C878" s="242" t="s">
        <v>323</v>
      </c>
      <c r="D878" s="246"/>
      <c r="E878" s="246"/>
      <c r="F878" s="246"/>
      <c r="G878" s="246"/>
      <c r="H878" s="246"/>
      <c r="I878" s="246"/>
      <c r="J878" s="246"/>
      <c r="K878" s="246"/>
      <c r="L878" s="246"/>
      <c r="M878" s="246"/>
      <c r="N878" s="246"/>
      <c r="O878" s="246"/>
      <c r="P878" s="246"/>
      <c r="Q878" s="246">
        <v>12</v>
      </c>
      <c r="R878" s="246"/>
      <c r="S878" s="246"/>
      <c r="T878" s="246"/>
      <c r="U878" s="246"/>
      <c r="V878" s="246"/>
      <c r="W878" s="246"/>
      <c r="X878" s="246"/>
      <c r="Y878" s="246"/>
      <c r="Z878" s="246"/>
      <c r="AA878" s="246"/>
      <c r="AB878" s="246"/>
      <c r="AC878" s="246"/>
      <c r="AD878" s="246"/>
      <c r="AE878" s="360"/>
      <c r="AF878" s="349"/>
      <c r="AG878" s="349"/>
      <c r="AH878" s="349"/>
      <c r="AI878" s="349"/>
      <c r="AJ878" s="349"/>
      <c r="AK878" s="349"/>
      <c r="AL878" s="349"/>
      <c r="AM878" s="349"/>
      <c r="AN878" s="349"/>
      <c r="AO878" s="349"/>
      <c r="AP878" s="349"/>
      <c r="AQ878" s="349"/>
      <c r="AR878" s="349"/>
      <c r="AS878" s="247">
        <f>SUM(AE878:AR878)</f>
        <v>0</v>
      </c>
    </row>
    <row r="879" spans="1:45" ht="15" hidden="1" outlineLevel="1">
      <c r="A879" s="434"/>
      <c r="B879" s="245" t="s">
        <v>632</v>
      </c>
      <c r="C879" s="242" t="s">
        <v>325</v>
      </c>
      <c r="D879" s="246"/>
      <c r="E879" s="246"/>
      <c r="F879" s="246"/>
      <c r="G879" s="246"/>
      <c r="H879" s="246"/>
      <c r="I879" s="246"/>
      <c r="J879" s="246"/>
      <c r="K879" s="246"/>
      <c r="L879" s="246"/>
      <c r="M879" s="246"/>
      <c r="N879" s="246"/>
      <c r="O879" s="246"/>
      <c r="P879" s="246"/>
      <c r="Q879" s="246">
        <f>Q878</f>
        <v>12</v>
      </c>
      <c r="R879" s="246"/>
      <c r="S879" s="246"/>
      <c r="T879" s="246"/>
      <c r="U879" s="246"/>
      <c r="V879" s="246"/>
      <c r="W879" s="246"/>
      <c r="X879" s="246"/>
      <c r="Y879" s="246"/>
      <c r="Z879" s="246"/>
      <c r="AA879" s="246"/>
      <c r="AB879" s="246"/>
      <c r="AC879" s="246"/>
      <c r="AD879" s="246"/>
      <c r="AE879" s="345">
        <f>AE878</f>
        <v>0</v>
      </c>
      <c r="AF879" s="345">
        <f t="shared" ref="AF879" si="2561">AF878</f>
        <v>0</v>
      </c>
      <c r="AG879" s="345">
        <f t="shared" ref="AG879" si="2562">AG878</f>
        <v>0</v>
      </c>
      <c r="AH879" s="345">
        <f t="shared" ref="AH879" si="2563">AH878</f>
        <v>0</v>
      </c>
      <c r="AI879" s="345">
        <f t="shared" ref="AI879" si="2564">AI878</f>
        <v>0</v>
      </c>
      <c r="AJ879" s="345">
        <f t="shared" ref="AJ879" si="2565">AJ878</f>
        <v>0</v>
      </c>
      <c r="AK879" s="345">
        <f t="shared" ref="AK879" si="2566">AK878</f>
        <v>0</v>
      </c>
      <c r="AL879" s="345">
        <f t="shared" ref="AL879" si="2567">AL878</f>
        <v>0</v>
      </c>
      <c r="AM879" s="345">
        <f t="shared" ref="AM879" si="2568">AM878</f>
        <v>0</v>
      </c>
      <c r="AN879" s="345">
        <f t="shared" ref="AN879" si="2569">AN878</f>
        <v>0</v>
      </c>
      <c r="AO879" s="345">
        <f t="shared" ref="AO879" si="2570">AO878</f>
        <v>0</v>
      </c>
      <c r="AP879" s="345">
        <f t="shared" ref="AP879" si="2571">AP878</f>
        <v>0</v>
      </c>
      <c r="AQ879" s="345">
        <f t="shared" ref="AQ879" si="2572">AQ878</f>
        <v>0</v>
      </c>
      <c r="AR879" s="345">
        <f t="shared" ref="AR879" si="2573">AR878</f>
        <v>0</v>
      </c>
      <c r="AS879" s="257"/>
    </row>
    <row r="880" spans="1:45" ht="15" hidden="1" outlineLevel="1">
      <c r="A880" s="434"/>
      <c r="B880" s="245"/>
      <c r="C880" s="242"/>
      <c r="D880" s="242"/>
      <c r="E880" s="242"/>
      <c r="F880" s="242"/>
      <c r="G880" s="242"/>
      <c r="H880" s="242"/>
      <c r="I880" s="242"/>
      <c r="J880" s="242"/>
      <c r="K880" s="242"/>
      <c r="L880" s="242"/>
      <c r="M880" s="242"/>
      <c r="N880" s="242"/>
      <c r="O880" s="242"/>
      <c r="P880" s="242"/>
      <c r="Q880" s="242"/>
      <c r="R880" s="242"/>
      <c r="S880" s="242"/>
      <c r="T880" s="242"/>
      <c r="U880" s="242"/>
      <c r="V880" s="242"/>
      <c r="W880" s="242"/>
      <c r="X880" s="242"/>
      <c r="Y880" s="242"/>
      <c r="Z880" s="242"/>
      <c r="AA880" s="242"/>
      <c r="AB880" s="242"/>
      <c r="AC880" s="242"/>
      <c r="AD880" s="242"/>
      <c r="AE880" s="346"/>
      <c r="AF880" s="359"/>
      <c r="AG880" s="359"/>
      <c r="AH880" s="359"/>
      <c r="AI880" s="359"/>
      <c r="AJ880" s="359"/>
      <c r="AK880" s="359"/>
      <c r="AL880" s="359"/>
      <c r="AM880" s="359"/>
      <c r="AN880" s="359"/>
      <c r="AO880" s="359"/>
      <c r="AP880" s="359"/>
      <c r="AQ880" s="359"/>
      <c r="AR880" s="359"/>
      <c r="AS880" s="257"/>
    </row>
    <row r="881" spans="1:45" ht="15" hidden="1" outlineLevel="1">
      <c r="A881" s="434">
        <v>26</v>
      </c>
      <c r="B881" s="362" t="s">
        <v>507</v>
      </c>
      <c r="C881" s="242" t="s">
        <v>323</v>
      </c>
      <c r="D881" s="246"/>
      <c r="E881" s="246"/>
      <c r="F881" s="246"/>
      <c r="G881" s="246"/>
      <c r="H881" s="246"/>
      <c r="I881" s="246"/>
      <c r="J881" s="246"/>
      <c r="K881" s="246"/>
      <c r="L881" s="246"/>
      <c r="M881" s="246"/>
      <c r="N881" s="246"/>
      <c r="O881" s="246"/>
      <c r="P881" s="246"/>
      <c r="Q881" s="246">
        <v>12</v>
      </c>
      <c r="R881" s="246"/>
      <c r="S881" s="246"/>
      <c r="T881" s="246"/>
      <c r="U881" s="246"/>
      <c r="V881" s="246"/>
      <c r="W881" s="246"/>
      <c r="X881" s="246"/>
      <c r="Y881" s="246"/>
      <c r="Z881" s="246"/>
      <c r="AA881" s="246"/>
      <c r="AB881" s="246"/>
      <c r="AC881" s="246"/>
      <c r="AD881" s="246"/>
      <c r="AE881" s="360"/>
      <c r="AF881" s="349"/>
      <c r="AG881" s="349"/>
      <c r="AH881" s="349"/>
      <c r="AI881" s="349"/>
      <c r="AJ881" s="349"/>
      <c r="AK881" s="349"/>
      <c r="AL881" s="349"/>
      <c r="AM881" s="349"/>
      <c r="AN881" s="349"/>
      <c r="AO881" s="349"/>
      <c r="AP881" s="349"/>
      <c r="AQ881" s="349"/>
      <c r="AR881" s="349"/>
      <c r="AS881" s="247">
        <f>SUM(AE881:AR881)</f>
        <v>0</v>
      </c>
    </row>
    <row r="882" spans="1:45" ht="15" hidden="1" outlineLevel="1">
      <c r="A882" s="434"/>
      <c r="B882" s="245" t="s">
        <v>632</v>
      </c>
      <c r="C882" s="242" t="s">
        <v>325</v>
      </c>
      <c r="D882" s="246"/>
      <c r="E882" s="246"/>
      <c r="F882" s="246"/>
      <c r="G882" s="246"/>
      <c r="H882" s="246"/>
      <c r="I882" s="246"/>
      <c r="J882" s="246"/>
      <c r="K882" s="246"/>
      <c r="L882" s="246"/>
      <c r="M882" s="246"/>
      <c r="N882" s="246"/>
      <c r="O882" s="246"/>
      <c r="P882" s="246"/>
      <c r="Q882" s="246">
        <f>Q881</f>
        <v>12</v>
      </c>
      <c r="R882" s="246"/>
      <c r="S882" s="246"/>
      <c r="T882" s="246"/>
      <c r="U882" s="246"/>
      <c r="V882" s="246"/>
      <c r="W882" s="246"/>
      <c r="X882" s="246"/>
      <c r="Y882" s="246"/>
      <c r="Z882" s="246"/>
      <c r="AA882" s="246"/>
      <c r="AB882" s="246"/>
      <c r="AC882" s="246"/>
      <c r="AD882" s="246"/>
      <c r="AE882" s="345">
        <f>AE881</f>
        <v>0</v>
      </c>
      <c r="AF882" s="345">
        <f t="shared" ref="AF882" si="2574">AF881</f>
        <v>0</v>
      </c>
      <c r="AG882" s="345">
        <f t="shared" ref="AG882" si="2575">AG881</f>
        <v>0</v>
      </c>
      <c r="AH882" s="345">
        <f t="shared" ref="AH882" si="2576">AH881</f>
        <v>0</v>
      </c>
      <c r="AI882" s="345">
        <f t="shared" ref="AI882" si="2577">AI881</f>
        <v>0</v>
      </c>
      <c r="AJ882" s="345">
        <f t="shared" ref="AJ882" si="2578">AJ881</f>
        <v>0</v>
      </c>
      <c r="AK882" s="345">
        <f t="shared" ref="AK882" si="2579">AK881</f>
        <v>0</v>
      </c>
      <c r="AL882" s="345">
        <f t="shared" ref="AL882" si="2580">AL881</f>
        <v>0</v>
      </c>
      <c r="AM882" s="345">
        <f t="shared" ref="AM882" si="2581">AM881</f>
        <v>0</v>
      </c>
      <c r="AN882" s="345">
        <f t="shared" ref="AN882" si="2582">AN881</f>
        <v>0</v>
      </c>
      <c r="AO882" s="345">
        <f t="shared" ref="AO882" si="2583">AO881</f>
        <v>0</v>
      </c>
      <c r="AP882" s="345">
        <f t="shared" ref="AP882" si="2584">AP881</f>
        <v>0</v>
      </c>
      <c r="AQ882" s="345">
        <f t="shared" ref="AQ882" si="2585">AQ881</f>
        <v>0</v>
      </c>
      <c r="AR882" s="345">
        <f t="shared" ref="AR882" si="2586">AR881</f>
        <v>0</v>
      </c>
      <c r="AS882" s="257"/>
    </row>
    <row r="883" spans="1:45" ht="15" hidden="1" outlineLevel="1">
      <c r="A883" s="434"/>
      <c r="B883" s="245"/>
      <c r="C883" s="242"/>
      <c r="D883" s="242"/>
      <c r="E883" s="242"/>
      <c r="F883" s="242"/>
      <c r="G883" s="242"/>
      <c r="H883" s="242"/>
      <c r="I883" s="242"/>
      <c r="J883" s="242"/>
      <c r="K883" s="242"/>
      <c r="L883" s="242"/>
      <c r="M883" s="242"/>
      <c r="N883" s="242"/>
      <c r="O883" s="242"/>
      <c r="P883" s="242"/>
      <c r="Q883" s="242"/>
      <c r="R883" s="242"/>
      <c r="S883" s="242"/>
      <c r="T883" s="242"/>
      <c r="U883" s="242"/>
      <c r="V883" s="242"/>
      <c r="W883" s="242"/>
      <c r="X883" s="242"/>
      <c r="Y883" s="242"/>
      <c r="Z883" s="242"/>
      <c r="AA883" s="242"/>
      <c r="AB883" s="242"/>
      <c r="AC883" s="242"/>
      <c r="AD883" s="242"/>
      <c r="AE883" s="346"/>
      <c r="AF883" s="359"/>
      <c r="AG883" s="359"/>
      <c r="AH883" s="359"/>
      <c r="AI883" s="359"/>
      <c r="AJ883" s="359"/>
      <c r="AK883" s="359"/>
      <c r="AL883" s="359"/>
      <c r="AM883" s="359"/>
      <c r="AN883" s="359"/>
      <c r="AO883" s="359"/>
      <c r="AP883" s="359"/>
      <c r="AQ883" s="359"/>
      <c r="AR883" s="359"/>
      <c r="AS883" s="257"/>
    </row>
    <row r="884" spans="1:45" ht="15" hidden="1" outlineLevel="1">
      <c r="A884" s="434">
        <v>27</v>
      </c>
      <c r="B884" s="362" t="s">
        <v>508</v>
      </c>
      <c r="C884" s="242" t="s">
        <v>323</v>
      </c>
      <c r="D884" s="246"/>
      <c r="E884" s="246"/>
      <c r="F884" s="246"/>
      <c r="G884" s="246"/>
      <c r="H884" s="246"/>
      <c r="I884" s="246"/>
      <c r="J884" s="246"/>
      <c r="K884" s="246"/>
      <c r="L884" s="246"/>
      <c r="M884" s="246"/>
      <c r="N884" s="246"/>
      <c r="O884" s="246"/>
      <c r="P884" s="246"/>
      <c r="Q884" s="246">
        <v>12</v>
      </c>
      <c r="R884" s="246"/>
      <c r="S884" s="246"/>
      <c r="T884" s="246"/>
      <c r="U884" s="246"/>
      <c r="V884" s="246"/>
      <c r="W884" s="246"/>
      <c r="X884" s="246"/>
      <c r="Y884" s="246"/>
      <c r="Z884" s="246"/>
      <c r="AA884" s="246"/>
      <c r="AB884" s="246"/>
      <c r="AC884" s="246"/>
      <c r="AD884" s="246"/>
      <c r="AE884" s="360"/>
      <c r="AF884" s="349"/>
      <c r="AG884" s="349"/>
      <c r="AH884" s="349"/>
      <c r="AI884" s="349"/>
      <c r="AJ884" s="349"/>
      <c r="AK884" s="349"/>
      <c r="AL884" s="349"/>
      <c r="AM884" s="349"/>
      <c r="AN884" s="349"/>
      <c r="AO884" s="349"/>
      <c r="AP884" s="349"/>
      <c r="AQ884" s="349"/>
      <c r="AR884" s="349"/>
      <c r="AS884" s="247">
        <f>SUM(AE884:AR884)</f>
        <v>0</v>
      </c>
    </row>
    <row r="885" spans="1:45" ht="15" hidden="1" outlineLevel="1">
      <c r="A885" s="434"/>
      <c r="B885" s="245" t="s">
        <v>632</v>
      </c>
      <c r="C885" s="242" t="s">
        <v>325</v>
      </c>
      <c r="D885" s="246"/>
      <c r="E885" s="246"/>
      <c r="F885" s="246"/>
      <c r="G885" s="246"/>
      <c r="H885" s="246"/>
      <c r="I885" s="246"/>
      <c r="J885" s="246"/>
      <c r="K885" s="246"/>
      <c r="L885" s="246"/>
      <c r="M885" s="246"/>
      <c r="N885" s="246"/>
      <c r="O885" s="246"/>
      <c r="P885" s="246"/>
      <c r="Q885" s="246">
        <f>Q884</f>
        <v>12</v>
      </c>
      <c r="R885" s="246"/>
      <c r="S885" s="246"/>
      <c r="T885" s="246"/>
      <c r="U885" s="246"/>
      <c r="V885" s="246"/>
      <c r="W885" s="246"/>
      <c r="X885" s="246"/>
      <c r="Y885" s="246"/>
      <c r="Z885" s="246"/>
      <c r="AA885" s="246"/>
      <c r="AB885" s="246"/>
      <c r="AC885" s="246"/>
      <c r="AD885" s="246"/>
      <c r="AE885" s="345">
        <f>AE884</f>
        <v>0</v>
      </c>
      <c r="AF885" s="345">
        <f t="shared" ref="AF885" si="2587">AF884</f>
        <v>0</v>
      </c>
      <c r="AG885" s="345">
        <f t="shared" ref="AG885" si="2588">AG884</f>
        <v>0</v>
      </c>
      <c r="AH885" s="345">
        <f t="shared" ref="AH885" si="2589">AH884</f>
        <v>0</v>
      </c>
      <c r="AI885" s="345">
        <f t="shared" ref="AI885" si="2590">AI884</f>
        <v>0</v>
      </c>
      <c r="AJ885" s="345">
        <f t="shared" ref="AJ885" si="2591">AJ884</f>
        <v>0</v>
      </c>
      <c r="AK885" s="345">
        <f t="shared" ref="AK885" si="2592">AK884</f>
        <v>0</v>
      </c>
      <c r="AL885" s="345">
        <f t="shared" ref="AL885" si="2593">AL884</f>
        <v>0</v>
      </c>
      <c r="AM885" s="345">
        <f t="shared" ref="AM885" si="2594">AM884</f>
        <v>0</v>
      </c>
      <c r="AN885" s="345">
        <f t="shared" ref="AN885" si="2595">AN884</f>
        <v>0</v>
      </c>
      <c r="AO885" s="345">
        <f t="shared" ref="AO885" si="2596">AO884</f>
        <v>0</v>
      </c>
      <c r="AP885" s="345">
        <f t="shared" ref="AP885" si="2597">AP884</f>
        <v>0</v>
      </c>
      <c r="AQ885" s="345">
        <f t="shared" ref="AQ885" si="2598">AQ884</f>
        <v>0</v>
      </c>
      <c r="AR885" s="345">
        <f t="shared" ref="AR885" si="2599">AR884</f>
        <v>0</v>
      </c>
      <c r="AS885" s="257"/>
    </row>
    <row r="886" spans="1:45" ht="15" hidden="1" outlineLevel="1">
      <c r="A886" s="434"/>
      <c r="B886" s="245"/>
      <c r="C886" s="242"/>
      <c r="D886" s="242"/>
      <c r="E886" s="242"/>
      <c r="F886" s="242"/>
      <c r="G886" s="242"/>
      <c r="H886" s="242"/>
      <c r="I886" s="242"/>
      <c r="J886" s="242"/>
      <c r="K886" s="242"/>
      <c r="L886" s="242"/>
      <c r="M886" s="242"/>
      <c r="N886" s="242"/>
      <c r="O886" s="242"/>
      <c r="P886" s="242"/>
      <c r="Q886" s="242"/>
      <c r="R886" s="242"/>
      <c r="S886" s="242"/>
      <c r="T886" s="242"/>
      <c r="U886" s="242"/>
      <c r="V886" s="242"/>
      <c r="W886" s="242"/>
      <c r="X886" s="242"/>
      <c r="Y886" s="242"/>
      <c r="Z886" s="242"/>
      <c r="AA886" s="242"/>
      <c r="AB886" s="242"/>
      <c r="AC886" s="242"/>
      <c r="AD886" s="242"/>
      <c r="AE886" s="346"/>
      <c r="AF886" s="359"/>
      <c r="AG886" s="359"/>
      <c r="AH886" s="359"/>
      <c r="AI886" s="359"/>
      <c r="AJ886" s="359"/>
      <c r="AK886" s="359"/>
      <c r="AL886" s="359"/>
      <c r="AM886" s="359"/>
      <c r="AN886" s="359"/>
      <c r="AO886" s="359"/>
      <c r="AP886" s="359"/>
      <c r="AQ886" s="359"/>
      <c r="AR886" s="359"/>
      <c r="AS886" s="257"/>
    </row>
    <row r="887" spans="1:45" ht="30" hidden="1" outlineLevel="1">
      <c r="A887" s="434">
        <v>28</v>
      </c>
      <c r="B887" s="362" t="s">
        <v>509</v>
      </c>
      <c r="C887" s="242" t="s">
        <v>323</v>
      </c>
      <c r="D887" s="246"/>
      <c r="E887" s="246"/>
      <c r="F887" s="246"/>
      <c r="G887" s="246"/>
      <c r="H887" s="246"/>
      <c r="I887" s="246"/>
      <c r="J887" s="246"/>
      <c r="K887" s="246"/>
      <c r="L887" s="246"/>
      <c r="M887" s="246"/>
      <c r="N887" s="246"/>
      <c r="O887" s="246"/>
      <c r="P887" s="246"/>
      <c r="Q887" s="246">
        <v>12</v>
      </c>
      <c r="R887" s="246"/>
      <c r="S887" s="246"/>
      <c r="T887" s="246"/>
      <c r="U887" s="246"/>
      <c r="V887" s="246"/>
      <c r="W887" s="246"/>
      <c r="X887" s="246"/>
      <c r="Y887" s="246"/>
      <c r="Z887" s="246"/>
      <c r="AA887" s="246"/>
      <c r="AB887" s="246"/>
      <c r="AC887" s="246"/>
      <c r="AD887" s="246"/>
      <c r="AE887" s="360"/>
      <c r="AF887" s="349"/>
      <c r="AG887" s="349"/>
      <c r="AH887" s="349"/>
      <c r="AI887" s="349"/>
      <c r="AJ887" s="349"/>
      <c r="AK887" s="349"/>
      <c r="AL887" s="349"/>
      <c r="AM887" s="349"/>
      <c r="AN887" s="349"/>
      <c r="AO887" s="349"/>
      <c r="AP887" s="349"/>
      <c r="AQ887" s="349"/>
      <c r="AR887" s="349"/>
      <c r="AS887" s="247">
        <f>SUM(AE887:AR887)</f>
        <v>0</v>
      </c>
    </row>
    <row r="888" spans="1:45" ht="15" hidden="1" outlineLevel="1">
      <c r="A888" s="434"/>
      <c r="B888" s="245" t="s">
        <v>632</v>
      </c>
      <c r="C888" s="242" t="s">
        <v>325</v>
      </c>
      <c r="D888" s="246"/>
      <c r="E888" s="246"/>
      <c r="F888" s="246"/>
      <c r="G888" s="246"/>
      <c r="H888" s="246"/>
      <c r="I888" s="246"/>
      <c r="J888" s="246"/>
      <c r="K888" s="246"/>
      <c r="L888" s="246"/>
      <c r="M888" s="246"/>
      <c r="N888" s="246"/>
      <c r="O888" s="246"/>
      <c r="P888" s="246"/>
      <c r="Q888" s="246">
        <f>Q887</f>
        <v>12</v>
      </c>
      <c r="R888" s="246"/>
      <c r="S888" s="246"/>
      <c r="T888" s="246"/>
      <c r="U888" s="246"/>
      <c r="V888" s="246"/>
      <c r="W888" s="246"/>
      <c r="X888" s="246"/>
      <c r="Y888" s="246"/>
      <c r="Z888" s="246"/>
      <c r="AA888" s="246"/>
      <c r="AB888" s="246"/>
      <c r="AC888" s="246"/>
      <c r="AD888" s="246"/>
      <c r="AE888" s="345">
        <f>AE887</f>
        <v>0</v>
      </c>
      <c r="AF888" s="345">
        <f t="shared" ref="AF888" si="2600">AF887</f>
        <v>0</v>
      </c>
      <c r="AG888" s="345">
        <f t="shared" ref="AG888" si="2601">AG887</f>
        <v>0</v>
      </c>
      <c r="AH888" s="345">
        <f t="shared" ref="AH888" si="2602">AH887</f>
        <v>0</v>
      </c>
      <c r="AI888" s="345">
        <f t="shared" ref="AI888" si="2603">AI887</f>
        <v>0</v>
      </c>
      <c r="AJ888" s="345">
        <f t="shared" ref="AJ888" si="2604">AJ887</f>
        <v>0</v>
      </c>
      <c r="AK888" s="345">
        <f t="shared" ref="AK888" si="2605">AK887</f>
        <v>0</v>
      </c>
      <c r="AL888" s="345">
        <f t="shared" ref="AL888" si="2606">AL887</f>
        <v>0</v>
      </c>
      <c r="AM888" s="345">
        <f t="shared" ref="AM888" si="2607">AM887</f>
        <v>0</v>
      </c>
      <c r="AN888" s="345">
        <f t="shared" ref="AN888" si="2608">AN887</f>
        <v>0</v>
      </c>
      <c r="AO888" s="345">
        <f t="shared" ref="AO888" si="2609">AO887</f>
        <v>0</v>
      </c>
      <c r="AP888" s="345">
        <f t="shared" ref="AP888" si="2610">AP887</f>
        <v>0</v>
      </c>
      <c r="AQ888" s="345">
        <f t="shared" ref="AQ888" si="2611">AQ887</f>
        <v>0</v>
      </c>
      <c r="AR888" s="345">
        <f t="shared" ref="AR888" si="2612">AR887</f>
        <v>0</v>
      </c>
      <c r="AS888" s="257"/>
    </row>
    <row r="889" spans="1:45" ht="15" hidden="1" outlineLevel="1">
      <c r="A889" s="434"/>
      <c r="B889" s="245"/>
      <c r="C889" s="242"/>
      <c r="D889" s="242"/>
      <c r="E889" s="242"/>
      <c r="F889" s="242"/>
      <c r="G889" s="242"/>
      <c r="H889" s="242"/>
      <c r="I889" s="242"/>
      <c r="J889" s="242"/>
      <c r="K889" s="242"/>
      <c r="L889" s="242"/>
      <c r="M889" s="242"/>
      <c r="N889" s="242"/>
      <c r="O889" s="242"/>
      <c r="P889" s="242"/>
      <c r="Q889" s="242"/>
      <c r="R889" s="242"/>
      <c r="S889" s="242"/>
      <c r="T889" s="242"/>
      <c r="U889" s="242"/>
      <c r="V889" s="242"/>
      <c r="W889" s="242"/>
      <c r="X889" s="242"/>
      <c r="Y889" s="242"/>
      <c r="Z889" s="242"/>
      <c r="AA889" s="242"/>
      <c r="AB889" s="242"/>
      <c r="AC889" s="242"/>
      <c r="AD889" s="242"/>
      <c r="AE889" s="346"/>
      <c r="AF889" s="359"/>
      <c r="AG889" s="359"/>
      <c r="AH889" s="359"/>
      <c r="AI889" s="359"/>
      <c r="AJ889" s="359"/>
      <c r="AK889" s="359"/>
      <c r="AL889" s="359"/>
      <c r="AM889" s="359"/>
      <c r="AN889" s="359"/>
      <c r="AO889" s="359"/>
      <c r="AP889" s="359"/>
      <c r="AQ889" s="359"/>
      <c r="AR889" s="359"/>
      <c r="AS889" s="257"/>
    </row>
    <row r="890" spans="1:45" ht="30" hidden="1" outlineLevel="1">
      <c r="A890" s="434">
        <v>29</v>
      </c>
      <c r="B890" s="362" t="s">
        <v>510</v>
      </c>
      <c r="C890" s="242" t="s">
        <v>323</v>
      </c>
      <c r="D890" s="246"/>
      <c r="E890" s="246"/>
      <c r="F890" s="246"/>
      <c r="G890" s="246"/>
      <c r="H890" s="246"/>
      <c r="I890" s="246"/>
      <c r="J890" s="246"/>
      <c r="K890" s="246"/>
      <c r="L890" s="246"/>
      <c r="M890" s="246"/>
      <c r="N890" s="246"/>
      <c r="O890" s="246"/>
      <c r="P890" s="246"/>
      <c r="Q890" s="246">
        <v>3</v>
      </c>
      <c r="R890" s="246"/>
      <c r="S890" s="246"/>
      <c r="T890" s="246"/>
      <c r="U890" s="246"/>
      <c r="V890" s="246"/>
      <c r="W890" s="246"/>
      <c r="X890" s="246"/>
      <c r="Y890" s="246"/>
      <c r="Z890" s="246"/>
      <c r="AA890" s="246"/>
      <c r="AB890" s="246"/>
      <c r="AC890" s="246"/>
      <c r="AD890" s="246"/>
      <c r="AE890" s="360"/>
      <c r="AF890" s="349"/>
      <c r="AG890" s="349"/>
      <c r="AH890" s="349"/>
      <c r="AI890" s="349"/>
      <c r="AJ890" s="349"/>
      <c r="AK890" s="349"/>
      <c r="AL890" s="349"/>
      <c r="AM890" s="349"/>
      <c r="AN890" s="349"/>
      <c r="AO890" s="349"/>
      <c r="AP890" s="349"/>
      <c r="AQ890" s="349"/>
      <c r="AR890" s="349"/>
      <c r="AS890" s="247">
        <f>SUM(AE890:AR890)</f>
        <v>0</v>
      </c>
    </row>
    <row r="891" spans="1:45" ht="15" hidden="1" outlineLevel="1">
      <c r="A891" s="434"/>
      <c r="B891" s="245" t="s">
        <v>632</v>
      </c>
      <c r="C891" s="242" t="s">
        <v>325</v>
      </c>
      <c r="D891" s="246"/>
      <c r="E891" s="246"/>
      <c r="F891" s="246"/>
      <c r="G891" s="246"/>
      <c r="H891" s="246"/>
      <c r="I891" s="246"/>
      <c r="J891" s="246"/>
      <c r="K891" s="246"/>
      <c r="L891" s="246"/>
      <c r="M891" s="246"/>
      <c r="N891" s="246"/>
      <c r="O891" s="246"/>
      <c r="P891" s="246"/>
      <c r="Q891" s="246">
        <f>Q890</f>
        <v>3</v>
      </c>
      <c r="R891" s="246"/>
      <c r="S891" s="246"/>
      <c r="T891" s="246"/>
      <c r="U891" s="246"/>
      <c r="V891" s="246"/>
      <c r="W891" s="246"/>
      <c r="X891" s="246"/>
      <c r="Y891" s="246"/>
      <c r="Z891" s="246"/>
      <c r="AA891" s="246"/>
      <c r="AB891" s="246"/>
      <c r="AC891" s="246"/>
      <c r="AD891" s="246"/>
      <c r="AE891" s="345">
        <f>AE890</f>
        <v>0</v>
      </c>
      <c r="AF891" s="345">
        <f t="shared" ref="AF891" si="2613">AF890</f>
        <v>0</v>
      </c>
      <c r="AG891" s="345">
        <f t="shared" ref="AG891" si="2614">AG890</f>
        <v>0</v>
      </c>
      <c r="AH891" s="345">
        <f t="shared" ref="AH891" si="2615">AH890</f>
        <v>0</v>
      </c>
      <c r="AI891" s="345">
        <f t="shared" ref="AI891" si="2616">AI890</f>
        <v>0</v>
      </c>
      <c r="AJ891" s="345">
        <f t="shared" ref="AJ891" si="2617">AJ890</f>
        <v>0</v>
      </c>
      <c r="AK891" s="345">
        <f t="shared" ref="AK891" si="2618">AK890</f>
        <v>0</v>
      </c>
      <c r="AL891" s="345">
        <f t="shared" ref="AL891" si="2619">AL890</f>
        <v>0</v>
      </c>
      <c r="AM891" s="345">
        <f t="shared" ref="AM891" si="2620">AM890</f>
        <v>0</v>
      </c>
      <c r="AN891" s="345">
        <f t="shared" ref="AN891" si="2621">AN890</f>
        <v>0</v>
      </c>
      <c r="AO891" s="345">
        <f t="shared" ref="AO891" si="2622">AO890</f>
        <v>0</v>
      </c>
      <c r="AP891" s="345">
        <f t="shared" ref="AP891" si="2623">AP890</f>
        <v>0</v>
      </c>
      <c r="AQ891" s="345">
        <f t="shared" ref="AQ891" si="2624">AQ890</f>
        <v>0</v>
      </c>
      <c r="AR891" s="345">
        <f t="shared" ref="AR891" si="2625">AR890</f>
        <v>0</v>
      </c>
      <c r="AS891" s="257"/>
    </row>
    <row r="892" spans="1:45" ht="15" hidden="1" outlineLevel="1">
      <c r="A892" s="434"/>
      <c r="B892" s="245"/>
      <c r="C892" s="242"/>
      <c r="D892" s="242"/>
      <c r="E892" s="242"/>
      <c r="F892" s="242"/>
      <c r="G892" s="242"/>
      <c r="H892" s="242"/>
      <c r="I892" s="242"/>
      <c r="J892" s="242"/>
      <c r="K892" s="242"/>
      <c r="L892" s="242"/>
      <c r="M892" s="242"/>
      <c r="N892" s="242"/>
      <c r="O892" s="242"/>
      <c r="P892" s="242"/>
      <c r="Q892" s="242"/>
      <c r="R892" s="242"/>
      <c r="S892" s="242"/>
      <c r="T892" s="242"/>
      <c r="U892" s="242"/>
      <c r="V892" s="242"/>
      <c r="W892" s="242"/>
      <c r="X892" s="242"/>
      <c r="Y892" s="242"/>
      <c r="Z892" s="242"/>
      <c r="AA892" s="242"/>
      <c r="AB892" s="242"/>
      <c r="AC892" s="242"/>
      <c r="AD892" s="242"/>
      <c r="AE892" s="346"/>
      <c r="AF892" s="359"/>
      <c r="AG892" s="359"/>
      <c r="AH892" s="359"/>
      <c r="AI892" s="359"/>
      <c r="AJ892" s="359"/>
      <c r="AK892" s="359"/>
      <c r="AL892" s="359"/>
      <c r="AM892" s="359"/>
      <c r="AN892" s="359"/>
      <c r="AO892" s="359"/>
      <c r="AP892" s="359"/>
      <c r="AQ892" s="359"/>
      <c r="AR892" s="359"/>
      <c r="AS892" s="257"/>
    </row>
    <row r="893" spans="1:45" ht="30" hidden="1" outlineLevel="1">
      <c r="A893" s="434">
        <v>30</v>
      </c>
      <c r="B893" s="362" t="s">
        <v>511</v>
      </c>
      <c r="C893" s="242" t="s">
        <v>323</v>
      </c>
      <c r="D893" s="246"/>
      <c r="E893" s="246"/>
      <c r="F893" s="246"/>
      <c r="G893" s="246"/>
      <c r="H893" s="246"/>
      <c r="I893" s="246"/>
      <c r="J893" s="246"/>
      <c r="K893" s="246"/>
      <c r="L893" s="246"/>
      <c r="M893" s="246"/>
      <c r="N893" s="246"/>
      <c r="O893" s="246"/>
      <c r="P893" s="246"/>
      <c r="Q893" s="246">
        <v>12</v>
      </c>
      <c r="R893" s="246"/>
      <c r="S893" s="246"/>
      <c r="T893" s="246"/>
      <c r="U893" s="246"/>
      <c r="V893" s="246"/>
      <c r="W893" s="246"/>
      <c r="X893" s="246"/>
      <c r="Y893" s="246"/>
      <c r="Z893" s="246"/>
      <c r="AA893" s="246"/>
      <c r="AB893" s="246"/>
      <c r="AC893" s="246"/>
      <c r="AD893" s="246"/>
      <c r="AE893" s="360"/>
      <c r="AF893" s="349"/>
      <c r="AG893" s="349"/>
      <c r="AH893" s="349"/>
      <c r="AI893" s="349"/>
      <c r="AJ893" s="349"/>
      <c r="AK893" s="349"/>
      <c r="AL893" s="349"/>
      <c r="AM893" s="349"/>
      <c r="AN893" s="349"/>
      <c r="AO893" s="349"/>
      <c r="AP893" s="349"/>
      <c r="AQ893" s="349"/>
      <c r="AR893" s="349"/>
      <c r="AS893" s="247">
        <f>SUM(AE893:AR893)</f>
        <v>0</v>
      </c>
    </row>
    <row r="894" spans="1:45" ht="15" hidden="1" outlineLevel="1">
      <c r="A894" s="434"/>
      <c r="B894" s="245" t="s">
        <v>632</v>
      </c>
      <c r="C894" s="242" t="s">
        <v>325</v>
      </c>
      <c r="D894" s="246"/>
      <c r="E894" s="246"/>
      <c r="F894" s="246"/>
      <c r="G894" s="246"/>
      <c r="H894" s="246"/>
      <c r="I894" s="246"/>
      <c r="J894" s="246"/>
      <c r="K894" s="246"/>
      <c r="L894" s="246"/>
      <c r="M894" s="246"/>
      <c r="N894" s="246"/>
      <c r="O894" s="246"/>
      <c r="P894" s="246"/>
      <c r="Q894" s="246">
        <f>Q893</f>
        <v>12</v>
      </c>
      <c r="R894" s="246"/>
      <c r="S894" s="246"/>
      <c r="T894" s="246"/>
      <c r="U894" s="246"/>
      <c r="V894" s="246"/>
      <c r="W894" s="246"/>
      <c r="X894" s="246"/>
      <c r="Y894" s="246"/>
      <c r="Z894" s="246"/>
      <c r="AA894" s="246"/>
      <c r="AB894" s="246"/>
      <c r="AC894" s="246"/>
      <c r="AD894" s="246"/>
      <c r="AE894" s="345">
        <f>AE893</f>
        <v>0</v>
      </c>
      <c r="AF894" s="345">
        <f t="shared" ref="AF894" si="2626">AF893</f>
        <v>0</v>
      </c>
      <c r="AG894" s="345">
        <f t="shared" ref="AG894" si="2627">AG893</f>
        <v>0</v>
      </c>
      <c r="AH894" s="345">
        <f t="shared" ref="AH894" si="2628">AH893</f>
        <v>0</v>
      </c>
      <c r="AI894" s="345">
        <f t="shared" ref="AI894" si="2629">AI893</f>
        <v>0</v>
      </c>
      <c r="AJ894" s="345">
        <f t="shared" ref="AJ894" si="2630">AJ893</f>
        <v>0</v>
      </c>
      <c r="AK894" s="345">
        <f t="shared" ref="AK894" si="2631">AK893</f>
        <v>0</v>
      </c>
      <c r="AL894" s="345">
        <f t="shared" ref="AL894" si="2632">AL893</f>
        <v>0</v>
      </c>
      <c r="AM894" s="345">
        <f t="shared" ref="AM894" si="2633">AM893</f>
        <v>0</v>
      </c>
      <c r="AN894" s="345">
        <f t="shared" ref="AN894" si="2634">AN893</f>
        <v>0</v>
      </c>
      <c r="AO894" s="345">
        <f t="shared" ref="AO894" si="2635">AO893</f>
        <v>0</v>
      </c>
      <c r="AP894" s="345">
        <f t="shared" ref="AP894" si="2636">AP893</f>
        <v>0</v>
      </c>
      <c r="AQ894" s="345">
        <f t="shared" ref="AQ894" si="2637">AQ893</f>
        <v>0</v>
      </c>
      <c r="AR894" s="345">
        <f t="shared" ref="AR894" si="2638">AR893</f>
        <v>0</v>
      </c>
      <c r="AS894" s="257"/>
    </row>
    <row r="895" spans="1:45" ht="15" hidden="1" outlineLevel="1">
      <c r="A895" s="434"/>
      <c r="B895" s="245"/>
      <c r="C895" s="242"/>
      <c r="D895" s="242"/>
      <c r="E895" s="242"/>
      <c r="F895" s="242"/>
      <c r="G895" s="242"/>
      <c r="H895" s="242"/>
      <c r="I895" s="242"/>
      <c r="J895" s="242"/>
      <c r="K895" s="242"/>
      <c r="L895" s="242"/>
      <c r="M895" s="242"/>
      <c r="N895" s="242"/>
      <c r="O895" s="242"/>
      <c r="P895" s="242"/>
      <c r="Q895" s="242"/>
      <c r="R895" s="242"/>
      <c r="S895" s="242"/>
      <c r="T895" s="242"/>
      <c r="U895" s="242"/>
      <c r="V895" s="242"/>
      <c r="W895" s="242"/>
      <c r="X895" s="242"/>
      <c r="Y895" s="242"/>
      <c r="Z895" s="242"/>
      <c r="AA895" s="242"/>
      <c r="AB895" s="242"/>
      <c r="AC895" s="242"/>
      <c r="AD895" s="242"/>
      <c r="AE895" s="346"/>
      <c r="AF895" s="359"/>
      <c r="AG895" s="359"/>
      <c r="AH895" s="359"/>
      <c r="AI895" s="359"/>
      <c r="AJ895" s="359"/>
      <c r="AK895" s="359"/>
      <c r="AL895" s="359"/>
      <c r="AM895" s="359"/>
      <c r="AN895" s="359"/>
      <c r="AO895" s="359"/>
      <c r="AP895" s="359"/>
      <c r="AQ895" s="359"/>
      <c r="AR895" s="359"/>
      <c r="AS895" s="257"/>
    </row>
    <row r="896" spans="1:45" ht="15" hidden="1" outlineLevel="1">
      <c r="A896" s="434">
        <v>31</v>
      </c>
      <c r="B896" s="362" t="s">
        <v>512</v>
      </c>
      <c r="C896" s="242" t="s">
        <v>323</v>
      </c>
      <c r="D896" s="246"/>
      <c r="E896" s="246"/>
      <c r="F896" s="246"/>
      <c r="G896" s="246"/>
      <c r="H896" s="246"/>
      <c r="I896" s="246"/>
      <c r="J896" s="246"/>
      <c r="K896" s="246"/>
      <c r="L896" s="246"/>
      <c r="M896" s="246"/>
      <c r="N896" s="246"/>
      <c r="O896" s="246"/>
      <c r="P896" s="246"/>
      <c r="Q896" s="246">
        <v>12</v>
      </c>
      <c r="R896" s="246"/>
      <c r="S896" s="246"/>
      <c r="T896" s="246"/>
      <c r="U896" s="246"/>
      <c r="V896" s="246"/>
      <c r="W896" s="246"/>
      <c r="X896" s="246"/>
      <c r="Y896" s="246"/>
      <c r="Z896" s="246"/>
      <c r="AA896" s="246"/>
      <c r="AB896" s="246"/>
      <c r="AC896" s="246"/>
      <c r="AD896" s="246"/>
      <c r="AE896" s="360"/>
      <c r="AF896" s="349"/>
      <c r="AG896" s="349"/>
      <c r="AH896" s="349"/>
      <c r="AI896" s="349"/>
      <c r="AJ896" s="349"/>
      <c r="AK896" s="349"/>
      <c r="AL896" s="349"/>
      <c r="AM896" s="349"/>
      <c r="AN896" s="349"/>
      <c r="AO896" s="349"/>
      <c r="AP896" s="349"/>
      <c r="AQ896" s="349"/>
      <c r="AR896" s="349"/>
      <c r="AS896" s="247">
        <f>SUM(AE896:AR896)</f>
        <v>0</v>
      </c>
    </row>
    <row r="897" spans="1:45" ht="15" hidden="1" outlineLevel="1">
      <c r="A897" s="434"/>
      <c r="B897" s="245" t="s">
        <v>632</v>
      </c>
      <c r="C897" s="242" t="s">
        <v>325</v>
      </c>
      <c r="D897" s="246"/>
      <c r="E897" s="246"/>
      <c r="F897" s="246"/>
      <c r="G897" s="246"/>
      <c r="H897" s="246"/>
      <c r="I897" s="246"/>
      <c r="J897" s="246"/>
      <c r="K897" s="246"/>
      <c r="L897" s="246"/>
      <c r="M897" s="246"/>
      <c r="N897" s="246"/>
      <c r="O897" s="246"/>
      <c r="P897" s="246"/>
      <c r="Q897" s="246">
        <f>Q896</f>
        <v>12</v>
      </c>
      <c r="R897" s="246"/>
      <c r="S897" s="246"/>
      <c r="T897" s="246"/>
      <c r="U897" s="246"/>
      <c r="V897" s="246"/>
      <c r="W897" s="246"/>
      <c r="X897" s="246"/>
      <c r="Y897" s="246"/>
      <c r="Z897" s="246"/>
      <c r="AA897" s="246"/>
      <c r="AB897" s="246"/>
      <c r="AC897" s="246"/>
      <c r="AD897" s="246"/>
      <c r="AE897" s="345">
        <f>AE896</f>
        <v>0</v>
      </c>
      <c r="AF897" s="345">
        <f t="shared" ref="AF897" si="2639">AF896</f>
        <v>0</v>
      </c>
      <c r="AG897" s="345">
        <f t="shared" ref="AG897" si="2640">AG896</f>
        <v>0</v>
      </c>
      <c r="AH897" s="345">
        <f t="shared" ref="AH897" si="2641">AH896</f>
        <v>0</v>
      </c>
      <c r="AI897" s="345">
        <f t="shared" ref="AI897" si="2642">AI896</f>
        <v>0</v>
      </c>
      <c r="AJ897" s="345">
        <f t="shared" ref="AJ897" si="2643">AJ896</f>
        <v>0</v>
      </c>
      <c r="AK897" s="345">
        <f t="shared" ref="AK897" si="2644">AK896</f>
        <v>0</v>
      </c>
      <c r="AL897" s="345">
        <f t="shared" ref="AL897" si="2645">AL896</f>
        <v>0</v>
      </c>
      <c r="AM897" s="345">
        <f t="shared" ref="AM897" si="2646">AM896</f>
        <v>0</v>
      </c>
      <c r="AN897" s="345">
        <f t="shared" ref="AN897" si="2647">AN896</f>
        <v>0</v>
      </c>
      <c r="AO897" s="345">
        <f t="shared" ref="AO897" si="2648">AO896</f>
        <v>0</v>
      </c>
      <c r="AP897" s="345">
        <f t="shared" ref="AP897" si="2649">AP896</f>
        <v>0</v>
      </c>
      <c r="AQ897" s="345">
        <f t="shared" ref="AQ897" si="2650">AQ896</f>
        <v>0</v>
      </c>
      <c r="AR897" s="345">
        <f t="shared" ref="AR897" si="2651">AR896</f>
        <v>0</v>
      </c>
      <c r="AS897" s="257"/>
    </row>
    <row r="898" spans="1:45" ht="15" hidden="1" outlineLevel="1">
      <c r="A898" s="434"/>
      <c r="B898" s="362"/>
      <c r="C898" s="242"/>
      <c r="D898" s="242"/>
      <c r="E898" s="242"/>
      <c r="F898" s="242"/>
      <c r="G898" s="242"/>
      <c r="H898" s="242"/>
      <c r="I898" s="242"/>
      <c r="J898" s="242"/>
      <c r="K898" s="242"/>
      <c r="L898" s="242"/>
      <c r="M898" s="242"/>
      <c r="N898" s="242"/>
      <c r="O898" s="242"/>
      <c r="P898" s="242"/>
      <c r="Q898" s="242"/>
      <c r="R898" s="242"/>
      <c r="S898" s="242"/>
      <c r="T898" s="242"/>
      <c r="U898" s="242"/>
      <c r="V898" s="242"/>
      <c r="W898" s="242"/>
      <c r="X898" s="242"/>
      <c r="Y898" s="242"/>
      <c r="Z898" s="242"/>
      <c r="AA898" s="242"/>
      <c r="AB898" s="242"/>
      <c r="AC898" s="242"/>
      <c r="AD898" s="242"/>
      <c r="AE898" s="346"/>
      <c r="AF898" s="359"/>
      <c r="AG898" s="359"/>
      <c r="AH898" s="359"/>
      <c r="AI898" s="359"/>
      <c r="AJ898" s="359"/>
      <c r="AK898" s="359"/>
      <c r="AL898" s="359"/>
      <c r="AM898" s="359"/>
      <c r="AN898" s="359"/>
      <c r="AO898" s="359"/>
      <c r="AP898" s="359"/>
      <c r="AQ898" s="359"/>
      <c r="AR898" s="359"/>
      <c r="AS898" s="257"/>
    </row>
    <row r="899" spans="1:45" ht="15" hidden="1" outlineLevel="1">
      <c r="A899" s="434">
        <v>32</v>
      </c>
      <c r="B899" s="362" t="s">
        <v>513</v>
      </c>
      <c r="C899" s="242" t="s">
        <v>323</v>
      </c>
      <c r="D899" s="246"/>
      <c r="E899" s="246"/>
      <c r="F899" s="246"/>
      <c r="G899" s="246"/>
      <c r="H899" s="246"/>
      <c r="I899" s="246"/>
      <c r="J899" s="246"/>
      <c r="K899" s="246"/>
      <c r="L899" s="246"/>
      <c r="M899" s="246"/>
      <c r="N899" s="246"/>
      <c r="O899" s="246"/>
      <c r="P899" s="246"/>
      <c r="Q899" s="246">
        <v>12</v>
      </c>
      <c r="R899" s="246"/>
      <c r="S899" s="246"/>
      <c r="T899" s="246"/>
      <c r="U899" s="246"/>
      <c r="V899" s="246"/>
      <c r="W899" s="246"/>
      <c r="X899" s="246"/>
      <c r="Y899" s="246"/>
      <c r="Z899" s="246"/>
      <c r="AA899" s="246"/>
      <c r="AB899" s="246"/>
      <c r="AC899" s="246"/>
      <c r="AD899" s="246"/>
      <c r="AE899" s="360"/>
      <c r="AF899" s="349"/>
      <c r="AG899" s="349"/>
      <c r="AH899" s="349"/>
      <c r="AI899" s="349"/>
      <c r="AJ899" s="349"/>
      <c r="AK899" s="349"/>
      <c r="AL899" s="349"/>
      <c r="AM899" s="349"/>
      <c r="AN899" s="349"/>
      <c r="AO899" s="349"/>
      <c r="AP899" s="349"/>
      <c r="AQ899" s="349"/>
      <c r="AR899" s="349"/>
      <c r="AS899" s="247">
        <f>SUM(AE899:AR899)</f>
        <v>0</v>
      </c>
    </row>
    <row r="900" spans="1:45" ht="15" hidden="1" outlineLevel="1">
      <c r="A900" s="434"/>
      <c r="B900" s="245" t="s">
        <v>632</v>
      </c>
      <c r="C900" s="242" t="s">
        <v>325</v>
      </c>
      <c r="D900" s="246"/>
      <c r="E900" s="246"/>
      <c r="F900" s="246"/>
      <c r="G900" s="246"/>
      <c r="H900" s="246"/>
      <c r="I900" s="246"/>
      <c r="J900" s="246"/>
      <c r="K900" s="246"/>
      <c r="L900" s="246"/>
      <c r="M900" s="246"/>
      <c r="N900" s="246"/>
      <c r="O900" s="246"/>
      <c r="P900" s="246"/>
      <c r="Q900" s="246">
        <f>Q899</f>
        <v>12</v>
      </c>
      <c r="R900" s="246"/>
      <c r="S900" s="246"/>
      <c r="T900" s="246"/>
      <c r="U900" s="246"/>
      <c r="V900" s="246"/>
      <c r="W900" s="246"/>
      <c r="X900" s="246"/>
      <c r="Y900" s="246"/>
      <c r="Z900" s="246"/>
      <c r="AA900" s="246"/>
      <c r="AB900" s="246"/>
      <c r="AC900" s="246"/>
      <c r="AD900" s="246"/>
      <c r="AE900" s="345">
        <f>AE899</f>
        <v>0</v>
      </c>
      <c r="AF900" s="345">
        <f t="shared" ref="AF900" si="2652">AF899</f>
        <v>0</v>
      </c>
      <c r="AG900" s="345">
        <f t="shared" ref="AG900" si="2653">AG899</f>
        <v>0</v>
      </c>
      <c r="AH900" s="345">
        <f t="shared" ref="AH900" si="2654">AH899</f>
        <v>0</v>
      </c>
      <c r="AI900" s="345">
        <f t="shared" ref="AI900" si="2655">AI899</f>
        <v>0</v>
      </c>
      <c r="AJ900" s="345">
        <f t="shared" ref="AJ900" si="2656">AJ899</f>
        <v>0</v>
      </c>
      <c r="AK900" s="345">
        <f t="shared" ref="AK900" si="2657">AK899</f>
        <v>0</v>
      </c>
      <c r="AL900" s="345">
        <f t="shared" ref="AL900" si="2658">AL899</f>
        <v>0</v>
      </c>
      <c r="AM900" s="345">
        <f t="shared" ref="AM900" si="2659">AM899</f>
        <v>0</v>
      </c>
      <c r="AN900" s="345">
        <f t="shared" ref="AN900" si="2660">AN899</f>
        <v>0</v>
      </c>
      <c r="AO900" s="345">
        <f t="shared" ref="AO900" si="2661">AO899</f>
        <v>0</v>
      </c>
      <c r="AP900" s="345">
        <f t="shared" ref="AP900" si="2662">AP899</f>
        <v>0</v>
      </c>
      <c r="AQ900" s="345">
        <f t="shared" ref="AQ900" si="2663">AQ899</f>
        <v>0</v>
      </c>
      <c r="AR900" s="345">
        <f>AR899</f>
        <v>0</v>
      </c>
      <c r="AS900" s="257"/>
    </row>
    <row r="901" spans="1:45" ht="15" hidden="1" outlineLevel="1">
      <c r="A901" s="434"/>
      <c r="B901" s="362"/>
      <c r="C901" s="242"/>
      <c r="D901" s="242"/>
      <c r="E901" s="242"/>
      <c r="F901" s="242"/>
      <c r="G901" s="242"/>
      <c r="H901" s="242"/>
      <c r="I901" s="242"/>
      <c r="J901" s="242"/>
      <c r="K901" s="242"/>
      <c r="L901" s="242"/>
      <c r="M901" s="242"/>
      <c r="N901" s="242"/>
      <c r="O901" s="242"/>
      <c r="P901" s="242"/>
      <c r="Q901" s="242"/>
      <c r="R901" s="242"/>
      <c r="S901" s="242"/>
      <c r="T901" s="242"/>
      <c r="U901" s="242"/>
      <c r="V901" s="242"/>
      <c r="W901" s="242"/>
      <c r="X901" s="242"/>
      <c r="Y901" s="242"/>
      <c r="Z901" s="242"/>
      <c r="AA901" s="242"/>
      <c r="AB901" s="242"/>
      <c r="AC901" s="242"/>
      <c r="AD901" s="242"/>
      <c r="AE901" s="346"/>
      <c r="AF901" s="359"/>
      <c r="AG901" s="359"/>
      <c r="AH901" s="359"/>
      <c r="AI901" s="359"/>
      <c r="AJ901" s="359"/>
      <c r="AK901" s="359"/>
      <c r="AL901" s="359"/>
      <c r="AM901" s="359"/>
      <c r="AN901" s="359"/>
      <c r="AO901" s="359"/>
      <c r="AP901" s="359"/>
      <c r="AQ901" s="359"/>
      <c r="AR901" s="359"/>
      <c r="AS901" s="257"/>
    </row>
    <row r="902" spans="1:45" ht="15.6" hidden="1" outlineLevel="1">
      <c r="A902" s="434"/>
      <c r="B902" s="239" t="s">
        <v>514</v>
      </c>
      <c r="C902" s="242"/>
      <c r="D902" s="242"/>
      <c r="E902" s="242"/>
      <c r="F902" s="242"/>
      <c r="G902" s="242"/>
      <c r="H902" s="242"/>
      <c r="I902" s="242"/>
      <c r="J902" s="242"/>
      <c r="K902" s="242"/>
      <c r="L902" s="242"/>
      <c r="M902" s="242"/>
      <c r="N902" s="242"/>
      <c r="O902" s="242"/>
      <c r="P902" s="242"/>
      <c r="Q902" s="242"/>
      <c r="R902" s="242"/>
      <c r="S902" s="242"/>
      <c r="T902" s="242"/>
      <c r="U902" s="242"/>
      <c r="V902" s="242"/>
      <c r="W902" s="242"/>
      <c r="X902" s="242"/>
      <c r="Y902" s="242"/>
      <c r="Z902" s="242"/>
      <c r="AA902" s="242"/>
      <c r="AB902" s="242"/>
      <c r="AC902" s="242"/>
      <c r="AD902" s="242"/>
      <c r="AE902" s="346"/>
      <c r="AF902" s="359"/>
      <c r="AG902" s="359"/>
      <c r="AH902" s="359"/>
      <c r="AI902" s="359"/>
      <c r="AJ902" s="359"/>
      <c r="AK902" s="359"/>
      <c r="AL902" s="359"/>
      <c r="AM902" s="359"/>
      <c r="AN902" s="359"/>
      <c r="AO902" s="359"/>
      <c r="AP902" s="359"/>
      <c r="AQ902" s="359"/>
      <c r="AR902" s="359"/>
      <c r="AS902" s="257"/>
    </row>
    <row r="903" spans="1:45" ht="15" hidden="1" outlineLevel="1">
      <c r="A903" s="434">
        <v>33</v>
      </c>
      <c r="B903" s="362" t="s">
        <v>515</v>
      </c>
      <c r="C903" s="242" t="s">
        <v>323</v>
      </c>
      <c r="D903" s="246"/>
      <c r="E903" s="246"/>
      <c r="F903" s="246"/>
      <c r="G903" s="246"/>
      <c r="H903" s="246"/>
      <c r="I903" s="246"/>
      <c r="J903" s="246"/>
      <c r="K903" s="246"/>
      <c r="L903" s="246"/>
      <c r="M903" s="246"/>
      <c r="N903" s="246"/>
      <c r="O903" s="246"/>
      <c r="P903" s="246"/>
      <c r="Q903" s="246">
        <v>0</v>
      </c>
      <c r="R903" s="246"/>
      <c r="S903" s="246"/>
      <c r="T903" s="246"/>
      <c r="U903" s="246"/>
      <c r="V903" s="246"/>
      <c r="W903" s="246"/>
      <c r="X903" s="246"/>
      <c r="Y903" s="246"/>
      <c r="Z903" s="246"/>
      <c r="AA903" s="246"/>
      <c r="AB903" s="246"/>
      <c r="AC903" s="246"/>
      <c r="AD903" s="246"/>
      <c r="AE903" s="360"/>
      <c r="AF903" s="349"/>
      <c r="AG903" s="349"/>
      <c r="AH903" s="349"/>
      <c r="AI903" s="349"/>
      <c r="AJ903" s="349"/>
      <c r="AK903" s="349"/>
      <c r="AL903" s="349"/>
      <c r="AM903" s="349"/>
      <c r="AN903" s="349"/>
      <c r="AO903" s="349"/>
      <c r="AP903" s="349"/>
      <c r="AQ903" s="349"/>
      <c r="AR903" s="349"/>
      <c r="AS903" s="247">
        <f>SUM(AE903:AR903)</f>
        <v>0</v>
      </c>
    </row>
    <row r="904" spans="1:45" ht="15" hidden="1" outlineLevel="1">
      <c r="A904" s="434"/>
      <c r="B904" s="245" t="s">
        <v>632</v>
      </c>
      <c r="C904" s="242" t="s">
        <v>325</v>
      </c>
      <c r="D904" s="246"/>
      <c r="E904" s="246"/>
      <c r="F904" s="246"/>
      <c r="G904" s="246"/>
      <c r="H904" s="246"/>
      <c r="I904" s="246"/>
      <c r="J904" s="246"/>
      <c r="K904" s="246"/>
      <c r="L904" s="246"/>
      <c r="M904" s="246"/>
      <c r="N904" s="246"/>
      <c r="O904" s="246"/>
      <c r="P904" s="246"/>
      <c r="Q904" s="246">
        <f>Q903</f>
        <v>0</v>
      </c>
      <c r="R904" s="246"/>
      <c r="S904" s="246"/>
      <c r="T904" s="246"/>
      <c r="U904" s="246"/>
      <c r="V904" s="246"/>
      <c r="W904" s="246"/>
      <c r="X904" s="246"/>
      <c r="Y904" s="246"/>
      <c r="Z904" s="246"/>
      <c r="AA904" s="246"/>
      <c r="AB904" s="246"/>
      <c r="AC904" s="246"/>
      <c r="AD904" s="246"/>
      <c r="AE904" s="345">
        <f>AE903</f>
        <v>0</v>
      </c>
      <c r="AF904" s="345">
        <f t="shared" ref="AF904" si="2664">AF903</f>
        <v>0</v>
      </c>
      <c r="AG904" s="345">
        <f t="shared" ref="AG904" si="2665">AG903</f>
        <v>0</v>
      </c>
      <c r="AH904" s="345">
        <f t="shared" ref="AH904" si="2666">AH903</f>
        <v>0</v>
      </c>
      <c r="AI904" s="345">
        <f t="shared" ref="AI904" si="2667">AI903</f>
        <v>0</v>
      </c>
      <c r="AJ904" s="345">
        <f t="shared" ref="AJ904" si="2668">AJ903</f>
        <v>0</v>
      </c>
      <c r="AK904" s="345">
        <f t="shared" ref="AK904" si="2669">AK903</f>
        <v>0</v>
      </c>
      <c r="AL904" s="345">
        <f t="shared" ref="AL904" si="2670">AL903</f>
        <v>0</v>
      </c>
      <c r="AM904" s="345">
        <f t="shared" ref="AM904" si="2671">AM903</f>
        <v>0</v>
      </c>
      <c r="AN904" s="345">
        <f t="shared" ref="AN904" si="2672">AN903</f>
        <v>0</v>
      </c>
      <c r="AO904" s="345">
        <f t="shared" ref="AO904" si="2673">AO903</f>
        <v>0</v>
      </c>
      <c r="AP904" s="345">
        <f t="shared" ref="AP904" si="2674">AP903</f>
        <v>0</v>
      </c>
      <c r="AQ904" s="345">
        <f t="shared" ref="AQ904" si="2675">AQ903</f>
        <v>0</v>
      </c>
      <c r="AR904" s="345">
        <f t="shared" ref="AR904" si="2676">AR903</f>
        <v>0</v>
      </c>
      <c r="AS904" s="257"/>
    </row>
    <row r="905" spans="1:45" ht="15" hidden="1" outlineLevel="1">
      <c r="A905" s="434"/>
      <c r="B905" s="362"/>
      <c r="C905" s="242"/>
      <c r="D905" s="242"/>
      <c r="E905" s="242"/>
      <c r="F905" s="242"/>
      <c r="G905" s="242"/>
      <c r="H905" s="242"/>
      <c r="I905" s="242"/>
      <c r="J905" s="242"/>
      <c r="K905" s="242"/>
      <c r="L905" s="242"/>
      <c r="M905" s="242"/>
      <c r="N905" s="242"/>
      <c r="O905" s="242"/>
      <c r="P905" s="242"/>
      <c r="Q905" s="242"/>
      <c r="R905" s="242"/>
      <c r="S905" s="242"/>
      <c r="T905" s="242"/>
      <c r="U905" s="242"/>
      <c r="V905" s="242"/>
      <c r="W905" s="242"/>
      <c r="X905" s="242"/>
      <c r="Y905" s="242"/>
      <c r="Z905" s="242"/>
      <c r="AA905" s="242"/>
      <c r="AB905" s="242"/>
      <c r="AC905" s="242"/>
      <c r="AD905" s="242"/>
      <c r="AE905" s="346"/>
      <c r="AF905" s="359"/>
      <c r="AG905" s="359"/>
      <c r="AH905" s="359"/>
      <c r="AI905" s="359"/>
      <c r="AJ905" s="359"/>
      <c r="AK905" s="359"/>
      <c r="AL905" s="359"/>
      <c r="AM905" s="359"/>
      <c r="AN905" s="359"/>
      <c r="AO905" s="359"/>
      <c r="AP905" s="359"/>
      <c r="AQ905" s="359"/>
      <c r="AR905" s="359"/>
      <c r="AS905" s="257"/>
    </row>
    <row r="906" spans="1:45" ht="15" hidden="1" outlineLevel="1">
      <c r="A906" s="434">
        <v>34</v>
      </c>
      <c r="B906" s="362" t="s">
        <v>516</v>
      </c>
      <c r="C906" s="242" t="s">
        <v>323</v>
      </c>
      <c r="D906" s="246"/>
      <c r="E906" s="246"/>
      <c r="F906" s="246"/>
      <c r="G906" s="246"/>
      <c r="H906" s="246"/>
      <c r="I906" s="246"/>
      <c r="J906" s="246"/>
      <c r="K906" s="246"/>
      <c r="L906" s="246"/>
      <c r="M906" s="246"/>
      <c r="N906" s="246"/>
      <c r="O906" s="246"/>
      <c r="P906" s="246"/>
      <c r="Q906" s="246">
        <v>0</v>
      </c>
      <c r="R906" s="246"/>
      <c r="S906" s="246"/>
      <c r="T906" s="246"/>
      <c r="U906" s="246"/>
      <c r="V906" s="246"/>
      <c r="W906" s="246"/>
      <c r="X906" s="246"/>
      <c r="Y906" s="246"/>
      <c r="Z906" s="246"/>
      <c r="AA906" s="246"/>
      <c r="AB906" s="246"/>
      <c r="AC906" s="246"/>
      <c r="AD906" s="246"/>
      <c r="AE906" s="360"/>
      <c r="AF906" s="349"/>
      <c r="AG906" s="349"/>
      <c r="AH906" s="349"/>
      <c r="AI906" s="349"/>
      <c r="AJ906" s="349"/>
      <c r="AK906" s="349"/>
      <c r="AL906" s="349"/>
      <c r="AM906" s="349"/>
      <c r="AN906" s="349"/>
      <c r="AO906" s="349"/>
      <c r="AP906" s="349"/>
      <c r="AQ906" s="349"/>
      <c r="AR906" s="349"/>
      <c r="AS906" s="247">
        <f>SUM(AE906:AR906)</f>
        <v>0</v>
      </c>
    </row>
    <row r="907" spans="1:45" ht="15" hidden="1" outlineLevel="1">
      <c r="A907" s="434"/>
      <c r="B907" s="245" t="s">
        <v>632</v>
      </c>
      <c r="C907" s="242" t="s">
        <v>325</v>
      </c>
      <c r="D907" s="246"/>
      <c r="E907" s="246"/>
      <c r="F907" s="246"/>
      <c r="G907" s="246"/>
      <c r="H907" s="246"/>
      <c r="I907" s="246"/>
      <c r="J907" s="246"/>
      <c r="K907" s="246"/>
      <c r="L907" s="246"/>
      <c r="M907" s="246"/>
      <c r="N907" s="246"/>
      <c r="O907" s="246"/>
      <c r="P907" s="246"/>
      <c r="Q907" s="246">
        <f>Q906</f>
        <v>0</v>
      </c>
      <c r="R907" s="246"/>
      <c r="S907" s="246"/>
      <c r="T907" s="246"/>
      <c r="U907" s="246"/>
      <c r="V907" s="246"/>
      <c r="W907" s="246"/>
      <c r="X907" s="246"/>
      <c r="Y907" s="246"/>
      <c r="Z907" s="246"/>
      <c r="AA907" s="246"/>
      <c r="AB907" s="246"/>
      <c r="AC907" s="246"/>
      <c r="AD907" s="246"/>
      <c r="AE907" s="345">
        <f>AE906</f>
        <v>0</v>
      </c>
      <c r="AF907" s="345">
        <f t="shared" ref="AF907" si="2677">AF906</f>
        <v>0</v>
      </c>
      <c r="AG907" s="345">
        <f t="shared" ref="AG907" si="2678">AG906</f>
        <v>0</v>
      </c>
      <c r="AH907" s="345">
        <f t="shared" ref="AH907" si="2679">AH906</f>
        <v>0</v>
      </c>
      <c r="AI907" s="345">
        <f t="shared" ref="AI907" si="2680">AI906</f>
        <v>0</v>
      </c>
      <c r="AJ907" s="345">
        <f t="shared" ref="AJ907" si="2681">AJ906</f>
        <v>0</v>
      </c>
      <c r="AK907" s="345">
        <f t="shared" ref="AK907" si="2682">AK906</f>
        <v>0</v>
      </c>
      <c r="AL907" s="345">
        <f t="shared" ref="AL907" si="2683">AL906</f>
        <v>0</v>
      </c>
      <c r="AM907" s="345">
        <f t="shared" ref="AM907" si="2684">AM906</f>
        <v>0</v>
      </c>
      <c r="AN907" s="345">
        <f t="shared" ref="AN907" si="2685">AN906</f>
        <v>0</v>
      </c>
      <c r="AO907" s="345">
        <f t="shared" ref="AO907" si="2686">AO906</f>
        <v>0</v>
      </c>
      <c r="AP907" s="345">
        <f t="shared" ref="AP907" si="2687">AP906</f>
        <v>0</v>
      </c>
      <c r="AQ907" s="345">
        <f t="shared" ref="AQ907" si="2688">AQ906</f>
        <v>0</v>
      </c>
      <c r="AR907" s="345">
        <f t="shared" ref="AR907" si="2689">AR906</f>
        <v>0</v>
      </c>
      <c r="AS907" s="257"/>
    </row>
    <row r="908" spans="1:45" ht="15" hidden="1" outlineLevel="1">
      <c r="A908" s="434"/>
      <c r="B908" s="362"/>
      <c r="C908" s="242"/>
      <c r="D908" s="242"/>
      <c r="E908" s="242"/>
      <c r="F908" s="242"/>
      <c r="G908" s="242"/>
      <c r="H908" s="242"/>
      <c r="I908" s="242"/>
      <c r="J908" s="242"/>
      <c r="K908" s="242"/>
      <c r="L908" s="242"/>
      <c r="M908" s="242"/>
      <c r="N908" s="242"/>
      <c r="O908" s="242"/>
      <c r="P908" s="242"/>
      <c r="Q908" s="242"/>
      <c r="R908" s="242"/>
      <c r="S908" s="242"/>
      <c r="T908" s="242"/>
      <c r="U908" s="242"/>
      <c r="V908" s="242"/>
      <c r="W908" s="242"/>
      <c r="X908" s="242"/>
      <c r="Y908" s="242"/>
      <c r="Z908" s="242"/>
      <c r="AA908" s="242"/>
      <c r="AB908" s="242"/>
      <c r="AC908" s="242"/>
      <c r="AD908" s="242"/>
      <c r="AE908" s="346"/>
      <c r="AF908" s="359"/>
      <c r="AG908" s="359"/>
      <c r="AH908" s="359"/>
      <c r="AI908" s="359"/>
      <c r="AJ908" s="359"/>
      <c r="AK908" s="359"/>
      <c r="AL908" s="359"/>
      <c r="AM908" s="359"/>
      <c r="AN908" s="359"/>
      <c r="AO908" s="359"/>
      <c r="AP908" s="359"/>
      <c r="AQ908" s="359"/>
      <c r="AR908" s="359"/>
      <c r="AS908" s="257"/>
    </row>
    <row r="909" spans="1:45" ht="15" hidden="1" outlineLevel="1">
      <c r="A909" s="434">
        <v>35</v>
      </c>
      <c r="B909" s="362" t="s">
        <v>517</v>
      </c>
      <c r="C909" s="242" t="s">
        <v>323</v>
      </c>
      <c r="D909" s="246"/>
      <c r="E909" s="246"/>
      <c r="F909" s="246"/>
      <c r="G909" s="246"/>
      <c r="H909" s="246"/>
      <c r="I909" s="246"/>
      <c r="J909" s="246"/>
      <c r="K909" s="246"/>
      <c r="L909" s="246"/>
      <c r="M909" s="246"/>
      <c r="N909" s="246"/>
      <c r="O909" s="246"/>
      <c r="P909" s="246"/>
      <c r="Q909" s="246">
        <v>0</v>
      </c>
      <c r="R909" s="246"/>
      <c r="S909" s="246"/>
      <c r="T909" s="246"/>
      <c r="U909" s="246"/>
      <c r="V909" s="246"/>
      <c r="W909" s="246"/>
      <c r="X909" s="246"/>
      <c r="Y909" s="246"/>
      <c r="Z909" s="246"/>
      <c r="AA909" s="246"/>
      <c r="AB909" s="246"/>
      <c r="AC909" s="246"/>
      <c r="AD909" s="246"/>
      <c r="AE909" s="360"/>
      <c r="AF909" s="349"/>
      <c r="AG909" s="349"/>
      <c r="AH909" s="349"/>
      <c r="AI909" s="349"/>
      <c r="AJ909" s="349"/>
      <c r="AK909" s="349"/>
      <c r="AL909" s="349"/>
      <c r="AM909" s="349"/>
      <c r="AN909" s="349"/>
      <c r="AO909" s="349"/>
      <c r="AP909" s="349"/>
      <c r="AQ909" s="349"/>
      <c r="AR909" s="349"/>
      <c r="AS909" s="247">
        <f>SUM(AE909:AR909)</f>
        <v>0</v>
      </c>
    </row>
    <row r="910" spans="1:45" ht="15" hidden="1" outlineLevel="1">
      <c r="A910" s="434"/>
      <c r="B910" s="245" t="s">
        <v>632</v>
      </c>
      <c r="C910" s="242" t="s">
        <v>325</v>
      </c>
      <c r="D910" s="246"/>
      <c r="E910" s="246"/>
      <c r="F910" s="246"/>
      <c r="G910" s="246"/>
      <c r="H910" s="246"/>
      <c r="I910" s="246"/>
      <c r="J910" s="246"/>
      <c r="K910" s="246"/>
      <c r="L910" s="246"/>
      <c r="M910" s="246"/>
      <c r="N910" s="246"/>
      <c r="O910" s="246"/>
      <c r="P910" s="246"/>
      <c r="Q910" s="246">
        <f>Q909</f>
        <v>0</v>
      </c>
      <c r="R910" s="246"/>
      <c r="S910" s="246"/>
      <c r="T910" s="246"/>
      <c r="U910" s="246"/>
      <c r="V910" s="246"/>
      <c r="W910" s="246"/>
      <c r="X910" s="246"/>
      <c r="Y910" s="246"/>
      <c r="Z910" s="246"/>
      <c r="AA910" s="246"/>
      <c r="AB910" s="246"/>
      <c r="AC910" s="246"/>
      <c r="AD910" s="246"/>
      <c r="AE910" s="345">
        <f>AE909</f>
        <v>0</v>
      </c>
      <c r="AF910" s="345">
        <f t="shared" ref="AF910" si="2690">AF909</f>
        <v>0</v>
      </c>
      <c r="AG910" s="345">
        <f t="shared" ref="AG910" si="2691">AG909</f>
        <v>0</v>
      </c>
      <c r="AH910" s="345">
        <f t="shared" ref="AH910" si="2692">AH909</f>
        <v>0</v>
      </c>
      <c r="AI910" s="345">
        <f t="shared" ref="AI910" si="2693">AI909</f>
        <v>0</v>
      </c>
      <c r="AJ910" s="345">
        <f t="shared" ref="AJ910" si="2694">AJ909</f>
        <v>0</v>
      </c>
      <c r="AK910" s="345">
        <f t="shared" ref="AK910" si="2695">AK909</f>
        <v>0</v>
      </c>
      <c r="AL910" s="345">
        <f t="shared" ref="AL910" si="2696">AL909</f>
        <v>0</v>
      </c>
      <c r="AM910" s="345">
        <f t="shared" ref="AM910" si="2697">AM909</f>
        <v>0</v>
      </c>
      <c r="AN910" s="345">
        <f t="shared" ref="AN910" si="2698">AN909</f>
        <v>0</v>
      </c>
      <c r="AO910" s="345">
        <f t="shared" ref="AO910" si="2699">AO909</f>
        <v>0</v>
      </c>
      <c r="AP910" s="345">
        <f t="shared" ref="AP910" si="2700">AP909</f>
        <v>0</v>
      </c>
      <c r="AQ910" s="345">
        <f t="shared" ref="AQ910" si="2701">AQ909</f>
        <v>0</v>
      </c>
      <c r="AR910" s="345">
        <f t="shared" ref="AR910" si="2702">AR909</f>
        <v>0</v>
      </c>
      <c r="AS910" s="257"/>
    </row>
    <row r="911" spans="1:45" ht="15" hidden="1" outlineLevel="1">
      <c r="A911" s="434"/>
      <c r="B911" s="365"/>
      <c r="C911" s="242"/>
      <c r="D911" s="242"/>
      <c r="E911" s="242"/>
      <c r="F911" s="242"/>
      <c r="G911" s="242"/>
      <c r="H911" s="242"/>
      <c r="I911" s="242"/>
      <c r="J911" s="242"/>
      <c r="K911" s="242"/>
      <c r="L911" s="242"/>
      <c r="M911" s="242"/>
      <c r="N911" s="242"/>
      <c r="O911" s="242"/>
      <c r="P911" s="242"/>
      <c r="Q911" s="242"/>
      <c r="R911" s="242"/>
      <c r="S911" s="242"/>
      <c r="T911" s="242"/>
      <c r="U911" s="242"/>
      <c r="V911" s="242"/>
      <c r="W911" s="242"/>
      <c r="X911" s="242"/>
      <c r="Y911" s="242"/>
      <c r="Z911" s="242"/>
      <c r="AA911" s="242"/>
      <c r="AB911" s="242"/>
      <c r="AC911" s="242"/>
      <c r="AD911" s="242"/>
      <c r="AE911" s="346"/>
      <c r="AF911" s="359"/>
      <c r="AG911" s="359"/>
      <c r="AH911" s="359"/>
      <c r="AI911" s="359"/>
      <c r="AJ911" s="359"/>
      <c r="AK911" s="359"/>
      <c r="AL911" s="359"/>
      <c r="AM911" s="359"/>
      <c r="AN911" s="359"/>
      <c r="AO911" s="359"/>
      <c r="AP911" s="359"/>
      <c r="AQ911" s="359"/>
      <c r="AR911" s="359"/>
      <c r="AS911" s="257"/>
    </row>
    <row r="912" spans="1:45" ht="15.6" hidden="1" outlineLevel="1">
      <c r="A912" s="434"/>
      <c r="B912" s="239" t="s">
        <v>518</v>
      </c>
      <c r="C912" s="242"/>
      <c r="D912" s="242"/>
      <c r="E912" s="242"/>
      <c r="F912" s="242"/>
      <c r="G912" s="242"/>
      <c r="H912" s="242"/>
      <c r="I912" s="242"/>
      <c r="J912" s="242"/>
      <c r="K912" s="242"/>
      <c r="L912" s="242"/>
      <c r="M912" s="242"/>
      <c r="N912" s="242"/>
      <c r="O912" s="242"/>
      <c r="P912" s="242"/>
      <c r="Q912" s="242"/>
      <c r="R912" s="242"/>
      <c r="S912" s="242"/>
      <c r="T912" s="242"/>
      <c r="U912" s="242"/>
      <c r="V912" s="242"/>
      <c r="W912" s="242"/>
      <c r="X912" s="242"/>
      <c r="Y912" s="242"/>
      <c r="Z912" s="242"/>
      <c r="AA912" s="242"/>
      <c r="AB912" s="242"/>
      <c r="AC912" s="242"/>
      <c r="AD912" s="242"/>
      <c r="AE912" s="346"/>
      <c r="AF912" s="359"/>
      <c r="AG912" s="359"/>
      <c r="AH912" s="359"/>
      <c r="AI912" s="359"/>
      <c r="AJ912" s="359"/>
      <c r="AK912" s="359"/>
      <c r="AL912" s="359"/>
      <c r="AM912" s="359"/>
      <c r="AN912" s="359"/>
      <c r="AO912" s="359"/>
      <c r="AP912" s="359"/>
      <c r="AQ912" s="359"/>
      <c r="AR912" s="359"/>
      <c r="AS912" s="257"/>
    </row>
    <row r="913" spans="1:45" ht="45" hidden="1" outlineLevel="1">
      <c r="A913" s="434">
        <v>36</v>
      </c>
      <c r="B913" s="362" t="s">
        <v>519</v>
      </c>
      <c r="C913" s="242" t="s">
        <v>323</v>
      </c>
      <c r="D913" s="246"/>
      <c r="E913" s="246"/>
      <c r="F913" s="246"/>
      <c r="G913" s="246"/>
      <c r="H913" s="246"/>
      <c r="I913" s="246"/>
      <c r="J913" s="246"/>
      <c r="K913" s="246"/>
      <c r="L913" s="246"/>
      <c r="M913" s="246"/>
      <c r="N913" s="246"/>
      <c r="O913" s="246"/>
      <c r="P913" s="246"/>
      <c r="Q913" s="246">
        <v>12</v>
      </c>
      <c r="R913" s="246"/>
      <c r="S913" s="246"/>
      <c r="T913" s="246"/>
      <c r="U913" s="246"/>
      <c r="V913" s="246"/>
      <c r="W913" s="246"/>
      <c r="X913" s="246"/>
      <c r="Y913" s="246"/>
      <c r="Z913" s="246"/>
      <c r="AA913" s="246"/>
      <c r="AB913" s="246"/>
      <c r="AC913" s="246"/>
      <c r="AD913" s="246"/>
      <c r="AE913" s="360"/>
      <c r="AF913" s="349"/>
      <c r="AG913" s="349"/>
      <c r="AH913" s="349"/>
      <c r="AI913" s="349"/>
      <c r="AJ913" s="349"/>
      <c r="AK913" s="349"/>
      <c r="AL913" s="349"/>
      <c r="AM913" s="349"/>
      <c r="AN913" s="349"/>
      <c r="AO913" s="349"/>
      <c r="AP913" s="349"/>
      <c r="AQ913" s="349"/>
      <c r="AR913" s="349"/>
      <c r="AS913" s="247">
        <f>SUM(AE913:AR913)</f>
        <v>0</v>
      </c>
    </row>
    <row r="914" spans="1:45" ht="15" hidden="1" outlineLevel="1">
      <c r="A914" s="434"/>
      <c r="B914" s="245" t="s">
        <v>632</v>
      </c>
      <c r="C914" s="242" t="s">
        <v>325</v>
      </c>
      <c r="D914" s="246"/>
      <c r="E914" s="246"/>
      <c r="F914" s="246"/>
      <c r="G914" s="246"/>
      <c r="H914" s="246"/>
      <c r="I914" s="246"/>
      <c r="J914" s="246"/>
      <c r="K914" s="246"/>
      <c r="L914" s="246"/>
      <c r="M914" s="246"/>
      <c r="N914" s="246"/>
      <c r="O914" s="246"/>
      <c r="P914" s="246"/>
      <c r="Q914" s="246">
        <f>Q913</f>
        <v>12</v>
      </c>
      <c r="R914" s="246"/>
      <c r="S914" s="246"/>
      <c r="T914" s="246"/>
      <c r="U914" s="246"/>
      <c r="V914" s="246"/>
      <c r="W914" s="246"/>
      <c r="X914" s="246"/>
      <c r="Y914" s="246"/>
      <c r="Z914" s="246"/>
      <c r="AA914" s="246"/>
      <c r="AB914" s="246"/>
      <c r="AC914" s="246"/>
      <c r="AD914" s="246"/>
      <c r="AE914" s="345">
        <f>AE913</f>
        <v>0</v>
      </c>
      <c r="AF914" s="345">
        <f t="shared" ref="AF914" si="2703">AF913</f>
        <v>0</v>
      </c>
      <c r="AG914" s="345">
        <f t="shared" ref="AG914" si="2704">AG913</f>
        <v>0</v>
      </c>
      <c r="AH914" s="345">
        <f t="shared" ref="AH914" si="2705">AH913</f>
        <v>0</v>
      </c>
      <c r="AI914" s="345">
        <f t="shared" ref="AI914" si="2706">AI913</f>
        <v>0</v>
      </c>
      <c r="AJ914" s="345">
        <f t="shared" ref="AJ914" si="2707">AJ913</f>
        <v>0</v>
      </c>
      <c r="AK914" s="345">
        <f t="shared" ref="AK914" si="2708">AK913</f>
        <v>0</v>
      </c>
      <c r="AL914" s="345">
        <f t="shared" ref="AL914" si="2709">AL913</f>
        <v>0</v>
      </c>
      <c r="AM914" s="345">
        <f t="shared" ref="AM914" si="2710">AM913</f>
        <v>0</v>
      </c>
      <c r="AN914" s="345">
        <f t="shared" ref="AN914" si="2711">AN913</f>
        <v>0</v>
      </c>
      <c r="AO914" s="345">
        <f t="shared" ref="AO914" si="2712">AO913</f>
        <v>0</v>
      </c>
      <c r="AP914" s="345">
        <f t="shared" ref="AP914" si="2713">AP913</f>
        <v>0</v>
      </c>
      <c r="AQ914" s="345">
        <f t="shared" ref="AQ914" si="2714">AQ913</f>
        <v>0</v>
      </c>
      <c r="AR914" s="345">
        <f t="shared" ref="AR914" si="2715">AR913</f>
        <v>0</v>
      </c>
      <c r="AS914" s="257"/>
    </row>
    <row r="915" spans="1:45" ht="15" hidden="1" outlineLevel="1">
      <c r="A915" s="434"/>
      <c r="B915" s="362"/>
      <c r="C915" s="242"/>
      <c r="D915" s="242"/>
      <c r="E915" s="242"/>
      <c r="F915" s="242"/>
      <c r="G915" s="242"/>
      <c r="H915" s="242"/>
      <c r="I915" s="242"/>
      <c r="J915" s="242"/>
      <c r="K915" s="242"/>
      <c r="L915" s="242"/>
      <c r="M915" s="242"/>
      <c r="N915" s="242"/>
      <c r="O915" s="242"/>
      <c r="P915" s="242"/>
      <c r="Q915" s="242"/>
      <c r="R915" s="242"/>
      <c r="S915" s="242"/>
      <c r="T915" s="242"/>
      <c r="U915" s="242"/>
      <c r="V915" s="242"/>
      <c r="W915" s="242"/>
      <c r="X915" s="242"/>
      <c r="Y915" s="242"/>
      <c r="Z915" s="242"/>
      <c r="AA915" s="242"/>
      <c r="AB915" s="242"/>
      <c r="AC915" s="242"/>
      <c r="AD915" s="242"/>
      <c r="AE915" s="346"/>
      <c r="AF915" s="359"/>
      <c r="AG915" s="359"/>
      <c r="AH915" s="359"/>
      <c r="AI915" s="359"/>
      <c r="AJ915" s="359"/>
      <c r="AK915" s="359"/>
      <c r="AL915" s="359"/>
      <c r="AM915" s="359"/>
      <c r="AN915" s="359"/>
      <c r="AO915" s="359"/>
      <c r="AP915" s="359"/>
      <c r="AQ915" s="359"/>
      <c r="AR915" s="359"/>
      <c r="AS915" s="257"/>
    </row>
    <row r="916" spans="1:45" ht="15" hidden="1" outlineLevel="1">
      <c r="A916" s="434">
        <v>37</v>
      </c>
      <c r="B916" s="362" t="s">
        <v>520</v>
      </c>
      <c r="C916" s="242" t="s">
        <v>323</v>
      </c>
      <c r="D916" s="246"/>
      <c r="E916" s="246"/>
      <c r="F916" s="246"/>
      <c r="G916" s="246"/>
      <c r="H916" s="246"/>
      <c r="I916" s="246"/>
      <c r="J916" s="246"/>
      <c r="K916" s="246"/>
      <c r="L916" s="246"/>
      <c r="M916" s="246"/>
      <c r="N916" s="246"/>
      <c r="O916" s="246"/>
      <c r="P916" s="246"/>
      <c r="Q916" s="246">
        <v>12</v>
      </c>
      <c r="R916" s="246"/>
      <c r="S916" s="246"/>
      <c r="T916" s="246"/>
      <c r="U916" s="246"/>
      <c r="V916" s="246"/>
      <c r="W916" s="246"/>
      <c r="X916" s="246"/>
      <c r="Y916" s="246"/>
      <c r="Z916" s="246"/>
      <c r="AA916" s="246"/>
      <c r="AB916" s="246"/>
      <c r="AC916" s="246"/>
      <c r="AD916" s="246"/>
      <c r="AE916" s="360"/>
      <c r="AF916" s="349"/>
      <c r="AG916" s="349"/>
      <c r="AH916" s="349"/>
      <c r="AI916" s="349"/>
      <c r="AJ916" s="349"/>
      <c r="AK916" s="349"/>
      <c r="AL916" s="349"/>
      <c r="AM916" s="349"/>
      <c r="AN916" s="349"/>
      <c r="AO916" s="349"/>
      <c r="AP916" s="349"/>
      <c r="AQ916" s="349"/>
      <c r="AR916" s="349"/>
      <c r="AS916" s="247">
        <f>SUM(AE916:AR916)</f>
        <v>0</v>
      </c>
    </row>
    <row r="917" spans="1:45" ht="15" hidden="1" outlineLevel="1">
      <c r="A917" s="434"/>
      <c r="B917" s="245" t="s">
        <v>632</v>
      </c>
      <c r="C917" s="242" t="s">
        <v>325</v>
      </c>
      <c r="D917" s="246"/>
      <c r="E917" s="246"/>
      <c r="F917" s="246"/>
      <c r="G917" s="246"/>
      <c r="H917" s="246"/>
      <c r="I917" s="246"/>
      <c r="J917" s="246"/>
      <c r="K917" s="246"/>
      <c r="L917" s="246"/>
      <c r="M917" s="246"/>
      <c r="N917" s="246"/>
      <c r="O917" s="246"/>
      <c r="P917" s="246"/>
      <c r="Q917" s="246">
        <f>Q916</f>
        <v>12</v>
      </c>
      <c r="R917" s="246"/>
      <c r="S917" s="246"/>
      <c r="T917" s="246"/>
      <c r="U917" s="246"/>
      <c r="V917" s="246"/>
      <c r="W917" s="246"/>
      <c r="X917" s="246"/>
      <c r="Y917" s="246"/>
      <c r="Z917" s="246"/>
      <c r="AA917" s="246"/>
      <c r="AB917" s="246"/>
      <c r="AC917" s="246"/>
      <c r="AD917" s="246"/>
      <c r="AE917" s="345">
        <f>AE916</f>
        <v>0</v>
      </c>
      <c r="AF917" s="345">
        <f t="shared" ref="AF917" si="2716">AF916</f>
        <v>0</v>
      </c>
      <c r="AG917" s="345">
        <f t="shared" ref="AG917" si="2717">AG916</f>
        <v>0</v>
      </c>
      <c r="AH917" s="345">
        <f t="shared" ref="AH917" si="2718">AH916</f>
        <v>0</v>
      </c>
      <c r="AI917" s="345">
        <f t="shared" ref="AI917" si="2719">AI916</f>
        <v>0</v>
      </c>
      <c r="AJ917" s="345">
        <f t="shared" ref="AJ917" si="2720">AJ916</f>
        <v>0</v>
      </c>
      <c r="AK917" s="345">
        <f t="shared" ref="AK917" si="2721">AK916</f>
        <v>0</v>
      </c>
      <c r="AL917" s="345">
        <f t="shared" ref="AL917" si="2722">AL916</f>
        <v>0</v>
      </c>
      <c r="AM917" s="345">
        <f t="shared" ref="AM917" si="2723">AM916</f>
        <v>0</v>
      </c>
      <c r="AN917" s="345">
        <f t="shared" ref="AN917" si="2724">AN916</f>
        <v>0</v>
      </c>
      <c r="AO917" s="345">
        <f t="shared" ref="AO917" si="2725">AO916</f>
        <v>0</v>
      </c>
      <c r="AP917" s="345">
        <f t="shared" ref="AP917" si="2726">AP916</f>
        <v>0</v>
      </c>
      <c r="AQ917" s="345">
        <f t="shared" ref="AQ917" si="2727">AQ916</f>
        <v>0</v>
      </c>
      <c r="AR917" s="345">
        <f t="shared" ref="AR917" si="2728">AR916</f>
        <v>0</v>
      </c>
      <c r="AS917" s="257"/>
    </row>
    <row r="918" spans="1:45" ht="15" hidden="1" outlineLevel="1">
      <c r="A918" s="434"/>
      <c r="B918" s="362"/>
      <c r="C918" s="242"/>
      <c r="D918" s="242"/>
      <c r="E918" s="242"/>
      <c r="F918" s="242"/>
      <c r="G918" s="242"/>
      <c r="H918" s="242"/>
      <c r="I918" s="242"/>
      <c r="J918" s="242"/>
      <c r="K918" s="242"/>
      <c r="L918" s="242"/>
      <c r="M918" s="242"/>
      <c r="N918" s="242"/>
      <c r="O918" s="242"/>
      <c r="P918" s="242"/>
      <c r="Q918" s="242"/>
      <c r="R918" s="242"/>
      <c r="S918" s="242"/>
      <c r="T918" s="242"/>
      <c r="U918" s="242"/>
      <c r="V918" s="242"/>
      <c r="W918" s="242"/>
      <c r="X918" s="242"/>
      <c r="Y918" s="242"/>
      <c r="Z918" s="242"/>
      <c r="AA918" s="242"/>
      <c r="AB918" s="242"/>
      <c r="AC918" s="242"/>
      <c r="AD918" s="242"/>
      <c r="AE918" s="346"/>
      <c r="AF918" s="359"/>
      <c r="AG918" s="359"/>
      <c r="AH918" s="359"/>
      <c r="AI918" s="359"/>
      <c r="AJ918" s="359"/>
      <c r="AK918" s="359"/>
      <c r="AL918" s="359"/>
      <c r="AM918" s="359"/>
      <c r="AN918" s="359"/>
      <c r="AO918" s="359"/>
      <c r="AP918" s="359"/>
      <c r="AQ918" s="359"/>
      <c r="AR918" s="359"/>
      <c r="AS918" s="257"/>
    </row>
    <row r="919" spans="1:45" ht="15" hidden="1" outlineLevel="1">
      <c r="A919" s="434">
        <v>38</v>
      </c>
      <c r="B919" s="362" t="s">
        <v>521</v>
      </c>
      <c r="C919" s="242" t="s">
        <v>323</v>
      </c>
      <c r="D919" s="246"/>
      <c r="E919" s="246"/>
      <c r="F919" s="246"/>
      <c r="G919" s="246"/>
      <c r="H919" s="246"/>
      <c r="I919" s="246"/>
      <c r="J919" s="246"/>
      <c r="K919" s="246"/>
      <c r="L919" s="246"/>
      <c r="M919" s="246"/>
      <c r="N919" s="246"/>
      <c r="O919" s="246"/>
      <c r="P919" s="246"/>
      <c r="Q919" s="246">
        <v>12</v>
      </c>
      <c r="R919" s="246"/>
      <c r="S919" s="246"/>
      <c r="T919" s="246"/>
      <c r="U919" s="246"/>
      <c r="V919" s="246"/>
      <c r="W919" s="246"/>
      <c r="X919" s="246"/>
      <c r="Y919" s="246"/>
      <c r="Z919" s="246"/>
      <c r="AA919" s="246"/>
      <c r="AB919" s="246"/>
      <c r="AC919" s="246"/>
      <c r="AD919" s="246"/>
      <c r="AE919" s="360"/>
      <c r="AF919" s="349"/>
      <c r="AG919" s="349"/>
      <c r="AH919" s="349"/>
      <c r="AI919" s="349"/>
      <c r="AJ919" s="349"/>
      <c r="AK919" s="349"/>
      <c r="AL919" s="349"/>
      <c r="AM919" s="349"/>
      <c r="AN919" s="349"/>
      <c r="AO919" s="349"/>
      <c r="AP919" s="349"/>
      <c r="AQ919" s="349"/>
      <c r="AR919" s="349"/>
      <c r="AS919" s="247">
        <f>SUM(AE919:AR919)</f>
        <v>0</v>
      </c>
    </row>
    <row r="920" spans="1:45" ht="15" hidden="1" outlineLevel="1">
      <c r="A920" s="434"/>
      <c r="B920" s="245" t="s">
        <v>632</v>
      </c>
      <c r="C920" s="242" t="s">
        <v>325</v>
      </c>
      <c r="D920" s="246"/>
      <c r="E920" s="246"/>
      <c r="F920" s="246"/>
      <c r="G920" s="246"/>
      <c r="H920" s="246"/>
      <c r="I920" s="246"/>
      <c r="J920" s="246"/>
      <c r="K920" s="246"/>
      <c r="L920" s="246"/>
      <c r="M920" s="246"/>
      <c r="N920" s="246"/>
      <c r="O920" s="246"/>
      <c r="P920" s="246"/>
      <c r="Q920" s="246">
        <f>Q919</f>
        <v>12</v>
      </c>
      <c r="R920" s="246"/>
      <c r="S920" s="246"/>
      <c r="T920" s="246"/>
      <c r="U920" s="246"/>
      <c r="V920" s="246"/>
      <c r="W920" s="246"/>
      <c r="X920" s="246"/>
      <c r="Y920" s="246"/>
      <c r="Z920" s="246"/>
      <c r="AA920" s="246"/>
      <c r="AB920" s="246"/>
      <c r="AC920" s="246"/>
      <c r="AD920" s="246"/>
      <c r="AE920" s="345">
        <f>AE919</f>
        <v>0</v>
      </c>
      <c r="AF920" s="345">
        <f t="shared" ref="AF920" si="2729">AF919</f>
        <v>0</v>
      </c>
      <c r="AG920" s="345">
        <f t="shared" ref="AG920" si="2730">AG919</f>
        <v>0</v>
      </c>
      <c r="AH920" s="345">
        <f t="shared" ref="AH920" si="2731">AH919</f>
        <v>0</v>
      </c>
      <c r="AI920" s="345">
        <f t="shared" ref="AI920" si="2732">AI919</f>
        <v>0</v>
      </c>
      <c r="AJ920" s="345">
        <f t="shared" ref="AJ920" si="2733">AJ919</f>
        <v>0</v>
      </c>
      <c r="AK920" s="345">
        <f t="shared" ref="AK920" si="2734">AK919</f>
        <v>0</v>
      </c>
      <c r="AL920" s="345">
        <f t="shared" ref="AL920" si="2735">AL919</f>
        <v>0</v>
      </c>
      <c r="AM920" s="345">
        <f t="shared" ref="AM920" si="2736">AM919</f>
        <v>0</v>
      </c>
      <c r="AN920" s="345">
        <f t="shared" ref="AN920" si="2737">AN919</f>
        <v>0</v>
      </c>
      <c r="AO920" s="345">
        <f t="shared" ref="AO920" si="2738">AO919</f>
        <v>0</v>
      </c>
      <c r="AP920" s="345">
        <f t="shared" ref="AP920" si="2739">AP919</f>
        <v>0</v>
      </c>
      <c r="AQ920" s="345">
        <f t="shared" ref="AQ920" si="2740">AQ919</f>
        <v>0</v>
      </c>
      <c r="AR920" s="345">
        <f t="shared" ref="AR920" si="2741">AR919</f>
        <v>0</v>
      </c>
      <c r="AS920" s="257"/>
    </row>
    <row r="921" spans="1:45" ht="15" hidden="1" outlineLevel="1">
      <c r="A921" s="434"/>
      <c r="B921" s="362"/>
      <c r="C921" s="242"/>
      <c r="D921" s="242"/>
      <c r="E921" s="242"/>
      <c r="F921" s="242"/>
      <c r="G921" s="242"/>
      <c r="H921" s="242"/>
      <c r="I921" s="242"/>
      <c r="J921" s="242"/>
      <c r="K921" s="242"/>
      <c r="L921" s="242"/>
      <c r="M921" s="242"/>
      <c r="N921" s="242"/>
      <c r="O921" s="242"/>
      <c r="P921" s="242"/>
      <c r="Q921" s="242"/>
      <c r="R921" s="242"/>
      <c r="S921" s="242"/>
      <c r="T921" s="242"/>
      <c r="U921" s="242"/>
      <c r="V921" s="242"/>
      <c r="W921" s="242"/>
      <c r="X921" s="242"/>
      <c r="Y921" s="242"/>
      <c r="Z921" s="242"/>
      <c r="AA921" s="242"/>
      <c r="AB921" s="242"/>
      <c r="AC921" s="242"/>
      <c r="AD921" s="242"/>
      <c r="AE921" s="346"/>
      <c r="AF921" s="359"/>
      <c r="AG921" s="359"/>
      <c r="AH921" s="359"/>
      <c r="AI921" s="359"/>
      <c r="AJ921" s="359"/>
      <c r="AK921" s="359"/>
      <c r="AL921" s="359"/>
      <c r="AM921" s="359"/>
      <c r="AN921" s="359"/>
      <c r="AO921" s="359"/>
      <c r="AP921" s="359"/>
      <c r="AQ921" s="359"/>
      <c r="AR921" s="359"/>
      <c r="AS921" s="257"/>
    </row>
    <row r="922" spans="1:45" ht="30" hidden="1" outlineLevel="1">
      <c r="A922" s="434">
        <v>39</v>
      </c>
      <c r="B922" s="362" t="s">
        <v>522</v>
      </c>
      <c r="C922" s="242" t="s">
        <v>323</v>
      </c>
      <c r="D922" s="246"/>
      <c r="E922" s="246"/>
      <c r="F922" s="246"/>
      <c r="G922" s="246"/>
      <c r="H922" s="246"/>
      <c r="I922" s="246"/>
      <c r="J922" s="246"/>
      <c r="K922" s="246"/>
      <c r="L922" s="246"/>
      <c r="M922" s="246"/>
      <c r="N922" s="246"/>
      <c r="O922" s="246"/>
      <c r="P922" s="246"/>
      <c r="Q922" s="246">
        <v>12</v>
      </c>
      <c r="R922" s="246"/>
      <c r="S922" s="246"/>
      <c r="T922" s="246"/>
      <c r="U922" s="246"/>
      <c r="V922" s="246"/>
      <c r="W922" s="246"/>
      <c r="X922" s="246"/>
      <c r="Y922" s="246"/>
      <c r="Z922" s="246"/>
      <c r="AA922" s="246"/>
      <c r="AB922" s="246"/>
      <c r="AC922" s="246"/>
      <c r="AD922" s="246"/>
      <c r="AE922" s="360"/>
      <c r="AF922" s="349"/>
      <c r="AG922" s="349"/>
      <c r="AH922" s="349"/>
      <c r="AI922" s="349"/>
      <c r="AJ922" s="349"/>
      <c r="AK922" s="349"/>
      <c r="AL922" s="349"/>
      <c r="AM922" s="349"/>
      <c r="AN922" s="349"/>
      <c r="AO922" s="349"/>
      <c r="AP922" s="349"/>
      <c r="AQ922" s="349"/>
      <c r="AR922" s="349"/>
      <c r="AS922" s="247">
        <f>SUM(AE922:AR922)</f>
        <v>0</v>
      </c>
    </row>
    <row r="923" spans="1:45" ht="15" hidden="1" outlineLevel="1">
      <c r="A923" s="434"/>
      <c r="B923" s="245" t="s">
        <v>632</v>
      </c>
      <c r="C923" s="242" t="s">
        <v>325</v>
      </c>
      <c r="D923" s="246"/>
      <c r="E923" s="246"/>
      <c r="F923" s="246"/>
      <c r="G923" s="246"/>
      <c r="H923" s="246"/>
      <c r="I923" s="246"/>
      <c r="J923" s="246"/>
      <c r="K923" s="246"/>
      <c r="L923" s="246"/>
      <c r="M923" s="246"/>
      <c r="N923" s="246"/>
      <c r="O923" s="246"/>
      <c r="P923" s="246"/>
      <c r="Q923" s="246">
        <f>Q922</f>
        <v>12</v>
      </c>
      <c r="R923" s="246"/>
      <c r="S923" s="246"/>
      <c r="T923" s="246"/>
      <c r="U923" s="246"/>
      <c r="V923" s="246"/>
      <c r="W923" s="246"/>
      <c r="X923" s="246"/>
      <c r="Y923" s="246"/>
      <c r="Z923" s="246"/>
      <c r="AA923" s="246"/>
      <c r="AB923" s="246"/>
      <c r="AC923" s="246"/>
      <c r="AD923" s="246"/>
      <c r="AE923" s="345">
        <f>AE922</f>
        <v>0</v>
      </c>
      <c r="AF923" s="345">
        <f t="shared" ref="AF923" si="2742">AF922</f>
        <v>0</v>
      </c>
      <c r="AG923" s="345">
        <f t="shared" ref="AG923" si="2743">AG922</f>
        <v>0</v>
      </c>
      <c r="AH923" s="345">
        <f t="shared" ref="AH923" si="2744">AH922</f>
        <v>0</v>
      </c>
      <c r="AI923" s="345">
        <f t="shared" ref="AI923" si="2745">AI922</f>
        <v>0</v>
      </c>
      <c r="AJ923" s="345">
        <f t="shared" ref="AJ923" si="2746">AJ922</f>
        <v>0</v>
      </c>
      <c r="AK923" s="345">
        <f t="shared" ref="AK923" si="2747">AK922</f>
        <v>0</v>
      </c>
      <c r="AL923" s="345">
        <f t="shared" ref="AL923" si="2748">AL922</f>
        <v>0</v>
      </c>
      <c r="AM923" s="345">
        <f t="shared" ref="AM923" si="2749">AM922</f>
        <v>0</v>
      </c>
      <c r="AN923" s="345">
        <f t="shared" ref="AN923" si="2750">AN922</f>
        <v>0</v>
      </c>
      <c r="AO923" s="345">
        <f t="shared" ref="AO923" si="2751">AO922</f>
        <v>0</v>
      </c>
      <c r="AP923" s="345">
        <f t="shared" ref="AP923" si="2752">AP922</f>
        <v>0</v>
      </c>
      <c r="AQ923" s="345">
        <f t="shared" ref="AQ923" si="2753">AQ922</f>
        <v>0</v>
      </c>
      <c r="AR923" s="345">
        <f t="shared" ref="AR923" si="2754">AR922</f>
        <v>0</v>
      </c>
      <c r="AS923" s="257"/>
    </row>
    <row r="924" spans="1:45" ht="15" hidden="1" outlineLevel="1">
      <c r="A924" s="434"/>
      <c r="B924" s="362"/>
      <c r="C924" s="242"/>
      <c r="D924" s="242"/>
      <c r="E924" s="242"/>
      <c r="F924" s="242"/>
      <c r="G924" s="242"/>
      <c r="H924" s="242"/>
      <c r="I924" s="242"/>
      <c r="J924" s="242"/>
      <c r="K924" s="242"/>
      <c r="L924" s="242"/>
      <c r="M924" s="242"/>
      <c r="N924" s="242"/>
      <c r="O924" s="242"/>
      <c r="P924" s="242"/>
      <c r="Q924" s="242"/>
      <c r="R924" s="242"/>
      <c r="S924" s="242"/>
      <c r="T924" s="242"/>
      <c r="U924" s="242"/>
      <c r="V924" s="242"/>
      <c r="W924" s="242"/>
      <c r="X924" s="242"/>
      <c r="Y924" s="242"/>
      <c r="Z924" s="242"/>
      <c r="AA924" s="242"/>
      <c r="AB924" s="242"/>
      <c r="AC924" s="242"/>
      <c r="AD924" s="242"/>
      <c r="AE924" s="346"/>
      <c r="AF924" s="359"/>
      <c r="AG924" s="359"/>
      <c r="AH924" s="359"/>
      <c r="AI924" s="359"/>
      <c r="AJ924" s="359"/>
      <c r="AK924" s="359"/>
      <c r="AL924" s="359"/>
      <c r="AM924" s="359"/>
      <c r="AN924" s="359"/>
      <c r="AO924" s="359"/>
      <c r="AP924" s="359"/>
      <c r="AQ924" s="359"/>
      <c r="AR924" s="359"/>
      <c r="AS924" s="257"/>
    </row>
    <row r="925" spans="1:45" ht="30" hidden="1" outlineLevel="1">
      <c r="A925" s="434">
        <v>40</v>
      </c>
      <c r="B925" s="362" t="s">
        <v>523</v>
      </c>
      <c r="C925" s="242" t="s">
        <v>323</v>
      </c>
      <c r="D925" s="246"/>
      <c r="E925" s="246"/>
      <c r="F925" s="246"/>
      <c r="G925" s="246"/>
      <c r="H925" s="246"/>
      <c r="I925" s="246"/>
      <c r="J925" s="246"/>
      <c r="K925" s="246"/>
      <c r="L925" s="246"/>
      <c r="M925" s="246"/>
      <c r="N925" s="246"/>
      <c r="O925" s="246"/>
      <c r="P925" s="246"/>
      <c r="Q925" s="246">
        <v>12</v>
      </c>
      <c r="R925" s="246"/>
      <c r="S925" s="246"/>
      <c r="T925" s="246"/>
      <c r="U925" s="246"/>
      <c r="V925" s="246"/>
      <c r="W925" s="246"/>
      <c r="X925" s="246"/>
      <c r="Y925" s="246"/>
      <c r="Z925" s="246"/>
      <c r="AA925" s="246"/>
      <c r="AB925" s="246"/>
      <c r="AC925" s="246"/>
      <c r="AD925" s="246"/>
      <c r="AE925" s="360"/>
      <c r="AF925" s="349"/>
      <c r="AG925" s="349"/>
      <c r="AH925" s="349"/>
      <c r="AI925" s="349"/>
      <c r="AJ925" s="349"/>
      <c r="AK925" s="349"/>
      <c r="AL925" s="349"/>
      <c r="AM925" s="349"/>
      <c r="AN925" s="349"/>
      <c r="AO925" s="349"/>
      <c r="AP925" s="349"/>
      <c r="AQ925" s="349"/>
      <c r="AR925" s="349"/>
      <c r="AS925" s="247">
        <f>SUM(AE925:AR925)</f>
        <v>0</v>
      </c>
    </row>
    <row r="926" spans="1:45" ht="15" hidden="1" outlineLevel="1">
      <c r="A926" s="434"/>
      <c r="B926" s="245" t="s">
        <v>632</v>
      </c>
      <c r="C926" s="242" t="s">
        <v>325</v>
      </c>
      <c r="D926" s="246"/>
      <c r="E926" s="246"/>
      <c r="F926" s="246"/>
      <c r="G926" s="246"/>
      <c r="H926" s="246"/>
      <c r="I926" s="246"/>
      <c r="J926" s="246"/>
      <c r="K926" s="246"/>
      <c r="L926" s="246"/>
      <c r="M926" s="246"/>
      <c r="N926" s="246"/>
      <c r="O926" s="246"/>
      <c r="P926" s="246"/>
      <c r="Q926" s="246">
        <f>Q925</f>
        <v>12</v>
      </c>
      <c r="R926" s="246"/>
      <c r="S926" s="246"/>
      <c r="T926" s="246"/>
      <c r="U926" s="246"/>
      <c r="V926" s="246"/>
      <c r="W926" s="246"/>
      <c r="X926" s="246"/>
      <c r="Y926" s="246"/>
      <c r="Z926" s="246"/>
      <c r="AA926" s="246"/>
      <c r="AB926" s="246"/>
      <c r="AC926" s="246"/>
      <c r="AD926" s="246"/>
      <c r="AE926" s="345">
        <f>AE925</f>
        <v>0</v>
      </c>
      <c r="AF926" s="345">
        <f t="shared" ref="AF926" si="2755">AF925</f>
        <v>0</v>
      </c>
      <c r="AG926" s="345">
        <f t="shared" ref="AG926" si="2756">AG925</f>
        <v>0</v>
      </c>
      <c r="AH926" s="345">
        <f t="shared" ref="AH926" si="2757">AH925</f>
        <v>0</v>
      </c>
      <c r="AI926" s="345">
        <f t="shared" ref="AI926" si="2758">AI925</f>
        <v>0</v>
      </c>
      <c r="AJ926" s="345">
        <f t="shared" ref="AJ926" si="2759">AJ925</f>
        <v>0</v>
      </c>
      <c r="AK926" s="345">
        <f t="shared" ref="AK926" si="2760">AK925</f>
        <v>0</v>
      </c>
      <c r="AL926" s="345">
        <f t="shared" ref="AL926" si="2761">AL925</f>
        <v>0</v>
      </c>
      <c r="AM926" s="345">
        <f t="shared" ref="AM926" si="2762">AM925</f>
        <v>0</v>
      </c>
      <c r="AN926" s="345">
        <f t="shared" ref="AN926" si="2763">AN925</f>
        <v>0</v>
      </c>
      <c r="AO926" s="345">
        <f t="shared" ref="AO926" si="2764">AO925</f>
        <v>0</v>
      </c>
      <c r="AP926" s="345">
        <f t="shared" ref="AP926" si="2765">AP925</f>
        <v>0</v>
      </c>
      <c r="AQ926" s="345">
        <f t="shared" ref="AQ926" si="2766">AQ925</f>
        <v>0</v>
      </c>
      <c r="AR926" s="345">
        <f t="shared" ref="AR926" si="2767">AR925</f>
        <v>0</v>
      </c>
      <c r="AS926" s="257"/>
    </row>
    <row r="927" spans="1:45" ht="15" hidden="1" outlineLevel="1">
      <c r="A927" s="434"/>
      <c r="B927" s="362"/>
      <c r="C927" s="242"/>
      <c r="D927" s="242"/>
      <c r="E927" s="242"/>
      <c r="F927" s="242"/>
      <c r="G927" s="242"/>
      <c r="H927" s="242"/>
      <c r="I927" s="242"/>
      <c r="J927" s="242"/>
      <c r="K927" s="242"/>
      <c r="L927" s="242"/>
      <c r="M927" s="242"/>
      <c r="N927" s="242"/>
      <c r="O927" s="242"/>
      <c r="P927" s="242"/>
      <c r="Q927" s="242"/>
      <c r="R927" s="242"/>
      <c r="S927" s="242"/>
      <c r="T927" s="242"/>
      <c r="U927" s="242"/>
      <c r="V927" s="242"/>
      <c r="W927" s="242"/>
      <c r="X927" s="242"/>
      <c r="Y927" s="242"/>
      <c r="Z927" s="242"/>
      <c r="AA927" s="242"/>
      <c r="AB927" s="242"/>
      <c r="AC927" s="242"/>
      <c r="AD927" s="242"/>
      <c r="AE927" s="346"/>
      <c r="AF927" s="359"/>
      <c r="AG927" s="359"/>
      <c r="AH927" s="359"/>
      <c r="AI927" s="359"/>
      <c r="AJ927" s="359"/>
      <c r="AK927" s="359"/>
      <c r="AL927" s="359"/>
      <c r="AM927" s="359"/>
      <c r="AN927" s="359"/>
      <c r="AO927" s="359"/>
      <c r="AP927" s="359"/>
      <c r="AQ927" s="359"/>
      <c r="AR927" s="359"/>
      <c r="AS927" s="257"/>
    </row>
    <row r="928" spans="1:45" ht="30" hidden="1" outlineLevel="1">
      <c r="A928" s="434">
        <v>41</v>
      </c>
      <c r="B928" s="362" t="s">
        <v>524</v>
      </c>
      <c r="C928" s="242" t="s">
        <v>323</v>
      </c>
      <c r="D928" s="246"/>
      <c r="E928" s="246"/>
      <c r="F928" s="246"/>
      <c r="G928" s="246"/>
      <c r="H928" s="246"/>
      <c r="I928" s="246"/>
      <c r="J928" s="246"/>
      <c r="K928" s="246"/>
      <c r="L928" s="246"/>
      <c r="M928" s="246"/>
      <c r="N928" s="246"/>
      <c r="O928" s="246"/>
      <c r="P928" s="246"/>
      <c r="Q928" s="246">
        <v>12</v>
      </c>
      <c r="R928" s="246"/>
      <c r="S928" s="246"/>
      <c r="T928" s="246"/>
      <c r="U928" s="246"/>
      <c r="V928" s="246"/>
      <c r="W928" s="246"/>
      <c r="X928" s="246"/>
      <c r="Y928" s="246"/>
      <c r="Z928" s="246"/>
      <c r="AA928" s="246"/>
      <c r="AB928" s="246"/>
      <c r="AC928" s="246"/>
      <c r="AD928" s="246"/>
      <c r="AE928" s="360"/>
      <c r="AF928" s="349"/>
      <c r="AG928" s="349"/>
      <c r="AH928" s="349"/>
      <c r="AI928" s="349"/>
      <c r="AJ928" s="349"/>
      <c r="AK928" s="349"/>
      <c r="AL928" s="349"/>
      <c r="AM928" s="349"/>
      <c r="AN928" s="349"/>
      <c r="AO928" s="349"/>
      <c r="AP928" s="349"/>
      <c r="AQ928" s="349"/>
      <c r="AR928" s="349"/>
      <c r="AS928" s="247">
        <f>SUM(AE928:AR928)</f>
        <v>0</v>
      </c>
    </row>
    <row r="929" spans="1:45" ht="15" hidden="1" outlineLevel="1">
      <c r="A929" s="434"/>
      <c r="B929" s="245" t="s">
        <v>632</v>
      </c>
      <c r="C929" s="242" t="s">
        <v>325</v>
      </c>
      <c r="D929" s="246"/>
      <c r="E929" s="246"/>
      <c r="F929" s="246"/>
      <c r="G929" s="246"/>
      <c r="H929" s="246"/>
      <c r="I929" s="246"/>
      <c r="J929" s="246"/>
      <c r="K929" s="246"/>
      <c r="L929" s="246"/>
      <c r="M929" s="246"/>
      <c r="N929" s="246"/>
      <c r="O929" s="246"/>
      <c r="P929" s="246"/>
      <c r="Q929" s="246">
        <f>Q928</f>
        <v>12</v>
      </c>
      <c r="R929" s="246"/>
      <c r="S929" s="246"/>
      <c r="T929" s="246"/>
      <c r="U929" s="246"/>
      <c r="V929" s="246"/>
      <c r="W929" s="246"/>
      <c r="X929" s="246"/>
      <c r="Y929" s="246"/>
      <c r="Z929" s="246"/>
      <c r="AA929" s="246"/>
      <c r="AB929" s="246"/>
      <c r="AC929" s="246"/>
      <c r="AD929" s="246"/>
      <c r="AE929" s="345">
        <f>AE928</f>
        <v>0</v>
      </c>
      <c r="AF929" s="345">
        <f t="shared" ref="AF929" si="2768">AF928</f>
        <v>0</v>
      </c>
      <c r="AG929" s="345">
        <f t="shared" ref="AG929" si="2769">AG928</f>
        <v>0</v>
      </c>
      <c r="AH929" s="345">
        <f t="shared" ref="AH929" si="2770">AH928</f>
        <v>0</v>
      </c>
      <c r="AI929" s="345">
        <f t="shared" ref="AI929" si="2771">AI928</f>
        <v>0</v>
      </c>
      <c r="AJ929" s="345">
        <f t="shared" ref="AJ929" si="2772">AJ928</f>
        <v>0</v>
      </c>
      <c r="AK929" s="345">
        <f t="shared" ref="AK929" si="2773">AK928</f>
        <v>0</v>
      </c>
      <c r="AL929" s="345">
        <f t="shared" ref="AL929" si="2774">AL928</f>
        <v>0</v>
      </c>
      <c r="AM929" s="345">
        <f t="shared" ref="AM929" si="2775">AM928</f>
        <v>0</v>
      </c>
      <c r="AN929" s="345">
        <f t="shared" ref="AN929" si="2776">AN928</f>
        <v>0</v>
      </c>
      <c r="AO929" s="345">
        <f t="shared" ref="AO929" si="2777">AO928</f>
        <v>0</v>
      </c>
      <c r="AP929" s="345">
        <f t="shared" ref="AP929" si="2778">AP928</f>
        <v>0</v>
      </c>
      <c r="AQ929" s="345">
        <f t="shared" ref="AQ929" si="2779">AQ928</f>
        <v>0</v>
      </c>
      <c r="AR929" s="345">
        <f t="shared" ref="AR929" si="2780">AR928</f>
        <v>0</v>
      </c>
      <c r="AS929" s="257"/>
    </row>
    <row r="930" spans="1:45" ht="15" hidden="1" outlineLevel="1">
      <c r="A930" s="434"/>
      <c r="B930" s="362"/>
      <c r="C930" s="242"/>
      <c r="D930" s="242"/>
      <c r="E930" s="242"/>
      <c r="F930" s="242"/>
      <c r="G930" s="242"/>
      <c r="H930" s="242"/>
      <c r="I930" s="242"/>
      <c r="J930" s="242"/>
      <c r="K930" s="242"/>
      <c r="L930" s="242"/>
      <c r="M930" s="242"/>
      <c r="N930" s="242"/>
      <c r="O930" s="242"/>
      <c r="P930" s="242"/>
      <c r="Q930" s="242"/>
      <c r="R930" s="242"/>
      <c r="S930" s="242"/>
      <c r="T930" s="242"/>
      <c r="U930" s="242"/>
      <c r="V930" s="242"/>
      <c r="W930" s="242"/>
      <c r="X930" s="242"/>
      <c r="Y930" s="242"/>
      <c r="Z930" s="242"/>
      <c r="AA930" s="242"/>
      <c r="AB930" s="242"/>
      <c r="AC930" s="242"/>
      <c r="AD930" s="242"/>
      <c r="AE930" s="346"/>
      <c r="AF930" s="359"/>
      <c r="AG930" s="359"/>
      <c r="AH930" s="359"/>
      <c r="AI930" s="359"/>
      <c r="AJ930" s="359"/>
      <c r="AK930" s="359"/>
      <c r="AL930" s="359"/>
      <c r="AM930" s="359"/>
      <c r="AN930" s="359"/>
      <c r="AO930" s="359"/>
      <c r="AP930" s="359"/>
      <c r="AQ930" s="359"/>
      <c r="AR930" s="359"/>
      <c r="AS930" s="257"/>
    </row>
    <row r="931" spans="1:45" ht="30" hidden="1" outlineLevel="1">
      <c r="A931" s="434">
        <v>42</v>
      </c>
      <c r="B931" s="362" t="s">
        <v>525</v>
      </c>
      <c r="C931" s="242" t="s">
        <v>323</v>
      </c>
      <c r="D931" s="246"/>
      <c r="E931" s="246"/>
      <c r="F931" s="246"/>
      <c r="G931" s="246"/>
      <c r="H931" s="246"/>
      <c r="I931" s="246"/>
      <c r="J931" s="246"/>
      <c r="K931" s="246"/>
      <c r="L931" s="246"/>
      <c r="M931" s="246"/>
      <c r="N931" s="246"/>
      <c r="O931" s="246"/>
      <c r="P931" s="246"/>
      <c r="Q931" s="242"/>
      <c r="R931" s="246"/>
      <c r="S931" s="246"/>
      <c r="T931" s="246"/>
      <c r="U931" s="246"/>
      <c r="V931" s="246"/>
      <c r="W931" s="246"/>
      <c r="X931" s="246"/>
      <c r="Y931" s="246"/>
      <c r="Z931" s="246"/>
      <c r="AA931" s="246"/>
      <c r="AB931" s="246"/>
      <c r="AC931" s="246"/>
      <c r="AD931" s="246"/>
      <c r="AE931" s="360"/>
      <c r="AF931" s="349"/>
      <c r="AG931" s="349"/>
      <c r="AH931" s="349"/>
      <c r="AI931" s="349"/>
      <c r="AJ931" s="349"/>
      <c r="AK931" s="349"/>
      <c r="AL931" s="349"/>
      <c r="AM931" s="349"/>
      <c r="AN931" s="349"/>
      <c r="AO931" s="349"/>
      <c r="AP931" s="349"/>
      <c r="AQ931" s="349"/>
      <c r="AR931" s="349"/>
      <c r="AS931" s="247">
        <f>SUM(AE931:AR931)</f>
        <v>0</v>
      </c>
    </row>
    <row r="932" spans="1:45" ht="15" hidden="1" outlineLevel="1">
      <c r="A932" s="434"/>
      <c r="B932" s="245" t="s">
        <v>632</v>
      </c>
      <c r="C932" s="242" t="s">
        <v>325</v>
      </c>
      <c r="D932" s="246"/>
      <c r="E932" s="246"/>
      <c r="F932" s="246"/>
      <c r="G932" s="246"/>
      <c r="H932" s="246"/>
      <c r="I932" s="246"/>
      <c r="J932" s="246"/>
      <c r="K932" s="246"/>
      <c r="L932" s="246"/>
      <c r="M932" s="246"/>
      <c r="N932" s="246"/>
      <c r="O932" s="246"/>
      <c r="P932" s="246"/>
      <c r="Q932" s="386"/>
      <c r="R932" s="246"/>
      <c r="S932" s="246"/>
      <c r="T932" s="246"/>
      <c r="U932" s="246"/>
      <c r="V932" s="246"/>
      <c r="W932" s="246"/>
      <c r="X932" s="246"/>
      <c r="Y932" s="246"/>
      <c r="Z932" s="246"/>
      <c r="AA932" s="246"/>
      <c r="AB932" s="246"/>
      <c r="AC932" s="246"/>
      <c r="AD932" s="246"/>
      <c r="AE932" s="345">
        <f>AE931</f>
        <v>0</v>
      </c>
      <c r="AF932" s="345">
        <f t="shared" ref="AF932" si="2781">AF931</f>
        <v>0</v>
      </c>
      <c r="AG932" s="345">
        <f t="shared" ref="AG932" si="2782">AG931</f>
        <v>0</v>
      </c>
      <c r="AH932" s="345">
        <f t="shared" ref="AH932" si="2783">AH931</f>
        <v>0</v>
      </c>
      <c r="AI932" s="345">
        <f t="shared" ref="AI932" si="2784">AI931</f>
        <v>0</v>
      </c>
      <c r="AJ932" s="345">
        <f t="shared" ref="AJ932" si="2785">AJ931</f>
        <v>0</v>
      </c>
      <c r="AK932" s="345">
        <f t="shared" ref="AK932" si="2786">AK931</f>
        <v>0</v>
      </c>
      <c r="AL932" s="345">
        <f t="shared" ref="AL932" si="2787">AL931</f>
        <v>0</v>
      </c>
      <c r="AM932" s="345">
        <f t="shared" ref="AM932" si="2788">AM931</f>
        <v>0</v>
      </c>
      <c r="AN932" s="345">
        <f t="shared" ref="AN932" si="2789">AN931</f>
        <v>0</v>
      </c>
      <c r="AO932" s="345">
        <f t="shared" ref="AO932" si="2790">AO931</f>
        <v>0</v>
      </c>
      <c r="AP932" s="345">
        <f t="shared" ref="AP932" si="2791">AP931</f>
        <v>0</v>
      </c>
      <c r="AQ932" s="345">
        <f t="shared" ref="AQ932" si="2792">AQ931</f>
        <v>0</v>
      </c>
      <c r="AR932" s="345">
        <f t="shared" ref="AR932" si="2793">AR931</f>
        <v>0</v>
      </c>
      <c r="AS932" s="257"/>
    </row>
    <row r="933" spans="1:45" ht="15" hidden="1" outlineLevel="1">
      <c r="A933" s="434"/>
      <c r="B933" s="362"/>
      <c r="C933" s="242"/>
      <c r="D933" s="242"/>
      <c r="E933" s="242"/>
      <c r="F933" s="242"/>
      <c r="G933" s="242"/>
      <c r="H933" s="242"/>
      <c r="I933" s="242"/>
      <c r="J933" s="242"/>
      <c r="K933" s="242"/>
      <c r="L933" s="242"/>
      <c r="M933" s="242"/>
      <c r="N933" s="242"/>
      <c r="O933" s="242"/>
      <c r="P933" s="242"/>
      <c r="Q933" s="242"/>
      <c r="R933" s="242"/>
      <c r="S933" s="242"/>
      <c r="T933" s="242"/>
      <c r="U933" s="242"/>
      <c r="V933" s="242"/>
      <c r="W933" s="242"/>
      <c r="X933" s="242"/>
      <c r="Y933" s="242"/>
      <c r="Z933" s="242"/>
      <c r="AA933" s="242"/>
      <c r="AB933" s="242"/>
      <c r="AC933" s="242"/>
      <c r="AD933" s="242"/>
      <c r="AE933" s="346"/>
      <c r="AF933" s="359"/>
      <c r="AG933" s="359"/>
      <c r="AH933" s="359"/>
      <c r="AI933" s="359"/>
      <c r="AJ933" s="359"/>
      <c r="AK933" s="359"/>
      <c r="AL933" s="359"/>
      <c r="AM933" s="359"/>
      <c r="AN933" s="359"/>
      <c r="AO933" s="359"/>
      <c r="AP933" s="359"/>
      <c r="AQ933" s="359"/>
      <c r="AR933" s="359"/>
      <c r="AS933" s="257"/>
    </row>
    <row r="934" spans="1:45" ht="15" hidden="1" outlineLevel="1">
      <c r="A934" s="434">
        <v>43</v>
      </c>
      <c r="B934" s="362" t="s">
        <v>526</v>
      </c>
      <c r="C934" s="242" t="s">
        <v>323</v>
      </c>
      <c r="D934" s="246"/>
      <c r="E934" s="246"/>
      <c r="F934" s="246"/>
      <c r="G934" s="246"/>
      <c r="H934" s="246"/>
      <c r="I934" s="246"/>
      <c r="J934" s="246"/>
      <c r="K934" s="246"/>
      <c r="L934" s="246"/>
      <c r="M934" s="246"/>
      <c r="N934" s="246"/>
      <c r="O934" s="246"/>
      <c r="P934" s="246"/>
      <c r="Q934" s="246">
        <v>12</v>
      </c>
      <c r="R934" s="246"/>
      <c r="S934" s="246"/>
      <c r="T934" s="246"/>
      <c r="U934" s="246"/>
      <c r="V934" s="246"/>
      <c r="W934" s="246"/>
      <c r="X934" s="246"/>
      <c r="Y934" s="246"/>
      <c r="Z934" s="246"/>
      <c r="AA934" s="246"/>
      <c r="AB934" s="246"/>
      <c r="AC934" s="246"/>
      <c r="AD934" s="246"/>
      <c r="AE934" s="360"/>
      <c r="AF934" s="349"/>
      <c r="AG934" s="349"/>
      <c r="AH934" s="349"/>
      <c r="AI934" s="349"/>
      <c r="AJ934" s="349"/>
      <c r="AK934" s="349"/>
      <c r="AL934" s="349"/>
      <c r="AM934" s="349"/>
      <c r="AN934" s="349"/>
      <c r="AO934" s="349"/>
      <c r="AP934" s="349"/>
      <c r="AQ934" s="349"/>
      <c r="AR934" s="349"/>
      <c r="AS934" s="247">
        <f>SUM(AE934:AR934)</f>
        <v>0</v>
      </c>
    </row>
    <row r="935" spans="1:45" ht="15" hidden="1" outlineLevel="1">
      <c r="A935" s="434"/>
      <c r="B935" s="245" t="s">
        <v>632</v>
      </c>
      <c r="C935" s="242" t="s">
        <v>325</v>
      </c>
      <c r="D935" s="246"/>
      <c r="E935" s="246"/>
      <c r="F935" s="246"/>
      <c r="G935" s="246"/>
      <c r="H935" s="246"/>
      <c r="I935" s="246"/>
      <c r="J935" s="246"/>
      <c r="K935" s="246"/>
      <c r="L935" s="246"/>
      <c r="M935" s="246"/>
      <c r="N935" s="246"/>
      <c r="O935" s="246"/>
      <c r="P935" s="246"/>
      <c r="Q935" s="246">
        <f>Q934</f>
        <v>12</v>
      </c>
      <c r="R935" s="246"/>
      <c r="S935" s="246"/>
      <c r="T935" s="246"/>
      <c r="U935" s="246"/>
      <c r="V935" s="246"/>
      <c r="W935" s="246"/>
      <c r="X935" s="246"/>
      <c r="Y935" s="246"/>
      <c r="Z935" s="246"/>
      <c r="AA935" s="246"/>
      <c r="AB935" s="246"/>
      <c r="AC935" s="246"/>
      <c r="AD935" s="246"/>
      <c r="AE935" s="345">
        <f>AE934</f>
        <v>0</v>
      </c>
      <c r="AF935" s="345">
        <f t="shared" ref="AF935" si="2794">AF934</f>
        <v>0</v>
      </c>
      <c r="AG935" s="345">
        <f t="shared" ref="AG935" si="2795">AG934</f>
        <v>0</v>
      </c>
      <c r="AH935" s="345">
        <f t="shared" ref="AH935" si="2796">AH934</f>
        <v>0</v>
      </c>
      <c r="AI935" s="345">
        <f t="shared" ref="AI935" si="2797">AI934</f>
        <v>0</v>
      </c>
      <c r="AJ935" s="345">
        <f t="shared" ref="AJ935" si="2798">AJ934</f>
        <v>0</v>
      </c>
      <c r="AK935" s="345">
        <f t="shared" ref="AK935" si="2799">AK934</f>
        <v>0</v>
      </c>
      <c r="AL935" s="345">
        <f t="shared" ref="AL935" si="2800">AL934</f>
        <v>0</v>
      </c>
      <c r="AM935" s="345">
        <f t="shared" ref="AM935" si="2801">AM934</f>
        <v>0</v>
      </c>
      <c r="AN935" s="345">
        <f t="shared" ref="AN935" si="2802">AN934</f>
        <v>0</v>
      </c>
      <c r="AO935" s="345">
        <f t="shared" ref="AO935" si="2803">AO934</f>
        <v>0</v>
      </c>
      <c r="AP935" s="345">
        <f t="shared" ref="AP935" si="2804">AP934</f>
        <v>0</v>
      </c>
      <c r="AQ935" s="345">
        <f t="shared" ref="AQ935" si="2805">AQ934</f>
        <v>0</v>
      </c>
      <c r="AR935" s="345">
        <f t="shared" ref="AR935" si="2806">AR934</f>
        <v>0</v>
      </c>
      <c r="AS935" s="257"/>
    </row>
    <row r="936" spans="1:45" ht="15" hidden="1" outlineLevel="1">
      <c r="A936" s="434"/>
      <c r="B936" s="362"/>
      <c r="C936" s="242"/>
      <c r="D936" s="242"/>
      <c r="E936" s="242"/>
      <c r="F936" s="242"/>
      <c r="G936" s="242"/>
      <c r="H936" s="242"/>
      <c r="I936" s="242"/>
      <c r="J936" s="242"/>
      <c r="K936" s="242"/>
      <c r="L936" s="242"/>
      <c r="M936" s="242"/>
      <c r="N936" s="242"/>
      <c r="O936" s="242"/>
      <c r="P936" s="242"/>
      <c r="Q936" s="242"/>
      <c r="R936" s="242"/>
      <c r="S936" s="242"/>
      <c r="T936" s="242"/>
      <c r="U936" s="242"/>
      <c r="V936" s="242"/>
      <c r="W936" s="242"/>
      <c r="X936" s="242"/>
      <c r="Y936" s="242"/>
      <c r="Z936" s="242"/>
      <c r="AA936" s="242"/>
      <c r="AB936" s="242"/>
      <c r="AC936" s="242"/>
      <c r="AD936" s="242"/>
      <c r="AE936" s="346"/>
      <c r="AF936" s="359"/>
      <c r="AG936" s="359"/>
      <c r="AH936" s="359"/>
      <c r="AI936" s="359"/>
      <c r="AJ936" s="359"/>
      <c r="AK936" s="359"/>
      <c r="AL936" s="359"/>
      <c r="AM936" s="359"/>
      <c r="AN936" s="359"/>
      <c r="AO936" s="359"/>
      <c r="AP936" s="359"/>
      <c r="AQ936" s="359"/>
      <c r="AR936" s="359"/>
      <c r="AS936" s="257"/>
    </row>
    <row r="937" spans="1:45" ht="30" hidden="1" outlineLevel="1">
      <c r="A937" s="434">
        <v>44</v>
      </c>
      <c r="B937" s="362" t="s">
        <v>527</v>
      </c>
      <c r="C937" s="242" t="s">
        <v>323</v>
      </c>
      <c r="D937" s="246"/>
      <c r="E937" s="246"/>
      <c r="F937" s="246"/>
      <c r="G937" s="246"/>
      <c r="H937" s="246"/>
      <c r="I937" s="246"/>
      <c r="J937" s="246"/>
      <c r="K937" s="246"/>
      <c r="L937" s="246"/>
      <c r="M937" s="246"/>
      <c r="N937" s="246"/>
      <c r="O937" s="246"/>
      <c r="P937" s="246"/>
      <c r="Q937" s="246">
        <v>12</v>
      </c>
      <c r="R937" s="246"/>
      <c r="S937" s="246"/>
      <c r="T937" s="246"/>
      <c r="U937" s="246"/>
      <c r="V937" s="246"/>
      <c r="W937" s="246"/>
      <c r="X937" s="246"/>
      <c r="Y937" s="246"/>
      <c r="Z937" s="246"/>
      <c r="AA937" s="246"/>
      <c r="AB937" s="246"/>
      <c r="AC937" s="246"/>
      <c r="AD937" s="246"/>
      <c r="AE937" s="360"/>
      <c r="AF937" s="349"/>
      <c r="AG937" s="349"/>
      <c r="AH937" s="349"/>
      <c r="AI937" s="349"/>
      <c r="AJ937" s="349"/>
      <c r="AK937" s="349"/>
      <c r="AL937" s="349"/>
      <c r="AM937" s="349"/>
      <c r="AN937" s="349"/>
      <c r="AO937" s="349"/>
      <c r="AP937" s="349"/>
      <c r="AQ937" s="349"/>
      <c r="AR937" s="349"/>
      <c r="AS937" s="247">
        <f>SUM(AE937:AR937)</f>
        <v>0</v>
      </c>
    </row>
    <row r="938" spans="1:45" ht="15" hidden="1" outlineLevel="1">
      <c r="A938" s="434"/>
      <c r="B938" s="245" t="s">
        <v>632</v>
      </c>
      <c r="C938" s="242" t="s">
        <v>325</v>
      </c>
      <c r="D938" s="246"/>
      <c r="E938" s="246"/>
      <c r="F938" s="246"/>
      <c r="G938" s="246"/>
      <c r="H938" s="246"/>
      <c r="I938" s="246"/>
      <c r="J938" s="246"/>
      <c r="K938" s="246"/>
      <c r="L938" s="246"/>
      <c r="M938" s="246"/>
      <c r="N938" s="246"/>
      <c r="O938" s="246"/>
      <c r="P938" s="246"/>
      <c r="Q938" s="246">
        <f>Q937</f>
        <v>12</v>
      </c>
      <c r="R938" s="246"/>
      <c r="S938" s="246"/>
      <c r="T938" s="246"/>
      <c r="U938" s="246"/>
      <c r="V938" s="246"/>
      <c r="W938" s="246"/>
      <c r="X938" s="246"/>
      <c r="Y938" s="246"/>
      <c r="Z938" s="246"/>
      <c r="AA938" s="246"/>
      <c r="AB938" s="246"/>
      <c r="AC938" s="246"/>
      <c r="AD938" s="246"/>
      <c r="AE938" s="345">
        <f>AE937</f>
        <v>0</v>
      </c>
      <c r="AF938" s="345">
        <f t="shared" ref="AF938" si="2807">AF937</f>
        <v>0</v>
      </c>
      <c r="AG938" s="345">
        <f t="shared" ref="AG938" si="2808">AG937</f>
        <v>0</v>
      </c>
      <c r="AH938" s="345">
        <f t="shared" ref="AH938" si="2809">AH937</f>
        <v>0</v>
      </c>
      <c r="AI938" s="345">
        <f t="shared" ref="AI938" si="2810">AI937</f>
        <v>0</v>
      </c>
      <c r="AJ938" s="345">
        <f t="shared" ref="AJ938" si="2811">AJ937</f>
        <v>0</v>
      </c>
      <c r="AK938" s="345">
        <f t="shared" ref="AK938" si="2812">AK937</f>
        <v>0</v>
      </c>
      <c r="AL938" s="345">
        <f t="shared" ref="AL938" si="2813">AL937</f>
        <v>0</v>
      </c>
      <c r="AM938" s="345">
        <f t="shared" ref="AM938" si="2814">AM937</f>
        <v>0</v>
      </c>
      <c r="AN938" s="345">
        <f t="shared" ref="AN938" si="2815">AN937</f>
        <v>0</v>
      </c>
      <c r="AO938" s="345">
        <f t="shared" ref="AO938" si="2816">AO937</f>
        <v>0</v>
      </c>
      <c r="AP938" s="345">
        <f t="shared" ref="AP938" si="2817">AP937</f>
        <v>0</v>
      </c>
      <c r="AQ938" s="345">
        <f t="shared" ref="AQ938" si="2818">AQ937</f>
        <v>0</v>
      </c>
      <c r="AR938" s="345">
        <f t="shared" ref="AR938" si="2819">AR937</f>
        <v>0</v>
      </c>
      <c r="AS938" s="257"/>
    </row>
    <row r="939" spans="1:45" ht="15" hidden="1" outlineLevel="1">
      <c r="A939" s="434"/>
      <c r="B939" s="362"/>
      <c r="C939" s="242"/>
      <c r="D939" s="242"/>
      <c r="E939" s="242"/>
      <c r="F939" s="242"/>
      <c r="G939" s="242"/>
      <c r="H939" s="242"/>
      <c r="I939" s="242"/>
      <c r="J939" s="242"/>
      <c r="K939" s="242"/>
      <c r="L939" s="242"/>
      <c r="M939" s="242"/>
      <c r="N939" s="242"/>
      <c r="O939" s="242"/>
      <c r="P939" s="242"/>
      <c r="Q939" s="242"/>
      <c r="R939" s="242"/>
      <c r="S939" s="242"/>
      <c r="T939" s="242"/>
      <c r="U939" s="242"/>
      <c r="V939" s="242"/>
      <c r="W939" s="242"/>
      <c r="X939" s="242"/>
      <c r="Y939" s="242"/>
      <c r="Z939" s="242"/>
      <c r="AA939" s="242"/>
      <c r="AB939" s="242"/>
      <c r="AC939" s="242"/>
      <c r="AD939" s="242"/>
      <c r="AE939" s="346"/>
      <c r="AF939" s="359"/>
      <c r="AG939" s="359"/>
      <c r="AH939" s="359"/>
      <c r="AI939" s="359"/>
      <c r="AJ939" s="359"/>
      <c r="AK939" s="359"/>
      <c r="AL939" s="359"/>
      <c r="AM939" s="359"/>
      <c r="AN939" s="359"/>
      <c r="AO939" s="359"/>
      <c r="AP939" s="359"/>
      <c r="AQ939" s="359"/>
      <c r="AR939" s="359"/>
      <c r="AS939" s="257"/>
    </row>
    <row r="940" spans="1:45" ht="30" hidden="1" outlineLevel="1">
      <c r="A940" s="434">
        <v>45</v>
      </c>
      <c r="B940" s="362" t="s">
        <v>528</v>
      </c>
      <c r="C940" s="242" t="s">
        <v>323</v>
      </c>
      <c r="D940" s="246"/>
      <c r="E940" s="246"/>
      <c r="F940" s="246"/>
      <c r="G940" s="246"/>
      <c r="H940" s="246"/>
      <c r="I940" s="246"/>
      <c r="J940" s="246"/>
      <c r="K940" s="246"/>
      <c r="L940" s="246"/>
      <c r="M940" s="246"/>
      <c r="N940" s="246"/>
      <c r="O940" s="246"/>
      <c r="P940" s="246"/>
      <c r="Q940" s="246">
        <v>12</v>
      </c>
      <c r="R940" s="246"/>
      <c r="S940" s="246"/>
      <c r="T940" s="246"/>
      <c r="U940" s="246"/>
      <c r="V940" s="246"/>
      <c r="W940" s="246"/>
      <c r="X940" s="246"/>
      <c r="Y940" s="246"/>
      <c r="Z940" s="246"/>
      <c r="AA940" s="246"/>
      <c r="AB940" s="246"/>
      <c r="AC940" s="246"/>
      <c r="AD940" s="246"/>
      <c r="AE940" s="360"/>
      <c r="AF940" s="349"/>
      <c r="AG940" s="349"/>
      <c r="AH940" s="349"/>
      <c r="AI940" s="349"/>
      <c r="AJ940" s="349"/>
      <c r="AK940" s="349"/>
      <c r="AL940" s="349"/>
      <c r="AM940" s="349"/>
      <c r="AN940" s="349"/>
      <c r="AO940" s="349"/>
      <c r="AP940" s="349"/>
      <c r="AQ940" s="349"/>
      <c r="AR940" s="349"/>
      <c r="AS940" s="247">
        <f>SUM(AE940:AR940)</f>
        <v>0</v>
      </c>
    </row>
    <row r="941" spans="1:45" ht="15" hidden="1" outlineLevel="1">
      <c r="A941" s="434"/>
      <c r="B941" s="245" t="s">
        <v>632</v>
      </c>
      <c r="C941" s="242" t="s">
        <v>325</v>
      </c>
      <c r="D941" s="246"/>
      <c r="E941" s="246"/>
      <c r="F941" s="246"/>
      <c r="G941" s="246"/>
      <c r="H941" s="246"/>
      <c r="I941" s="246"/>
      <c r="J941" s="246"/>
      <c r="K941" s="246"/>
      <c r="L941" s="246"/>
      <c r="M941" s="246"/>
      <c r="N941" s="246"/>
      <c r="O941" s="246"/>
      <c r="P941" s="246"/>
      <c r="Q941" s="246">
        <f>Q940</f>
        <v>12</v>
      </c>
      <c r="R941" s="246"/>
      <c r="S941" s="246"/>
      <c r="T941" s="246"/>
      <c r="U941" s="246"/>
      <c r="V941" s="246"/>
      <c r="W941" s="246"/>
      <c r="X941" s="246"/>
      <c r="Y941" s="246"/>
      <c r="Z941" s="246"/>
      <c r="AA941" s="246"/>
      <c r="AB941" s="246"/>
      <c r="AC941" s="246"/>
      <c r="AD941" s="246"/>
      <c r="AE941" s="345">
        <f>AE940</f>
        <v>0</v>
      </c>
      <c r="AF941" s="345">
        <f t="shared" ref="AF941" si="2820">AF940</f>
        <v>0</v>
      </c>
      <c r="AG941" s="345">
        <f t="shared" ref="AG941" si="2821">AG940</f>
        <v>0</v>
      </c>
      <c r="AH941" s="345">
        <f t="shared" ref="AH941" si="2822">AH940</f>
        <v>0</v>
      </c>
      <c r="AI941" s="345">
        <f t="shared" ref="AI941" si="2823">AI940</f>
        <v>0</v>
      </c>
      <c r="AJ941" s="345">
        <f t="shared" ref="AJ941" si="2824">AJ940</f>
        <v>0</v>
      </c>
      <c r="AK941" s="345">
        <f t="shared" ref="AK941" si="2825">AK940</f>
        <v>0</v>
      </c>
      <c r="AL941" s="345">
        <f t="shared" ref="AL941" si="2826">AL940</f>
        <v>0</v>
      </c>
      <c r="AM941" s="345">
        <f t="shared" ref="AM941" si="2827">AM940</f>
        <v>0</v>
      </c>
      <c r="AN941" s="345">
        <f t="shared" ref="AN941" si="2828">AN940</f>
        <v>0</v>
      </c>
      <c r="AO941" s="345">
        <f t="shared" ref="AO941" si="2829">AO940</f>
        <v>0</v>
      </c>
      <c r="AP941" s="345">
        <f t="shared" ref="AP941" si="2830">AP940</f>
        <v>0</v>
      </c>
      <c r="AQ941" s="345">
        <f t="shared" ref="AQ941" si="2831">AQ940</f>
        <v>0</v>
      </c>
      <c r="AR941" s="345">
        <f t="shared" ref="AR941" si="2832">AR940</f>
        <v>0</v>
      </c>
      <c r="AS941" s="257"/>
    </row>
    <row r="942" spans="1:45" ht="15" hidden="1" outlineLevel="1">
      <c r="A942" s="434"/>
      <c r="B942" s="362"/>
      <c r="C942" s="242"/>
      <c r="D942" s="242"/>
      <c r="E942" s="242"/>
      <c r="F942" s="242"/>
      <c r="G942" s="242"/>
      <c r="H942" s="242"/>
      <c r="I942" s="242"/>
      <c r="J942" s="242"/>
      <c r="K942" s="242"/>
      <c r="L942" s="242"/>
      <c r="M942" s="242"/>
      <c r="N942" s="242"/>
      <c r="O942" s="242"/>
      <c r="P942" s="242"/>
      <c r="Q942" s="242"/>
      <c r="R942" s="242"/>
      <c r="S942" s="242"/>
      <c r="T942" s="242"/>
      <c r="U942" s="242"/>
      <c r="V942" s="242"/>
      <c r="W942" s="242"/>
      <c r="X942" s="242"/>
      <c r="Y942" s="242"/>
      <c r="Z942" s="242"/>
      <c r="AA942" s="242"/>
      <c r="AB942" s="242"/>
      <c r="AC942" s="242"/>
      <c r="AD942" s="242"/>
      <c r="AE942" s="346"/>
      <c r="AF942" s="359"/>
      <c r="AG942" s="359"/>
      <c r="AH942" s="359"/>
      <c r="AI942" s="359"/>
      <c r="AJ942" s="359"/>
      <c r="AK942" s="359"/>
      <c r="AL942" s="359"/>
      <c r="AM942" s="359"/>
      <c r="AN942" s="359"/>
      <c r="AO942" s="359"/>
      <c r="AP942" s="359"/>
      <c r="AQ942" s="359"/>
      <c r="AR942" s="359"/>
      <c r="AS942" s="257"/>
    </row>
    <row r="943" spans="1:45" ht="30" hidden="1" outlineLevel="1">
      <c r="A943" s="434">
        <v>46</v>
      </c>
      <c r="B943" s="362" t="s">
        <v>529</v>
      </c>
      <c r="C943" s="242" t="s">
        <v>323</v>
      </c>
      <c r="D943" s="246"/>
      <c r="E943" s="246"/>
      <c r="F943" s="246"/>
      <c r="G943" s="246"/>
      <c r="H943" s="246"/>
      <c r="I943" s="246"/>
      <c r="J943" s="246"/>
      <c r="K943" s="246"/>
      <c r="L943" s="246"/>
      <c r="M943" s="246"/>
      <c r="N943" s="246"/>
      <c r="O943" s="246"/>
      <c r="P943" s="246"/>
      <c r="Q943" s="246">
        <v>12</v>
      </c>
      <c r="R943" s="246"/>
      <c r="S943" s="246"/>
      <c r="T943" s="246"/>
      <c r="U943" s="246"/>
      <c r="V943" s="246"/>
      <c r="W943" s="246"/>
      <c r="X943" s="246"/>
      <c r="Y943" s="246"/>
      <c r="Z943" s="246"/>
      <c r="AA943" s="246"/>
      <c r="AB943" s="246"/>
      <c r="AC943" s="246"/>
      <c r="AD943" s="246"/>
      <c r="AE943" s="360"/>
      <c r="AF943" s="349"/>
      <c r="AG943" s="349"/>
      <c r="AH943" s="349"/>
      <c r="AI943" s="349"/>
      <c r="AJ943" s="349"/>
      <c r="AK943" s="349"/>
      <c r="AL943" s="349"/>
      <c r="AM943" s="349"/>
      <c r="AN943" s="349"/>
      <c r="AO943" s="349"/>
      <c r="AP943" s="349"/>
      <c r="AQ943" s="349"/>
      <c r="AR943" s="349"/>
      <c r="AS943" s="247">
        <f>SUM(AE943:AR943)</f>
        <v>0</v>
      </c>
    </row>
    <row r="944" spans="1:45" ht="15" hidden="1" outlineLevel="1">
      <c r="A944" s="434"/>
      <c r="B944" s="245" t="s">
        <v>632</v>
      </c>
      <c r="C944" s="242" t="s">
        <v>325</v>
      </c>
      <c r="D944" s="246"/>
      <c r="E944" s="246"/>
      <c r="F944" s="246"/>
      <c r="G944" s="246"/>
      <c r="H944" s="246"/>
      <c r="I944" s="246"/>
      <c r="J944" s="246"/>
      <c r="K944" s="246"/>
      <c r="L944" s="246"/>
      <c r="M944" s="246"/>
      <c r="N944" s="246"/>
      <c r="O944" s="246"/>
      <c r="P944" s="246"/>
      <c r="Q944" s="246">
        <f>Q943</f>
        <v>12</v>
      </c>
      <c r="R944" s="246"/>
      <c r="S944" s="246"/>
      <c r="T944" s="246"/>
      <c r="U944" s="246"/>
      <c r="V944" s="246"/>
      <c r="W944" s="246"/>
      <c r="X944" s="246"/>
      <c r="Y944" s="246"/>
      <c r="Z944" s="246"/>
      <c r="AA944" s="246"/>
      <c r="AB944" s="246"/>
      <c r="AC944" s="246"/>
      <c r="AD944" s="246"/>
      <c r="AE944" s="345">
        <f>AE943</f>
        <v>0</v>
      </c>
      <c r="AF944" s="345">
        <f t="shared" ref="AF944" si="2833">AF943</f>
        <v>0</v>
      </c>
      <c r="AG944" s="345">
        <f t="shared" ref="AG944" si="2834">AG943</f>
        <v>0</v>
      </c>
      <c r="AH944" s="345">
        <f t="shared" ref="AH944" si="2835">AH943</f>
        <v>0</v>
      </c>
      <c r="AI944" s="345">
        <f t="shared" ref="AI944" si="2836">AI943</f>
        <v>0</v>
      </c>
      <c r="AJ944" s="345">
        <f t="shared" ref="AJ944" si="2837">AJ943</f>
        <v>0</v>
      </c>
      <c r="AK944" s="345">
        <f t="shared" ref="AK944" si="2838">AK943</f>
        <v>0</v>
      </c>
      <c r="AL944" s="345">
        <f t="shared" ref="AL944" si="2839">AL943</f>
        <v>0</v>
      </c>
      <c r="AM944" s="345">
        <f t="shared" ref="AM944" si="2840">AM943</f>
        <v>0</v>
      </c>
      <c r="AN944" s="345">
        <f t="shared" ref="AN944" si="2841">AN943</f>
        <v>0</v>
      </c>
      <c r="AO944" s="345">
        <f t="shared" ref="AO944" si="2842">AO943</f>
        <v>0</v>
      </c>
      <c r="AP944" s="345">
        <f t="shared" ref="AP944" si="2843">AP943</f>
        <v>0</v>
      </c>
      <c r="AQ944" s="345">
        <f t="shared" ref="AQ944" si="2844">AQ943</f>
        <v>0</v>
      </c>
      <c r="AR944" s="345">
        <f t="shared" ref="AR944" si="2845">AR943</f>
        <v>0</v>
      </c>
      <c r="AS944" s="257"/>
    </row>
    <row r="945" spans="1:45" ht="15" hidden="1" outlineLevel="1">
      <c r="A945" s="434"/>
      <c r="B945" s="362"/>
      <c r="C945" s="242"/>
      <c r="D945" s="242"/>
      <c r="E945" s="242"/>
      <c r="F945" s="242"/>
      <c r="G945" s="242"/>
      <c r="H945" s="242"/>
      <c r="I945" s="242"/>
      <c r="J945" s="242"/>
      <c r="K945" s="242"/>
      <c r="L945" s="242"/>
      <c r="M945" s="242"/>
      <c r="N945" s="242"/>
      <c r="O945" s="242"/>
      <c r="P945" s="242"/>
      <c r="Q945" s="242"/>
      <c r="R945" s="242"/>
      <c r="S945" s="242"/>
      <c r="T945" s="242"/>
      <c r="U945" s="242"/>
      <c r="V945" s="242"/>
      <c r="W945" s="242"/>
      <c r="X945" s="242"/>
      <c r="Y945" s="242"/>
      <c r="Z945" s="242"/>
      <c r="AA945" s="242"/>
      <c r="AB945" s="242"/>
      <c r="AC945" s="242"/>
      <c r="AD945" s="242"/>
      <c r="AE945" s="346"/>
      <c r="AF945" s="359"/>
      <c r="AG945" s="359"/>
      <c r="AH945" s="359"/>
      <c r="AI945" s="359"/>
      <c r="AJ945" s="359"/>
      <c r="AK945" s="359"/>
      <c r="AL945" s="359"/>
      <c r="AM945" s="359"/>
      <c r="AN945" s="359"/>
      <c r="AO945" s="359"/>
      <c r="AP945" s="359"/>
      <c r="AQ945" s="359"/>
      <c r="AR945" s="359"/>
      <c r="AS945" s="257"/>
    </row>
    <row r="946" spans="1:45" ht="30" hidden="1" outlineLevel="1">
      <c r="A946" s="434">
        <v>47</v>
      </c>
      <c r="B946" s="362" t="s">
        <v>530</v>
      </c>
      <c r="C946" s="242" t="s">
        <v>323</v>
      </c>
      <c r="D946" s="246"/>
      <c r="E946" s="246"/>
      <c r="F946" s="246"/>
      <c r="G946" s="246"/>
      <c r="H946" s="246"/>
      <c r="I946" s="246"/>
      <c r="J946" s="246"/>
      <c r="K946" s="246"/>
      <c r="L946" s="246"/>
      <c r="M946" s="246"/>
      <c r="N946" s="246"/>
      <c r="O946" s="246"/>
      <c r="P946" s="246"/>
      <c r="Q946" s="246">
        <v>12</v>
      </c>
      <c r="R946" s="246"/>
      <c r="S946" s="246"/>
      <c r="T946" s="246"/>
      <c r="U946" s="246"/>
      <c r="V946" s="246"/>
      <c r="W946" s="246"/>
      <c r="X946" s="246"/>
      <c r="Y946" s="246"/>
      <c r="Z946" s="246"/>
      <c r="AA946" s="246"/>
      <c r="AB946" s="246"/>
      <c r="AC946" s="246"/>
      <c r="AD946" s="246"/>
      <c r="AE946" s="360"/>
      <c r="AF946" s="349"/>
      <c r="AG946" s="349"/>
      <c r="AH946" s="349"/>
      <c r="AI946" s="349"/>
      <c r="AJ946" s="349"/>
      <c r="AK946" s="349"/>
      <c r="AL946" s="349"/>
      <c r="AM946" s="349"/>
      <c r="AN946" s="349"/>
      <c r="AO946" s="349"/>
      <c r="AP946" s="349"/>
      <c r="AQ946" s="349"/>
      <c r="AR946" s="349"/>
      <c r="AS946" s="247">
        <f>SUM(AE946:AR946)</f>
        <v>0</v>
      </c>
    </row>
    <row r="947" spans="1:45" ht="15" hidden="1" outlineLevel="1">
      <c r="A947" s="434"/>
      <c r="B947" s="245" t="s">
        <v>632</v>
      </c>
      <c r="C947" s="242" t="s">
        <v>325</v>
      </c>
      <c r="D947" s="246"/>
      <c r="E947" s="246"/>
      <c r="F947" s="246"/>
      <c r="G947" s="246"/>
      <c r="H947" s="246"/>
      <c r="I947" s="246"/>
      <c r="J947" s="246"/>
      <c r="K947" s="246"/>
      <c r="L947" s="246"/>
      <c r="M947" s="246"/>
      <c r="N947" s="246"/>
      <c r="O947" s="246"/>
      <c r="P947" s="246"/>
      <c r="Q947" s="246">
        <f>Q946</f>
        <v>12</v>
      </c>
      <c r="R947" s="246"/>
      <c r="S947" s="246"/>
      <c r="T947" s="246"/>
      <c r="U947" s="246"/>
      <c r="V947" s="246"/>
      <c r="W947" s="246"/>
      <c r="X947" s="246"/>
      <c r="Y947" s="246"/>
      <c r="Z947" s="246"/>
      <c r="AA947" s="246"/>
      <c r="AB947" s="246"/>
      <c r="AC947" s="246"/>
      <c r="AD947" s="246"/>
      <c r="AE947" s="345">
        <f>AE946</f>
        <v>0</v>
      </c>
      <c r="AF947" s="345">
        <f t="shared" ref="AF947" si="2846">AF946</f>
        <v>0</v>
      </c>
      <c r="AG947" s="345">
        <f t="shared" ref="AG947" si="2847">AG946</f>
        <v>0</v>
      </c>
      <c r="AH947" s="345">
        <f t="shared" ref="AH947" si="2848">AH946</f>
        <v>0</v>
      </c>
      <c r="AI947" s="345">
        <f t="shared" ref="AI947" si="2849">AI946</f>
        <v>0</v>
      </c>
      <c r="AJ947" s="345">
        <f t="shared" ref="AJ947" si="2850">AJ946</f>
        <v>0</v>
      </c>
      <c r="AK947" s="345">
        <f t="shared" ref="AK947" si="2851">AK946</f>
        <v>0</v>
      </c>
      <c r="AL947" s="345">
        <f t="shared" ref="AL947" si="2852">AL946</f>
        <v>0</v>
      </c>
      <c r="AM947" s="345">
        <f t="shared" ref="AM947" si="2853">AM946</f>
        <v>0</v>
      </c>
      <c r="AN947" s="345">
        <f t="shared" ref="AN947" si="2854">AN946</f>
        <v>0</v>
      </c>
      <c r="AO947" s="345">
        <f t="shared" ref="AO947" si="2855">AO946</f>
        <v>0</v>
      </c>
      <c r="AP947" s="345">
        <f t="shared" ref="AP947" si="2856">AP946</f>
        <v>0</v>
      </c>
      <c r="AQ947" s="345">
        <f t="shared" ref="AQ947" si="2857">AQ946</f>
        <v>0</v>
      </c>
      <c r="AR947" s="345">
        <f t="shared" ref="AR947" si="2858">AR946</f>
        <v>0</v>
      </c>
      <c r="AS947" s="257"/>
    </row>
    <row r="948" spans="1:45" ht="15" hidden="1" outlineLevel="1">
      <c r="A948" s="434"/>
      <c r="B948" s="362"/>
      <c r="C948" s="242"/>
      <c r="D948" s="242"/>
      <c r="E948" s="242"/>
      <c r="F948" s="242"/>
      <c r="G948" s="242"/>
      <c r="H948" s="242"/>
      <c r="I948" s="242"/>
      <c r="J948" s="242"/>
      <c r="K948" s="242"/>
      <c r="L948" s="242"/>
      <c r="M948" s="242"/>
      <c r="N948" s="242"/>
      <c r="O948" s="242"/>
      <c r="P948" s="242"/>
      <c r="Q948" s="242"/>
      <c r="R948" s="242"/>
      <c r="S948" s="242"/>
      <c r="T948" s="242"/>
      <c r="U948" s="242"/>
      <c r="V948" s="242"/>
      <c r="W948" s="242"/>
      <c r="X948" s="242"/>
      <c r="Y948" s="242"/>
      <c r="Z948" s="242"/>
      <c r="AA948" s="242"/>
      <c r="AB948" s="242"/>
      <c r="AC948" s="242"/>
      <c r="AD948" s="242"/>
      <c r="AE948" s="346"/>
      <c r="AF948" s="359"/>
      <c r="AG948" s="359"/>
      <c r="AH948" s="359"/>
      <c r="AI948" s="359"/>
      <c r="AJ948" s="359"/>
      <c r="AK948" s="359"/>
      <c r="AL948" s="359"/>
      <c r="AM948" s="359"/>
      <c r="AN948" s="359"/>
      <c r="AO948" s="359"/>
      <c r="AP948" s="359"/>
      <c r="AQ948" s="359"/>
      <c r="AR948" s="359"/>
      <c r="AS948" s="257"/>
    </row>
    <row r="949" spans="1:45" ht="30" hidden="1" outlineLevel="1">
      <c r="A949" s="434">
        <v>48</v>
      </c>
      <c r="B949" s="362" t="s">
        <v>531</v>
      </c>
      <c r="C949" s="242" t="s">
        <v>323</v>
      </c>
      <c r="D949" s="246"/>
      <c r="E949" s="246"/>
      <c r="F949" s="246"/>
      <c r="G949" s="246"/>
      <c r="H949" s="246"/>
      <c r="I949" s="246"/>
      <c r="J949" s="246"/>
      <c r="K949" s="246"/>
      <c r="L949" s="246"/>
      <c r="M949" s="246"/>
      <c r="N949" s="246"/>
      <c r="O949" s="246"/>
      <c r="P949" s="246"/>
      <c r="Q949" s="246">
        <v>12</v>
      </c>
      <c r="R949" s="246"/>
      <c r="S949" s="246"/>
      <c r="T949" s="246"/>
      <c r="U949" s="246"/>
      <c r="V949" s="246"/>
      <c r="W949" s="246"/>
      <c r="X949" s="246"/>
      <c r="Y949" s="246"/>
      <c r="Z949" s="246"/>
      <c r="AA949" s="246"/>
      <c r="AB949" s="246"/>
      <c r="AC949" s="246"/>
      <c r="AD949" s="246"/>
      <c r="AE949" s="360"/>
      <c r="AF949" s="349"/>
      <c r="AG949" s="349"/>
      <c r="AH949" s="349"/>
      <c r="AI949" s="349"/>
      <c r="AJ949" s="349"/>
      <c r="AK949" s="349"/>
      <c r="AL949" s="349"/>
      <c r="AM949" s="349"/>
      <c r="AN949" s="349"/>
      <c r="AO949" s="349"/>
      <c r="AP949" s="349"/>
      <c r="AQ949" s="349"/>
      <c r="AR949" s="349"/>
      <c r="AS949" s="247">
        <f>SUM(AE949:AR949)</f>
        <v>0</v>
      </c>
    </row>
    <row r="950" spans="1:45" ht="15" hidden="1" outlineLevel="1">
      <c r="A950" s="434"/>
      <c r="B950" s="245" t="s">
        <v>632</v>
      </c>
      <c r="C950" s="242" t="s">
        <v>325</v>
      </c>
      <c r="D950" s="246"/>
      <c r="E950" s="246"/>
      <c r="F950" s="246"/>
      <c r="G950" s="246"/>
      <c r="H950" s="246"/>
      <c r="I950" s="246"/>
      <c r="J950" s="246"/>
      <c r="K950" s="246"/>
      <c r="L950" s="246"/>
      <c r="M950" s="246"/>
      <c r="N950" s="246"/>
      <c r="O950" s="246"/>
      <c r="P950" s="246"/>
      <c r="Q950" s="246">
        <f>Q949</f>
        <v>12</v>
      </c>
      <c r="R950" s="246"/>
      <c r="S950" s="246"/>
      <c r="T950" s="246"/>
      <c r="U950" s="246"/>
      <c r="V950" s="246"/>
      <c r="W950" s="246"/>
      <c r="X950" s="246"/>
      <c r="Y950" s="246"/>
      <c r="Z950" s="246"/>
      <c r="AA950" s="246"/>
      <c r="AB950" s="246"/>
      <c r="AC950" s="246"/>
      <c r="AD950" s="246"/>
      <c r="AE950" s="345">
        <f>AE949</f>
        <v>0</v>
      </c>
      <c r="AF950" s="345">
        <f t="shared" ref="AF950" si="2859">AF949</f>
        <v>0</v>
      </c>
      <c r="AG950" s="345">
        <f t="shared" ref="AG950" si="2860">AG949</f>
        <v>0</v>
      </c>
      <c r="AH950" s="345">
        <f t="shared" ref="AH950" si="2861">AH949</f>
        <v>0</v>
      </c>
      <c r="AI950" s="345">
        <f t="shared" ref="AI950" si="2862">AI949</f>
        <v>0</v>
      </c>
      <c r="AJ950" s="345">
        <f t="shared" ref="AJ950" si="2863">AJ949</f>
        <v>0</v>
      </c>
      <c r="AK950" s="345">
        <f t="shared" ref="AK950" si="2864">AK949</f>
        <v>0</v>
      </c>
      <c r="AL950" s="345">
        <f t="shared" ref="AL950" si="2865">AL949</f>
        <v>0</v>
      </c>
      <c r="AM950" s="345">
        <f t="shared" ref="AM950" si="2866">AM949</f>
        <v>0</v>
      </c>
      <c r="AN950" s="345">
        <f t="shared" ref="AN950" si="2867">AN949</f>
        <v>0</v>
      </c>
      <c r="AO950" s="345">
        <f t="shared" ref="AO950" si="2868">AO949</f>
        <v>0</v>
      </c>
      <c r="AP950" s="345">
        <f t="shared" ref="AP950" si="2869">AP949</f>
        <v>0</v>
      </c>
      <c r="AQ950" s="345">
        <f t="shared" ref="AQ950" si="2870">AQ949</f>
        <v>0</v>
      </c>
      <c r="AR950" s="345">
        <f t="shared" ref="AR950" si="2871">AR949</f>
        <v>0</v>
      </c>
      <c r="AS950" s="257"/>
    </row>
    <row r="951" spans="1:45" ht="15" hidden="1" outlineLevel="1">
      <c r="A951" s="434"/>
      <c r="B951" s="362"/>
      <c r="C951" s="242"/>
      <c r="D951" s="242"/>
      <c r="E951" s="242"/>
      <c r="F951" s="242"/>
      <c r="G951" s="242"/>
      <c r="H951" s="242"/>
      <c r="I951" s="242"/>
      <c r="J951" s="242"/>
      <c r="K951" s="242"/>
      <c r="L951" s="242"/>
      <c r="M951" s="242"/>
      <c r="N951" s="242"/>
      <c r="O951" s="242"/>
      <c r="P951" s="242"/>
      <c r="Q951" s="242"/>
      <c r="R951" s="242"/>
      <c r="S951" s="242"/>
      <c r="T951" s="242"/>
      <c r="U951" s="242"/>
      <c r="V951" s="242"/>
      <c r="W951" s="242"/>
      <c r="X951" s="242"/>
      <c r="Y951" s="242"/>
      <c r="Z951" s="242"/>
      <c r="AA951" s="242"/>
      <c r="AB951" s="242"/>
      <c r="AC951" s="242"/>
      <c r="AD951" s="242"/>
      <c r="AE951" s="346"/>
      <c r="AF951" s="359"/>
      <c r="AG951" s="359"/>
      <c r="AH951" s="359"/>
      <c r="AI951" s="359"/>
      <c r="AJ951" s="359"/>
      <c r="AK951" s="359"/>
      <c r="AL951" s="359"/>
      <c r="AM951" s="359"/>
      <c r="AN951" s="359"/>
      <c r="AO951" s="359"/>
      <c r="AP951" s="359"/>
      <c r="AQ951" s="359"/>
      <c r="AR951" s="359"/>
      <c r="AS951" s="257"/>
    </row>
    <row r="952" spans="1:45" ht="30" hidden="1" outlineLevel="1">
      <c r="A952" s="434">
        <v>49</v>
      </c>
      <c r="B952" s="362" t="s">
        <v>532</v>
      </c>
      <c r="C952" s="242" t="s">
        <v>323</v>
      </c>
      <c r="D952" s="246"/>
      <c r="E952" s="246"/>
      <c r="F952" s="246"/>
      <c r="G952" s="246"/>
      <c r="H952" s="246"/>
      <c r="I952" s="246"/>
      <c r="J952" s="246"/>
      <c r="K952" s="246"/>
      <c r="L952" s="246"/>
      <c r="M952" s="246"/>
      <c r="N952" s="246"/>
      <c r="O952" s="246"/>
      <c r="P952" s="246"/>
      <c r="Q952" s="246">
        <v>12</v>
      </c>
      <c r="R952" s="246"/>
      <c r="S952" s="246"/>
      <c r="T952" s="246"/>
      <c r="U952" s="246"/>
      <c r="V952" s="246"/>
      <c r="W952" s="246"/>
      <c r="X952" s="246"/>
      <c r="Y952" s="246"/>
      <c r="Z952" s="246"/>
      <c r="AA952" s="246"/>
      <c r="AB952" s="246"/>
      <c r="AC952" s="246"/>
      <c r="AD952" s="246"/>
      <c r="AE952" s="360"/>
      <c r="AF952" s="349"/>
      <c r="AG952" s="349"/>
      <c r="AH952" s="349"/>
      <c r="AI952" s="349"/>
      <c r="AJ952" s="349"/>
      <c r="AK952" s="349"/>
      <c r="AL952" s="349"/>
      <c r="AM952" s="349"/>
      <c r="AN952" s="349"/>
      <c r="AO952" s="349"/>
      <c r="AP952" s="349"/>
      <c r="AQ952" s="349"/>
      <c r="AR952" s="349"/>
      <c r="AS952" s="247">
        <f>SUM(AE952:AR952)</f>
        <v>0</v>
      </c>
    </row>
    <row r="953" spans="1:45" ht="15" hidden="1" outlineLevel="1">
      <c r="A953" s="434"/>
      <c r="B953" s="245" t="s">
        <v>632</v>
      </c>
      <c r="C953" s="242" t="s">
        <v>325</v>
      </c>
      <c r="D953" s="246"/>
      <c r="E953" s="246"/>
      <c r="F953" s="246"/>
      <c r="G953" s="246"/>
      <c r="H953" s="246"/>
      <c r="I953" s="246"/>
      <c r="J953" s="246"/>
      <c r="K953" s="246"/>
      <c r="L953" s="246"/>
      <c r="M953" s="246"/>
      <c r="N953" s="246"/>
      <c r="O953" s="246"/>
      <c r="P953" s="246"/>
      <c r="Q953" s="246">
        <f>Q952</f>
        <v>12</v>
      </c>
      <c r="R953" s="246"/>
      <c r="S953" s="246"/>
      <c r="T953" s="246"/>
      <c r="U953" s="246"/>
      <c r="V953" s="246"/>
      <c r="W953" s="246"/>
      <c r="X953" s="246"/>
      <c r="Y953" s="246"/>
      <c r="Z953" s="246"/>
      <c r="AA953" s="246"/>
      <c r="AB953" s="246"/>
      <c r="AC953" s="246"/>
      <c r="AD953" s="246"/>
      <c r="AE953" s="345">
        <f>AE952</f>
        <v>0</v>
      </c>
      <c r="AF953" s="345">
        <f t="shared" ref="AF953" si="2872">AF952</f>
        <v>0</v>
      </c>
      <c r="AG953" s="345">
        <f t="shared" ref="AG953" si="2873">AG952</f>
        <v>0</v>
      </c>
      <c r="AH953" s="345">
        <f t="shared" ref="AH953" si="2874">AH952</f>
        <v>0</v>
      </c>
      <c r="AI953" s="345">
        <f t="shared" ref="AI953" si="2875">AI952</f>
        <v>0</v>
      </c>
      <c r="AJ953" s="345">
        <f t="shared" ref="AJ953" si="2876">AJ952</f>
        <v>0</v>
      </c>
      <c r="AK953" s="345">
        <f t="shared" ref="AK953" si="2877">AK952</f>
        <v>0</v>
      </c>
      <c r="AL953" s="345">
        <f t="shared" ref="AL953" si="2878">AL952</f>
        <v>0</v>
      </c>
      <c r="AM953" s="345">
        <f t="shared" ref="AM953" si="2879">AM952</f>
        <v>0</v>
      </c>
      <c r="AN953" s="345">
        <f t="shared" ref="AN953" si="2880">AN952</f>
        <v>0</v>
      </c>
      <c r="AO953" s="345">
        <f t="shared" ref="AO953" si="2881">AO952</f>
        <v>0</v>
      </c>
      <c r="AP953" s="345">
        <f t="shared" ref="AP953" si="2882">AP952</f>
        <v>0</v>
      </c>
      <c r="AQ953" s="345">
        <f t="shared" ref="AQ953" si="2883">AQ952</f>
        <v>0</v>
      </c>
      <c r="AR953" s="345">
        <f t="shared" ref="AR953" si="2884">AR952</f>
        <v>0</v>
      </c>
      <c r="AS953" s="257"/>
    </row>
    <row r="954" spans="1:45" ht="15.6" hidden="1" outlineLevel="1">
      <c r="A954" s="434"/>
      <c r="B954" s="273"/>
      <c r="C954" s="251"/>
      <c r="D954" s="242"/>
      <c r="E954" s="242"/>
      <c r="F954" s="242"/>
      <c r="G954" s="242"/>
      <c r="H954" s="242"/>
      <c r="I954" s="242"/>
      <c r="J954" s="242"/>
      <c r="K954" s="242"/>
      <c r="L954" s="242"/>
      <c r="M954" s="242"/>
      <c r="N954" s="242"/>
      <c r="O954" s="242"/>
      <c r="P954" s="242"/>
      <c r="Q954" s="251"/>
      <c r="R954" s="242"/>
      <c r="S954" s="242"/>
      <c r="T954" s="242"/>
      <c r="U954" s="242"/>
      <c r="V954" s="242"/>
      <c r="W954" s="242"/>
      <c r="X954" s="242"/>
      <c r="Y954" s="242"/>
      <c r="Z954" s="242"/>
      <c r="AA954" s="242"/>
      <c r="AB954" s="242"/>
      <c r="AC954" s="242"/>
      <c r="AD954" s="242"/>
      <c r="AE954" s="346"/>
      <c r="AF954" s="346"/>
      <c r="AG954" s="346"/>
      <c r="AH954" s="346"/>
      <c r="AI954" s="346"/>
      <c r="AJ954" s="346"/>
      <c r="AK954" s="346"/>
      <c r="AL954" s="346"/>
      <c r="AM954" s="346"/>
      <c r="AN954" s="346"/>
      <c r="AO954" s="346"/>
      <c r="AP954" s="346"/>
      <c r="AQ954" s="346"/>
      <c r="AR954" s="346"/>
      <c r="AS954" s="257"/>
    </row>
    <row r="955" spans="1:45" ht="15.6" hidden="1" outlineLevel="1">
      <c r="A955" s="434"/>
      <c r="B955" s="622" t="s">
        <v>633</v>
      </c>
      <c r="AS955" s="618"/>
    </row>
    <row r="956" spans="1:45" ht="15" hidden="1" outlineLevel="1">
      <c r="A956" s="434">
        <v>50</v>
      </c>
      <c r="B956" s="245"/>
      <c r="AS956" s="618"/>
    </row>
    <row r="957" spans="1:45" ht="15.6" hidden="1" outlineLevel="1">
      <c r="A957" s="434"/>
      <c r="B957" s="362" t="s">
        <v>634</v>
      </c>
      <c r="C957" s="242" t="s">
        <v>323</v>
      </c>
      <c r="D957" s="246"/>
      <c r="E957" s="246"/>
      <c r="F957" s="246"/>
      <c r="G957" s="246"/>
      <c r="H957" s="246"/>
      <c r="I957" s="246"/>
      <c r="J957" s="246"/>
      <c r="K957" s="246"/>
      <c r="L957" s="246"/>
      <c r="M957" s="246"/>
      <c r="N957" s="246"/>
      <c r="O957" s="246"/>
      <c r="P957" s="246"/>
      <c r="Q957" s="246">
        <v>12</v>
      </c>
      <c r="R957" s="246"/>
      <c r="S957" s="246"/>
      <c r="T957" s="246"/>
      <c r="U957" s="246"/>
      <c r="V957" s="246"/>
      <c r="W957" s="246"/>
      <c r="X957" s="246"/>
      <c r="Y957" s="246"/>
      <c r="Z957" s="246"/>
      <c r="AA957" s="246"/>
      <c r="AB957" s="246"/>
      <c r="AC957" s="246"/>
      <c r="AD957" s="246"/>
      <c r="AE957" s="360"/>
      <c r="AF957" s="349"/>
      <c r="AG957" s="349"/>
      <c r="AH957" s="349"/>
      <c r="AI957" s="349"/>
      <c r="AJ957" s="349"/>
      <c r="AK957" s="349"/>
      <c r="AL957" s="349"/>
      <c r="AM957" s="349"/>
      <c r="AN957" s="349"/>
      <c r="AO957" s="349"/>
      <c r="AP957" s="349"/>
      <c r="AQ957" s="349"/>
      <c r="AR957" s="349"/>
      <c r="AS957" s="247">
        <f>SUM(AE957:AR957)</f>
        <v>0</v>
      </c>
    </row>
    <row r="958" spans="1:45" ht="15" hidden="1" outlineLevel="1">
      <c r="A958" s="434"/>
      <c r="B958" s="245" t="s">
        <v>632</v>
      </c>
      <c r="C958" s="242" t="s">
        <v>325</v>
      </c>
      <c r="D958" s="246"/>
      <c r="E958" s="246"/>
      <c r="F958" s="246"/>
      <c r="G958" s="246"/>
      <c r="H958" s="246"/>
      <c r="I958" s="246"/>
      <c r="J958" s="246"/>
      <c r="K958" s="246"/>
      <c r="L958" s="246"/>
      <c r="M958" s="246"/>
      <c r="N958" s="246"/>
      <c r="O958" s="246"/>
      <c r="P958" s="246"/>
      <c r="Q958" s="246">
        <f>Q957</f>
        <v>12</v>
      </c>
      <c r="R958" s="246"/>
      <c r="S958" s="246"/>
      <c r="T958" s="246"/>
      <c r="U958" s="246"/>
      <c r="V958" s="246"/>
      <c r="W958" s="246"/>
      <c r="X958" s="246"/>
      <c r="Y958" s="246"/>
      <c r="Z958" s="246"/>
      <c r="AA958" s="246"/>
      <c r="AB958" s="246"/>
      <c r="AC958" s="246"/>
      <c r="AD958" s="246"/>
      <c r="AE958" s="345">
        <f>AE957</f>
        <v>0</v>
      </c>
      <c r="AF958" s="345">
        <f t="shared" ref="AF958:AR958" si="2885">AF957</f>
        <v>0</v>
      </c>
      <c r="AG958" s="345">
        <f t="shared" si="2885"/>
        <v>0</v>
      </c>
      <c r="AH958" s="345">
        <f t="shared" si="2885"/>
        <v>0</v>
      </c>
      <c r="AI958" s="345">
        <f t="shared" si="2885"/>
        <v>0</v>
      </c>
      <c r="AJ958" s="345">
        <f t="shared" si="2885"/>
        <v>0</v>
      </c>
      <c r="AK958" s="345">
        <f t="shared" si="2885"/>
        <v>0</v>
      </c>
      <c r="AL958" s="345">
        <f t="shared" si="2885"/>
        <v>0</v>
      </c>
      <c r="AM958" s="345">
        <f t="shared" si="2885"/>
        <v>0</v>
      </c>
      <c r="AN958" s="345">
        <f t="shared" si="2885"/>
        <v>0</v>
      </c>
      <c r="AO958" s="345">
        <f t="shared" si="2885"/>
        <v>0</v>
      </c>
      <c r="AP958" s="345">
        <f t="shared" si="2885"/>
        <v>0</v>
      </c>
      <c r="AQ958" s="345">
        <f t="shared" si="2885"/>
        <v>0</v>
      </c>
      <c r="AR958" s="345">
        <f t="shared" si="2885"/>
        <v>0</v>
      </c>
      <c r="AS958" s="257"/>
    </row>
    <row r="959" spans="1:45" ht="15" hidden="1" outlineLevel="1">
      <c r="A959" s="434"/>
      <c r="B959" s="245"/>
      <c r="C959" s="256"/>
      <c r="D959" s="242"/>
      <c r="E959" s="242"/>
      <c r="F959" s="242"/>
      <c r="G959" s="242"/>
      <c r="H959" s="242"/>
      <c r="I959" s="242"/>
      <c r="J959" s="242"/>
      <c r="K959" s="242"/>
      <c r="L959" s="242"/>
      <c r="M959" s="242"/>
      <c r="N959" s="242"/>
      <c r="O959" s="242"/>
      <c r="P959" s="242"/>
      <c r="Q959" s="242"/>
      <c r="R959" s="242"/>
      <c r="S959" s="242"/>
      <c r="T959" s="242"/>
      <c r="U959" s="242"/>
      <c r="V959" s="242"/>
      <c r="W959" s="242"/>
      <c r="X959" s="242"/>
      <c r="Y959" s="242"/>
      <c r="Z959" s="242"/>
      <c r="AA959" s="242"/>
      <c r="AB959" s="242"/>
      <c r="AC959" s="242"/>
      <c r="AD959" s="242"/>
      <c r="AE959" s="252"/>
      <c r="AF959" s="252"/>
      <c r="AG959" s="252"/>
      <c r="AH959" s="252"/>
      <c r="AI959" s="252"/>
      <c r="AJ959" s="252"/>
      <c r="AK959" s="252"/>
      <c r="AL959" s="252"/>
      <c r="AM959" s="252"/>
      <c r="AN959" s="252"/>
      <c r="AO959" s="252"/>
      <c r="AP959" s="252"/>
      <c r="AQ959" s="252"/>
      <c r="AR959" s="252"/>
      <c r="AS959" s="257"/>
    </row>
    <row r="960" spans="1:45" ht="15.6" hidden="1" collapsed="1">
      <c r="B960" s="277" t="s">
        <v>635</v>
      </c>
      <c r="C960" s="279"/>
      <c r="D960" s="279">
        <f>SUM(D798:D953)</f>
        <v>0</v>
      </c>
      <c r="E960" s="279"/>
      <c r="F960" s="279"/>
      <c r="G960" s="279"/>
      <c r="H960" s="279"/>
      <c r="I960" s="279"/>
      <c r="J960" s="279"/>
      <c r="K960" s="279"/>
      <c r="L960" s="279"/>
      <c r="M960" s="279"/>
      <c r="N960" s="279"/>
      <c r="O960" s="279"/>
      <c r="P960" s="279"/>
      <c r="Q960" s="279"/>
      <c r="R960" s="279">
        <f>SUM(R798:R953)</f>
        <v>0</v>
      </c>
      <c r="S960" s="279"/>
      <c r="T960" s="279"/>
      <c r="U960" s="279"/>
      <c r="V960" s="279"/>
      <c r="W960" s="279"/>
      <c r="X960" s="279"/>
      <c r="Y960" s="279"/>
      <c r="Z960" s="279"/>
      <c r="AA960" s="279"/>
      <c r="AB960" s="279"/>
      <c r="AC960" s="279"/>
      <c r="AD960" s="279"/>
      <c r="AE960" s="279">
        <f>IF(AE796="kWh",SUMPRODUCT(D798:D958,AE798:AE958))</f>
        <v>0</v>
      </c>
      <c r="AF960" s="279">
        <f>IF(AF796="kWh",SUMPRODUCT(D798:D958,AF798:AF958))</f>
        <v>0</v>
      </c>
      <c r="AG960" s="279">
        <f>IF(AG796="kw",SUMPRODUCT($Q$798:$Q$958,$R$798:$R$958,AG798:AG958),SUMPRODUCT($D$798:$D$958,AG798:AG958))</f>
        <v>0</v>
      </c>
      <c r="AH960" s="279">
        <f t="shared" ref="AH960:AR960" si="2886">IF(AH796="kw",SUMPRODUCT($Q$798:$Q$958,$R$798:$R$958,AH798:AH958),SUMPRODUCT($D$798:$D$958,AH798:AH958))</f>
        <v>0</v>
      </c>
      <c r="AI960" s="279">
        <f>IF(AI796="kw",SUMPRODUCT($Q$798:$Q$958,$R$798:$R$958,AI798:AI958),SUMPRODUCT($D$798:$D$958,AI798:AI958))</f>
        <v>0</v>
      </c>
      <c r="AJ960" s="279">
        <f t="shared" si="2886"/>
        <v>0</v>
      </c>
      <c r="AK960" s="279">
        <f t="shared" si="2886"/>
        <v>0</v>
      </c>
      <c r="AL960" s="279">
        <f t="shared" si="2886"/>
        <v>0</v>
      </c>
      <c r="AM960" s="279">
        <f t="shared" si="2886"/>
        <v>0</v>
      </c>
      <c r="AN960" s="279">
        <f t="shared" si="2886"/>
        <v>0</v>
      </c>
      <c r="AO960" s="279">
        <f t="shared" si="2886"/>
        <v>0</v>
      </c>
      <c r="AP960" s="279">
        <f t="shared" si="2886"/>
        <v>0</v>
      </c>
      <c r="AQ960" s="279">
        <f t="shared" si="2886"/>
        <v>0</v>
      </c>
      <c r="AR960" s="279">
        <f t="shared" si="2886"/>
        <v>0</v>
      </c>
      <c r="AS960" s="280"/>
    </row>
    <row r="961" spans="2:45" ht="15.6" hidden="1">
      <c r="B961" s="332" t="s">
        <v>636</v>
      </c>
      <c r="C961" s="333"/>
      <c r="D961" s="333"/>
      <c r="E961" s="333"/>
      <c r="F961" s="333"/>
      <c r="G961" s="333"/>
      <c r="H961" s="333"/>
      <c r="I961" s="333"/>
      <c r="J961" s="333"/>
      <c r="K961" s="333"/>
      <c r="L961" s="333"/>
      <c r="M961" s="333"/>
      <c r="N961" s="333"/>
      <c r="O961" s="333"/>
      <c r="P961" s="333"/>
      <c r="Q961" s="333"/>
      <c r="R961" s="333"/>
      <c r="S961" s="333"/>
      <c r="T961" s="333"/>
      <c r="U961" s="333"/>
      <c r="V961" s="333"/>
      <c r="W961" s="333"/>
      <c r="X961" s="333"/>
      <c r="Y961" s="333"/>
      <c r="Z961" s="333"/>
      <c r="AA961" s="333"/>
      <c r="AB961" s="333"/>
      <c r="AC961" s="333"/>
      <c r="AD961" s="333"/>
      <c r="AE961" s="333">
        <f>HLOOKUP(AE795,'2. LRAMVA Threshold'!$B$56:$Q$74,11,FALSE)</f>
        <v>0</v>
      </c>
      <c r="AF961" s="333">
        <f>HLOOKUP(AF795,'2. LRAMVA Threshold'!$B$56:$Q$67,11,FALSE)</f>
        <v>0</v>
      </c>
      <c r="AG961" s="333">
        <f>HLOOKUP(AG605,'2. LRAMVA Threshold'!$B$56:$Q$67,11,FALSE)</f>
        <v>0</v>
      </c>
      <c r="AH961" s="333">
        <f>HLOOKUP(AH605,'2. LRAMVA Threshold'!$B$56:$Q$67,11,FALSE)</f>
        <v>0</v>
      </c>
      <c r="AI961" s="333">
        <f>HLOOKUP(AI605,'2. LRAMVA Threshold'!$B$56:$Q$67,11,FALSE)</f>
        <v>0</v>
      </c>
      <c r="AJ961" s="333">
        <f>HLOOKUP(AJ605,'2. LRAMVA Threshold'!$B$56:$Q$67,11,FALSE)</f>
        <v>0</v>
      </c>
      <c r="AK961" s="333">
        <f>HLOOKUP(AK605,'2. LRAMVA Threshold'!$B$56:$Q$67,11,FALSE)</f>
        <v>0</v>
      </c>
      <c r="AL961" s="333">
        <f>HLOOKUP(AL605,'2. LRAMVA Threshold'!$B$56:$Q$67,11,FALSE)</f>
        <v>0</v>
      </c>
      <c r="AM961" s="333">
        <f>HLOOKUP(AM605,'2. LRAMVA Threshold'!$B$56:$Q$67,11,FALSE)</f>
        <v>0</v>
      </c>
      <c r="AN961" s="333">
        <f>HLOOKUP(AN605,'2. LRAMVA Threshold'!$B$56:$Q$67,11,FALSE)</f>
        <v>0</v>
      </c>
      <c r="AO961" s="333">
        <f>HLOOKUP(AO605,'2. LRAMVA Threshold'!$B$56:$Q$67,11,FALSE)</f>
        <v>0</v>
      </c>
      <c r="AP961" s="333">
        <f>HLOOKUP(AP605,'2. LRAMVA Threshold'!$B$56:$Q$67,11,FALSE)</f>
        <v>0</v>
      </c>
      <c r="AQ961" s="333">
        <f>HLOOKUP(AQ605,'2. LRAMVA Threshold'!$B$56:$Q$67,11,FALSE)</f>
        <v>0</v>
      </c>
      <c r="AR961" s="333">
        <f>HLOOKUP(AR605,'2. LRAMVA Threshold'!$B$56:$Q$67,11,FALSE)</f>
        <v>0</v>
      </c>
      <c r="AS961" s="369"/>
    </row>
    <row r="962" spans="2:45" ht="15" hidden="1">
      <c r="B962" s="426"/>
      <c r="C962" s="335"/>
      <c r="D962" s="336"/>
      <c r="E962" s="336"/>
      <c r="F962" s="336"/>
      <c r="G962" s="336"/>
      <c r="H962" s="336"/>
      <c r="I962" s="336"/>
      <c r="J962" s="336"/>
      <c r="K962" s="336"/>
      <c r="L962" s="336"/>
      <c r="M962" s="336"/>
      <c r="N962" s="336"/>
      <c r="O962" s="336"/>
      <c r="P962" s="336"/>
      <c r="Q962" s="336"/>
      <c r="R962" s="337"/>
      <c r="S962" s="336"/>
      <c r="T962" s="336"/>
      <c r="U962" s="336"/>
      <c r="V962" s="338"/>
      <c r="W962" s="338"/>
      <c r="X962" s="338"/>
      <c r="Y962" s="338"/>
      <c r="Z962" s="336"/>
      <c r="AA962" s="336"/>
      <c r="AB962" s="336"/>
      <c r="AC962" s="336"/>
      <c r="AD962" s="336"/>
      <c r="AE962" s="339"/>
      <c r="AF962" s="339"/>
      <c r="AG962" s="339"/>
      <c r="AH962" s="339"/>
      <c r="AI962" s="339"/>
      <c r="AJ962" s="339"/>
      <c r="AK962" s="339"/>
      <c r="AL962" s="339"/>
      <c r="AM962" s="339"/>
      <c r="AN962" s="339"/>
      <c r="AO962" s="339"/>
      <c r="AP962" s="339"/>
      <c r="AQ962" s="339"/>
      <c r="AR962" s="339"/>
      <c r="AS962" s="340"/>
    </row>
    <row r="963" spans="2:45" ht="15" hidden="1">
      <c r="B963" s="274" t="s">
        <v>637</v>
      </c>
      <c r="C963" s="287"/>
      <c r="D963" s="287"/>
      <c r="E963" s="320"/>
      <c r="F963" s="320"/>
      <c r="G963" s="320"/>
      <c r="H963" s="320"/>
      <c r="I963" s="320"/>
      <c r="J963" s="320"/>
      <c r="K963" s="320"/>
      <c r="L963" s="320"/>
      <c r="M963" s="320"/>
      <c r="N963" s="320"/>
      <c r="O963" s="320"/>
      <c r="P963" s="320"/>
      <c r="Q963" s="320"/>
      <c r="R963" s="242"/>
      <c r="S963" s="289"/>
      <c r="T963" s="289"/>
      <c r="U963" s="289"/>
      <c r="V963" s="288"/>
      <c r="W963" s="288"/>
      <c r="X963" s="288"/>
      <c r="Y963" s="288"/>
      <c r="Z963" s="289"/>
      <c r="AA963" s="289"/>
      <c r="AB963" s="289"/>
      <c r="AC963" s="289"/>
      <c r="AD963" s="289"/>
      <c r="AE963" s="670">
        <f>HLOOKUP(AE$35,'3.  Distribution Rates'!$C$122:$P$135,11,FALSE)</f>
        <v>0</v>
      </c>
      <c r="AF963" s="670">
        <f>HLOOKUP(AF$35,'3.  Distribution Rates'!$C$122:$P$135,11,FALSE)</f>
        <v>0</v>
      </c>
      <c r="AG963" s="290">
        <f>HLOOKUP(AG$35,'3.  Distribution Rates'!$C$122:$P$135,11,FALSE)</f>
        <v>0</v>
      </c>
      <c r="AH963" s="290">
        <f>HLOOKUP(AH$35,'3.  Distribution Rates'!$C$122:$P$135,11,FALSE)</f>
        <v>0</v>
      </c>
      <c r="AI963" s="290">
        <f>HLOOKUP(AI$35,'3.  Distribution Rates'!$C$122:$P$135,11,FALSE)</f>
        <v>0</v>
      </c>
      <c r="AJ963" s="290">
        <f>HLOOKUP(AJ$35,'3.  Distribution Rates'!$C$122:$P$135,11,FALSE)</f>
        <v>0</v>
      </c>
      <c r="AK963" s="290">
        <f>HLOOKUP(AK$35,'3.  Distribution Rates'!$C$122:$P$135,11,FALSE)</f>
        <v>0</v>
      </c>
      <c r="AL963" s="290">
        <f>HLOOKUP(AL$35,'3.  Distribution Rates'!$C$122:$P$135,11,FALSE)</f>
        <v>0</v>
      </c>
      <c r="AM963" s="290">
        <f>HLOOKUP(AM$35,'3.  Distribution Rates'!$C$122:$P$135,11,FALSE)</f>
        <v>0</v>
      </c>
      <c r="AN963" s="290">
        <f>HLOOKUP(AN$35,'3.  Distribution Rates'!$C$122:$P$135,11,FALSE)</f>
        <v>0</v>
      </c>
      <c r="AO963" s="290">
        <f>HLOOKUP(AO$35,'3.  Distribution Rates'!$C$122:$P$135,11,FALSE)</f>
        <v>0</v>
      </c>
      <c r="AP963" s="290">
        <f>HLOOKUP(AP$35,'3.  Distribution Rates'!$C$122:$P$135,11,FALSE)</f>
        <v>0</v>
      </c>
      <c r="AQ963" s="290">
        <f>HLOOKUP(AQ$35,'3.  Distribution Rates'!$C$122:$P$135,11,FALSE)</f>
        <v>0</v>
      </c>
      <c r="AR963" s="290">
        <f>HLOOKUP(AR$35,'3.  Distribution Rates'!$C$122:$P$135,11,FALSE)</f>
        <v>0</v>
      </c>
      <c r="AS963" s="321"/>
    </row>
    <row r="964" spans="2:45" ht="15" hidden="1">
      <c r="B964" s="274" t="s">
        <v>638</v>
      </c>
      <c r="C964" s="292"/>
      <c r="D964" s="234"/>
      <c r="E964" s="231"/>
      <c r="F964" s="231"/>
      <c r="G964" s="231"/>
      <c r="H964" s="231"/>
      <c r="I964" s="231"/>
      <c r="J964" s="231"/>
      <c r="K964" s="231"/>
      <c r="L964" s="231"/>
      <c r="M964" s="231"/>
      <c r="N964" s="231"/>
      <c r="O964" s="231"/>
      <c r="P964" s="231"/>
      <c r="Q964" s="231"/>
      <c r="R964" s="242"/>
      <c r="S964" s="231"/>
      <c r="T964" s="231"/>
      <c r="U964" s="231"/>
      <c r="V964" s="234"/>
      <c r="W964" s="234"/>
      <c r="X964" s="234"/>
      <c r="Y964" s="234"/>
      <c r="Z964" s="231"/>
      <c r="AA964" s="231"/>
      <c r="AB964" s="231"/>
      <c r="AC964" s="231"/>
      <c r="AD964" s="231"/>
      <c r="AE964" s="322">
        <f>'4.  2011-2014 LRAM'!AM142*AE963</f>
        <v>0</v>
      </c>
      <c r="AF964" s="322">
        <f>'4.  2011-2014 LRAM'!AN142*AF963</f>
        <v>0</v>
      </c>
      <c r="AG964" s="322">
        <f>'4.  2011-2014 LRAM'!AO142*AG963</f>
        <v>0</v>
      </c>
      <c r="AH964" s="322">
        <f>'4.  2011-2014 LRAM'!AP142*AH963</f>
        <v>0</v>
      </c>
      <c r="AI964" s="322">
        <f>'4.  2011-2014 LRAM'!AQ142*AI963</f>
        <v>0</v>
      </c>
      <c r="AJ964" s="322">
        <f>'4.  2011-2014 LRAM'!AR142*AJ963</f>
        <v>0</v>
      </c>
      <c r="AK964" s="322">
        <f>'4.  2011-2014 LRAM'!AS142*AK963</f>
        <v>0</v>
      </c>
      <c r="AL964" s="322">
        <f>'4.  2011-2014 LRAM'!AT142*AL963</f>
        <v>0</v>
      </c>
      <c r="AM964" s="322">
        <f>'4.  2011-2014 LRAM'!AU142*AM963</f>
        <v>0</v>
      </c>
      <c r="AN964" s="322">
        <f>'4.  2011-2014 LRAM'!AV142*AN963</f>
        <v>0</v>
      </c>
      <c r="AO964" s="322">
        <f>'4.  2011-2014 LRAM'!AW142*AO963</f>
        <v>0</v>
      </c>
      <c r="AP964" s="322">
        <f>'4.  2011-2014 LRAM'!AX142*AP963</f>
        <v>0</v>
      </c>
      <c r="AQ964" s="322">
        <f>'4.  2011-2014 LRAM'!AY142*AQ963</f>
        <v>0</v>
      </c>
      <c r="AR964" s="322">
        <f>'4.  2011-2014 LRAM'!AZ142*AR963</f>
        <v>0</v>
      </c>
      <c r="AS964" s="507">
        <f t="shared" ref="AS964:AS971" si="2887">SUM(AE964:AR964)</f>
        <v>0</v>
      </c>
    </row>
    <row r="965" spans="2:45" ht="15" hidden="1">
      <c r="B965" s="274" t="s">
        <v>639</v>
      </c>
      <c r="C965" s="292"/>
      <c r="D965" s="234"/>
      <c r="E965" s="231"/>
      <c r="F965" s="231"/>
      <c r="G965" s="231"/>
      <c r="H965" s="231"/>
      <c r="I965" s="231"/>
      <c r="J965" s="231"/>
      <c r="K965" s="231"/>
      <c r="L965" s="231"/>
      <c r="M965" s="231"/>
      <c r="N965" s="231"/>
      <c r="O965" s="231"/>
      <c r="P965" s="231"/>
      <c r="Q965" s="231"/>
      <c r="R965" s="242"/>
      <c r="S965" s="231"/>
      <c r="T965" s="231"/>
      <c r="U965" s="231"/>
      <c r="V965" s="234"/>
      <c r="W965" s="234"/>
      <c r="X965" s="234"/>
      <c r="Y965" s="234"/>
      <c r="Z965" s="231"/>
      <c r="AA965" s="231"/>
      <c r="AB965" s="231"/>
      <c r="AC965" s="231"/>
      <c r="AD965" s="231"/>
      <c r="AE965" s="322">
        <f>'4.  2011-2014 LRAM'!AM281*AE963</f>
        <v>0</v>
      </c>
      <c r="AF965" s="322">
        <f>'4.  2011-2014 LRAM'!AN281*AF963</f>
        <v>0</v>
      </c>
      <c r="AG965" s="322">
        <f>'4.  2011-2014 LRAM'!AO281*AG963</f>
        <v>0</v>
      </c>
      <c r="AH965" s="322">
        <f>'4.  2011-2014 LRAM'!AP281*AH963</f>
        <v>0</v>
      </c>
      <c r="AI965" s="322">
        <f>'4.  2011-2014 LRAM'!AQ281*AI963</f>
        <v>0</v>
      </c>
      <c r="AJ965" s="322">
        <f>'4.  2011-2014 LRAM'!AR281*AJ963</f>
        <v>0</v>
      </c>
      <c r="AK965" s="322">
        <f>'4.  2011-2014 LRAM'!AS281*AK963</f>
        <v>0</v>
      </c>
      <c r="AL965" s="322">
        <f>'4.  2011-2014 LRAM'!AT281*AL963</f>
        <v>0</v>
      </c>
      <c r="AM965" s="322">
        <f>'4.  2011-2014 LRAM'!AU281*AM963</f>
        <v>0</v>
      </c>
      <c r="AN965" s="322">
        <f>'4.  2011-2014 LRAM'!AV281*AN963</f>
        <v>0</v>
      </c>
      <c r="AO965" s="322">
        <f>'4.  2011-2014 LRAM'!AW281*AO963</f>
        <v>0</v>
      </c>
      <c r="AP965" s="322">
        <f>'4.  2011-2014 LRAM'!AX281*AP963</f>
        <v>0</v>
      </c>
      <c r="AQ965" s="322">
        <f>'4.  2011-2014 LRAM'!AY281*AQ963</f>
        <v>0</v>
      </c>
      <c r="AR965" s="322">
        <f>'4.  2011-2014 LRAM'!AZ281*AR963</f>
        <v>0</v>
      </c>
      <c r="AS965" s="507">
        <f t="shared" si="2887"/>
        <v>0</v>
      </c>
    </row>
    <row r="966" spans="2:45" ht="15" hidden="1">
      <c r="B966" s="274" t="s">
        <v>640</v>
      </c>
      <c r="C966" s="292"/>
      <c r="D966" s="234"/>
      <c r="E966" s="231"/>
      <c r="F966" s="231"/>
      <c r="G966" s="231"/>
      <c r="H966" s="231"/>
      <c r="I966" s="231"/>
      <c r="J966" s="231"/>
      <c r="K966" s="231"/>
      <c r="L966" s="231"/>
      <c r="M966" s="231"/>
      <c r="N966" s="231"/>
      <c r="O966" s="231"/>
      <c r="P966" s="231"/>
      <c r="Q966" s="231"/>
      <c r="R966" s="242"/>
      <c r="S966" s="231"/>
      <c r="T966" s="231"/>
      <c r="U966" s="231"/>
      <c r="V966" s="234"/>
      <c r="W966" s="234"/>
      <c r="X966" s="234"/>
      <c r="Y966" s="234"/>
      <c r="Z966" s="231"/>
      <c r="AA966" s="231"/>
      <c r="AB966" s="231"/>
      <c r="AC966" s="231"/>
      <c r="AD966" s="231"/>
      <c r="AE966" s="322">
        <f>'4.  2011-2014 LRAM'!AM417*AE963</f>
        <v>0</v>
      </c>
      <c r="AF966" s="322">
        <f>'4.  2011-2014 LRAM'!AN417*AF963</f>
        <v>0</v>
      </c>
      <c r="AG966" s="322">
        <f>'4.  2011-2014 LRAM'!AO417*AG963</f>
        <v>0</v>
      </c>
      <c r="AH966" s="322">
        <f>'4.  2011-2014 LRAM'!AP417*AH963</f>
        <v>0</v>
      </c>
      <c r="AI966" s="322">
        <f>'4.  2011-2014 LRAM'!AQ417*AI963</f>
        <v>0</v>
      </c>
      <c r="AJ966" s="322">
        <f>'4.  2011-2014 LRAM'!AR417*AJ963</f>
        <v>0</v>
      </c>
      <c r="AK966" s="322">
        <f>'4.  2011-2014 LRAM'!AS417*AK963</f>
        <v>0</v>
      </c>
      <c r="AL966" s="322">
        <f>'4.  2011-2014 LRAM'!AT417*AL963</f>
        <v>0</v>
      </c>
      <c r="AM966" s="322">
        <f>'4.  2011-2014 LRAM'!AU417*AM963</f>
        <v>0</v>
      </c>
      <c r="AN966" s="322">
        <f>'4.  2011-2014 LRAM'!AV417*AN963</f>
        <v>0</v>
      </c>
      <c r="AO966" s="322">
        <f>'4.  2011-2014 LRAM'!AW417*AO963</f>
        <v>0</v>
      </c>
      <c r="AP966" s="322">
        <f>'4.  2011-2014 LRAM'!AX417*AP963</f>
        <v>0</v>
      </c>
      <c r="AQ966" s="322">
        <f>'4.  2011-2014 LRAM'!AY417*AQ963</f>
        <v>0</v>
      </c>
      <c r="AR966" s="322">
        <f>'4.  2011-2014 LRAM'!AZ417*AR963</f>
        <v>0</v>
      </c>
      <c r="AS966" s="507">
        <f t="shared" si="2887"/>
        <v>0</v>
      </c>
    </row>
    <row r="967" spans="2:45" ht="15" hidden="1">
      <c r="B967" s="274" t="s">
        <v>641</v>
      </c>
      <c r="C967" s="292"/>
      <c r="D967" s="234"/>
      <c r="E967" s="231"/>
      <c r="F967" s="231"/>
      <c r="G967" s="231"/>
      <c r="H967" s="231"/>
      <c r="I967" s="231"/>
      <c r="J967" s="231"/>
      <c r="K967" s="231"/>
      <c r="L967" s="231"/>
      <c r="M967" s="231"/>
      <c r="N967" s="231"/>
      <c r="O967" s="231"/>
      <c r="P967" s="231"/>
      <c r="Q967" s="231"/>
      <c r="R967" s="242"/>
      <c r="S967" s="231"/>
      <c r="T967" s="231"/>
      <c r="U967" s="231"/>
      <c r="V967" s="234"/>
      <c r="W967" s="234"/>
      <c r="X967" s="234"/>
      <c r="Y967" s="234"/>
      <c r="Z967" s="231"/>
      <c r="AA967" s="231"/>
      <c r="AB967" s="231"/>
      <c r="AC967" s="231"/>
      <c r="AD967" s="231"/>
      <c r="AE967" s="322">
        <f>'4.  2011-2014 LRAM'!AM554*AE963</f>
        <v>0</v>
      </c>
      <c r="AF967" s="322">
        <f>'4.  2011-2014 LRAM'!AN554*AF963</f>
        <v>0</v>
      </c>
      <c r="AG967" s="322">
        <f>'4.  2011-2014 LRAM'!AO554*AG963</f>
        <v>0</v>
      </c>
      <c r="AH967" s="322">
        <f>'4.  2011-2014 LRAM'!AP554*AH963</f>
        <v>0</v>
      </c>
      <c r="AI967" s="322">
        <f>'4.  2011-2014 LRAM'!AQ554*AI963</f>
        <v>0</v>
      </c>
      <c r="AJ967" s="322">
        <f>'4.  2011-2014 LRAM'!AR554*AJ963</f>
        <v>0</v>
      </c>
      <c r="AK967" s="322">
        <f>'4.  2011-2014 LRAM'!AS554*AK963</f>
        <v>0</v>
      </c>
      <c r="AL967" s="322">
        <f>'4.  2011-2014 LRAM'!AT554*AL963</f>
        <v>0</v>
      </c>
      <c r="AM967" s="322">
        <f>'4.  2011-2014 LRAM'!AU554*AM963</f>
        <v>0</v>
      </c>
      <c r="AN967" s="322">
        <f>'4.  2011-2014 LRAM'!AV554*AN963</f>
        <v>0</v>
      </c>
      <c r="AO967" s="322">
        <f>'4.  2011-2014 LRAM'!AW554*AO963</f>
        <v>0</v>
      </c>
      <c r="AP967" s="322">
        <f>'4.  2011-2014 LRAM'!AX554*AP963</f>
        <v>0</v>
      </c>
      <c r="AQ967" s="322">
        <f>'4.  2011-2014 LRAM'!AY554*AQ963</f>
        <v>0</v>
      </c>
      <c r="AR967" s="322">
        <f>'4.  2011-2014 LRAM'!AZ554*AR963</f>
        <v>0</v>
      </c>
      <c r="AS967" s="507">
        <f t="shared" si="2887"/>
        <v>0</v>
      </c>
    </row>
    <row r="968" spans="2:45" ht="15" hidden="1">
      <c r="B968" s="274" t="s">
        <v>642</v>
      </c>
      <c r="C968" s="292"/>
      <c r="D968" s="234"/>
      <c r="E968" s="231"/>
      <c r="F968" s="231"/>
      <c r="G968" s="231"/>
      <c r="H968" s="231"/>
      <c r="I968" s="231"/>
      <c r="J968" s="231"/>
      <c r="K968" s="231"/>
      <c r="L968" s="231"/>
      <c r="M968" s="231"/>
      <c r="N968" s="231"/>
      <c r="O968" s="231"/>
      <c r="P968" s="231"/>
      <c r="Q968" s="231"/>
      <c r="R968" s="242"/>
      <c r="S968" s="231"/>
      <c r="T968" s="231"/>
      <c r="U968" s="231"/>
      <c r="V968" s="234"/>
      <c r="W968" s="234"/>
      <c r="X968" s="234"/>
      <c r="Y968" s="234"/>
      <c r="Z968" s="231"/>
      <c r="AA968" s="231"/>
      <c r="AB968" s="231"/>
      <c r="AC968" s="231"/>
      <c r="AD968" s="231"/>
      <c r="AE968" s="322">
        <f>AE211*AE963</f>
        <v>0</v>
      </c>
      <c r="AF968" s="322">
        <f t="shared" ref="AF968:AR968" si="2888">AF211*AF963</f>
        <v>0</v>
      </c>
      <c r="AG968" s="322">
        <f t="shared" si="2888"/>
        <v>0</v>
      </c>
      <c r="AH968" s="322">
        <f t="shared" si="2888"/>
        <v>0</v>
      </c>
      <c r="AI968" s="322">
        <f t="shared" si="2888"/>
        <v>0</v>
      </c>
      <c r="AJ968" s="322">
        <f t="shared" si="2888"/>
        <v>0</v>
      </c>
      <c r="AK968" s="322">
        <f t="shared" si="2888"/>
        <v>0</v>
      </c>
      <c r="AL968" s="322">
        <f t="shared" si="2888"/>
        <v>0</v>
      </c>
      <c r="AM968" s="322">
        <f t="shared" si="2888"/>
        <v>0</v>
      </c>
      <c r="AN968" s="322">
        <f t="shared" si="2888"/>
        <v>0</v>
      </c>
      <c r="AO968" s="322">
        <f t="shared" si="2888"/>
        <v>0</v>
      </c>
      <c r="AP968" s="322">
        <f t="shared" si="2888"/>
        <v>0</v>
      </c>
      <c r="AQ968" s="322">
        <f t="shared" si="2888"/>
        <v>0</v>
      </c>
      <c r="AR968" s="322">
        <f t="shared" si="2888"/>
        <v>0</v>
      </c>
      <c r="AS968" s="507">
        <f t="shared" si="2887"/>
        <v>0</v>
      </c>
    </row>
    <row r="969" spans="2:45" ht="15" hidden="1">
      <c r="B969" s="274" t="s">
        <v>643</v>
      </c>
      <c r="C969" s="292"/>
      <c r="D969" s="234"/>
      <c r="E969" s="231"/>
      <c r="F969" s="231"/>
      <c r="G969" s="231"/>
      <c r="H969" s="231"/>
      <c r="I969" s="231"/>
      <c r="J969" s="231"/>
      <c r="K969" s="231"/>
      <c r="L969" s="231"/>
      <c r="M969" s="231"/>
      <c r="N969" s="231"/>
      <c r="O969" s="231"/>
      <c r="P969" s="231"/>
      <c r="Q969" s="231"/>
      <c r="R969" s="242"/>
      <c r="S969" s="231"/>
      <c r="T969" s="231"/>
      <c r="U969" s="231"/>
      <c r="V969" s="234"/>
      <c r="W969" s="234"/>
      <c r="X969" s="234"/>
      <c r="Y969" s="234"/>
      <c r="Z969" s="231"/>
      <c r="AA969" s="231"/>
      <c r="AB969" s="231"/>
      <c r="AC969" s="231"/>
      <c r="AD969" s="231"/>
      <c r="AE969" s="322">
        <f>AE401*AE963</f>
        <v>0</v>
      </c>
      <c r="AF969" s="322">
        <f t="shared" ref="AF969:AR969" si="2889">AF401*AF963</f>
        <v>0</v>
      </c>
      <c r="AG969" s="322">
        <f t="shared" si="2889"/>
        <v>0</v>
      </c>
      <c r="AH969" s="322">
        <f t="shared" si="2889"/>
        <v>0</v>
      </c>
      <c r="AI969" s="322">
        <f t="shared" si="2889"/>
        <v>0</v>
      </c>
      <c r="AJ969" s="322">
        <f t="shared" si="2889"/>
        <v>0</v>
      </c>
      <c r="AK969" s="322">
        <f t="shared" si="2889"/>
        <v>0</v>
      </c>
      <c r="AL969" s="322">
        <f t="shared" si="2889"/>
        <v>0</v>
      </c>
      <c r="AM969" s="322">
        <f t="shared" si="2889"/>
        <v>0</v>
      </c>
      <c r="AN969" s="322">
        <f t="shared" si="2889"/>
        <v>0</v>
      </c>
      <c r="AO969" s="322">
        <f t="shared" si="2889"/>
        <v>0</v>
      </c>
      <c r="AP969" s="322">
        <f t="shared" si="2889"/>
        <v>0</v>
      </c>
      <c r="AQ969" s="322">
        <f t="shared" si="2889"/>
        <v>0</v>
      </c>
      <c r="AR969" s="322">
        <f t="shared" si="2889"/>
        <v>0</v>
      </c>
      <c r="AS969" s="507">
        <f t="shared" si="2887"/>
        <v>0</v>
      </c>
    </row>
    <row r="970" spans="2:45" ht="15" hidden="1">
      <c r="B970" s="274" t="s">
        <v>644</v>
      </c>
      <c r="C970" s="292"/>
      <c r="D970" s="234"/>
      <c r="E970" s="231"/>
      <c r="F970" s="231"/>
      <c r="G970" s="231"/>
      <c r="H970" s="231"/>
      <c r="I970" s="231"/>
      <c r="J970" s="231"/>
      <c r="K970" s="231"/>
      <c r="L970" s="231"/>
      <c r="M970" s="231"/>
      <c r="N970" s="231"/>
      <c r="O970" s="231"/>
      <c r="P970" s="231"/>
      <c r="Q970" s="231"/>
      <c r="R970" s="242"/>
      <c r="S970" s="231"/>
      <c r="T970" s="231"/>
      <c r="U970" s="231"/>
      <c r="V970" s="234"/>
      <c r="W970" s="234"/>
      <c r="X970" s="234"/>
      <c r="Y970" s="234"/>
      <c r="Z970" s="231"/>
      <c r="AA970" s="231"/>
      <c r="AB970" s="231"/>
      <c r="AC970" s="231"/>
      <c r="AD970" s="231"/>
      <c r="AE970" s="322">
        <f>AE591*AE963</f>
        <v>0</v>
      </c>
      <c r="AF970" s="322">
        <f t="shared" ref="AF970:AR970" si="2890">AF591*AF963</f>
        <v>0</v>
      </c>
      <c r="AG970" s="322">
        <f t="shared" si="2890"/>
        <v>0</v>
      </c>
      <c r="AH970" s="322">
        <f t="shared" si="2890"/>
        <v>0</v>
      </c>
      <c r="AI970" s="322">
        <f t="shared" si="2890"/>
        <v>0</v>
      </c>
      <c r="AJ970" s="322">
        <f t="shared" si="2890"/>
        <v>0</v>
      </c>
      <c r="AK970" s="322">
        <f t="shared" si="2890"/>
        <v>0</v>
      </c>
      <c r="AL970" s="322">
        <f t="shared" si="2890"/>
        <v>0</v>
      </c>
      <c r="AM970" s="322">
        <f t="shared" si="2890"/>
        <v>0</v>
      </c>
      <c r="AN970" s="322">
        <f t="shared" si="2890"/>
        <v>0</v>
      </c>
      <c r="AO970" s="322">
        <f t="shared" si="2890"/>
        <v>0</v>
      </c>
      <c r="AP970" s="322">
        <f t="shared" si="2890"/>
        <v>0</v>
      </c>
      <c r="AQ970" s="322">
        <f t="shared" si="2890"/>
        <v>0</v>
      </c>
      <c r="AR970" s="322">
        <f t="shared" si="2890"/>
        <v>0</v>
      </c>
      <c r="AS970" s="507">
        <f t="shared" si="2887"/>
        <v>0</v>
      </c>
    </row>
    <row r="971" spans="2:45" ht="15" hidden="1">
      <c r="B971" s="274" t="s">
        <v>645</v>
      </c>
      <c r="C971" s="292"/>
      <c r="D971" s="234"/>
      <c r="E971" s="231"/>
      <c r="F971" s="231"/>
      <c r="G971" s="231"/>
      <c r="H971" s="231"/>
      <c r="I971" s="231"/>
      <c r="J971" s="231"/>
      <c r="K971" s="231"/>
      <c r="L971" s="231"/>
      <c r="M971" s="231"/>
      <c r="N971" s="231"/>
      <c r="O971" s="231"/>
      <c r="P971" s="231"/>
      <c r="Q971" s="231"/>
      <c r="R971" s="242"/>
      <c r="S971" s="231"/>
      <c r="T971" s="231"/>
      <c r="U971" s="231"/>
      <c r="V971" s="234"/>
      <c r="W971" s="234"/>
      <c r="X971" s="234"/>
      <c r="Y971" s="234"/>
      <c r="Z971" s="231"/>
      <c r="AA971" s="231"/>
      <c r="AB971" s="231"/>
      <c r="AC971" s="231"/>
      <c r="AD971" s="231"/>
      <c r="AE971" s="322">
        <f>AE781*AE963</f>
        <v>0</v>
      </c>
      <c r="AF971" s="322">
        <f t="shared" ref="AF971:AR971" si="2891">AF781*AF963</f>
        <v>0</v>
      </c>
      <c r="AG971" s="322">
        <f t="shared" si="2891"/>
        <v>0</v>
      </c>
      <c r="AH971" s="322">
        <f t="shared" si="2891"/>
        <v>0</v>
      </c>
      <c r="AI971" s="322">
        <f t="shared" si="2891"/>
        <v>0</v>
      </c>
      <c r="AJ971" s="322">
        <f t="shared" si="2891"/>
        <v>0</v>
      </c>
      <c r="AK971" s="322">
        <f t="shared" si="2891"/>
        <v>0</v>
      </c>
      <c r="AL971" s="322">
        <f t="shared" si="2891"/>
        <v>0</v>
      </c>
      <c r="AM971" s="322">
        <f t="shared" si="2891"/>
        <v>0</v>
      </c>
      <c r="AN971" s="322">
        <f t="shared" si="2891"/>
        <v>0</v>
      </c>
      <c r="AO971" s="322">
        <f t="shared" si="2891"/>
        <v>0</v>
      </c>
      <c r="AP971" s="322">
        <f t="shared" si="2891"/>
        <v>0</v>
      </c>
      <c r="AQ971" s="322">
        <f t="shared" si="2891"/>
        <v>0</v>
      </c>
      <c r="AR971" s="322">
        <f t="shared" si="2891"/>
        <v>0</v>
      </c>
      <c r="AS971" s="507">
        <f t="shared" si="2887"/>
        <v>0</v>
      </c>
    </row>
    <row r="972" spans="2:45" ht="15" hidden="1">
      <c r="B972" s="274" t="s">
        <v>646</v>
      </c>
      <c r="C972" s="292"/>
      <c r="D972" s="234"/>
      <c r="E972" s="231"/>
      <c r="F972" s="231"/>
      <c r="G972" s="231"/>
      <c r="H972" s="231"/>
      <c r="I972" s="231"/>
      <c r="J972" s="231"/>
      <c r="K972" s="231"/>
      <c r="L972" s="231"/>
      <c r="M972" s="231"/>
      <c r="N972" s="231"/>
      <c r="O972" s="231"/>
      <c r="P972" s="231"/>
      <c r="Q972" s="231"/>
      <c r="R972" s="242"/>
      <c r="S972" s="231"/>
      <c r="T972" s="231"/>
      <c r="U972" s="231"/>
      <c r="V972" s="234"/>
      <c r="W972" s="234"/>
      <c r="X972" s="234"/>
      <c r="Y972" s="234"/>
      <c r="Z972" s="231"/>
      <c r="AA972" s="231"/>
      <c r="AB972" s="231"/>
      <c r="AC972" s="231"/>
      <c r="AD972" s="231"/>
      <c r="AE972" s="322">
        <f>AE960*AE963</f>
        <v>0</v>
      </c>
      <c r="AF972" s="322">
        <f t="shared" ref="AF972:AR972" si="2892">AF960*AF963</f>
        <v>0</v>
      </c>
      <c r="AG972" s="322">
        <f t="shared" si="2892"/>
        <v>0</v>
      </c>
      <c r="AH972" s="322">
        <f t="shared" si="2892"/>
        <v>0</v>
      </c>
      <c r="AI972" s="322">
        <f t="shared" si="2892"/>
        <v>0</v>
      </c>
      <c r="AJ972" s="322">
        <f t="shared" si="2892"/>
        <v>0</v>
      </c>
      <c r="AK972" s="322">
        <f t="shared" si="2892"/>
        <v>0</v>
      </c>
      <c r="AL972" s="322">
        <f t="shared" si="2892"/>
        <v>0</v>
      </c>
      <c r="AM972" s="322">
        <f t="shared" si="2892"/>
        <v>0</v>
      </c>
      <c r="AN972" s="322">
        <f t="shared" si="2892"/>
        <v>0</v>
      </c>
      <c r="AO972" s="322">
        <f t="shared" si="2892"/>
        <v>0</v>
      </c>
      <c r="AP972" s="322">
        <f t="shared" si="2892"/>
        <v>0</v>
      </c>
      <c r="AQ972" s="322">
        <f t="shared" si="2892"/>
        <v>0</v>
      </c>
      <c r="AR972" s="322">
        <f t="shared" si="2892"/>
        <v>0</v>
      </c>
      <c r="AS972" s="507">
        <f>SUM(AE972:AR972)</f>
        <v>0</v>
      </c>
    </row>
    <row r="973" spans="2:45" ht="15.6" hidden="1">
      <c r="B973" s="296" t="s">
        <v>647</v>
      </c>
      <c r="C973" s="292"/>
      <c r="D973" s="254"/>
      <c r="E973" s="284"/>
      <c r="F973" s="284"/>
      <c r="G973" s="284"/>
      <c r="H973" s="284"/>
      <c r="I973" s="284"/>
      <c r="J973" s="284"/>
      <c r="K973" s="284"/>
      <c r="L973" s="284"/>
      <c r="M973" s="284"/>
      <c r="N973" s="284"/>
      <c r="O973" s="284"/>
      <c r="P973" s="284"/>
      <c r="Q973" s="284"/>
      <c r="R973" s="251"/>
      <c r="S973" s="284"/>
      <c r="T973" s="284"/>
      <c r="U973" s="284"/>
      <c r="V973" s="254"/>
      <c r="W973" s="254"/>
      <c r="X973" s="254"/>
      <c r="Y973" s="254"/>
      <c r="Z973" s="284"/>
      <c r="AA973" s="284"/>
      <c r="AB973" s="284"/>
      <c r="AC973" s="284"/>
      <c r="AD973" s="284"/>
      <c r="AE973" s="293">
        <f>SUM(AE964:AE972)</f>
        <v>0</v>
      </c>
      <c r="AF973" s="293">
        <f t="shared" ref="AF973:AK973" si="2893">SUM(AF964:AF972)</f>
        <v>0</v>
      </c>
      <c r="AG973" s="293">
        <f t="shared" si="2893"/>
        <v>0</v>
      </c>
      <c r="AH973" s="293">
        <f t="shared" si="2893"/>
        <v>0</v>
      </c>
      <c r="AI973" s="293">
        <f t="shared" si="2893"/>
        <v>0</v>
      </c>
      <c r="AJ973" s="293">
        <f t="shared" si="2893"/>
        <v>0</v>
      </c>
      <c r="AK973" s="293">
        <f t="shared" si="2893"/>
        <v>0</v>
      </c>
      <c r="AL973" s="293">
        <f>SUM(AL964:AL972)</f>
        <v>0</v>
      </c>
      <c r="AM973" s="293">
        <f t="shared" ref="AM973:AR973" si="2894">SUM(AM964:AM972)</f>
        <v>0</v>
      </c>
      <c r="AN973" s="293">
        <f t="shared" si="2894"/>
        <v>0</v>
      </c>
      <c r="AO973" s="293">
        <f t="shared" si="2894"/>
        <v>0</v>
      </c>
      <c r="AP973" s="293">
        <f t="shared" si="2894"/>
        <v>0</v>
      </c>
      <c r="AQ973" s="293">
        <f t="shared" si="2894"/>
        <v>0</v>
      </c>
      <c r="AR973" s="293">
        <f t="shared" si="2894"/>
        <v>0</v>
      </c>
      <c r="AS973" s="342">
        <f>SUM(AS964:AS972)</f>
        <v>0</v>
      </c>
    </row>
    <row r="974" spans="2:45" ht="15.6" hidden="1">
      <c r="B974" s="296" t="s">
        <v>648</v>
      </c>
      <c r="C974" s="292"/>
      <c r="D974" s="297"/>
      <c r="E974" s="284"/>
      <c r="F974" s="284"/>
      <c r="G974" s="284"/>
      <c r="H974" s="284"/>
      <c r="I974" s="284"/>
      <c r="J974" s="284"/>
      <c r="K974" s="284"/>
      <c r="L974" s="284"/>
      <c r="M974" s="284"/>
      <c r="N974" s="284"/>
      <c r="O974" s="284"/>
      <c r="P974" s="284"/>
      <c r="Q974" s="284"/>
      <c r="R974" s="251"/>
      <c r="S974" s="284"/>
      <c r="T974" s="284"/>
      <c r="U974" s="284"/>
      <c r="V974" s="254"/>
      <c r="W974" s="254"/>
      <c r="X974" s="254"/>
      <c r="Y974" s="254"/>
      <c r="Z974" s="284"/>
      <c r="AA974" s="284"/>
      <c r="AB974" s="284"/>
      <c r="AC974" s="284"/>
      <c r="AD974" s="284"/>
      <c r="AE974" s="294">
        <f>AE961*AE963</f>
        <v>0</v>
      </c>
      <c r="AF974" s="294">
        <f t="shared" ref="AF974:AK974" si="2895">AF961*AF963</f>
        <v>0</v>
      </c>
      <c r="AG974" s="294">
        <f t="shared" si="2895"/>
        <v>0</v>
      </c>
      <c r="AH974" s="294">
        <f t="shared" si="2895"/>
        <v>0</v>
      </c>
      <c r="AI974" s="294">
        <f t="shared" si="2895"/>
        <v>0</v>
      </c>
      <c r="AJ974" s="294">
        <f t="shared" si="2895"/>
        <v>0</v>
      </c>
      <c r="AK974" s="294">
        <f t="shared" si="2895"/>
        <v>0</v>
      </c>
      <c r="AL974" s="294">
        <f>AL961*AL963</f>
        <v>0</v>
      </c>
      <c r="AM974" s="294">
        <f t="shared" ref="AM974:AR974" si="2896">AM961*AM963</f>
        <v>0</v>
      </c>
      <c r="AN974" s="294">
        <f t="shared" si="2896"/>
        <v>0</v>
      </c>
      <c r="AO974" s="294">
        <f t="shared" si="2896"/>
        <v>0</v>
      </c>
      <c r="AP974" s="294">
        <f t="shared" si="2896"/>
        <v>0</v>
      </c>
      <c r="AQ974" s="294">
        <f t="shared" si="2896"/>
        <v>0</v>
      </c>
      <c r="AR974" s="294">
        <f t="shared" si="2896"/>
        <v>0</v>
      </c>
      <c r="AS974" s="342">
        <f>SUM(AE974:AR974)</f>
        <v>0</v>
      </c>
    </row>
    <row r="975" spans="2:45" ht="15.6" hidden="1">
      <c r="B975" s="296" t="s">
        <v>649</v>
      </c>
      <c r="C975" s="292"/>
      <c r="D975" s="297"/>
      <c r="E975" s="284"/>
      <c r="F975" s="284"/>
      <c r="G975" s="284"/>
      <c r="H975" s="284"/>
      <c r="I975" s="284"/>
      <c r="J975" s="284"/>
      <c r="K975" s="284"/>
      <c r="L975" s="284"/>
      <c r="M975" s="284"/>
      <c r="N975" s="284"/>
      <c r="O975" s="284"/>
      <c r="P975" s="284"/>
      <c r="Q975" s="284"/>
      <c r="R975" s="251"/>
      <c r="S975" s="284"/>
      <c r="T975" s="284"/>
      <c r="U975" s="284"/>
      <c r="V975" s="297"/>
      <c r="W975" s="297"/>
      <c r="X975" s="297"/>
      <c r="Y975" s="297"/>
      <c r="Z975" s="284"/>
      <c r="AA975" s="284"/>
      <c r="AB975" s="284"/>
      <c r="AC975" s="284"/>
      <c r="AD975" s="284"/>
      <c r="AE975" s="298"/>
      <c r="AF975" s="298"/>
      <c r="AG975" s="298"/>
      <c r="AH975" s="298"/>
      <c r="AI975" s="298"/>
      <c r="AJ975" s="298"/>
      <c r="AK975" s="298"/>
      <c r="AL975" s="298"/>
      <c r="AM975" s="298"/>
      <c r="AN975" s="298"/>
      <c r="AO975" s="298"/>
      <c r="AP975" s="298"/>
      <c r="AQ975" s="298"/>
      <c r="AR975" s="298"/>
      <c r="AS975" s="342">
        <f>AS973-AS974</f>
        <v>0</v>
      </c>
    </row>
    <row r="976" spans="2:45" ht="15" hidden="1">
      <c r="B976" s="274"/>
      <c r="C976" s="297"/>
      <c r="D976" s="297"/>
      <c r="E976" s="284"/>
      <c r="F976" s="284"/>
      <c r="G976" s="284"/>
      <c r="H976" s="284"/>
      <c r="I976" s="284"/>
      <c r="J976" s="284"/>
      <c r="K976" s="284"/>
      <c r="L976" s="284"/>
      <c r="M976" s="284"/>
      <c r="N976" s="284"/>
      <c r="O976" s="284"/>
      <c r="P976" s="284"/>
      <c r="Q976" s="284"/>
      <c r="R976" s="251"/>
      <c r="S976" s="284"/>
      <c r="T976" s="284"/>
      <c r="U976" s="284"/>
      <c r="V976" s="297"/>
      <c r="W976" s="292"/>
      <c r="X976" s="297"/>
      <c r="Y976" s="297"/>
      <c r="Z976" s="284"/>
      <c r="AA976" s="284"/>
      <c r="AB976" s="284"/>
      <c r="AC976" s="284"/>
      <c r="AD976" s="284"/>
      <c r="AE976" s="299"/>
      <c r="AF976" s="299"/>
      <c r="AG976" s="299"/>
      <c r="AH976" s="299"/>
      <c r="AI976" s="299"/>
      <c r="AJ976" s="299"/>
      <c r="AK976" s="299"/>
      <c r="AL976" s="299"/>
      <c r="AM976" s="299"/>
      <c r="AN976" s="299"/>
      <c r="AO976" s="299"/>
      <c r="AP976" s="299"/>
      <c r="AQ976" s="299"/>
      <c r="AR976" s="299"/>
      <c r="AS976" s="286"/>
    </row>
    <row r="977" spans="1:45" ht="15" hidden="1">
      <c r="B977" s="274" t="s">
        <v>650</v>
      </c>
      <c r="C977" s="297"/>
      <c r="D977" s="297"/>
      <c r="E977" s="284"/>
      <c r="F977" s="284"/>
      <c r="G977" s="284"/>
      <c r="H977" s="284"/>
      <c r="I977" s="284"/>
      <c r="J977" s="284"/>
      <c r="K977" s="284"/>
      <c r="L977" s="284"/>
      <c r="M977" s="284"/>
      <c r="N977" s="284"/>
      <c r="O977" s="284"/>
      <c r="P977" s="284"/>
      <c r="Q977" s="284"/>
      <c r="R977" s="251"/>
      <c r="S977" s="284"/>
      <c r="T977" s="284"/>
      <c r="U977" s="284"/>
      <c r="V977" s="297"/>
      <c r="W977" s="292"/>
      <c r="X977" s="297"/>
      <c r="Y977" s="297"/>
      <c r="Z977" s="284"/>
      <c r="AA977" s="284"/>
      <c r="AB977" s="284"/>
      <c r="AC977" s="284"/>
      <c r="AD977" s="284"/>
      <c r="AE977" s="629">
        <f>SUMPRODUCT($E$798:$E$958,AE798:AE958)</f>
        <v>0</v>
      </c>
      <c r="AF977" s="629">
        <f>SUMPRODUCT($E$798:$E$958,AF798:AF958)</f>
        <v>0</v>
      </c>
      <c r="AG977" s="242">
        <f>IF($AG$796="kw",SUMPRODUCT($Q$798:$Q$958,$S$798:$S$958,AG798:AG958),SUMPRODUCT($E$798:$E$958,AG798:AG958))</f>
        <v>0</v>
      </c>
      <c r="AH977" s="242">
        <f>IF($AG$796="kw",SUMPRODUCT($Q$798:$Q$958,$S$798:$S$958,AH798:AH958),SUMPRODUCT($E$798:$E$958,AH798:AH958))</f>
        <v>0</v>
      </c>
      <c r="AI977" s="242">
        <f t="shared" ref="AI977:AR977" si="2897">IF(AI796="kw",SUMPRODUCT($Q$798:$Q$958,$S$798:$S$958,AI798:AI958),SUMPRODUCT($E$798:$E$958,AI798:AI958))</f>
        <v>0</v>
      </c>
      <c r="AJ977" s="242">
        <f t="shared" si="2897"/>
        <v>0</v>
      </c>
      <c r="AK977" s="242">
        <f t="shared" si="2897"/>
        <v>0</v>
      </c>
      <c r="AL977" s="242">
        <f t="shared" si="2897"/>
        <v>0</v>
      </c>
      <c r="AM977" s="242">
        <f t="shared" si="2897"/>
        <v>0</v>
      </c>
      <c r="AN977" s="242">
        <f t="shared" si="2897"/>
        <v>0</v>
      </c>
      <c r="AO977" s="242">
        <f t="shared" si="2897"/>
        <v>0</v>
      </c>
      <c r="AP977" s="242">
        <f t="shared" si="2897"/>
        <v>0</v>
      </c>
      <c r="AQ977" s="242">
        <f t="shared" si="2897"/>
        <v>0</v>
      </c>
      <c r="AR977" s="242">
        <f t="shared" si="2897"/>
        <v>0</v>
      </c>
      <c r="AS977" s="286"/>
    </row>
    <row r="978" spans="1:45" ht="15" hidden="1">
      <c r="B978" s="274" t="s">
        <v>651</v>
      </c>
      <c r="C978" s="297"/>
      <c r="D978" s="297"/>
      <c r="E978" s="284"/>
      <c r="F978" s="284"/>
      <c r="G978" s="284"/>
      <c r="H978" s="284"/>
      <c r="I978" s="284"/>
      <c r="J978" s="284"/>
      <c r="K978" s="284"/>
      <c r="L978" s="284"/>
      <c r="M978" s="284"/>
      <c r="N978" s="284"/>
      <c r="O978" s="284"/>
      <c r="P978" s="284"/>
      <c r="Q978" s="284"/>
      <c r="R978" s="251"/>
      <c r="S978" s="284"/>
      <c r="T978" s="284"/>
      <c r="U978" s="284"/>
      <c r="V978" s="297"/>
      <c r="W978" s="292"/>
      <c r="X978" s="297"/>
      <c r="Y978" s="297"/>
      <c r="Z978" s="284"/>
      <c r="AA978" s="284"/>
      <c r="AB978" s="284"/>
      <c r="AC978" s="284"/>
      <c r="AD978" s="284"/>
      <c r="AE978" s="629">
        <f>SUMPRODUCT($F$798:$F$958,AE798:AE958)</f>
        <v>0</v>
      </c>
      <c r="AF978" s="629">
        <f>SUMPRODUCT($F$798:$F$958,AF798:AF958)</f>
        <v>0</v>
      </c>
      <c r="AG978" s="242">
        <f>IF(AG796="kw",SUMPRODUCT($Q$798:$Q$958,$T$798:$T$958,AG798:AG958),SUMPRODUCT($F$798:$F$958,AG798:AG958))</f>
        <v>0</v>
      </c>
      <c r="AH978" s="242">
        <f t="shared" ref="AH978:AR978" si="2898">IF(AH796="kw",SUMPRODUCT($Q$798:$Q$958,$T$798:$T$958,AH798:AH958),SUMPRODUCT($F$798:$F$958,AH798:AH958))</f>
        <v>0</v>
      </c>
      <c r="AI978" s="242">
        <f t="shared" si="2898"/>
        <v>0</v>
      </c>
      <c r="AJ978" s="242">
        <f t="shared" si="2898"/>
        <v>0</v>
      </c>
      <c r="AK978" s="242">
        <f t="shared" si="2898"/>
        <v>0</v>
      </c>
      <c r="AL978" s="242">
        <f t="shared" si="2898"/>
        <v>0</v>
      </c>
      <c r="AM978" s="242">
        <f t="shared" si="2898"/>
        <v>0</v>
      </c>
      <c r="AN978" s="242">
        <f t="shared" si="2898"/>
        <v>0</v>
      </c>
      <c r="AO978" s="242">
        <f t="shared" si="2898"/>
        <v>0</v>
      </c>
      <c r="AP978" s="242">
        <f t="shared" si="2898"/>
        <v>0</v>
      </c>
      <c r="AQ978" s="242">
        <f t="shared" si="2898"/>
        <v>0</v>
      </c>
      <c r="AR978" s="242">
        <f t="shared" si="2898"/>
        <v>0</v>
      </c>
      <c r="AS978" s="286"/>
    </row>
    <row r="979" spans="1:45" ht="15" hidden="1">
      <c r="B979" s="274" t="s">
        <v>652</v>
      </c>
      <c r="C979" s="297"/>
      <c r="D979" s="297"/>
      <c r="E979" s="284"/>
      <c r="F979" s="284"/>
      <c r="G979" s="284"/>
      <c r="H979" s="284"/>
      <c r="I979" s="284"/>
      <c r="J979" s="284"/>
      <c r="K979" s="284"/>
      <c r="L979" s="284"/>
      <c r="M979" s="284"/>
      <c r="N979" s="284"/>
      <c r="O979" s="284"/>
      <c r="P979" s="284"/>
      <c r="Q979" s="284"/>
      <c r="R979" s="251"/>
      <c r="S979" s="284"/>
      <c r="T979" s="284"/>
      <c r="U979" s="284"/>
      <c r="V979" s="297"/>
      <c r="W979" s="292"/>
      <c r="X979" s="297"/>
      <c r="Y979" s="297"/>
      <c r="Z979" s="284"/>
      <c r="AA979" s="284"/>
      <c r="AB979" s="284"/>
      <c r="AC979" s="284"/>
      <c r="AD979" s="284"/>
      <c r="AE979" s="629">
        <f>SUMPRODUCT($G$798:$G$958,AE798:AE958)</f>
        <v>0</v>
      </c>
      <c r="AF979" s="629">
        <f>SUMPRODUCT($G$798:$G$958,AF798:AF958)</f>
        <v>0</v>
      </c>
      <c r="AG979" s="242">
        <f>IF(AG796="kw",SUMPRODUCT($Q$798:$Q$958,$U$798:$U$958,AG798:AG958),SUMPRODUCT($G$798:$G$958,AG798:AG958))</f>
        <v>0</v>
      </c>
      <c r="AH979" s="242">
        <f t="shared" ref="AH979:AR979" si="2899">IF(AH796="kw",SUMPRODUCT($Q$798:$Q$958,$U$798:$U$958,AH798:AH958),SUMPRODUCT($G$798:$G$958,AH798:AH958))</f>
        <v>0</v>
      </c>
      <c r="AI979" s="242">
        <f t="shared" si="2899"/>
        <v>0</v>
      </c>
      <c r="AJ979" s="242">
        <f t="shared" si="2899"/>
        <v>0</v>
      </c>
      <c r="AK979" s="242">
        <f t="shared" si="2899"/>
        <v>0</v>
      </c>
      <c r="AL979" s="242">
        <f t="shared" si="2899"/>
        <v>0</v>
      </c>
      <c r="AM979" s="242">
        <f t="shared" si="2899"/>
        <v>0</v>
      </c>
      <c r="AN979" s="242">
        <f t="shared" si="2899"/>
        <v>0</v>
      </c>
      <c r="AO979" s="242">
        <f t="shared" si="2899"/>
        <v>0</v>
      </c>
      <c r="AP979" s="242">
        <f t="shared" si="2899"/>
        <v>0</v>
      </c>
      <c r="AQ979" s="242">
        <f t="shared" si="2899"/>
        <v>0</v>
      </c>
      <c r="AR979" s="242">
        <f t="shared" si="2899"/>
        <v>0</v>
      </c>
      <c r="AS979" s="286"/>
    </row>
    <row r="980" spans="1:45" ht="15" hidden="1">
      <c r="B980" s="274" t="s">
        <v>653</v>
      </c>
      <c r="C980" s="297"/>
      <c r="D980" s="297"/>
      <c r="E980" s="284"/>
      <c r="F980" s="284"/>
      <c r="G980" s="284"/>
      <c r="H980" s="284"/>
      <c r="I980" s="284"/>
      <c r="J980" s="284"/>
      <c r="K980" s="284"/>
      <c r="L980" s="284"/>
      <c r="M980" s="284"/>
      <c r="N980" s="284"/>
      <c r="O980" s="284"/>
      <c r="P980" s="284"/>
      <c r="Q980" s="284"/>
      <c r="R980" s="251"/>
      <c r="S980" s="284"/>
      <c r="T980" s="284"/>
      <c r="U980" s="284"/>
      <c r="V980" s="297"/>
      <c r="W980" s="292"/>
      <c r="X980" s="297"/>
      <c r="Y980" s="297"/>
      <c r="Z980" s="284"/>
      <c r="AA980" s="284"/>
      <c r="AB980" s="284"/>
      <c r="AC980" s="284"/>
      <c r="AD980" s="284"/>
      <c r="AE980" s="629">
        <f>SUMPRODUCT($H$798:$H$958,AE798:AE958)</f>
        <v>0</v>
      </c>
      <c r="AF980" s="629">
        <f>SUMPRODUCT($H$798:$H$958,AF798:AF958)</f>
        <v>0</v>
      </c>
      <c r="AG980" s="242">
        <f>IF(AG796="kw",SUMPRODUCT($Q$798:$Q$958,$V$798:$V$958,AG798:AG958),SUMPRODUCT($H$798:$H$958,AG798:AG958))</f>
        <v>0</v>
      </c>
      <c r="AH980" s="242">
        <f t="shared" ref="AH980:AR980" si="2900">IF(AH796="kw",SUMPRODUCT($Q$798:$Q$958,$V$798:$V$958,AH798:AH958),SUMPRODUCT($H$798:$H$958,AH798:AH958))</f>
        <v>0</v>
      </c>
      <c r="AI980" s="242">
        <f t="shared" si="2900"/>
        <v>0</v>
      </c>
      <c r="AJ980" s="242">
        <f t="shared" si="2900"/>
        <v>0</v>
      </c>
      <c r="AK980" s="242">
        <f t="shared" si="2900"/>
        <v>0</v>
      </c>
      <c r="AL980" s="242">
        <f t="shared" si="2900"/>
        <v>0</v>
      </c>
      <c r="AM980" s="242">
        <f t="shared" si="2900"/>
        <v>0</v>
      </c>
      <c r="AN980" s="242">
        <f t="shared" si="2900"/>
        <v>0</v>
      </c>
      <c r="AO980" s="242">
        <f t="shared" si="2900"/>
        <v>0</v>
      </c>
      <c r="AP980" s="242">
        <f t="shared" si="2900"/>
        <v>0</v>
      </c>
      <c r="AQ980" s="242">
        <f t="shared" si="2900"/>
        <v>0</v>
      </c>
      <c r="AR980" s="242">
        <f t="shared" si="2900"/>
        <v>0</v>
      </c>
      <c r="AS980" s="286"/>
    </row>
    <row r="981" spans="1:45" ht="15" hidden="1">
      <c r="B981" s="274" t="s">
        <v>654</v>
      </c>
      <c r="C981" s="297"/>
      <c r="D981" s="297"/>
      <c r="E981" s="284"/>
      <c r="F981" s="284"/>
      <c r="G981" s="284"/>
      <c r="H981" s="284"/>
      <c r="I981" s="284"/>
      <c r="J981" s="284"/>
      <c r="K981" s="284"/>
      <c r="L981" s="284"/>
      <c r="M981" s="284"/>
      <c r="N981" s="284"/>
      <c r="O981" s="284"/>
      <c r="P981" s="284"/>
      <c r="Q981" s="284"/>
      <c r="R981" s="251"/>
      <c r="S981" s="284"/>
      <c r="T981" s="284"/>
      <c r="U981" s="284"/>
      <c r="V981" s="297"/>
      <c r="W981" s="292"/>
      <c r="X981" s="297"/>
      <c r="Y981" s="297"/>
      <c r="Z981" s="284"/>
      <c r="AA981" s="284"/>
      <c r="AB981" s="284"/>
      <c r="AC981" s="284"/>
      <c r="AD981" s="284"/>
      <c r="AE981" s="629">
        <f>SUMPRODUCT($I$798:$I$958,AE798:AE958)</f>
        <v>0</v>
      </c>
      <c r="AF981" s="629">
        <f>SUMPRODUCT($I$798:$I$958,AF798:AF958)</f>
        <v>0</v>
      </c>
      <c r="AG981" s="242">
        <f>IF(AG796="kw",SUMPRODUCT($Q$798:$Q$958,$W$798:$W$958,AG798:AG958),SUMPRODUCT($I$798:$I$958,AG798:AG958))</f>
        <v>0</v>
      </c>
      <c r="AH981" s="242">
        <f t="shared" ref="AH981:AR981" si="2901">IF(AH796="kw",SUMPRODUCT($Q$798:$Q$958,$W$798:$W$958,AH798:AH958),SUMPRODUCT($I$798:$I$958,AH798:AH958))</f>
        <v>0</v>
      </c>
      <c r="AI981" s="242">
        <f t="shared" si="2901"/>
        <v>0</v>
      </c>
      <c r="AJ981" s="242">
        <f t="shared" si="2901"/>
        <v>0</v>
      </c>
      <c r="AK981" s="242">
        <f t="shared" si="2901"/>
        <v>0</v>
      </c>
      <c r="AL981" s="242">
        <f t="shared" si="2901"/>
        <v>0</v>
      </c>
      <c r="AM981" s="242">
        <f t="shared" si="2901"/>
        <v>0</v>
      </c>
      <c r="AN981" s="242">
        <f t="shared" si="2901"/>
        <v>0</v>
      </c>
      <c r="AO981" s="242">
        <f t="shared" si="2901"/>
        <v>0</v>
      </c>
      <c r="AP981" s="242">
        <f t="shared" si="2901"/>
        <v>0</v>
      </c>
      <c r="AQ981" s="242">
        <f t="shared" si="2901"/>
        <v>0</v>
      </c>
      <c r="AR981" s="242">
        <f t="shared" si="2901"/>
        <v>0</v>
      </c>
      <c r="AS981" s="286"/>
    </row>
    <row r="982" spans="1:45" ht="15" hidden="1">
      <c r="B982" s="274" t="s">
        <v>655</v>
      </c>
      <c r="C982" s="297"/>
      <c r="D982" s="297"/>
      <c r="E982" s="284"/>
      <c r="F982" s="284"/>
      <c r="G982" s="284"/>
      <c r="H982" s="284"/>
      <c r="I982" s="284"/>
      <c r="J982" s="284"/>
      <c r="K982" s="284"/>
      <c r="L982" s="284"/>
      <c r="M982" s="284"/>
      <c r="N982" s="284"/>
      <c r="O982" s="284"/>
      <c r="P982" s="284"/>
      <c r="Q982" s="284"/>
      <c r="R982" s="251"/>
      <c r="S982" s="284"/>
      <c r="T982" s="284"/>
      <c r="U982" s="284"/>
      <c r="V982" s="297"/>
      <c r="W982" s="292"/>
      <c r="X982" s="297"/>
      <c r="Y982" s="297"/>
      <c r="Z982" s="284"/>
      <c r="AA982" s="284"/>
      <c r="AB982" s="284"/>
      <c r="AC982" s="284"/>
      <c r="AD982" s="284"/>
      <c r="AE982" s="629">
        <f>SUMPRODUCT($J$798:$J$958,AE798:AE958)</f>
        <v>0</v>
      </c>
      <c r="AF982" s="629">
        <f>SUMPRODUCT($J$798:$J$958,AF798:AF958)</f>
        <v>0</v>
      </c>
      <c r="AG982" s="242">
        <f>IF(AG796="kw",SUMPRODUCT($Q$798:$Q$958,$X$798:$X$958,AG798:AG958),SUMPRODUCT($J$798:$J$958,AG798:AG958))</f>
        <v>0</v>
      </c>
      <c r="AH982" s="242">
        <f t="shared" ref="AH982:AR982" si="2902">IF(AH796="kw",SUMPRODUCT($Q$798:$Q$958,$X$798:$X$958,AH798:AH958),SUMPRODUCT($J$798:$J$958,AH798:AH958))</f>
        <v>0</v>
      </c>
      <c r="AI982" s="242">
        <f t="shared" si="2902"/>
        <v>0</v>
      </c>
      <c r="AJ982" s="242">
        <f t="shared" si="2902"/>
        <v>0</v>
      </c>
      <c r="AK982" s="242">
        <f t="shared" si="2902"/>
        <v>0</v>
      </c>
      <c r="AL982" s="242">
        <f t="shared" si="2902"/>
        <v>0</v>
      </c>
      <c r="AM982" s="242">
        <f t="shared" si="2902"/>
        <v>0</v>
      </c>
      <c r="AN982" s="242">
        <f t="shared" si="2902"/>
        <v>0</v>
      </c>
      <c r="AO982" s="242">
        <f t="shared" si="2902"/>
        <v>0</v>
      </c>
      <c r="AP982" s="242">
        <f t="shared" si="2902"/>
        <v>0</v>
      </c>
      <c r="AQ982" s="242">
        <f t="shared" si="2902"/>
        <v>0</v>
      </c>
      <c r="AR982" s="242">
        <f t="shared" si="2902"/>
        <v>0</v>
      </c>
      <c r="AS982" s="286"/>
    </row>
    <row r="983" spans="1:45" ht="15" hidden="1">
      <c r="B983" s="274" t="s">
        <v>656</v>
      </c>
      <c r="C983" s="297"/>
      <c r="D983" s="297"/>
      <c r="E983" s="284"/>
      <c r="F983" s="284"/>
      <c r="G983" s="284"/>
      <c r="H983" s="284"/>
      <c r="I983" s="284"/>
      <c r="J983" s="284"/>
      <c r="K983" s="284"/>
      <c r="L983" s="284"/>
      <c r="M983" s="284"/>
      <c r="N983" s="284"/>
      <c r="O983" s="284"/>
      <c r="P983" s="284"/>
      <c r="Q983" s="284"/>
      <c r="R983" s="251"/>
      <c r="S983" s="284"/>
      <c r="T983" s="284"/>
      <c r="U983" s="284"/>
      <c r="V983" s="297"/>
      <c r="W983" s="292"/>
      <c r="X983" s="297"/>
      <c r="Y983" s="297"/>
      <c r="Z983" s="284"/>
      <c r="AA983" s="284"/>
      <c r="AB983" s="284"/>
      <c r="AC983" s="284"/>
      <c r="AD983" s="284"/>
      <c r="AE983" s="629">
        <f>SUMPRODUCT($K$798:$K$958,AE798:AE958)</f>
        <v>0</v>
      </c>
      <c r="AF983" s="629">
        <f>SUMPRODUCT($K$798:$K$958,AF798:AF958)</f>
        <v>0</v>
      </c>
      <c r="AG983" s="242">
        <f>IF(AG796="kw",SUMPRODUCT($Q$798:$Q$958,$Y$798:$Y$958,AG798:AG958),SUMPRODUCT($K$798:$K$958,AG798:AG958))</f>
        <v>0</v>
      </c>
      <c r="AH983" s="242">
        <f t="shared" ref="AH983:AR983" si="2903">IF(AH796="kw",SUMPRODUCT($Q$798:$Q$958,$Y$798:$Y$958,AH798:AH958),SUMPRODUCT($K$798:$K$958,AH798:AH958))</f>
        <v>0</v>
      </c>
      <c r="AI983" s="242">
        <f t="shared" si="2903"/>
        <v>0</v>
      </c>
      <c r="AJ983" s="242">
        <f t="shared" si="2903"/>
        <v>0</v>
      </c>
      <c r="AK983" s="242">
        <f t="shared" si="2903"/>
        <v>0</v>
      </c>
      <c r="AL983" s="242">
        <f t="shared" si="2903"/>
        <v>0</v>
      </c>
      <c r="AM983" s="242">
        <f t="shared" si="2903"/>
        <v>0</v>
      </c>
      <c r="AN983" s="242">
        <f t="shared" si="2903"/>
        <v>0</v>
      </c>
      <c r="AO983" s="242">
        <f t="shared" si="2903"/>
        <v>0</v>
      </c>
      <c r="AP983" s="242">
        <f t="shared" si="2903"/>
        <v>0</v>
      </c>
      <c r="AQ983" s="242">
        <f t="shared" si="2903"/>
        <v>0</v>
      </c>
      <c r="AR983" s="242">
        <f t="shared" si="2903"/>
        <v>0</v>
      </c>
      <c r="AS983" s="286"/>
    </row>
    <row r="984" spans="1:45" ht="15" hidden="1">
      <c r="B984" s="749" t="s">
        <v>657</v>
      </c>
      <c r="C984" s="310"/>
      <c r="D984" s="327"/>
      <c r="E984" s="327"/>
      <c r="F984" s="327"/>
      <c r="G984" s="327"/>
      <c r="H984" s="327"/>
      <c r="I984" s="327"/>
      <c r="J984" s="327"/>
      <c r="K984" s="327"/>
      <c r="L984" s="327"/>
      <c r="M984" s="327"/>
      <c r="N984" s="327"/>
      <c r="O984" s="327"/>
      <c r="P984" s="327"/>
      <c r="Q984" s="327"/>
      <c r="R984" s="326"/>
      <c r="S984" s="327"/>
      <c r="T984" s="327"/>
      <c r="U984" s="327"/>
      <c r="V984" s="310"/>
      <c r="W984" s="328"/>
      <c r="X984" s="328"/>
      <c r="Y984" s="327"/>
      <c r="Z984" s="327"/>
      <c r="AA984" s="328"/>
      <c r="AB984" s="328"/>
      <c r="AC984" s="328"/>
      <c r="AD984" s="328"/>
      <c r="AE984" s="630">
        <f>SUMPRODUCT($L$798:$L$958,AE798:AE958)</f>
        <v>0</v>
      </c>
      <c r="AF984" s="630">
        <f>SUMPRODUCT($L$798:$L$958,AF798:AF958)</f>
        <v>0</v>
      </c>
      <c r="AG984" s="276">
        <f>IF(AG796="kw",SUMPRODUCT($Q$798:$Q$958,$Z$798:$Z$958,AG798:AG958),SUMPRODUCT($L$798:$L$958,AG798:AG958))</f>
        <v>0</v>
      </c>
      <c r="AH984" s="276">
        <f t="shared" ref="AH984:AR984" si="2904">IF(AH796="kw",SUMPRODUCT($Q$798:$Q$958,$Z$798:$Z$958,AH798:AH958),SUMPRODUCT($L$798:$L$958,AH798:AH958))</f>
        <v>0</v>
      </c>
      <c r="AI984" s="276">
        <f t="shared" si="2904"/>
        <v>0</v>
      </c>
      <c r="AJ984" s="276">
        <f t="shared" si="2904"/>
        <v>0</v>
      </c>
      <c r="AK984" s="276">
        <f t="shared" si="2904"/>
        <v>0</v>
      </c>
      <c r="AL984" s="276">
        <f t="shared" si="2904"/>
        <v>0</v>
      </c>
      <c r="AM984" s="276">
        <f t="shared" si="2904"/>
        <v>0</v>
      </c>
      <c r="AN984" s="276">
        <f t="shared" si="2904"/>
        <v>0</v>
      </c>
      <c r="AO984" s="276">
        <f t="shared" si="2904"/>
        <v>0</v>
      </c>
      <c r="AP984" s="276">
        <f t="shared" si="2904"/>
        <v>0</v>
      </c>
      <c r="AQ984" s="276">
        <f t="shared" si="2904"/>
        <v>0</v>
      </c>
      <c r="AR984" s="276">
        <f t="shared" si="2904"/>
        <v>0</v>
      </c>
      <c r="AS984" s="747"/>
    </row>
    <row r="985" spans="1:45" ht="18.75" hidden="1" customHeight="1">
      <c r="B985" s="313" t="s">
        <v>380</v>
      </c>
      <c r="C985" s="329"/>
      <c r="D985" s="330"/>
      <c r="E985" s="330"/>
      <c r="F985" s="330"/>
      <c r="G985" s="330"/>
      <c r="H985" s="330"/>
      <c r="I985" s="330"/>
      <c r="J985" s="330"/>
      <c r="K985" s="330"/>
      <c r="L985" s="330"/>
      <c r="M985" s="330"/>
      <c r="N985" s="330"/>
      <c r="O985" s="330"/>
      <c r="P985" s="330"/>
      <c r="Q985" s="330"/>
      <c r="R985" s="330"/>
      <c r="S985" s="330"/>
      <c r="T985" s="330"/>
      <c r="U985" s="330"/>
      <c r="V985" s="316"/>
      <c r="W985" s="317"/>
      <c r="X985" s="330"/>
      <c r="Y985" s="330"/>
      <c r="Z985" s="330"/>
      <c r="AA985" s="330"/>
      <c r="AB985" s="330"/>
      <c r="AC985" s="330"/>
      <c r="AD985" s="330"/>
      <c r="AE985" s="331"/>
      <c r="AF985" s="331"/>
      <c r="AG985" s="331"/>
      <c r="AH985" s="331"/>
      <c r="AI985" s="331"/>
      <c r="AJ985" s="331"/>
      <c r="AK985" s="331"/>
      <c r="AL985" s="331"/>
      <c r="AM985" s="331"/>
      <c r="AN985" s="331"/>
      <c r="AO985" s="331"/>
      <c r="AP985" s="331"/>
      <c r="AQ985" s="331"/>
      <c r="AR985" s="331"/>
      <c r="AS985" s="331"/>
    </row>
    <row r="986" spans="1:45" collapsed="1"/>
    <row r="988" spans="1:45" ht="15.6">
      <c r="B988" s="232" t="s">
        <v>658</v>
      </c>
      <c r="C988" s="233"/>
      <c r="D988" s="478" t="s">
        <v>257</v>
      </c>
      <c r="E988" s="208"/>
      <c r="F988" s="478"/>
      <c r="G988" s="208"/>
      <c r="H988" s="208"/>
      <c r="I988" s="208"/>
      <c r="J988" s="208"/>
      <c r="K988" s="208"/>
      <c r="L988" s="208"/>
      <c r="M988" s="208"/>
      <c r="N988" s="208"/>
      <c r="O988" s="208"/>
      <c r="P988" s="208"/>
      <c r="Q988" s="208"/>
      <c r="R988" s="233"/>
      <c r="S988" s="208"/>
      <c r="T988" s="208"/>
      <c r="U988" s="208"/>
      <c r="V988" s="208"/>
      <c r="W988" s="208"/>
      <c r="X988" s="208"/>
      <c r="Y988" s="208"/>
      <c r="Z988" s="208"/>
      <c r="AA988" s="208"/>
      <c r="AB988" s="208"/>
      <c r="AC988" s="208"/>
      <c r="AD988" s="208"/>
      <c r="AE988" s="222"/>
      <c r="AF988" s="220"/>
      <c r="AG988" s="220"/>
      <c r="AH988" s="220"/>
      <c r="AI988" s="220"/>
      <c r="AJ988" s="220"/>
      <c r="AK988" s="220"/>
      <c r="AL988" s="220"/>
      <c r="AM988" s="220"/>
      <c r="AN988" s="220"/>
      <c r="AO988" s="220"/>
      <c r="AP988" s="220"/>
      <c r="AQ988" s="220"/>
      <c r="AR988" s="220"/>
    </row>
    <row r="989" spans="1:45" ht="39.75" customHeight="1">
      <c r="B989" s="913" t="s">
        <v>313</v>
      </c>
      <c r="C989" s="915" t="s">
        <v>314</v>
      </c>
      <c r="D989" s="235" t="s">
        <v>315</v>
      </c>
      <c r="E989" s="918" t="s">
        <v>316</v>
      </c>
      <c r="F989" s="919"/>
      <c r="G989" s="919"/>
      <c r="H989" s="919"/>
      <c r="I989" s="919"/>
      <c r="J989" s="919"/>
      <c r="K989" s="919"/>
      <c r="L989" s="919"/>
      <c r="M989" s="919"/>
      <c r="N989" s="919"/>
      <c r="O989" s="919"/>
      <c r="P989" s="920"/>
      <c r="Q989" s="915" t="s">
        <v>317</v>
      </c>
      <c r="R989" s="235" t="s">
        <v>318</v>
      </c>
      <c r="S989" s="910" t="s">
        <v>319</v>
      </c>
      <c r="T989" s="911"/>
      <c r="U989" s="911"/>
      <c r="V989" s="911"/>
      <c r="W989" s="911"/>
      <c r="X989" s="911"/>
      <c r="Y989" s="911"/>
      <c r="Z989" s="911"/>
      <c r="AA989" s="911"/>
      <c r="AB989" s="911"/>
      <c r="AC989" s="911"/>
      <c r="AD989" s="921"/>
      <c r="AE989" s="910" t="s">
        <v>320</v>
      </c>
      <c r="AF989" s="911"/>
      <c r="AG989" s="911"/>
      <c r="AH989" s="911"/>
      <c r="AI989" s="911"/>
      <c r="AJ989" s="911"/>
      <c r="AK989" s="911"/>
      <c r="AL989" s="911"/>
      <c r="AM989" s="911"/>
      <c r="AN989" s="911"/>
      <c r="AO989" s="911"/>
      <c r="AP989" s="911"/>
      <c r="AQ989" s="911"/>
      <c r="AR989" s="911"/>
      <c r="AS989" s="912"/>
    </row>
    <row r="990" spans="1:45" ht="65.25" customHeight="1">
      <c r="B990" s="914"/>
      <c r="C990" s="916"/>
      <c r="D990" s="236">
        <v>2020</v>
      </c>
      <c r="E990" s="236">
        <v>2021</v>
      </c>
      <c r="F990" s="236">
        <v>2022</v>
      </c>
      <c r="G990" s="236">
        <v>2023</v>
      </c>
      <c r="H990" s="236">
        <v>2024</v>
      </c>
      <c r="I990" s="236">
        <v>2025</v>
      </c>
      <c r="J990" s="236">
        <v>2026</v>
      </c>
      <c r="K990" s="236">
        <v>2027</v>
      </c>
      <c r="L990" s="236">
        <v>2028</v>
      </c>
      <c r="M990" s="236">
        <v>2029</v>
      </c>
      <c r="N990" s="236">
        <v>2030</v>
      </c>
      <c r="O990" s="236">
        <v>2031</v>
      </c>
      <c r="P990" s="236">
        <v>2032</v>
      </c>
      <c r="Q990" s="917"/>
      <c r="R990" s="236">
        <v>2020</v>
      </c>
      <c r="S990" s="236">
        <v>2021</v>
      </c>
      <c r="T990" s="236">
        <v>2022</v>
      </c>
      <c r="U990" s="236">
        <v>2023</v>
      </c>
      <c r="V990" s="236">
        <v>2024</v>
      </c>
      <c r="W990" s="236">
        <v>2025</v>
      </c>
      <c r="X990" s="236">
        <v>2026</v>
      </c>
      <c r="Y990" s="236">
        <v>2027</v>
      </c>
      <c r="Z990" s="236">
        <v>2028</v>
      </c>
      <c r="AA990" s="236">
        <v>2029</v>
      </c>
      <c r="AB990" s="236">
        <v>2030</v>
      </c>
      <c r="AC990" s="236">
        <v>2031</v>
      </c>
      <c r="AD990" s="236">
        <v>2032</v>
      </c>
      <c r="AE990" s="236" t="str">
        <f>'1.  LRAMVA Summary'!$D$53</f>
        <v>Residential</v>
      </c>
      <c r="AF990" s="236" t="str">
        <f>'1.  LRAMVA Summary'!$E$53</f>
        <v>GS&lt;50 kW</v>
      </c>
      <c r="AG990" s="236" t="str">
        <f>'1.  LRAMVA Summary'!$F$53</f>
        <v>GS 50 TO 1,499 KW</v>
      </c>
      <c r="AH990" s="236" t="str">
        <f>'1.  LRAMVA Summary'!$G$53</f>
        <v>GS 1,500 TO 4,999</v>
      </c>
      <c r="AI990" s="236" t="str">
        <f>'1.  LRAMVA Summary'!$H$53</f>
        <v>Large User</v>
      </c>
      <c r="AJ990" s="236" t="str">
        <f>'1.  LRAMVA Summary'!$I$53</f>
        <v>Unmetered Scattered Load</v>
      </c>
      <c r="AK990" s="236" t="str">
        <f>'1.  LRAMVA Summary'!$J$53</f>
        <v>Streetlighting</v>
      </c>
      <c r="AL990" s="236" t="str">
        <f>'1.  LRAMVA Summary'!$K$53</f>
        <v/>
      </c>
      <c r="AM990" s="236" t="str">
        <f>'1.  LRAMVA Summary'!$L$53</f>
        <v/>
      </c>
      <c r="AN990" s="236" t="str">
        <f>'1.  LRAMVA Summary'!$M$53</f>
        <v/>
      </c>
      <c r="AO990" s="236" t="str">
        <f>'1.  LRAMVA Summary'!$N$53</f>
        <v/>
      </c>
      <c r="AP990" s="236" t="str">
        <f>'1.  LRAMVA Summary'!$O$53</f>
        <v/>
      </c>
      <c r="AQ990" s="236" t="str">
        <f>'1.  LRAMVA Summary'!$P$53</f>
        <v/>
      </c>
      <c r="AR990" s="236" t="str">
        <f>'1.  LRAMVA Summary'!$Q$53</f>
        <v/>
      </c>
      <c r="AS990" s="238" t="str">
        <f>'1.  LRAMVA Summary'!$R$53</f>
        <v>Total</v>
      </c>
    </row>
    <row r="991" spans="1:45" ht="15" customHeight="1">
      <c r="A991" s="434"/>
      <c r="B991" s="424" t="s">
        <v>474</v>
      </c>
      <c r="C991" s="240"/>
      <c r="D991" s="240"/>
      <c r="E991" s="240"/>
      <c r="F991" s="240"/>
      <c r="G991" s="240"/>
      <c r="H991" s="240"/>
      <c r="I991" s="240"/>
      <c r="J991" s="240"/>
      <c r="K991" s="240"/>
      <c r="L991" s="240"/>
      <c r="M991" s="240"/>
      <c r="N991" s="240"/>
      <c r="O991" s="240"/>
      <c r="P991" s="240"/>
      <c r="Q991" s="241"/>
      <c r="R991" s="240"/>
      <c r="S991" s="240"/>
      <c r="T991" s="240"/>
      <c r="U991" s="240"/>
      <c r="V991" s="240"/>
      <c r="W991" s="240"/>
      <c r="X991" s="240"/>
      <c r="Y991" s="240"/>
      <c r="Z991" s="240"/>
      <c r="AA991" s="240"/>
      <c r="AB991" s="240"/>
      <c r="AC991" s="240"/>
      <c r="AD991" s="240"/>
      <c r="AE991" s="242" t="str">
        <f>'1.  LRAMVA Summary'!$D$54</f>
        <v>kWh</v>
      </c>
      <c r="AF991" s="242" t="str">
        <f>'1.  LRAMVA Summary'!$E$54</f>
        <v>kWh</v>
      </c>
      <c r="AG991" s="242" t="str">
        <f>'1.  LRAMVA Summary'!$F$54</f>
        <v>kW</v>
      </c>
      <c r="AH991" s="242" t="str">
        <f>'1.  LRAMVA Summary'!$G$54</f>
        <v>KW</v>
      </c>
      <c r="AI991" s="242" t="str">
        <f>'1.  LRAMVA Summary'!$H$54</f>
        <v>kW</v>
      </c>
      <c r="AJ991" s="242" t="str">
        <f>'1.  LRAMVA Summary'!$I$54</f>
        <v>kWh</v>
      </c>
      <c r="AK991" s="242" t="str">
        <f>'1.  LRAMVA Summary'!$J$54</f>
        <v>kW</v>
      </c>
      <c r="AL991" s="242">
        <f>'1.  LRAMVA Summary'!$K$54</f>
        <v>0</v>
      </c>
      <c r="AM991" s="242">
        <f>'1.  LRAMVA Summary'!$L$54</f>
        <v>0</v>
      </c>
      <c r="AN991" s="242">
        <f>'1.  LRAMVA Summary'!$M$54</f>
        <v>0</v>
      </c>
      <c r="AO991" s="242">
        <f>'1.  LRAMVA Summary'!$N$54</f>
        <v>0</v>
      </c>
      <c r="AP991" s="242">
        <f>'1.  LRAMVA Summary'!$O$54</f>
        <v>0</v>
      </c>
      <c r="AQ991" s="242">
        <f>'1.  LRAMVA Summary'!$P$54</f>
        <v>0</v>
      </c>
      <c r="AR991" s="242">
        <f>'1.  LRAMVA Summary'!$Q$54</f>
        <v>0</v>
      </c>
      <c r="AS991" s="243"/>
    </row>
    <row r="992" spans="1:45" ht="15" hidden="1" customHeight="1" outlineLevel="1">
      <c r="A992" s="434"/>
      <c r="B992" s="413" t="s">
        <v>475</v>
      </c>
      <c r="C992" s="240"/>
      <c r="D992" s="240"/>
      <c r="E992" s="240"/>
      <c r="F992" s="240"/>
      <c r="G992" s="240"/>
      <c r="H992" s="240"/>
      <c r="I992" s="240"/>
      <c r="J992" s="240"/>
      <c r="K992" s="240"/>
      <c r="L992" s="240"/>
      <c r="M992" s="240"/>
      <c r="N992" s="240"/>
      <c r="O992" s="240"/>
      <c r="P992" s="240"/>
      <c r="Q992" s="241"/>
      <c r="R992" s="240"/>
      <c r="S992" s="240"/>
      <c r="T992" s="240"/>
      <c r="U992" s="240"/>
      <c r="V992" s="240"/>
      <c r="W992" s="240"/>
      <c r="X992" s="240"/>
      <c r="Y992" s="240"/>
      <c r="Z992" s="240"/>
      <c r="AA992" s="240"/>
      <c r="AB992" s="240"/>
      <c r="AC992" s="240"/>
      <c r="AD992" s="240"/>
      <c r="AE992" s="242"/>
      <c r="AF992" s="242"/>
      <c r="AG992" s="242"/>
      <c r="AH992" s="242"/>
      <c r="AI992" s="242"/>
      <c r="AJ992" s="242"/>
      <c r="AK992" s="242"/>
      <c r="AL992" s="242"/>
      <c r="AM992" s="242"/>
      <c r="AN992" s="242"/>
      <c r="AO992" s="242"/>
      <c r="AP992" s="242"/>
      <c r="AQ992" s="242"/>
      <c r="AR992" s="242"/>
      <c r="AS992" s="243"/>
    </row>
    <row r="993" spans="1:45" ht="15" hidden="1" customHeight="1" outlineLevel="1">
      <c r="A993" s="434">
        <v>1</v>
      </c>
      <c r="B993" s="362" t="s">
        <v>476</v>
      </c>
      <c r="C993" s="242" t="s">
        <v>323</v>
      </c>
      <c r="D993" s="246"/>
      <c r="E993" s="246"/>
      <c r="F993" s="246"/>
      <c r="G993" s="246"/>
      <c r="H993" s="246"/>
      <c r="I993" s="246"/>
      <c r="J993" s="246"/>
      <c r="K993" s="246"/>
      <c r="L993" s="246"/>
      <c r="M993" s="246"/>
      <c r="N993" s="246"/>
      <c r="O993" s="246"/>
      <c r="P993" s="246"/>
      <c r="Q993" s="242"/>
      <c r="R993" s="246"/>
      <c r="S993" s="246"/>
      <c r="T993" s="246"/>
      <c r="U993" s="246"/>
      <c r="V993" s="246"/>
      <c r="W993" s="246"/>
      <c r="X993" s="246"/>
      <c r="Y993" s="246"/>
      <c r="Z993" s="246"/>
      <c r="AA993" s="246"/>
      <c r="AB993" s="246"/>
      <c r="AC993" s="246"/>
      <c r="AD993" s="246"/>
      <c r="AE993" s="349"/>
      <c r="AF993" s="349"/>
      <c r="AG993" s="349"/>
      <c r="AH993" s="349"/>
      <c r="AI993" s="349"/>
      <c r="AJ993" s="349"/>
      <c r="AK993" s="349"/>
      <c r="AL993" s="344"/>
      <c r="AM993" s="344"/>
      <c r="AN993" s="344"/>
      <c r="AO993" s="344"/>
      <c r="AP993" s="344"/>
      <c r="AQ993" s="344"/>
      <c r="AR993" s="344"/>
      <c r="AS993" s="247">
        <f>SUM(AE993:AR993)</f>
        <v>0</v>
      </c>
    </row>
    <row r="994" spans="1:45" ht="15" hidden="1" customHeight="1" outlineLevel="1">
      <c r="A994" s="434"/>
      <c r="B994" s="245" t="s">
        <v>659</v>
      </c>
      <c r="C994" s="242" t="s">
        <v>325</v>
      </c>
      <c r="D994" s="246"/>
      <c r="E994" s="246"/>
      <c r="F994" s="246"/>
      <c r="G994" s="246"/>
      <c r="H994" s="246"/>
      <c r="I994" s="246"/>
      <c r="J994" s="246"/>
      <c r="K994" s="246"/>
      <c r="L994" s="246"/>
      <c r="M994" s="246"/>
      <c r="N994" s="246"/>
      <c r="O994" s="246"/>
      <c r="P994" s="246"/>
      <c r="Q994" s="386"/>
      <c r="R994" s="246"/>
      <c r="S994" s="246"/>
      <c r="T994" s="246"/>
      <c r="U994" s="246"/>
      <c r="V994" s="246"/>
      <c r="W994" s="246"/>
      <c r="X994" s="246"/>
      <c r="Y994" s="246"/>
      <c r="Z994" s="246"/>
      <c r="AA994" s="246"/>
      <c r="AB994" s="246"/>
      <c r="AC994" s="246"/>
      <c r="AD994" s="246"/>
      <c r="AE994" s="345">
        <f>AE993</f>
        <v>0</v>
      </c>
      <c r="AF994" s="345">
        <f t="shared" ref="AF994" si="2905">AF993</f>
        <v>0</v>
      </c>
      <c r="AG994" s="345">
        <f t="shared" ref="AG994" si="2906">AG993</f>
        <v>0</v>
      </c>
      <c r="AH994" s="345">
        <f t="shared" ref="AH994" si="2907">AH993</f>
        <v>0</v>
      </c>
      <c r="AI994" s="345">
        <f t="shared" ref="AI994" si="2908">AI993</f>
        <v>0</v>
      </c>
      <c r="AJ994" s="345">
        <f t="shared" ref="AJ994" si="2909">AJ993</f>
        <v>0</v>
      </c>
      <c r="AK994" s="345">
        <f t="shared" ref="AK994" si="2910">AK993</f>
        <v>0</v>
      </c>
      <c r="AL994" s="345">
        <f t="shared" ref="AL994" si="2911">AL993</f>
        <v>0</v>
      </c>
      <c r="AM994" s="345">
        <f t="shared" ref="AM994" si="2912">AM993</f>
        <v>0</v>
      </c>
      <c r="AN994" s="345">
        <f t="shared" ref="AN994" si="2913">AN993</f>
        <v>0</v>
      </c>
      <c r="AO994" s="345">
        <f t="shared" ref="AO994" si="2914">AO993</f>
        <v>0</v>
      </c>
      <c r="AP994" s="345">
        <f t="shared" ref="AP994" si="2915">AP993</f>
        <v>0</v>
      </c>
      <c r="AQ994" s="345">
        <f t="shared" ref="AQ994" si="2916">AQ993</f>
        <v>0</v>
      </c>
      <c r="AR994" s="345">
        <f t="shared" ref="AR994" si="2917">AR993</f>
        <v>0</v>
      </c>
      <c r="AS994" s="248"/>
    </row>
    <row r="995" spans="1:45" ht="15" hidden="1" customHeight="1" outlineLevel="1">
      <c r="A995" s="434"/>
      <c r="B995" s="249"/>
      <c r="C995" s="250"/>
      <c r="D995" s="250"/>
      <c r="E995" s="250"/>
      <c r="F995" s="250"/>
      <c r="G995" s="250"/>
      <c r="H995" s="250"/>
      <c r="I995" s="250"/>
      <c r="J995" s="606"/>
      <c r="K995" s="250"/>
      <c r="L995" s="250"/>
      <c r="M995" s="250"/>
      <c r="N995" s="250"/>
      <c r="O995" s="250"/>
      <c r="P995" s="250"/>
      <c r="Q995" s="251"/>
      <c r="R995" s="250"/>
      <c r="S995" s="250"/>
      <c r="T995" s="250"/>
      <c r="U995" s="250"/>
      <c r="V995" s="250"/>
      <c r="W995" s="250"/>
      <c r="X995" s="250"/>
      <c r="Y995" s="250"/>
      <c r="Z995" s="250"/>
      <c r="AA995" s="250"/>
      <c r="AB995" s="250"/>
      <c r="AC995" s="250"/>
      <c r="AD995" s="250"/>
      <c r="AE995" s="346"/>
      <c r="AF995" s="347"/>
      <c r="AG995" s="347"/>
      <c r="AH995" s="347"/>
      <c r="AI995" s="347"/>
      <c r="AJ995" s="347"/>
      <c r="AK995" s="347"/>
      <c r="AL995" s="347"/>
      <c r="AM995" s="347"/>
      <c r="AN995" s="347"/>
      <c r="AO995" s="347"/>
      <c r="AP995" s="347"/>
      <c r="AQ995" s="347"/>
      <c r="AR995" s="347"/>
      <c r="AS995" s="253"/>
    </row>
    <row r="996" spans="1:45" ht="15" hidden="1" customHeight="1" outlineLevel="1">
      <c r="A996" s="434">
        <v>2</v>
      </c>
      <c r="B996" s="362" t="s">
        <v>478</v>
      </c>
      <c r="C996" s="242" t="s">
        <v>323</v>
      </c>
      <c r="D996" s="246"/>
      <c r="E996" s="246"/>
      <c r="F996" s="246"/>
      <c r="G996" s="246"/>
      <c r="H996" s="246"/>
      <c r="I996" s="246"/>
      <c r="J996" s="246"/>
      <c r="K996" s="246"/>
      <c r="L996" s="246"/>
      <c r="M996" s="246"/>
      <c r="N996" s="246"/>
      <c r="O996" s="246"/>
      <c r="P996" s="246"/>
      <c r="Q996" s="242"/>
      <c r="R996" s="246"/>
      <c r="S996" s="246"/>
      <c r="T996" s="246"/>
      <c r="U996" s="246"/>
      <c r="V996" s="246"/>
      <c r="W996" s="246"/>
      <c r="X996" s="246"/>
      <c r="Y996" s="246"/>
      <c r="Z996" s="246"/>
      <c r="AA996" s="246"/>
      <c r="AB996" s="246"/>
      <c r="AC996" s="246"/>
      <c r="AD996" s="246"/>
      <c r="AE996" s="349"/>
      <c r="AF996" s="349"/>
      <c r="AG996" s="349"/>
      <c r="AH996" s="349"/>
      <c r="AI996" s="349"/>
      <c r="AJ996" s="349"/>
      <c r="AK996" s="349"/>
      <c r="AL996" s="344"/>
      <c r="AM996" s="344"/>
      <c r="AN996" s="344"/>
      <c r="AO996" s="344"/>
      <c r="AP996" s="344"/>
      <c r="AQ996" s="344"/>
      <c r="AR996" s="344"/>
      <c r="AS996" s="247">
        <f>SUM(AE996:AR996)</f>
        <v>0</v>
      </c>
    </row>
    <row r="997" spans="1:45" ht="15" hidden="1" customHeight="1" outlineLevel="1">
      <c r="A997" s="434"/>
      <c r="B997" s="245" t="s">
        <v>659</v>
      </c>
      <c r="C997" s="242" t="s">
        <v>325</v>
      </c>
      <c r="D997" s="246"/>
      <c r="E997" s="246"/>
      <c r="F997" s="246"/>
      <c r="G997" s="246"/>
      <c r="H997" s="246"/>
      <c r="I997" s="246"/>
      <c r="J997" s="246"/>
      <c r="K997" s="246"/>
      <c r="L997" s="246"/>
      <c r="M997" s="246"/>
      <c r="N997" s="246"/>
      <c r="O997" s="246"/>
      <c r="P997" s="246"/>
      <c r="Q997" s="386"/>
      <c r="R997" s="246"/>
      <c r="S997" s="246"/>
      <c r="T997" s="246"/>
      <c r="U997" s="246"/>
      <c r="V997" s="246"/>
      <c r="W997" s="246"/>
      <c r="X997" s="246"/>
      <c r="Y997" s="246"/>
      <c r="Z997" s="246"/>
      <c r="AA997" s="246"/>
      <c r="AB997" s="246"/>
      <c r="AC997" s="246"/>
      <c r="AD997" s="246"/>
      <c r="AE997" s="345">
        <f>AE996</f>
        <v>0</v>
      </c>
      <c r="AF997" s="345">
        <f t="shared" ref="AF997" si="2918">AF996</f>
        <v>0</v>
      </c>
      <c r="AG997" s="345">
        <f t="shared" ref="AG997" si="2919">AG996</f>
        <v>0</v>
      </c>
      <c r="AH997" s="345">
        <f t="shared" ref="AH997" si="2920">AH996</f>
        <v>0</v>
      </c>
      <c r="AI997" s="345">
        <f t="shared" ref="AI997" si="2921">AI996</f>
        <v>0</v>
      </c>
      <c r="AJ997" s="345">
        <f t="shared" ref="AJ997" si="2922">AJ996</f>
        <v>0</v>
      </c>
      <c r="AK997" s="345">
        <f t="shared" ref="AK997" si="2923">AK996</f>
        <v>0</v>
      </c>
      <c r="AL997" s="345">
        <f t="shared" ref="AL997" si="2924">AL996</f>
        <v>0</v>
      </c>
      <c r="AM997" s="345">
        <f t="shared" ref="AM997" si="2925">AM996</f>
        <v>0</v>
      </c>
      <c r="AN997" s="345">
        <f t="shared" ref="AN997" si="2926">AN996</f>
        <v>0</v>
      </c>
      <c r="AO997" s="345">
        <f t="shared" ref="AO997" si="2927">AO996</f>
        <v>0</v>
      </c>
      <c r="AP997" s="345">
        <f t="shared" ref="AP997" si="2928">AP996</f>
        <v>0</v>
      </c>
      <c r="AQ997" s="345">
        <f t="shared" ref="AQ997" si="2929">AQ996</f>
        <v>0</v>
      </c>
      <c r="AR997" s="345">
        <f t="shared" ref="AR997" si="2930">AR996</f>
        <v>0</v>
      </c>
      <c r="AS997" s="248"/>
    </row>
    <row r="998" spans="1:45" ht="15" hidden="1" customHeight="1" outlineLevel="1">
      <c r="A998" s="434"/>
      <c r="B998" s="249"/>
      <c r="C998" s="250"/>
      <c r="D998" s="255"/>
      <c r="E998" s="255"/>
      <c r="F998" s="255"/>
      <c r="G998" s="255"/>
      <c r="H998" s="255"/>
      <c r="I998" s="255"/>
      <c r="J998" s="255"/>
      <c r="K998" s="255"/>
      <c r="L998" s="255"/>
      <c r="M998" s="255"/>
      <c r="N998" s="255"/>
      <c r="O998" s="255"/>
      <c r="P998" s="255"/>
      <c r="Q998" s="251"/>
      <c r="R998" s="255"/>
      <c r="S998" s="255"/>
      <c r="T998" s="255"/>
      <c r="U998" s="255"/>
      <c r="V998" s="255"/>
      <c r="W998" s="255"/>
      <c r="X998" s="255"/>
      <c r="Y998" s="255"/>
      <c r="Z998" s="255"/>
      <c r="AA998" s="255"/>
      <c r="AB998" s="255"/>
      <c r="AC998" s="255"/>
      <c r="AD998" s="255"/>
      <c r="AE998" s="346"/>
      <c r="AF998" s="347"/>
      <c r="AG998" s="347"/>
      <c r="AH998" s="347"/>
      <c r="AI998" s="347"/>
      <c r="AJ998" s="347"/>
      <c r="AK998" s="347"/>
      <c r="AL998" s="347"/>
      <c r="AM998" s="347"/>
      <c r="AN998" s="347"/>
      <c r="AO998" s="347"/>
      <c r="AP998" s="347"/>
      <c r="AQ998" s="347"/>
      <c r="AR998" s="347"/>
      <c r="AS998" s="253"/>
    </row>
    <row r="999" spans="1:45" ht="15" hidden="1" customHeight="1" outlineLevel="1">
      <c r="A999" s="434">
        <v>3</v>
      </c>
      <c r="B999" s="362" t="s">
        <v>479</v>
      </c>
      <c r="C999" s="242" t="s">
        <v>323</v>
      </c>
      <c r="D999" s="246"/>
      <c r="E999" s="246"/>
      <c r="F999" s="246"/>
      <c r="G999" s="246"/>
      <c r="H999" s="246"/>
      <c r="I999" s="246"/>
      <c r="J999" s="246"/>
      <c r="K999" s="246"/>
      <c r="L999" s="246"/>
      <c r="M999" s="246"/>
      <c r="N999" s="246"/>
      <c r="O999" s="246"/>
      <c r="P999" s="246"/>
      <c r="Q999" s="242"/>
      <c r="R999" s="246"/>
      <c r="S999" s="246"/>
      <c r="T999" s="246"/>
      <c r="U999" s="246"/>
      <c r="V999" s="246"/>
      <c r="W999" s="246"/>
      <c r="X999" s="246"/>
      <c r="Y999" s="246"/>
      <c r="Z999" s="246"/>
      <c r="AA999" s="246"/>
      <c r="AB999" s="246"/>
      <c r="AC999" s="246"/>
      <c r="AD999" s="246"/>
      <c r="AE999" s="349"/>
      <c r="AF999" s="349"/>
      <c r="AG999" s="349"/>
      <c r="AH999" s="349"/>
      <c r="AI999" s="349"/>
      <c r="AJ999" s="349"/>
      <c r="AK999" s="349"/>
      <c r="AL999" s="344"/>
      <c r="AM999" s="344"/>
      <c r="AN999" s="344"/>
      <c r="AO999" s="344"/>
      <c r="AP999" s="344"/>
      <c r="AQ999" s="344"/>
      <c r="AR999" s="344"/>
      <c r="AS999" s="247">
        <f>SUM(AE999:AR999)</f>
        <v>0</v>
      </c>
    </row>
    <row r="1000" spans="1:45" ht="15" hidden="1" customHeight="1" outlineLevel="1">
      <c r="A1000" s="434"/>
      <c r="B1000" s="245" t="s">
        <v>659</v>
      </c>
      <c r="C1000" s="242" t="s">
        <v>325</v>
      </c>
      <c r="D1000" s="246"/>
      <c r="E1000" s="246"/>
      <c r="F1000" s="246"/>
      <c r="G1000" s="246"/>
      <c r="H1000" s="246"/>
      <c r="I1000" s="246"/>
      <c r="J1000" s="246"/>
      <c r="K1000" s="246"/>
      <c r="L1000" s="246"/>
      <c r="M1000" s="246"/>
      <c r="N1000" s="246"/>
      <c r="O1000" s="246"/>
      <c r="P1000" s="246"/>
      <c r="Q1000" s="386"/>
      <c r="R1000" s="246"/>
      <c r="S1000" s="246"/>
      <c r="T1000" s="246"/>
      <c r="U1000" s="246"/>
      <c r="V1000" s="246"/>
      <c r="W1000" s="246"/>
      <c r="X1000" s="246"/>
      <c r="Y1000" s="246"/>
      <c r="Z1000" s="246"/>
      <c r="AA1000" s="246"/>
      <c r="AB1000" s="246"/>
      <c r="AC1000" s="246"/>
      <c r="AD1000" s="246"/>
      <c r="AE1000" s="345">
        <f>AE999</f>
        <v>0</v>
      </c>
      <c r="AF1000" s="345">
        <f t="shared" ref="AF1000" si="2931">AF999</f>
        <v>0</v>
      </c>
      <c r="AG1000" s="345">
        <f t="shared" ref="AG1000" si="2932">AG999</f>
        <v>0</v>
      </c>
      <c r="AH1000" s="345">
        <f t="shared" ref="AH1000" si="2933">AH999</f>
        <v>0</v>
      </c>
      <c r="AI1000" s="345">
        <f t="shared" ref="AI1000" si="2934">AI999</f>
        <v>0</v>
      </c>
      <c r="AJ1000" s="345">
        <f t="shared" ref="AJ1000" si="2935">AJ999</f>
        <v>0</v>
      </c>
      <c r="AK1000" s="345">
        <f t="shared" ref="AK1000" si="2936">AK999</f>
        <v>0</v>
      </c>
      <c r="AL1000" s="345">
        <f t="shared" ref="AL1000" si="2937">AL999</f>
        <v>0</v>
      </c>
      <c r="AM1000" s="345">
        <f t="shared" ref="AM1000" si="2938">AM999</f>
        <v>0</v>
      </c>
      <c r="AN1000" s="345">
        <f t="shared" ref="AN1000" si="2939">AN999</f>
        <v>0</v>
      </c>
      <c r="AO1000" s="345">
        <f t="shared" ref="AO1000" si="2940">AO999</f>
        <v>0</v>
      </c>
      <c r="AP1000" s="345">
        <f t="shared" ref="AP1000" si="2941">AP999</f>
        <v>0</v>
      </c>
      <c r="AQ1000" s="345">
        <f t="shared" ref="AQ1000" si="2942">AQ999</f>
        <v>0</v>
      </c>
      <c r="AR1000" s="345">
        <f t="shared" ref="AR1000" si="2943">AR999</f>
        <v>0</v>
      </c>
      <c r="AS1000" s="248"/>
    </row>
    <row r="1001" spans="1:45" ht="15" hidden="1" customHeight="1" outlineLevel="1">
      <c r="A1001" s="434"/>
      <c r="B1001" s="245"/>
      <c r="C1001" s="256"/>
      <c r="D1001" s="242"/>
      <c r="E1001" s="242"/>
      <c r="F1001" s="242"/>
      <c r="G1001" s="242"/>
      <c r="H1001" s="242"/>
      <c r="I1001" s="242"/>
      <c r="J1001" s="242"/>
      <c r="K1001" s="242"/>
      <c r="L1001" s="242"/>
      <c r="M1001" s="242"/>
      <c r="N1001" s="242"/>
      <c r="O1001" s="242"/>
      <c r="P1001" s="242"/>
      <c r="Q1001" s="242"/>
      <c r="R1001" s="242"/>
      <c r="S1001" s="242"/>
      <c r="T1001" s="242"/>
      <c r="U1001" s="242"/>
      <c r="V1001" s="242"/>
      <c r="W1001" s="242"/>
      <c r="X1001" s="242"/>
      <c r="Y1001" s="242"/>
      <c r="Z1001" s="242"/>
      <c r="AA1001" s="242"/>
      <c r="AB1001" s="242"/>
      <c r="AC1001" s="242"/>
      <c r="AD1001" s="242"/>
      <c r="AE1001" s="346"/>
      <c r="AF1001" s="346"/>
      <c r="AG1001" s="346"/>
      <c r="AH1001" s="346"/>
      <c r="AI1001" s="346"/>
      <c r="AJ1001" s="346"/>
      <c r="AK1001" s="346"/>
      <c r="AL1001" s="346"/>
      <c r="AM1001" s="346"/>
      <c r="AN1001" s="346"/>
      <c r="AO1001" s="346"/>
      <c r="AP1001" s="346"/>
      <c r="AQ1001" s="346"/>
      <c r="AR1001" s="346"/>
      <c r="AS1001" s="257"/>
    </row>
    <row r="1002" spans="1:45" ht="15" hidden="1" customHeight="1" outlineLevel="1">
      <c r="A1002" s="434">
        <v>4</v>
      </c>
      <c r="B1002" s="264" t="s">
        <v>480</v>
      </c>
      <c r="C1002" s="242" t="s">
        <v>323</v>
      </c>
      <c r="D1002" s="246"/>
      <c r="E1002" s="246"/>
      <c r="F1002" s="246"/>
      <c r="G1002" s="246"/>
      <c r="H1002" s="246"/>
      <c r="I1002" s="246"/>
      <c r="J1002" s="246"/>
      <c r="K1002" s="246"/>
      <c r="L1002" s="246"/>
      <c r="M1002" s="246"/>
      <c r="N1002" s="246"/>
      <c r="O1002" s="246"/>
      <c r="P1002" s="246"/>
      <c r="Q1002" s="242"/>
      <c r="R1002" s="246"/>
      <c r="S1002" s="246"/>
      <c r="T1002" s="246"/>
      <c r="U1002" s="246"/>
      <c r="V1002" s="246"/>
      <c r="W1002" s="246"/>
      <c r="X1002" s="246"/>
      <c r="Y1002" s="246"/>
      <c r="Z1002" s="246"/>
      <c r="AA1002" s="246"/>
      <c r="AB1002" s="246"/>
      <c r="AC1002" s="246"/>
      <c r="AD1002" s="246"/>
      <c r="AE1002" s="349"/>
      <c r="AF1002" s="349"/>
      <c r="AG1002" s="349"/>
      <c r="AH1002" s="349"/>
      <c r="AI1002" s="349"/>
      <c r="AJ1002" s="349"/>
      <c r="AK1002" s="349"/>
      <c r="AL1002" s="344"/>
      <c r="AM1002" s="344"/>
      <c r="AN1002" s="344"/>
      <c r="AO1002" s="344"/>
      <c r="AP1002" s="344"/>
      <c r="AQ1002" s="344"/>
      <c r="AR1002" s="344"/>
      <c r="AS1002" s="247">
        <f>SUM(AE1002:AR1002)</f>
        <v>0</v>
      </c>
    </row>
    <row r="1003" spans="1:45" ht="15" hidden="1" customHeight="1" outlineLevel="1">
      <c r="A1003" s="434"/>
      <c r="B1003" s="245" t="s">
        <v>659</v>
      </c>
      <c r="C1003" s="242" t="s">
        <v>325</v>
      </c>
      <c r="D1003" s="246"/>
      <c r="E1003" s="246"/>
      <c r="F1003" s="246"/>
      <c r="G1003" s="246"/>
      <c r="H1003" s="246"/>
      <c r="I1003" s="246"/>
      <c r="J1003" s="246"/>
      <c r="K1003" s="246"/>
      <c r="L1003" s="246"/>
      <c r="M1003" s="246"/>
      <c r="N1003" s="246"/>
      <c r="O1003" s="246"/>
      <c r="P1003" s="246"/>
      <c r="Q1003" s="386"/>
      <c r="R1003" s="246"/>
      <c r="S1003" s="246"/>
      <c r="T1003" s="246"/>
      <c r="U1003" s="246"/>
      <c r="V1003" s="246"/>
      <c r="W1003" s="246"/>
      <c r="X1003" s="246"/>
      <c r="Y1003" s="246"/>
      <c r="Z1003" s="246"/>
      <c r="AA1003" s="246"/>
      <c r="AB1003" s="246"/>
      <c r="AC1003" s="246"/>
      <c r="AD1003" s="246"/>
      <c r="AE1003" s="345">
        <f>AE1002</f>
        <v>0</v>
      </c>
      <c r="AF1003" s="345">
        <f t="shared" ref="AF1003" si="2944">AF1002</f>
        <v>0</v>
      </c>
      <c r="AG1003" s="345">
        <f t="shared" ref="AG1003" si="2945">AG1002</f>
        <v>0</v>
      </c>
      <c r="AH1003" s="345">
        <f t="shared" ref="AH1003" si="2946">AH1002</f>
        <v>0</v>
      </c>
      <c r="AI1003" s="345">
        <f t="shared" ref="AI1003" si="2947">AI1002</f>
        <v>0</v>
      </c>
      <c r="AJ1003" s="345">
        <f t="shared" ref="AJ1003" si="2948">AJ1002</f>
        <v>0</v>
      </c>
      <c r="AK1003" s="345">
        <f t="shared" ref="AK1003" si="2949">AK1002</f>
        <v>0</v>
      </c>
      <c r="AL1003" s="345">
        <f t="shared" ref="AL1003" si="2950">AL1002</f>
        <v>0</v>
      </c>
      <c r="AM1003" s="345">
        <f t="shared" ref="AM1003" si="2951">AM1002</f>
        <v>0</v>
      </c>
      <c r="AN1003" s="345">
        <f t="shared" ref="AN1003" si="2952">AN1002</f>
        <v>0</v>
      </c>
      <c r="AO1003" s="345">
        <f t="shared" ref="AO1003" si="2953">AO1002</f>
        <v>0</v>
      </c>
      <c r="AP1003" s="345">
        <f t="shared" ref="AP1003" si="2954">AP1002</f>
        <v>0</v>
      </c>
      <c r="AQ1003" s="345">
        <f t="shared" ref="AQ1003" si="2955">AQ1002</f>
        <v>0</v>
      </c>
      <c r="AR1003" s="345">
        <f t="shared" ref="AR1003" si="2956">AR1002</f>
        <v>0</v>
      </c>
      <c r="AS1003" s="248"/>
    </row>
    <row r="1004" spans="1:45" ht="15" hidden="1" customHeight="1" outlineLevel="1">
      <c r="A1004" s="434"/>
      <c r="B1004" s="245"/>
      <c r="C1004" s="256"/>
      <c r="D1004" s="255"/>
      <c r="E1004" s="255"/>
      <c r="F1004" s="255"/>
      <c r="G1004" s="255"/>
      <c r="H1004" s="255"/>
      <c r="I1004" s="255"/>
      <c r="J1004" s="255"/>
      <c r="K1004" s="255"/>
      <c r="L1004" s="255"/>
      <c r="M1004" s="255"/>
      <c r="N1004" s="255"/>
      <c r="O1004" s="255"/>
      <c r="P1004" s="255"/>
      <c r="Q1004" s="242"/>
      <c r="R1004" s="255"/>
      <c r="S1004" s="255"/>
      <c r="T1004" s="255"/>
      <c r="U1004" s="255"/>
      <c r="V1004" s="255"/>
      <c r="W1004" s="255"/>
      <c r="X1004" s="255"/>
      <c r="Y1004" s="255"/>
      <c r="Z1004" s="255"/>
      <c r="AA1004" s="255"/>
      <c r="AB1004" s="255"/>
      <c r="AC1004" s="255"/>
      <c r="AD1004" s="255"/>
      <c r="AE1004" s="346"/>
      <c r="AF1004" s="346"/>
      <c r="AG1004" s="346"/>
      <c r="AH1004" s="346"/>
      <c r="AI1004" s="346"/>
      <c r="AJ1004" s="346"/>
      <c r="AK1004" s="346"/>
      <c r="AL1004" s="346"/>
      <c r="AM1004" s="346"/>
      <c r="AN1004" s="346"/>
      <c r="AO1004" s="346"/>
      <c r="AP1004" s="346"/>
      <c r="AQ1004" s="346"/>
      <c r="AR1004" s="346"/>
      <c r="AS1004" s="257"/>
    </row>
    <row r="1005" spans="1:45" ht="15" hidden="1" customHeight="1" outlineLevel="1">
      <c r="A1005" s="434">
        <v>5</v>
      </c>
      <c r="B1005" s="362" t="s">
        <v>481</v>
      </c>
      <c r="C1005" s="242" t="s">
        <v>323</v>
      </c>
      <c r="D1005" s="246"/>
      <c r="E1005" s="246"/>
      <c r="F1005" s="246"/>
      <c r="G1005" s="246"/>
      <c r="H1005" s="246"/>
      <c r="I1005" s="246"/>
      <c r="J1005" s="246"/>
      <c r="K1005" s="246"/>
      <c r="L1005" s="246"/>
      <c r="M1005" s="246"/>
      <c r="N1005" s="246"/>
      <c r="O1005" s="246"/>
      <c r="P1005" s="246"/>
      <c r="Q1005" s="242"/>
      <c r="R1005" s="246"/>
      <c r="S1005" s="246"/>
      <c r="T1005" s="246"/>
      <c r="U1005" s="246"/>
      <c r="V1005" s="246"/>
      <c r="W1005" s="246"/>
      <c r="X1005" s="246"/>
      <c r="Y1005" s="246"/>
      <c r="Z1005" s="246"/>
      <c r="AA1005" s="246"/>
      <c r="AB1005" s="246"/>
      <c r="AC1005" s="246"/>
      <c r="AD1005" s="246"/>
      <c r="AE1005" s="349"/>
      <c r="AF1005" s="349"/>
      <c r="AG1005" s="349"/>
      <c r="AH1005" s="349"/>
      <c r="AI1005" s="349"/>
      <c r="AJ1005" s="349"/>
      <c r="AK1005" s="349"/>
      <c r="AL1005" s="344"/>
      <c r="AM1005" s="344"/>
      <c r="AN1005" s="344"/>
      <c r="AO1005" s="344"/>
      <c r="AP1005" s="344"/>
      <c r="AQ1005" s="344"/>
      <c r="AR1005" s="344"/>
      <c r="AS1005" s="247">
        <f>SUM(AE1005:AR1005)</f>
        <v>0</v>
      </c>
    </row>
    <row r="1006" spans="1:45" ht="15" hidden="1" customHeight="1" outlineLevel="1">
      <c r="A1006" s="434"/>
      <c r="B1006" s="245" t="s">
        <v>659</v>
      </c>
      <c r="C1006" s="242" t="s">
        <v>325</v>
      </c>
      <c r="D1006" s="246"/>
      <c r="E1006" s="246"/>
      <c r="F1006" s="246"/>
      <c r="G1006" s="246"/>
      <c r="H1006" s="246"/>
      <c r="I1006" s="246"/>
      <c r="J1006" s="246"/>
      <c r="K1006" s="246"/>
      <c r="L1006" s="246"/>
      <c r="M1006" s="246"/>
      <c r="N1006" s="246"/>
      <c r="O1006" s="246"/>
      <c r="P1006" s="246"/>
      <c r="Q1006" s="386"/>
      <c r="R1006" s="246"/>
      <c r="S1006" s="246"/>
      <c r="T1006" s="246"/>
      <c r="U1006" s="246"/>
      <c r="V1006" s="246"/>
      <c r="W1006" s="246"/>
      <c r="X1006" s="246"/>
      <c r="Y1006" s="246"/>
      <c r="Z1006" s="246"/>
      <c r="AA1006" s="246"/>
      <c r="AB1006" s="246"/>
      <c r="AC1006" s="246"/>
      <c r="AD1006" s="246"/>
      <c r="AE1006" s="345">
        <f>AE1005</f>
        <v>0</v>
      </c>
      <c r="AF1006" s="345">
        <f t="shared" ref="AF1006" si="2957">AF1005</f>
        <v>0</v>
      </c>
      <c r="AG1006" s="345">
        <f t="shared" ref="AG1006" si="2958">AG1005</f>
        <v>0</v>
      </c>
      <c r="AH1006" s="345">
        <f t="shared" ref="AH1006" si="2959">AH1005</f>
        <v>0</v>
      </c>
      <c r="AI1006" s="345">
        <f t="shared" ref="AI1006" si="2960">AI1005</f>
        <v>0</v>
      </c>
      <c r="AJ1006" s="345">
        <f t="shared" ref="AJ1006" si="2961">AJ1005</f>
        <v>0</v>
      </c>
      <c r="AK1006" s="345">
        <f t="shared" ref="AK1006" si="2962">AK1005</f>
        <v>0</v>
      </c>
      <c r="AL1006" s="345">
        <f t="shared" ref="AL1006" si="2963">AL1005</f>
        <v>0</v>
      </c>
      <c r="AM1006" s="345">
        <f t="shared" ref="AM1006" si="2964">AM1005</f>
        <v>0</v>
      </c>
      <c r="AN1006" s="345">
        <f t="shared" ref="AN1006" si="2965">AN1005</f>
        <v>0</v>
      </c>
      <c r="AO1006" s="345">
        <f t="shared" ref="AO1006" si="2966">AO1005</f>
        <v>0</v>
      </c>
      <c r="AP1006" s="345">
        <f t="shared" ref="AP1006" si="2967">AP1005</f>
        <v>0</v>
      </c>
      <c r="AQ1006" s="345">
        <f t="shared" ref="AQ1006" si="2968">AQ1005</f>
        <v>0</v>
      </c>
      <c r="AR1006" s="345">
        <f t="shared" ref="AR1006" si="2969">AR1005</f>
        <v>0</v>
      </c>
      <c r="AS1006" s="248"/>
    </row>
    <row r="1007" spans="1:45" ht="15" hidden="1" customHeight="1" outlineLevel="1">
      <c r="A1007" s="434"/>
      <c r="B1007" s="245"/>
      <c r="C1007" s="242"/>
      <c r="D1007" s="242"/>
      <c r="E1007" s="242"/>
      <c r="F1007" s="242"/>
      <c r="G1007" s="242"/>
      <c r="H1007" s="242"/>
      <c r="I1007" s="242"/>
      <c r="J1007" s="242"/>
      <c r="K1007" s="242"/>
      <c r="L1007" s="242"/>
      <c r="M1007" s="242"/>
      <c r="N1007" s="242"/>
      <c r="O1007" s="242"/>
      <c r="P1007" s="242"/>
      <c r="Q1007" s="242"/>
      <c r="R1007" s="242"/>
      <c r="S1007" s="242"/>
      <c r="T1007" s="242"/>
      <c r="U1007" s="242"/>
      <c r="V1007" s="242"/>
      <c r="W1007" s="242"/>
      <c r="X1007" s="242"/>
      <c r="Y1007" s="242"/>
      <c r="Z1007" s="242"/>
      <c r="AA1007" s="242"/>
      <c r="AB1007" s="242"/>
      <c r="AC1007" s="242"/>
      <c r="AD1007" s="242"/>
      <c r="AE1007" s="356"/>
      <c r="AF1007" s="357"/>
      <c r="AG1007" s="357"/>
      <c r="AH1007" s="357"/>
      <c r="AI1007" s="357"/>
      <c r="AJ1007" s="357"/>
      <c r="AK1007" s="357"/>
      <c r="AL1007" s="357"/>
      <c r="AM1007" s="357"/>
      <c r="AN1007" s="357"/>
      <c r="AO1007" s="357"/>
      <c r="AP1007" s="357"/>
      <c r="AQ1007" s="357"/>
      <c r="AR1007" s="357"/>
      <c r="AS1007" s="248"/>
    </row>
    <row r="1008" spans="1:45" ht="15.6" hidden="1" outlineLevel="1">
      <c r="A1008" s="434"/>
      <c r="B1008" s="269" t="s">
        <v>482</v>
      </c>
      <c r="C1008" s="240"/>
      <c r="D1008" s="240"/>
      <c r="E1008" s="240"/>
      <c r="F1008" s="240"/>
      <c r="G1008" s="240"/>
      <c r="H1008" s="240"/>
      <c r="I1008" s="240"/>
      <c r="J1008" s="240"/>
      <c r="K1008" s="240"/>
      <c r="L1008" s="240"/>
      <c r="M1008" s="240"/>
      <c r="N1008" s="240"/>
      <c r="O1008" s="240"/>
      <c r="P1008" s="240"/>
      <c r="Q1008" s="241"/>
      <c r="R1008" s="240"/>
      <c r="S1008" s="240"/>
      <c r="T1008" s="240"/>
      <c r="U1008" s="240"/>
      <c r="V1008" s="240"/>
      <c r="W1008" s="240"/>
      <c r="X1008" s="240"/>
      <c r="Y1008" s="240"/>
      <c r="Z1008" s="240"/>
      <c r="AA1008" s="240"/>
      <c r="AB1008" s="240"/>
      <c r="AC1008" s="240"/>
      <c r="AD1008" s="240"/>
      <c r="AE1008" s="348"/>
      <c r="AF1008" s="348"/>
      <c r="AG1008" s="348"/>
      <c r="AH1008" s="348"/>
      <c r="AI1008" s="348"/>
      <c r="AJ1008" s="348"/>
      <c r="AK1008" s="348"/>
      <c r="AL1008" s="348"/>
      <c r="AM1008" s="348"/>
      <c r="AN1008" s="348"/>
      <c r="AO1008" s="348"/>
      <c r="AP1008" s="348"/>
      <c r="AQ1008" s="348"/>
      <c r="AR1008" s="348"/>
      <c r="AS1008" s="243"/>
    </row>
    <row r="1009" spans="1:45" ht="15" hidden="1" customHeight="1" outlineLevel="1">
      <c r="A1009" s="434">
        <v>6</v>
      </c>
      <c r="B1009" s="362" t="s">
        <v>483</v>
      </c>
      <c r="C1009" s="242" t="s">
        <v>323</v>
      </c>
      <c r="D1009" s="246"/>
      <c r="E1009" s="246"/>
      <c r="F1009" s="246"/>
      <c r="G1009" s="246"/>
      <c r="H1009" s="246"/>
      <c r="I1009" s="246"/>
      <c r="J1009" s="246"/>
      <c r="K1009" s="246"/>
      <c r="L1009" s="246"/>
      <c r="M1009" s="246"/>
      <c r="N1009" s="246"/>
      <c r="O1009" s="246"/>
      <c r="P1009" s="246"/>
      <c r="Q1009" s="246">
        <v>12</v>
      </c>
      <c r="R1009" s="246"/>
      <c r="S1009" s="246"/>
      <c r="T1009" s="246"/>
      <c r="U1009" s="246"/>
      <c r="V1009" s="246"/>
      <c r="W1009" s="246"/>
      <c r="X1009" s="246"/>
      <c r="Y1009" s="246"/>
      <c r="Z1009" s="246"/>
      <c r="AA1009" s="246"/>
      <c r="AB1009" s="246"/>
      <c r="AC1009" s="246"/>
      <c r="AD1009" s="246"/>
      <c r="AE1009" s="349"/>
      <c r="AF1009" s="349"/>
      <c r="AG1009" s="349"/>
      <c r="AH1009" s="349"/>
      <c r="AI1009" s="349"/>
      <c r="AJ1009" s="349"/>
      <c r="AK1009" s="349"/>
      <c r="AL1009" s="349"/>
      <c r="AM1009" s="349"/>
      <c r="AN1009" s="349"/>
      <c r="AO1009" s="349"/>
      <c r="AP1009" s="349"/>
      <c r="AQ1009" s="349"/>
      <c r="AR1009" s="349"/>
      <c r="AS1009" s="247">
        <f>SUM(AE1009:AR1009)</f>
        <v>0</v>
      </c>
    </row>
    <row r="1010" spans="1:45" ht="15" hidden="1" customHeight="1" outlineLevel="1">
      <c r="A1010" s="434"/>
      <c r="B1010" s="245" t="s">
        <v>659</v>
      </c>
      <c r="C1010" s="242" t="s">
        <v>325</v>
      </c>
      <c r="D1010" s="246"/>
      <c r="E1010" s="246"/>
      <c r="F1010" s="246"/>
      <c r="G1010" s="246"/>
      <c r="H1010" s="246"/>
      <c r="I1010" s="246"/>
      <c r="J1010" s="246"/>
      <c r="K1010" s="246"/>
      <c r="L1010" s="246"/>
      <c r="M1010" s="246"/>
      <c r="N1010" s="246"/>
      <c r="O1010" s="246"/>
      <c r="P1010" s="246"/>
      <c r="Q1010" s="246">
        <f>Q1009</f>
        <v>12</v>
      </c>
      <c r="R1010" s="246"/>
      <c r="S1010" s="246"/>
      <c r="T1010" s="246"/>
      <c r="U1010" s="246"/>
      <c r="V1010" s="246"/>
      <c r="W1010" s="246"/>
      <c r="X1010" s="246"/>
      <c r="Y1010" s="246"/>
      <c r="Z1010" s="246"/>
      <c r="AA1010" s="246"/>
      <c r="AB1010" s="246"/>
      <c r="AC1010" s="246"/>
      <c r="AD1010" s="246"/>
      <c r="AE1010" s="345">
        <f>AE1009</f>
        <v>0</v>
      </c>
      <c r="AF1010" s="345">
        <f t="shared" ref="AF1010" si="2970">AF1009</f>
        <v>0</v>
      </c>
      <c r="AG1010" s="345">
        <f t="shared" ref="AG1010" si="2971">AG1009</f>
        <v>0</v>
      </c>
      <c r="AH1010" s="345">
        <f t="shared" ref="AH1010" si="2972">AH1009</f>
        <v>0</v>
      </c>
      <c r="AI1010" s="345">
        <f t="shared" ref="AI1010" si="2973">AI1009</f>
        <v>0</v>
      </c>
      <c r="AJ1010" s="345">
        <f t="shared" ref="AJ1010" si="2974">AJ1009</f>
        <v>0</v>
      </c>
      <c r="AK1010" s="345">
        <f t="shared" ref="AK1010" si="2975">AK1009</f>
        <v>0</v>
      </c>
      <c r="AL1010" s="345">
        <f t="shared" ref="AL1010" si="2976">AL1009</f>
        <v>0</v>
      </c>
      <c r="AM1010" s="345">
        <f t="shared" ref="AM1010" si="2977">AM1009</f>
        <v>0</v>
      </c>
      <c r="AN1010" s="345">
        <f t="shared" ref="AN1010" si="2978">AN1009</f>
        <v>0</v>
      </c>
      <c r="AO1010" s="345">
        <f t="shared" ref="AO1010" si="2979">AO1009</f>
        <v>0</v>
      </c>
      <c r="AP1010" s="345">
        <f t="shared" ref="AP1010" si="2980">AP1009</f>
        <v>0</v>
      </c>
      <c r="AQ1010" s="345">
        <f t="shared" ref="AQ1010" si="2981">AQ1009</f>
        <v>0</v>
      </c>
      <c r="AR1010" s="345">
        <f t="shared" ref="AR1010" si="2982">AR1009</f>
        <v>0</v>
      </c>
      <c r="AS1010" s="261"/>
    </row>
    <row r="1011" spans="1:45" ht="15" hidden="1" customHeight="1" outlineLevel="1">
      <c r="A1011" s="434"/>
      <c r="B1011" s="260"/>
      <c r="C1011" s="262"/>
      <c r="D1011" s="242"/>
      <c r="E1011" s="242"/>
      <c r="F1011" s="242"/>
      <c r="G1011" s="242"/>
      <c r="H1011" s="242"/>
      <c r="I1011" s="242"/>
      <c r="J1011" s="242"/>
      <c r="K1011" s="242"/>
      <c r="L1011" s="242"/>
      <c r="M1011" s="242"/>
      <c r="N1011" s="242"/>
      <c r="O1011" s="242"/>
      <c r="P1011" s="242"/>
      <c r="Q1011" s="242"/>
      <c r="R1011" s="242"/>
      <c r="S1011" s="242"/>
      <c r="T1011" s="242"/>
      <c r="U1011" s="242"/>
      <c r="V1011" s="242"/>
      <c r="W1011" s="242"/>
      <c r="X1011" s="242"/>
      <c r="Y1011" s="242"/>
      <c r="Z1011" s="242"/>
      <c r="AA1011" s="242"/>
      <c r="AB1011" s="242"/>
      <c r="AC1011" s="242"/>
      <c r="AD1011" s="242"/>
      <c r="AE1011" s="350"/>
      <c r="AF1011" s="350"/>
      <c r="AG1011" s="350"/>
      <c r="AH1011" s="350"/>
      <c r="AI1011" s="350"/>
      <c r="AJ1011" s="350"/>
      <c r="AK1011" s="350"/>
      <c r="AL1011" s="350"/>
      <c r="AM1011" s="350"/>
      <c r="AN1011" s="350"/>
      <c r="AO1011" s="350"/>
      <c r="AP1011" s="350"/>
      <c r="AQ1011" s="350"/>
      <c r="AR1011" s="350"/>
      <c r="AS1011" s="263"/>
    </row>
    <row r="1012" spans="1:45" ht="15" hidden="1" customHeight="1" outlineLevel="1">
      <c r="A1012" s="434">
        <v>7</v>
      </c>
      <c r="B1012" s="362" t="s">
        <v>484</v>
      </c>
      <c r="C1012" s="242" t="s">
        <v>323</v>
      </c>
      <c r="D1012" s="246"/>
      <c r="E1012" s="246"/>
      <c r="F1012" s="246"/>
      <c r="G1012" s="246"/>
      <c r="H1012" s="246"/>
      <c r="I1012" s="246"/>
      <c r="J1012" s="246"/>
      <c r="K1012" s="246"/>
      <c r="L1012" s="246"/>
      <c r="M1012" s="246"/>
      <c r="N1012" s="246"/>
      <c r="O1012" s="246"/>
      <c r="P1012" s="246"/>
      <c r="Q1012" s="246">
        <v>12</v>
      </c>
      <c r="R1012" s="246"/>
      <c r="S1012" s="246"/>
      <c r="T1012" s="246"/>
      <c r="U1012" s="246"/>
      <c r="V1012" s="246"/>
      <c r="W1012" s="246"/>
      <c r="X1012" s="246"/>
      <c r="Y1012" s="246"/>
      <c r="Z1012" s="246"/>
      <c r="AA1012" s="246"/>
      <c r="AB1012" s="246"/>
      <c r="AC1012" s="246"/>
      <c r="AD1012" s="246"/>
      <c r="AE1012" s="349"/>
      <c r="AF1012" s="349"/>
      <c r="AG1012" s="349"/>
      <c r="AH1012" s="349"/>
      <c r="AI1012" s="349"/>
      <c r="AJ1012" s="349"/>
      <c r="AK1012" s="349"/>
      <c r="AL1012" s="349"/>
      <c r="AM1012" s="349"/>
      <c r="AN1012" s="349"/>
      <c r="AO1012" s="349"/>
      <c r="AP1012" s="349"/>
      <c r="AQ1012" s="349"/>
      <c r="AR1012" s="349"/>
      <c r="AS1012" s="247">
        <f>SUM(AE1012:AR1012)</f>
        <v>0</v>
      </c>
    </row>
    <row r="1013" spans="1:45" ht="15" hidden="1" customHeight="1" outlineLevel="1">
      <c r="A1013" s="434"/>
      <c r="B1013" s="245" t="s">
        <v>659</v>
      </c>
      <c r="C1013" s="242" t="s">
        <v>325</v>
      </c>
      <c r="D1013" s="246"/>
      <c r="E1013" s="246"/>
      <c r="F1013" s="246"/>
      <c r="G1013" s="246"/>
      <c r="H1013" s="246"/>
      <c r="I1013" s="246"/>
      <c r="J1013" s="246"/>
      <c r="K1013" s="246"/>
      <c r="L1013" s="246"/>
      <c r="M1013" s="246"/>
      <c r="N1013" s="246"/>
      <c r="O1013" s="246"/>
      <c r="P1013" s="246"/>
      <c r="Q1013" s="246">
        <f>Q1012</f>
        <v>12</v>
      </c>
      <c r="R1013" s="246"/>
      <c r="S1013" s="246"/>
      <c r="T1013" s="246"/>
      <c r="U1013" s="246"/>
      <c r="V1013" s="246"/>
      <c r="W1013" s="246"/>
      <c r="X1013" s="246"/>
      <c r="Y1013" s="246"/>
      <c r="Z1013" s="246"/>
      <c r="AA1013" s="246"/>
      <c r="AB1013" s="246"/>
      <c r="AC1013" s="246"/>
      <c r="AD1013" s="246"/>
      <c r="AE1013" s="345">
        <f>AE1012</f>
        <v>0</v>
      </c>
      <c r="AF1013" s="345">
        <f t="shared" ref="AF1013" si="2983">AF1012</f>
        <v>0</v>
      </c>
      <c r="AG1013" s="345">
        <f t="shared" ref="AG1013" si="2984">AG1012</f>
        <v>0</v>
      </c>
      <c r="AH1013" s="345">
        <f t="shared" ref="AH1013" si="2985">AH1012</f>
        <v>0</v>
      </c>
      <c r="AI1013" s="345">
        <f t="shared" ref="AI1013" si="2986">AI1012</f>
        <v>0</v>
      </c>
      <c r="AJ1013" s="345">
        <f t="shared" ref="AJ1013" si="2987">AJ1012</f>
        <v>0</v>
      </c>
      <c r="AK1013" s="345">
        <f t="shared" ref="AK1013" si="2988">AK1012</f>
        <v>0</v>
      </c>
      <c r="AL1013" s="345">
        <f t="shared" ref="AL1013" si="2989">AL1012</f>
        <v>0</v>
      </c>
      <c r="AM1013" s="345">
        <f t="shared" ref="AM1013" si="2990">AM1012</f>
        <v>0</v>
      </c>
      <c r="AN1013" s="345">
        <f t="shared" ref="AN1013" si="2991">AN1012</f>
        <v>0</v>
      </c>
      <c r="AO1013" s="345">
        <f t="shared" ref="AO1013" si="2992">AO1012</f>
        <v>0</v>
      </c>
      <c r="AP1013" s="345">
        <f t="shared" ref="AP1013" si="2993">AP1012</f>
        <v>0</v>
      </c>
      <c r="AQ1013" s="345">
        <f t="shared" ref="AQ1013" si="2994">AQ1012</f>
        <v>0</v>
      </c>
      <c r="AR1013" s="345">
        <f t="shared" ref="AR1013" si="2995">AR1012</f>
        <v>0</v>
      </c>
      <c r="AS1013" s="261"/>
    </row>
    <row r="1014" spans="1:45" ht="15" hidden="1" customHeight="1" outlineLevel="1">
      <c r="A1014" s="434"/>
      <c r="B1014" s="264"/>
      <c r="C1014" s="262"/>
      <c r="D1014" s="242"/>
      <c r="E1014" s="242"/>
      <c r="F1014" s="242"/>
      <c r="G1014" s="242"/>
      <c r="H1014" s="242"/>
      <c r="I1014" s="242"/>
      <c r="J1014" s="242"/>
      <c r="K1014" s="242"/>
      <c r="L1014" s="242"/>
      <c r="M1014" s="242"/>
      <c r="N1014" s="242"/>
      <c r="O1014" s="242"/>
      <c r="P1014" s="242"/>
      <c r="Q1014" s="242"/>
      <c r="R1014" s="242"/>
      <c r="S1014" s="242"/>
      <c r="T1014" s="242"/>
      <c r="U1014" s="242"/>
      <c r="V1014" s="242"/>
      <c r="W1014" s="242"/>
      <c r="X1014" s="242"/>
      <c r="Y1014" s="242"/>
      <c r="Z1014" s="242"/>
      <c r="AA1014" s="242"/>
      <c r="AB1014" s="242"/>
      <c r="AC1014" s="242"/>
      <c r="AD1014" s="242"/>
      <c r="AE1014" s="350"/>
      <c r="AF1014" s="351"/>
      <c r="AG1014" s="350"/>
      <c r="AH1014" s="350"/>
      <c r="AI1014" s="350"/>
      <c r="AJ1014" s="350"/>
      <c r="AK1014" s="350"/>
      <c r="AL1014" s="350"/>
      <c r="AM1014" s="350"/>
      <c r="AN1014" s="350"/>
      <c r="AO1014" s="350"/>
      <c r="AP1014" s="350"/>
      <c r="AQ1014" s="350"/>
      <c r="AR1014" s="350"/>
      <c r="AS1014" s="263"/>
    </row>
    <row r="1015" spans="1:45" ht="15" hidden="1" customHeight="1" outlineLevel="1">
      <c r="A1015" s="434">
        <v>8</v>
      </c>
      <c r="B1015" s="362" t="s">
        <v>485</v>
      </c>
      <c r="C1015" s="242" t="s">
        <v>323</v>
      </c>
      <c r="D1015" s="246"/>
      <c r="E1015" s="246"/>
      <c r="F1015" s="246"/>
      <c r="G1015" s="246"/>
      <c r="H1015" s="246"/>
      <c r="I1015" s="246"/>
      <c r="J1015" s="246"/>
      <c r="K1015" s="246"/>
      <c r="L1015" s="246"/>
      <c r="M1015" s="246"/>
      <c r="N1015" s="246"/>
      <c r="O1015" s="246"/>
      <c r="P1015" s="246"/>
      <c r="Q1015" s="246">
        <v>12</v>
      </c>
      <c r="R1015" s="246"/>
      <c r="S1015" s="246"/>
      <c r="T1015" s="246"/>
      <c r="U1015" s="246"/>
      <c r="V1015" s="246"/>
      <c r="W1015" s="246"/>
      <c r="X1015" s="246"/>
      <c r="Y1015" s="246"/>
      <c r="Z1015" s="246"/>
      <c r="AA1015" s="246"/>
      <c r="AB1015" s="246"/>
      <c r="AC1015" s="246"/>
      <c r="AD1015" s="246"/>
      <c r="AE1015" s="349"/>
      <c r="AF1015" s="349"/>
      <c r="AG1015" s="349"/>
      <c r="AH1015" s="349"/>
      <c r="AI1015" s="349"/>
      <c r="AJ1015" s="349"/>
      <c r="AK1015" s="349"/>
      <c r="AL1015" s="349"/>
      <c r="AM1015" s="349"/>
      <c r="AN1015" s="349"/>
      <c r="AO1015" s="349"/>
      <c r="AP1015" s="349"/>
      <c r="AQ1015" s="349"/>
      <c r="AR1015" s="349"/>
      <c r="AS1015" s="247">
        <f>SUM(AE1015:AR1015)</f>
        <v>0</v>
      </c>
    </row>
    <row r="1016" spans="1:45" ht="15" hidden="1" customHeight="1" outlineLevel="1">
      <c r="A1016" s="434"/>
      <c r="B1016" s="245" t="s">
        <v>659</v>
      </c>
      <c r="C1016" s="242" t="s">
        <v>325</v>
      </c>
      <c r="D1016" s="246"/>
      <c r="E1016" s="246"/>
      <c r="F1016" s="246"/>
      <c r="G1016" s="246"/>
      <c r="H1016" s="246"/>
      <c r="I1016" s="246"/>
      <c r="J1016" s="246"/>
      <c r="K1016" s="246"/>
      <c r="L1016" s="246"/>
      <c r="M1016" s="246"/>
      <c r="N1016" s="246"/>
      <c r="O1016" s="246"/>
      <c r="P1016" s="246"/>
      <c r="Q1016" s="246">
        <f>Q1015</f>
        <v>12</v>
      </c>
      <c r="R1016" s="246"/>
      <c r="S1016" s="246"/>
      <c r="T1016" s="246"/>
      <c r="U1016" s="246"/>
      <c r="V1016" s="246"/>
      <c r="W1016" s="246"/>
      <c r="X1016" s="246"/>
      <c r="Y1016" s="246"/>
      <c r="Z1016" s="246"/>
      <c r="AA1016" s="246"/>
      <c r="AB1016" s="246"/>
      <c r="AC1016" s="246"/>
      <c r="AD1016" s="246"/>
      <c r="AE1016" s="345">
        <f>AE1015</f>
        <v>0</v>
      </c>
      <c r="AF1016" s="345">
        <f t="shared" ref="AF1016" si="2996">AF1015</f>
        <v>0</v>
      </c>
      <c r="AG1016" s="345">
        <f t="shared" ref="AG1016" si="2997">AG1015</f>
        <v>0</v>
      </c>
      <c r="AH1016" s="345">
        <f t="shared" ref="AH1016" si="2998">AH1015</f>
        <v>0</v>
      </c>
      <c r="AI1016" s="345">
        <f t="shared" ref="AI1016" si="2999">AI1015</f>
        <v>0</v>
      </c>
      <c r="AJ1016" s="345">
        <f t="shared" ref="AJ1016" si="3000">AJ1015</f>
        <v>0</v>
      </c>
      <c r="AK1016" s="345">
        <f t="shared" ref="AK1016" si="3001">AK1015</f>
        <v>0</v>
      </c>
      <c r="AL1016" s="345">
        <f t="shared" ref="AL1016" si="3002">AL1015</f>
        <v>0</v>
      </c>
      <c r="AM1016" s="345">
        <f t="shared" ref="AM1016" si="3003">AM1015</f>
        <v>0</v>
      </c>
      <c r="AN1016" s="345">
        <f t="shared" ref="AN1016" si="3004">AN1015</f>
        <v>0</v>
      </c>
      <c r="AO1016" s="345">
        <f t="shared" ref="AO1016" si="3005">AO1015</f>
        <v>0</v>
      </c>
      <c r="AP1016" s="345">
        <f t="shared" ref="AP1016" si="3006">AP1015</f>
        <v>0</v>
      </c>
      <c r="AQ1016" s="345">
        <f t="shared" ref="AQ1016" si="3007">AQ1015</f>
        <v>0</v>
      </c>
      <c r="AR1016" s="345">
        <f t="shared" ref="AR1016" si="3008">AR1015</f>
        <v>0</v>
      </c>
      <c r="AS1016" s="261"/>
    </row>
    <row r="1017" spans="1:45" ht="15" hidden="1" customHeight="1" outlineLevel="1">
      <c r="A1017" s="434"/>
      <c r="B1017" s="264"/>
      <c r="C1017" s="262"/>
      <c r="D1017" s="266"/>
      <c r="E1017" s="266"/>
      <c r="F1017" s="266"/>
      <c r="G1017" s="266"/>
      <c r="H1017" s="266"/>
      <c r="I1017" s="266"/>
      <c r="J1017" s="266"/>
      <c r="K1017" s="266"/>
      <c r="L1017" s="266"/>
      <c r="M1017" s="266"/>
      <c r="N1017" s="266"/>
      <c r="O1017" s="266"/>
      <c r="P1017" s="266"/>
      <c r="Q1017" s="242"/>
      <c r="R1017" s="266"/>
      <c r="S1017" s="266"/>
      <c r="T1017" s="266"/>
      <c r="U1017" s="266"/>
      <c r="V1017" s="266"/>
      <c r="W1017" s="266"/>
      <c r="X1017" s="266"/>
      <c r="Y1017" s="266"/>
      <c r="Z1017" s="266"/>
      <c r="AA1017" s="266"/>
      <c r="AB1017" s="266"/>
      <c r="AC1017" s="266"/>
      <c r="AD1017" s="266"/>
      <c r="AE1017" s="350"/>
      <c r="AF1017" s="351"/>
      <c r="AG1017" s="350"/>
      <c r="AH1017" s="350"/>
      <c r="AI1017" s="350"/>
      <c r="AJ1017" s="350"/>
      <c r="AK1017" s="350"/>
      <c r="AL1017" s="350"/>
      <c r="AM1017" s="350"/>
      <c r="AN1017" s="350"/>
      <c r="AO1017" s="350"/>
      <c r="AP1017" s="350"/>
      <c r="AQ1017" s="350"/>
      <c r="AR1017" s="350"/>
      <c r="AS1017" s="263"/>
    </row>
    <row r="1018" spans="1:45" ht="15" hidden="1" customHeight="1" outlineLevel="1">
      <c r="A1018" s="434">
        <v>9</v>
      </c>
      <c r="B1018" s="362" t="s">
        <v>486</v>
      </c>
      <c r="C1018" s="242" t="s">
        <v>323</v>
      </c>
      <c r="D1018" s="246"/>
      <c r="E1018" s="246"/>
      <c r="F1018" s="246"/>
      <c r="G1018" s="246"/>
      <c r="H1018" s="246"/>
      <c r="I1018" s="246"/>
      <c r="J1018" s="246"/>
      <c r="K1018" s="246"/>
      <c r="L1018" s="246"/>
      <c r="M1018" s="246"/>
      <c r="N1018" s="246"/>
      <c r="O1018" s="246"/>
      <c r="P1018" s="246"/>
      <c r="Q1018" s="246">
        <v>12</v>
      </c>
      <c r="R1018" s="246"/>
      <c r="S1018" s="246"/>
      <c r="T1018" s="246"/>
      <c r="U1018" s="246"/>
      <c r="V1018" s="246"/>
      <c r="W1018" s="246"/>
      <c r="X1018" s="246"/>
      <c r="Y1018" s="246"/>
      <c r="Z1018" s="246"/>
      <c r="AA1018" s="246"/>
      <c r="AB1018" s="246"/>
      <c r="AC1018" s="246"/>
      <c r="AD1018" s="246"/>
      <c r="AE1018" s="349"/>
      <c r="AF1018" s="349"/>
      <c r="AG1018" s="349"/>
      <c r="AH1018" s="349"/>
      <c r="AI1018" s="349"/>
      <c r="AJ1018" s="349"/>
      <c r="AK1018" s="349"/>
      <c r="AL1018" s="349"/>
      <c r="AM1018" s="349"/>
      <c r="AN1018" s="349"/>
      <c r="AO1018" s="349"/>
      <c r="AP1018" s="349"/>
      <c r="AQ1018" s="349"/>
      <c r="AR1018" s="349"/>
      <c r="AS1018" s="247">
        <f>SUM(AE1018:AR1018)</f>
        <v>0</v>
      </c>
    </row>
    <row r="1019" spans="1:45" ht="15" hidden="1" customHeight="1" outlineLevel="1">
      <c r="A1019" s="434"/>
      <c r="B1019" s="245" t="s">
        <v>659</v>
      </c>
      <c r="C1019" s="242" t="s">
        <v>325</v>
      </c>
      <c r="D1019" s="246"/>
      <c r="E1019" s="246"/>
      <c r="F1019" s="246"/>
      <c r="G1019" s="246"/>
      <c r="H1019" s="246"/>
      <c r="I1019" s="246"/>
      <c r="J1019" s="246"/>
      <c r="K1019" s="246"/>
      <c r="L1019" s="246"/>
      <c r="M1019" s="246"/>
      <c r="N1019" s="246"/>
      <c r="O1019" s="246"/>
      <c r="P1019" s="246"/>
      <c r="Q1019" s="246">
        <f>Q1018</f>
        <v>12</v>
      </c>
      <c r="R1019" s="246"/>
      <c r="S1019" s="246"/>
      <c r="T1019" s="246"/>
      <c r="U1019" s="246"/>
      <c r="V1019" s="246"/>
      <c r="W1019" s="246"/>
      <c r="X1019" s="246"/>
      <c r="Y1019" s="246"/>
      <c r="Z1019" s="246"/>
      <c r="AA1019" s="246"/>
      <c r="AB1019" s="246"/>
      <c r="AC1019" s="246"/>
      <c r="AD1019" s="246"/>
      <c r="AE1019" s="345">
        <f>AE1018</f>
        <v>0</v>
      </c>
      <c r="AF1019" s="345">
        <f t="shared" ref="AF1019" si="3009">AF1018</f>
        <v>0</v>
      </c>
      <c r="AG1019" s="345">
        <f t="shared" ref="AG1019" si="3010">AG1018</f>
        <v>0</v>
      </c>
      <c r="AH1019" s="345">
        <f t="shared" ref="AH1019" si="3011">AH1018</f>
        <v>0</v>
      </c>
      <c r="AI1019" s="345">
        <f t="shared" ref="AI1019" si="3012">AI1018</f>
        <v>0</v>
      </c>
      <c r="AJ1019" s="345">
        <f t="shared" ref="AJ1019" si="3013">AJ1018</f>
        <v>0</v>
      </c>
      <c r="AK1019" s="345">
        <f t="shared" ref="AK1019" si="3014">AK1018</f>
        <v>0</v>
      </c>
      <c r="AL1019" s="345">
        <f t="shared" ref="AL1019" si="3015">AL1018</f>
        <v>0</v>
      </c>
      <c r="AM1019" s="345">
        <f t="shared" ref="AM1019" si="3016">AM1018</f>
        <v>0</v>
      </c>
      <c r="AN1019" s="345">
        <f t="shared" ref="AN1019" si="3017">AN1018</f>
        <v>0</v>
      </c>
      <c r="AO1019" s="345">
        <f t="shared" ref="AO1019" si="3018">AO1018</f>
        <v>0</v>
      </c>
      <c r="AP1019" s="345">
        <f t="shared" ref="AP1019" si="3019">AP1018</f>
        <v>0</v>
      </c>
      <c r="AQ1019" s="345">
        <f t="shared" ref="AQ1019" si="3020">AQ1018</f>
        <v>0</v>
      </c>
      <c r="AR1019" s="345">
        <f t="shared" ref="AR1019" si="3021">AR1018</f>
        <v>0</v>
      </c>
      <c r="AS1019" s="261"/>
    </row>
    <row r="1020" spans="1:45" ht="15" hidden="1" customHeight="1" outlineLevel="1">
      <c r="A1020" s="434"/>
      <c r="B1020" s="264"/>
      <c r="C1020" s="262"/>
      <c r="D1020" s="266"/>
      <c r="E1020" s="266"/>
      <c r="F1020" s="266"/>
      <c r="G1020" s="266"/>
      <c r="H1020" s="266"/>
      <c r="I1020" s="266"/>
      <c r="J1020" s="266"/>
      <c r="K1020" s="266"/>
      <c r="L1020" s="266"/>
      <c r="M1020" s="266"/>
      <c r="N1020" s="266"/>
      <c r="O1020" s="266"/>
      <c r="P1020" s="266"/>
      <c r="Q1020" s="242"/>
      <c r="R1020" s="266"/>
      <c r="S1020" s="266"/>
      <c r="T1020" s="266"/>
      <c r="U1020" s="266"/>
      <c r="V1020" s="266"/>
      <c r="W1020" s="266"/>
      <c r="X1020" s="266"/>
      <c r="Y1020" s="266"/>
      <c r="Z1020" s="266"/>
      <c r="AA1020" s="266"/>
      <c r="AB1020" s="266"/>
      <c r="AC1020" s="266"/>
      <c r="AD1020" s="266"/>
      <c r="AE1020" s="350"/>
      <c r="AF1020" s="350"/>
      <c r="AG1020" s="350"/>
      <c r="AH1020" s="350"/>
      <c r="AI1020" s="350"/>
      <c r="AJ1020" s="350"/>
      <c r="AK1020" s="350"/>
      <c r="AL1020" s="350"/>
      <c r="AM1020" s="350"/>
      <c r="AN1020" s="350"/>
      <c r="AO1020" s="350"/>
      <c r="AP1020" s="350"/>
      <c r="AQ1020" s="350"/>
      <c r="AR1020" s="350"/>
      <c r="AS1020" s="263"/>
    </row>
    <row r="1021" spans="1:45" ht="15" hidden="1" customHeight="1" outlineLevel="1">
      <c r="A1021" s="434">
        <v>10</v>
      </c>
      <c r="B1021" s="362" t="s">
        <v>487</v>
      </c>
      <c r="C1021" s="242" t="s">
        <v>323</v>
      </c>
      <c r="D1021" s="246"/>
      <c r="E1021" s="246"/>
      <c r="F1021" s="246"/>
      <c r="G1021" s="246"/>
      <c r="H1021" s="246"/>
      <c r="I1021" s="246"/>
      <c r="J1021" s="246"/>
      <c r="K1021" s="246"/>
      <c r="L1021" s="246"/>
      <c r="M1021" s="246"/>
      <c r="N1021" s="246"/>
      <c r="O1021" s="246"/>
      <c r="P1021" s="246"/>
      <c r="Q1021" s="246">
        <v>3</v>
      </c>
      <c r="R1021" s="246"/>
      <c r="S1021" s="246"/>
      <c r="T1021" s="246"/>
      <c r="U1021" s="246"/>
      <c r="V1021" s="246"/>
      <c r="W1021" s="246"/>
      <c r="X1021" s="246"/>
      <c r="Y1021" s="246"/>
      <c r="Z1021" s="246"/>
      <c r="AA1021" s="246"/>
      <c r="AB1021" s="246"/>
      <c r="AC1021" s="246"/>
      <c r="AD1021" s="246"/>
      <c r="AE1021" s="349"/>
      <c r="AF1021" s="349"/>
      <c r="AG1021" s="349"/>
      <c r="AH1021" s="349"/>
      <c r="AI1021" s="349"/>
      <c r="AJ1021" s="349"/>
      <c r="AK1021" s="349"/>
      <c r="AL1021" s="349"/>
      <c r="AM1021" s="349"/>
      <c r="AN1021" s="349"/>
      <c r="AO1021" s="349"/>
      <c r="AP1021" s="349"/>
      <c r="AQ1021" s="349"/>
      <c r="AR1021" s="349"/>
      <c r="AS1021" s="247">
        <f>SUM(AE1021:AR1021)</f>
        <v>0</v>
      </c>
    </row>
    <row r="1022" spans="1:45" ht="15" hidden="1" customHeight="1" outlineLevel="1">
      <c r="A1022" s="434"/>
      <c r="B1022" s="245" t="s">
        <v>659</v>
      </c>
      <c r="C1022" s="242" t="s">
        <v>325</v>
      </c>
      <c r="D1022" s="246"/>
      <c r="E1022" s="246"/>
      <c r="F1022" s="246"/>
      <c r="G1022" s="246"/>
      <c r="H1022" s="246"/>
      <c r="I1022" s="246"/>
      <c r="J1022" s="246"/>
      <c r="K1022" s="246"/>
      <c r="L1022" s="246"/>
      <c r="M1022" s="246"/>
      <c r="N1022" s="246"/>
      <c r="O1022" s="246"/>
      <c r="P1022" s="246"/>
      <c r="Q1022" s="246">
        <f>Q1021</f>
        <v>3</v>
      </c>
      <c r="R1022" s="246"/>
      <c r="S1022" s="246"/>
      <c r="T1022" s="246"/>
      <c r="U1022" s="246"/>
      <c r="V1022" s="246"/>
      <c r="W1022" s="246"/>
      <c r="X1022" s="246"/>
      <c r="Y1022" s="246"/>
      <c r="Z1022" s="246"/>
      <c r="AA1022" s="246"/>
      <c r="AB1022" s="246"/>
      <c r="AC1022" s="246"/>
      <c r="AD1022" s="246"/>
      <c r="AE1022" s="345">
        <f>AE1021</f>
        <v>0</v>
      </c>
      <c r="AF1022" s="345">
        <f t="shared" ref="AF1022" si="3022">AF1021</f>
        <v>0</v>
      </c>
      <c r="AG1022" s="345">
        <f t="shared" ref="AG1022" si="3023">AG1021</f>
        <v>0</v>
      </c>
      <c r="AH1022" s="345">
        <f t="shared" ref="AH1022" si="3024">AH1021</f>
        <v>0</v>
      </c>
      <c r="AI1022" s="345">
        <f t="shared" ref="AI1022" si="3025">AI1021</f>
        <v>0</v>
      </c>
      <c r="AJ1022" s="345">
        <f t="shared" ref="AJ1022" si="3026">AJ1021</f>
        <v>0</v>
      </c>
      <c r="AK1022" s="345">
        <f t="shared" ref="AK1022" si="3027">AK1021</f>
        <v>0</v>
      </c>
      <c r="AL1022" s="345">
        <f t="shared" ref="AL1022" si="3028">AL1021</f>
        <v>0</v>
      </c>
      <c r="AM1022" s="345">
        <f t="shared" ref="AM1022" si="3029">AM1021</f>
        <v>0</v>
      </c>
      <c r="AN1022" s="345">
        <f t="shared" ref="AN1022" si="3030">AN1021</f>
        <v>0</v>
      </c>
      <c r="AO1022" s="345">
        <f t="shared" ref="AO1022" si="3031">AO1021</f>
        <v>0</v>
      </c>
      <c r="AP1022" s="345">
        <f t="shared" ref="AP1022" si="3032">AP1021</f>
        <v>0</v>
      </c>
      <c r="AQ1022" s="345">
        <f t="shared" ref="AQ1022" si="3033">AQ1021</f>
        <v>0</v>
      </c>
      <c r="AR1022" s="345">
        <f t="shared" ref="AR1022" si="3034">AR1021</f>
        <v>0</v>
      </c>
      <c r="AS1022" s="261"/>
    </row>
    <row r="1023" spans="1:45" ht="15" hidden="1" customHeight="1" outlineLevel="1">
      <c r="A1023" s="434"/>
      <c r="B1023" s="264"/>
      <c r="C1023" s="262"/>
      <c r="D1023" s="266"/>
      <c r="E1023" s="266"/>
      <c r="F1023" s="266"/>
      <c r="G1023" s="266"/>
      <c r="H1023" s="266"/>
      <c r="I1023" s="266"/>
      <c r="J1023" s="266"/>
      <c r="K1023" s="266"/>
      <c r="L1023" s="266"/>
      <c r="M1023" s="266"/>
      <c r="N1023" s="266"/>
      <c r="O1023" s="266"/>
      <c r="P1023" s="266"/>
      <c r="Q1023" s="242"/>
      <c r="R1023" s="266"/>
      <c r="S1023" s="266"/>
      <c r="T1023" s="266"/>
      <c r="U1023" s="266"/>
      <c r="V1023" s="266"/>
      <c r="W1023" s="266"/>
      <c r="X1023" s="266"/>
      <c r="Y1023" s="266"/>
      <c r="Z1023" s="266"/>
      <c r="AA1023" s="266"/>
      <c r="AB1023" s="266"/>
      <c r="AC1023" s="266"/>
      <c r="AD1023" s="266"/>
      <c r="AE1023" s="350"/>
      <c r="AF1023" s="351"/>
      <c r="AG1023" s="350"/>
      <c r="AH1023" s="350"/>
      <c r="AI1023" s="350"/>
      <c r="AJ1023" s="350"/>
      <c r="AK1023" s="350"/>
      <c r="AL1023" s="350"/>
      <c r="AM1023" s="350"/>
      <c r="AN1023" s="350"/>
      <c r="AO1023" s="350"/>
      <c r="AP1023" s="350"/>
      <c r="AQ1023" s="350"/>
      <c r="AR1023" s="350"/>
      <c r="AS1023" s="263"/>
    </row>
    <row r="1024" spans="1:45" ht="15" hidden="1" customHeight="1" outlineLevel="1">
      <c r="A1024" s="434"/>
      <c r="B1024" s="239" t="s">
        <v>343</v>
      </c>
      <c r="C1024" s="240"/>
      <c r="D1024" s="240"/>
      <c r="E1024" s="240"/>
      <c r="F1024" s="240"/>
      <c r="G1024" s="240"/>
      <c r="H1024" s="240"/>
      <c r="I1024" s="240"/>
      <c r="J1024" s="240"/>
      <c r="K1024" s="240"/>
      <c r="L1024" s="240"/>
      <c r="M1024" s="240"/>
      <c r="N1024" s="240"/>
      <c r="O1024" s="240"/>
      <c r="P1024" s="240"/>
      <c r="Q1024" s="241"/>
      <c r="R1024" s="240"/>
      <c r="S1024" s="240"/>
      <c r="T1024" s="240"/>
      <c r="U1024" s="240"/>
      <c r="V1024" s="240"/>
      <c r="W1024" s="240"/>
      <c r="X1024" s="240"/>
      <c r="Y1024" s="240"/>
      <c r="Z1024" s="240"/>
      <c r="AA1024" s="240"/>
      <c r="AB1024" s="240"/>
      <c r="AC1024" s="240"/>
      <c r="AD1024" s="240"/>
      <c r="AE1024" s="348"/>
      <c r="AF1024" s="348"/>
      <c r="AG1024" s="348"/>
      <c r="AH1024" s="348"/>
      <c r="AI1024" s="348"/>
      <c r="AJ1024" s="348"/>
      <c r="AK1024" s="348"/>
      <c r="AL1024" s="348"/>
      <c r="AM1024" s="348"/>
      <c r="AN1024" s="348"/>
      <c r="AO1024" s="348"/>
      <c r="AP1024" s="348"/>
      <c r="AQ1024" s="348"/>
      <c r="AR1024" s="348"/>
      <c r="AS1024" s="243"/>
    </row>
    <row r="1025" spans="1:46" ht="15" hidden="1" customHeight="1" outlineLevel="1">
      <c r="A1025" s="434">
        <v>11</v>
      </c>
      <c r="B1025" s="362" t="s">
        <v>488</v>
      </c>
      <c r="C1025" s="242" t="s">
        <v>323</v>
      </c>
      <c r="D1025" s="246"/>
      <c r="E1025" s="246"/>
      <c r="F1025" s="246"/>
      <c r="G1025" s="246"/>
      <c r="H1025" s="246"/>
      <c r="I1025" s="246"/>
      <c r="J1025" s="246"/>
      <c r="K1025" s="246"/>
      <c r="L1025" s="246"/>
      <c r="M1025" s="246"/>
      <c r="N1025" s="246"/>
      <c r="O1025" s="246"/>
      <c r="P1025" s="246"/>
      <c r="Q1025" s="246">
        <v>12</v>
      </c>
      <c r="R1025" s="246"/>
      <c r="S1025" s="246"/>
      <c r="T1025" s="246"/>
      <c r="U1025" s="246"/>
      <c r="V1025" s="246"/>
      <c r="W1025" s="246"/>
      <c r="X1025" s="246"/>
      <c r="Y1025" s="246"/>
      <c r="Z1025" s="246"/>
      <c r="AA1025" s="246"/>
      <c r="AB1025" s="246"/>
      <c r="AC1025" s="246"/>
      <c r="AD1025" s="246"/>
      <c r="AE1025" s="360"/>
      <c r="AF1025" s="349"/>
      <c r="AG1025" s="349"/>
      <c r="AH1025" s="349"/>
      <c r="AI1025" s="349"/>
      <c r="AJ1025" s="349"/>
      <c r="AK1025" s="349"/>
      <c r="AL1025" s="349"/>
      <c r="AM1025" s="349"/>
      <c r="AN1025" s="349"/>
      <c r="AO1025" s="349"/>
      <c r="AP1025" s="349"/>
      <c r="AQ1025" s="349"/>
      <c r="AR1025" s="349"/>
      <c r="AS1025" s="247">
        <f>SUM(AE1025:AR1025)</f>
        <v>0</v>
      </c>
    </row>
    <row r="1026" spans="1:46" ht="15" hidden="1" customHeight="1" outlineLevel="1">
      <c r="A1026" s="434"/>
      <c r="B1026" s="245" t="s">
        <v>659</v>
      </c>
      <c r="C1026" s="242" t="s">
        <v>325</v>
      </c>
      <c r="D1026" s="246"/>
      <c r="E1026" s="246"/>
      <c r="F1026" s="246"/>
      <c r="G1026" s="246"/>
      <c r="H1026" s="246"/>
      <c r="I1026" s="246"/>
      <c r="J1026" s="246"/>
      <c r="K1026" s="246"/>
      <c r="L1026" s="246"/>
      <c r="M1026" s="246"/>
      <c r="N1026" s="246"/>
      <c r="O1026" s="246"/>
      <c r="P1026" s="246"/>
      <c r="Q1026" s="246">
        <f>Q1025</f>
        <v>12</v>
      </c>
      <c r="R1026" s="246"/>
      <c r="S1026" s="246"/>
      <c r="T1026" s="246"/>
      <c r="U1026" s="246"/>
      <c r="V1026" s="246"/>
      <c r="W1026" s="246"/>
      <c r="X1026" s="246"/>
      <c r="Y1026" s="246"/>
      <c r="Z1026" s="246"/>
      <c r="AA1026" s="246"/>
      <c r="AB1026" s="246"/>
      <c r="AC1026" s="246"/>
      <c r="AD1026" s="246"/>
      <c r="AE1026" s="345">
        <f>AE1025</f>
        <v>0</v>
      </c>
      <c r="AF1026" s="345">
        <f t="shared" ref="AF1026" si="3035">AF1025</f>
        <v>0</v>
      </c>
      <c r="AG1026" s="345">
        <f t="shared" ref="AG1026" si="3036">AG1025</f>
        <v>0</v>
      </c>
      <c r="AH1026" s="345">
        <f t="shared" ref="AH1026" si="3037">AH1025</f>
        <v>0</v>
      </c>
      <c r="AI1026" s="345">
        <f t="shared" ref="AI1026" si="3038">AI1025</f>
        <v>0</v>
      </c>
      <c r="AJ1026" s="345">
        <f t="shared" ref="AJ1026" si="3039">AJ1025</f>
        <v>0</v>
      </c>
      <c r="AK1026" s="345">
        <f t="shared" ref="AK1026" si="3040">AK1025</f>
        <v>0</v>
      </c>
      <c r="AL1026" s="345">
        <f t="shared" ref="AL1026" si="3041">AL1025</f>
        <v>0</v>
      </c>
      <c r="AM1026" s="345">
        <f t="shared" ref="AM1026" si="3042">AM1025</f>
        <v>0</v>
      </c>
      <c r="AN1026" s="345">
        <f t="shared" ref="AN1026" si="3043">AN1025</f>
        <v>0</v>
      </c>
      <c r="AO1026" s="345">
        <f t="shared" ref="AO1026" si="3044">AO1025</f>
        <v>0</v>
      </c>
      <c r="AP1026" s="345">
        <f t="shared" ref="AP1026" si="3045">AP1025</f>
        <v>0</v>
      </c>
      <c r="AQ1026" s="345">
        <f t="shared" ref="AQ1026" si="3046">AQ1025</f>
        <v>0</v>
      </c>
      <c r="AR1026" s="345">
        <f t="shared" ref="AR1026" si="3047">AR1025</f>
        <v>0</v>
      </c>
      <c r="AS1026" s="248"/>
    </row>
    <row r="1027" spans="1:46" ht="15" hidden="1" customHeight="1" outlineLevel="1">
      <c r="A1027" s="434"/>
      <c r="B1027" s="265"/>
      <c r="C1027" s="256"/>
      <c r="D1027" s="242"/>
      <c r="E1027" s="242"/>
      <c r="F1027" s="242"/>
      <c r="G1027" s="242"/>
      <c r="H1027" s="242"/>
      <c r="I1027" s="242"/>
      <c r="J1027" s="242"/>
      <c r="K1027" s="242"/>
      <c r="L1027" s="242"/>
      <c r="M1027" s="242"/>
      <c r="N1027" s="242"/>
      <c r="O1027" s="242"/>
      <c r="P1027" s="242"/>
      <c r="Q1027" s="242"/>
      <c r="R1027" s="242"/>
      <c r="S1027" s="242"/>
      <c r="T1027" s="242"/>
      <c r="U1027" s="242"/>
      <c r="V1027" s="242"/>
      <c r="W1027" s="242"/>
      <c r="X1027" s="242"/>
      <c r="Y1027" s="242"/>
      <c r="Z1027" s="242"/>
      <c r="AA1027" s="242"/>
      <c r="AB1027" s="242"/>
      <c r="AC1027" s="242"/>
      <c r="AD1027" s="242"/>
      <c r="AE1027" s="346"/>
      <c r="AF1027" s="355"/>
      <c r="AG1027" s="355"/>
      <c r="AH1027" s="355"/>
      <c r="AI1027" s="355"/>
      <c r="AJ1027" s="355"/>
      <c r="AK1027" s="355"/>
      <c r="AL1027" s="355"/>
      <c r="AM1027" s="355"/>
      <c r="AN1027" s="355"/>
      <c r="AO1027" s="355"/>
      <c r="AP1027" s="355"/>
      <c r="AQ1027" s="355"/>
      <c r="AR1027" s="355"/>
      <c r="AS1027" s="257"/>
    </row>
    <row r="1028" spans="1:46" ht="28.5" hidden="1" customHeight="1" outlineLevel="1">
      <c r="A1028" s="434">
        <v>12</v>
      </c>
      <c r="B1028" s="362" t="s">
        <v>489</v>
      </c>
      <c r="C1028" s="242" t="s">
        <v>323</v>
      </c>
      <c r="D1028" s="246"/>
      <c r="E1028" s="246"/>
      <c r="F1028" s="246"/>
      <c r="G1028" s="246"/>
      <c r="H1028" s="246"/>
      <c r="I1028" s="246"/>
      <c r="J1028" s="246"/>
      <c r="K1028" s="246"/>
      <c r="L1028" s="246"/>
      <c r="M1028" s="246"/>
      <c r="N1028" s="246"/>
      <c r="O1028" s="246"/>
      <c r="P1028" s="246"/>
      <c r="Q1028" s="246">
        <v>12</v>
      </c>
      <c r="R1028" s="246"/>
      <c r="S1028" s="246"/>
      <c r="T1028" s="246"/>
      <c r="U1028" s="246"/>
      <c r="V1028" s="246"/>
      <c r="W1028" s="246"/>
      <c r="X1028" s="246"/>
      <c r="Y1028" s="246"/>
      <c r="Z1028" s="246"/>
      <c r="AA1028" s="246"/>
      <c r="AB1028" s="246"/>
      <c r="AC1028" s="246"/>
      <c r="AD1028" s="246"/>
      <c r="AE1028" s="344"/>
      <c r="AF1028" s="349"/>
      <c r="AG1028" s="349"/>
      <c r="AH1028" s="349"/>
      <c r="AI1028" s="349"/>
      <c r="AJ1028" s="349"/>
      <c r="AK1028" s="349"/>
      <c r="AL1028" s="349"/>
      <c r="AM1028" s="349"/>
      <c r="AN1028" s="349"/>
      <c r="AO1028" s="349"/>
      <c r="AP1028" s="349"/>
      <c r="AQ1028" s="349"/>
      <c r="AR1028" s="349"/>
      <c r="AS1028" s="247">
        <f>SUM(AE1028:AR1028)</f>
        <v>0</v>
      </c>
    </row>
    <row r="1029" spans="1:46" ht="15" hidden="1" customHeight="1" outlineLevel="1">
      <c r="A1029" s="434"/>
      <c r="B1029" s="245" t="s">
        <v>659</v>
      </c>
      <c r="C1029" s="242" t="s">
        <v>325</v>
      </c>
      <c r="D1029" s="246"/>
      <c r="E1029" s="246"/>
      <c r="F1029" s="246"/>
      <c r="G1029" s="246"/>
      <c r="H1029" s="246"/>
      <c r="I1029" s="246"/>
      <c r="J1029" s="246"/>
      <c r="K1029" s="246"/>
      <c r="L1029" s="246"/>
      <c r="M1029" s="246"/>
      <c r="N1029" s="246"/>
      <c r="O1029" s="246"/>
      <c r="P1029" s="246"/>
      <c r="Q1029" s="246">
        <f>Q1028</f>
        <v>12</v>
      </c>
      <c r="R1029" s="246"/>
      <c r="S1029" s="246"/>
      <c r="T1029" s="246"/>
      <c r="U1029" s="246"/>
      <c r="V1029" s="246"/>
      <c r="W1029" s="246"/>
      <c r="X1029" s="246"/>
      <c r="Y1029" s="246"/>
      <c r="Z1029" s="246"/>
      <c r="AA1029" s="246"/>
      <c r="AB1029" s="246"/>
      <c r="AC1029" s="246"/>
      <c r="AD1029" s="246"/>
      <c r="AE1029" s="345">
        <f>AE1028</f>
        <v>0</v>
      </c>
      <c r="AF1029" s="345">
        <f t="shared" ref="AF1029" si="3048">AF1028</f>
        <v>0</v>
      </c>
      <c r="AG1029" s="345">
        <f t="shared" ref="AG1029" si="3049">AG1028</f>
        <v>0</v>
      </c>
      <c r="AH1029" s="345">
        <f t="shared" ref="AH1029" si="3050">AH1028</f>
        <v>0</v>
      </c>
      <c r="AI1029" s="345">
        <f t="shared" ref="AI1029" si="3051">AI1028</f>
        <v>0</v>
      </c>
      <c r="AJ1029" s="345">
        <f t="shared" ref="AJ1029" si="3052">AJ1028</f>
        <v>0</v>
      </c>
      <c r="AK1029" s="345">
        <f t="shared" ref="AK1029" si="3053">AK1028</f>
        <v>0</v>
      </c>
      <c r="AL1029" s="345">
        <f t="shared" ref="AL1029" si="3054">AL1028</f>
        <v>0</v>
      </c>
      <c r="AM1029" s="345">
        <f t="shared" ref="AM1029" si="3055">AM1028</f>
        <v>0</v>
      </c>
      <c r="AN1029" s="345">
        <f t="shared" ref="AN1029" si="3056">AN1028</f>
        <v>0</v>
      </c>
      <c r="AO1029" s="345">
        <f t="shared" ref="AO1029" si="3057">AO1028</f>
        <v>0</v>
      </c>
      <c r="AP1029" s="345">
        <f t="shared" ref="AP1029" si="3058">AP1028</f>
        <v>0</v>
      </c>
      <c r="AQ1029" s="345">
        <f t="shared" ref="AQ1029" si="3059">AQ1028</f>
        <v>0</v>
      </c>
      <c r="AR1029" s="345">
        <f t="shared" ref="AR1029" si="3060">AR1028</f>
        <v>0</v>
      </c>
      <c r="AS1029" s="248"/>
    </row>
    <row r="1030" spans="1:46" ht="15" hidden="1" customHeight="1" outlineLevel="1">
      <c r="A1030" s="434"/>
      <c r="B1030" s="265"/>
      <c r="C1030" s="256"/>
      <c r="D1030" s="242"/>
      <c r="E1030" s="242"/>
      <c r="F1030" s="242"/>
      <c r="G1030" s="242"/>
      <c r="H1030" s="242"/>
      <c r="I1030" s="242"/>
      <c r="J1030" s="242"/>
      <c r="K1030" s="242"/>
      <c r="L1030" s="242"/>
      <c r="M1030" s="242"/>
      <c r="N1030" s="242"/>
      <c r="O1030" s="242"/>
      <c r="P1030" s="242"/>
      <c r="Q1030" s="242"/>
      <c r="R1030" s="242"/>
      <c r="S1030" s="242"/>
      <c r="T1030" s="242"/>
      <c r="U1030" s="242"/>
      <c r="V1030" s="242"/>
      <c r="W1030" s="242"/>
      <c r="X1030" s="242"/>
      <c r="Y1030" s="242"/>
      <c r="Z1030" s="242"/>
      <c r="AA1030" s="242"/>
      <c r="AB1030" s="242"/>
      <c r="AC1030" s="242"/>
      <c r="AD1030" s="242"/>
      <c r="AE1030" s="356"/>
      <c r="AF1030" s="356"/>
      <c r="AG1030" s="346"/>
      <c r="AH1030" s="346"/>
      <c r="AI1030" s="346"/>
      <c r="AJ1030" s="346"/>
      <c r="AK1030" s="346"/>
      <c r="AL1030" s="346"/>
      <c r="AM1030" s="346"/>
      <c r="AN1030" s="346"/>
      <c r="AO1030" s="346"/>
      <c r="AP1030" s="346"/>
      <c r="AQ1030" s="346"/>
      <c r="AR1030" s="346"/>
      <c r="AS1030" s="257"/>
    </row>
    <row r="1031" spans="1:46" ht="15" hidden="1" customHeight="1" outlineLevel="1">
      <c r="A1031" s="434">
        <v>13</v>
      </c>
      <c r="B1031" s="362" t="s">
        <v>490</v>
      </c>
      <c r="C1031" s="242" t="s">
        <v>323</v>
      </c>
      <c r="D1031" s="246"/>
      <c r="E1031" s="246"/>
      <c r="F1031" s="246"/>
      <c r="G1031" s="246"/>
      <c r="H1031" s="246"/>
      <c r="I1031" s="246"/>
      <c r="J1031" s="246"/>
      <c r="K1031" s="246"/>
      <c r="L1031" s="246"/>
      <c r="M1031" s="246"/>
      <c r="N1031" s="246"/>
      <c r="O1031" s="246"/>
      <c r="P1031" s="246"/>
      <c r="Q1031" s="246">
        <v>12</v>
      </c>
      <c r="R1031" s="246"/>
      <c r="S1031" s="246"/>
      <c r="T1031" s="246"/>
      <c r="U1031" s="246"/>
      <c r="V1031" s="246"/>
      <c r="W1031" s="246"/>
      <c r="X1031" s="246"/>
      <c r="Y1031" s="246"/>
      <c r="Z1031" s="246"/>
      <c r="AA1031" s="246"/>
      <c r="AB1031" s="246"/>
      <c r="AC1031" s="246"/>
      <c r="AD1031" s="246"/>
      <c r="AE1031" s="344"/>
      <c r="AF1031" s="349"/>
      <c r="AG1031" s="349"/>
      <c r="AH1031" s="349"/>
      <c r="AI1031" s="349"/>
      <c r="AJ1031" s="349"/>
      <c r="AK1031" s="349"/>
      <c r="AL1031" s="349"/>
      <c r="AM1031" s="349"/>
      <c r="AN1031" s="349"/>
      <c r="AO1031" s="349"/>
      <c r="AP1031" s="349"/>
      <c r="AQ1031" s="349"/>
      <c r="AR1031" s="349"/>
      <c r="AS1031" s="247">
        <f>SUM(AE1031:AR1031)</f>
        <v>0</v>
      </c>
    </row>
    <row r="1032" spans="1:46" ht="15" hidden="1" customHeight="1" outlineLevel="1">
      <c r="A1032" s="434"/>
      <c r="B1032" s="245" t="s">
        <v>659</v>
      </c>
      <c r="C1032" s="242" t="s">
        <v>325</v>
      </c>
      <c r="D1032" s="246"/>
      <c r="E1032" s="246"/>
      <c r="F1032" s="246"/>
      <c r="G1032" s="246"/>
      <c r="H1032" s="246"/>
      <c r="I1032" s="246"/>
      <c r="J1032" s="246"/>
      <c r="K1032" s="246"/>
      <c r="L1032" s="246"/>
      <c r="M1032" s="246"/>
      <c r="N1032" s="246"/>
      <c r="O1032" s="246"/>
      <c r="P1032" s="246"/>
      <c r="Q1032" s="246">
        <f>Q1031</f>
        <v>12</v>
      </c>
      <c r="R1032" s="246"/>
      <c r="S1032" s="246"/>
      <c r="T1032" s="246"/>
      <c r="U1032" s="246"/>
      <c r="V1032" s="246"/>
      <c r="W1032" s="246"/>
      <c r="X1032" s="246"/>
      <c r="Y1032" s="246"/>
      <c r="Z1032" s="246"/>
      <c r="AA1032" s="246"/>
      <c r="AB1032" s="246"/>
      <c r="AC1032" s="246"/>
      <c r="AD1032" s="246"/>
      <c r="AE1032" s="345">
        <f>AE1031</f>
        <v>0</v>
      </c>
      <c r="AF1032" s="345">
        <f t="shared" ref="AF1032" si="3061">AF1031</f>
        <v>0</v>
      </c>
      <c r="AG1032" s="345">
        <f t="shared" ref="AG1032" si="3062">AG1031</f>
        <v>0</v>
      </c>
      <c r="AH1032" s="345">
        <f t="shared" ref="AH1032" si="3063">AH1031</f>
        <v>0</v>
      </c>
      <c r="AI1032" s="345">
        <f t="shared" ref="AI1032" si="3064">AI1031</f>
        <v>0</v>
      </c>
      <c r="AJ1032" s="345">
        <f t="shared" ref="AJ1032" si="3065">AJ1031</f>
        <v>0</v>
      </c>
      <c r="AK1032" s="345">
        <f t="shared" ref="AK1032" si="3066">AK1031</f>
        <v>0</v>
      </c>
      <c r="AL1032" s="345">
        <f t="shared" ref="AL1032" si="3067">AL1031</f>
        <v>0</v>
      </c>
      <c r="AM1032" s="345">
        <f t="shared" ref="AM1032" si="3068">AM1031</f>
        <v>0</v>
      </c>
      <c r="AN1032" s="345">
        <f t="shared" ref="AN1032" si="3069">AN1031</f>
        <v>0</v>
      </c>
      <c r="AO1032" s="345">
        <f t="shared" ref="AO1032" si="3070">AO1031</f>
        <v>0</v>
      </c>
      <c r="AP1032" s="345">
        <f t="shared" ref="AP1032" si="3071">AP1031</f>
        <v>0</v>
      </c>
      <c r="AQ1032" s="345">
        <f t="shared" ref="AQ1032" si="3072">AQ1031</f>
        <v>0</v>
      </c>
      <c r="AR1032" s="345">
        <f t="shared" ref="AR1032" si="3073">AR1031</f>
        <v>0</v>
      </c>
      <c r="AS1032" s="257"/>
    </row>
    <row r="1033" spans="1:46" ht="15" hidden="1" customHeight="1" outlineLevel="1">
      <c r="A1033" s="434"/>
      <c r="B1033" s="265"/>
      <c r="C1033" s="256"/>
      <c r="D1033" s="242"/>
      <c r="E1033" s="242"/>
      <c r="F1033" s="242"/>
      <c r="G1033" s="242"/>
      <c r="H1033" s="242"/>
      <c r="I1033" s="242"/>
      <c r="J1033" s="242"/>
      <c r="K1033" s="242"/>
      <c r="L1033" s="242"/>
      <c r="M1033" s="242"/>
      <c r="N1033" s="242"/>
      <c r="O1033" s="242"/>
      <c r="P1033" s="242"/>
      <c r="Q1033" s="242"/>
      <c r="R1033" s="242"/>
      <c r="S1033" s="242"/>
      <c r="T1033" s="242"/>
      <c r="U1033" s="242"/>
      <c r="V1033" s="242"/>
      <c r="W1033" s="242"/>
      <c r="X1033" s="242"/>
      <c r="Y1033" s="242"/>
      <c r="Z1033" s="242"/>
      <c r="AA1033" s="242"/>
      <c r="AB1033" s="242"/>
      <c r="AC1033" s="242"/>
      <c r="AD1033" s="242"/>
      <c r="AE1033" s="346"/>
      <c r="AF1033" s="346"/>
      <c r="AG1033" s="346"/>
      <c r="AH1033" s="346"/>
      <c r="AI1033" s="346"/>
      <c r="AJ1033" s="346"/>
      <c r="AK1033" s="346"/>
      <c r="AL1033" s="346"/>
      <c r="AM1033" s="346"/>
      <c r="AN1033" s="346"/>
      <c r="AO1033" s="346"/>
      <c r="AP1033" s="346"/>
      <c r="AQ1033" s="346"/>
      <c r="AR1033" s="346"/>
      <c r="AS1033" s="257"/>
    </row>
    <row r="1034" spans="1:46" ht="15" hidden="1" customHeight="1" outlineLevel="1">
      <c r="A1034" s="434"/>
      <c r="B1034" s="239" t="s">
        <v>491</v>
      </c>
      <c r="C1034" s="240"/>
      <c r="D1034" s="241"/>
      <c r="E1034" s="241"/>
      <c r="F1034" s="241"/>
      <c r="G1034" s="241"/>
      <c r="H1034" s="241"/>
      <c r="I1034" s="241"/>
      <c r="J1034" s="241"/>
      <c r="K1034" s="241"/>
      <c r="L1034" s="241"/>
      <c r="M1034" s="241"/>
      <c r="N1034" s="241"/>
      <c r="O1034" s="241"/>
      <c r="P1034" s="241"/>
      <c r="Q1034" s="241"/>
      <c r="R1034" s="241"/>
      <c r="S1034" s="240"/>
      <c r="T1034" s="240"/>
      <c r="U1034" s="240"/>
      <c r="V1034" s="240"/>
      <c r="W1034" s="240"/>
      <c r="X1034" s="240"/>
      <c r="Y1034" s="240"/>
      <c r="Z1034" s="240"/>
      <c r="AA1034" s="240"/>
      <c r="AB1034" s="240"/>
      <c r="AC1034" s="240"/>
      <c r="AD1034" s="240"/>
      <c r="AE1034" s="348"/>
      <c r="AF1034" s="348"/>
      <c r="AG1034" s="348"/>
      <c r="AH1034" s="348"/>
      <c r="AI1034" s="348"/>
      <c r="AJ1034" s="348"/>
      <c r="AK1034" s="348"/>
      <c r="AL1034" s="348"/>
      <c r="AM1034" s="348"/>
      <c r="AN1034" s="348"/>
      <c r="AO1034" s="348"/>
      <c r="AP1034" s="348"/>
      <c r="AQ1034" s="348"/>
      <c r="AR1034" s="348"/>
      <c r="AS1034" s="243"/>
    </row>
    <row r="1035" spans="1:46" ht="15" hidden="1" customHeight="1" outlineLevel="1">
      <c r="A1035" s="434">
        <v>14</v>
      </c>
      <c r="B1035" s="265" t="s">
        <v>492</v>
      </c>
      <c r="C1035" s="242" t="s">
        <v>323</v>
      </c>
      <c r="D1035" s="246"/>
      <c r="E1035" s="246"/>
      <c r="F1035" s="246"/>
      <c r="G1035" s="246"/>
      <c r="H1035" s="246"/>
      <c r="I1035" s="246"/>
      <c r="J1035" s="246"/>
      <c r="K1035" s="246"/>
      <c r="L1035" s="246"/>
      <c r="M1035" s="246"/>
      <c r="N1035" s="246"/>
      <c r="O1035" s="246"/>
      <c r="P1035" s="246"/>
      <c r="Q1035" s="246">
        <v>12</v>
      </c>
      <c r="R1035" s="246"/>
      <c r="S1035" s="246"/>
      <c r="T1035" s="246"/>
      <c r="U1035" s="246"/>
      <c r="V1035" s="246"/>
      <c r="W1035" s="246"/>
      <c r="X1035" s="246"/>
      <c r="Y1035" s="246"/>
      <c r="Z1035" s="246"/>
      <c r="AA1035" s="246"/>
      <c r="AB1035" s="246"/>
      <c r="AC1035" s="246"/>
      <c r="AD1035" s="246"/>
      <c r="AE1035" s="344"/>
      <c r="AF1035" s="344"/>
      <c r="AG1035" s="344"/>
      <c r="AH1035" s="344"/>
      <c r="AI1035" s="344"/>
      <c r="AJ1035" s="344"/>
      <c r="AK1035" s="344"/>
      <c r="AL1035" s="344"/>
      <c r="AM1035" s="344"/>
      <c r="AN1035" s="344"/>
      <c r="AO1035" s="344"/>
      <c r="AP1035" s="344"/>
      <c r="AQ1035" s="344"/>
      <c r="AR1035" s="344"/>
      <c r="AS1035" s="247">
        <f>SUM(AE1035:AR1035)</f>
        <v>0</v>
      </c>
    </row>
    <row r="1036" spans="1:46" ht="15" hidden="1" customHeight="1" outlineLevel="1">
      <c r="A1036" s="434"/>
      <c r="B1036" s="245" t="s">
        <v>659</v>
      </c>
      <c r="C1036" s="242" t="s">
        <v>325</v>
      </c>
      <c r="D1036" s="246"/>
      <c r="E1036" s="246"/>
      <c r="F1036" s="246"/>
      <c r="G1036" s="246"/>
      <c r="H1036" s="246"/>
      <c r="I1036" s="246"/>
      <c r="J1036" s="246"/>
      <c r="K1036" s="246"/>
      <c r="L1036" s="246"/>
      <c r="M1036" s="246"/>
      <c r="N1036" s="246"/>
      <c r="O1036" s="246"/>
      <c r="P1036" s="246"/>
      <c r="Q1036" s="246">
        <f>Q1035</f>
        <v>12</v>
      </c>
      <c r="R1036" s="246"/>
      <c r="S1036" s="246"/>
      <c r="T1036" s="246"/>
      <c r="U1036" s="246"/>
      <c r="V1036" s="246"/>
      <c r="W1036" s="246"/>
      <c r="X1036" s="246"/>
      <c r="Y1036" s="246"/>
      <c r="Z1036" s="246"/>
      <c r="AA1036" s="246"/>
      <c r="AB1036" s="246"/>
      <c r="AC1036" s="246"/>
      <c r="AD1036" s="246"/>
      <c r="AE1036" s="345">
        <f>AE1035</f>
        <v>0</v>
      </c>
      <c r="AF1036" s="345">
        <f t="shared" ref="AF1036" si="3074">AF1035</f>
        <v>0</v>
      </c>
      <c r="AG1036" s="345">
        <f t="shared" ref="AG1036" si="3075">AG1035</f>
        <v>0</v>
      </c>
      <c r="AH1036" s="345">
        <f t="shared" ref="AH1036" si="3076">AH1035</f>
        <v>0</v>
      </c>
      <c r="AI1036" s="345">
        <f t="shared" ref="AI1036" si="3077">AI1035</f>
        <v>0</v>
      </c>
      <c r="AJ1036" s="345">
        <f t="shared" ref="AJ1036" si="3078">AJ1035</f>
        <v>0</v>
      </c>
      <c r="AK1036" s="345">
        <f t="shared" ref="AK1036" si="3079">AK1035</f>
        <v>0</v>
      </c>
      <c r="AL1036" s="345">
        <f t="shared" ref="AL1036" si="3080">AL1035</f>
        <v>0</v>
      </c>
      <c r="AM1036" s="345">
        <f t="shared" ref="AM1036" si="3081">AM1035</f>
        <v>0</v>
      </c>
      <c r="AN1036" s="345">
        <f t="shared" ref="AN1036" si="3082">AN1035</f>
        <v>0</v>
      </c>
      <c r="AO1036" s="345">
        <f t="shared" ref="AO1036" si="3083">AO1035</f>
        <v>0</v>
      </c>
      <c r="AP1036" s="345">
        <f t="shared" ref="AP1036" si="3084">AP1035</f>
        <v>0</v>
      </c>
      <c r="AQ1036" s="345">
        <f t="shared" ref="AQ1036" si="3085">AQ1035</f>
        <v>0</v>
      </c>
      <c r="AR1036" s="345">
        <f t="shared" ref="AR1036" si="3086">AR1035</f>
        <v>0</v>
      </c>
      <c r="AS1036" s="248"/>
    </row>
    <row r="1037" spans="1:46" ht="15" hidden="1" customHeight="1" outlineLevel="1">
      <c r="A1037" s="434"/>
      <c r="B1037" s="265"/>
      <c r="C1037" s="256"/>
      <c r="D1037" s="242"/>
      <c r="E1037" s="242"/>
      <c r="F1037" s="242"/>
      <c r="G1037" s="242"/>
      <c r="H1037" s="242"/>
      <c r="I1037" s="242"/>
      <c r="J1037" s="242"/>
      <c r="K1037" s="242"/>
      <c r="L1037" s="242"/>
      <c r="M1037" s="242"/>
      <c r="N1037" s="242"/>
      <c r="O1037" s="242"/>
      <c r="P1037" s="242"/>
      <c r="Q1037" s="386"/>
      <c r="R1037" s="242"/>
      <c r="S1037" s="242"/>
      <c r="T1037" s="242"/>
      <c r="U1037" s="242"/>
      <c r="V1037" s="242"/>
      <c r="W1037" s="242"/>
      <c r="X1037" s="242"/>
      <c r="Y1037" s="242"/>
      <c r="Z1037" s="242"/>
      <c r="AA1037" s="242"/>
      <c r="AB1037" s="242"/>
      <c r="AC1037" s="242"/>
      <c r="AD1037" s="242"/>
      <c r="AE1037" s="346"/>
      <c r="AF1037" s="346"/>
      <c r="AG1037" s="346"/>
      <c r="AH1037" s="346"/>
      <c r="AI1037" s="346"/>
      <c r="AJ1037" s="346"/>
      <c r="AK1037" s="346"/>
      <c r="AL1037" s="346"/>
      <c r="AM1037" s="346"/>
      <c r="AN1037" s="346"/>
      <c r="AO1037" s="346"/>
      <c r="AP1037" s="346"/>
      <c r="AQ1037" s="346"/>
      <c r="AR1037" s="346"/>
      <c r="AS1037" s="252"/>
      <c r="AT1037" s="508"/>
    </row>
    <row r="1038" spans="1:46" s="234" customFormat="1" ht="15.6" hidden="1" outlineLevel="1">
      <c r="A1038" s="434"/>
      <c r="B1038" s="239" t="s">
        <v>296</v>
      </c>
      <c r="C1038" s="242"/>
      <c r="D1038" s="242"/>
      <c r="E1038" s="242"/>
      <c r="F1038" s="242"/>
      <c r="G1038" s="242"/>
      <c r="H1038" s="242"/>
      <c r="I1038" s="242"/>
      <c r="J1038" s="242"/>
      <c r="K1038" s="242"/>
      <c r="L1038" s="242"/>
      <c r="M1038" s="242"/>
      <c r="N1038" s="242"/>
      <c r="O1038" s="242"/>
      <c r="P1038" s="242"/>
      <c r="Q1038" s="242"/>
      <c r="R1038" s="242"/>
      <c r="S1038" s="242"/>
      <c r="T1038" s="242"/>
      <c r="U1038" s="242"/>
      <c r="V1038" s="242"/>
      <c r="W1038" s="242"/>
      <c r="X1038" s="242"/>
      <c r="Y1038" s="242"/>
      <c r="Z1038" s="242"/>
      <c r="AA1038" s="242"/>
      <c r="AB1038" s="242"/>
      <c r="AC1038" s="242"/>
      <c r="AD1038" s="242"/>
      <c r="AE1038" s="346"/>
      <c r="AF1038" s="346"/>
      <c r="AG1038" s="346"/>
      <c r="AH1038" s="346"/>
      <c r="AI1038" s="346"/>
      <c r="AJ1038" s="346"/>
      <c r="AK1038" s="350"/>
      <c r="AL1038" s="350"/>
      <c r="AM1038" s="350"/>
      <c r="AN1038" s="350"/>
      <c r="AO1038" s="350"/>
      <c r="AP1038" s="350"/>
      <c r="AQ1038" s="350"/>
      <c r="AR1038" s="350"/>
      <c r="AS1038" s="423"/>
      <c r="AT1038" s="509"/>
    </row>
    <row r="1039" spans="1:46" ht="15" hidden="1" outlineLevel="1">
      <c r="A1039" s="434">
        <v>15</v>
      </c>
      <c r="B1039" s="245" t="s">
        <v>493</v>
      </c>
      <c r="C1039" s="242" t="s">
        <v>323</v>
      </c>
      <c r="D1039" s="246"/>
      <c r="E1039" s="246"/>
      <c r="F1039" s="246"/>
      <c r="G1039" s="246"/>
      <c r="H1039" s="246"/>
      <c r="I1039" s="246"/>
      <c r="J1039" s="246"/>
      <c r="K1039" s="246"/>
      <c r="L1039" s="246"/>
      <c r="M1039" s="246"/>
      <c r="N1039" s="246"/>
      <c r="O1039" s="246"/>
      <c r="P1039" s="246"/>
      <c r="Q1039" s="246">
        <v>0</v>
      </c>
      <c r="R1039" s="246"/>
      <c r="S1039" s="246"/>
      <c r="T1039" s="246"/>
      <c r="U1039" s="246"/>
      <c r="V1039" s="246"/>
      <c r="W1039" s="246"/>
      <c r="X1039" s="246"/>
      <c r="Y1039" s="246"/>
      <c r="Z1039" s="246"/>
      <c r="AA1039" s="246"/>
      <c r="AB1039" s="246"/>
      <c r="AC1039" s="246"/>
      <c r="AD1039" s="246"/>
      <c r="AE1039" s="344"/>
      <c r="AF1039" s="344"/>
      <c r="AG1039" s="344"/>
      <c r="AH1039" s="344"/>
      <c r="AI1039" s="344"/>
      <c r="AJ1039" s="344"/>
      <c r="AK1039" s="344"/>
      <c r="AL1039" s="344"/>
      <c r="AM1039" s="344"/>
      <c r="AN1039" s="344"/>
      <c r="AO1039" s="344"/>
      <c r="AP1039" s="344"/>
      <c r="AQ1039" s="344"/>
      <c r="AR1039" s="344"/>
      <c r="AS1039" s="510">
        <f>SUM(AE1039:AR1039)</f>
        <v>0</v>
      </c>
      <c r="AT1039" s="508"/>
    </row>
    <row r="1040" spans="1:46" ht="15" hidden="1" outlineLevel="1">
      <c r="A1040" s="434"/>
      <c r="B1040" s="245" t="s">
        <v>659</v>
      </c>
      <c r="C1040" s="242" t="s">
        <v>325</v>
      </c>
      <c r="D1040" s="246"/>
      <c r="E1040" s="246"/>
      <c r="F1040" s="246"/>
      <c r="G1040" s="246"/>
      <c r="H1040" s="246"/>
      <c r="I1040" s="246"/>
      <c r="J1040" s="246"/>
      <c r="K1040" s="246"/>
      <c r="L1040" s="246"/>
      <c r="M1040" s="246"/>
      <c r="N1040" s="246"/>
      <c r="O1040" s="246"/>
      <c r="P1040" s="246"/>
      <c r="Q1040" s="246">
        <f>Q1039</f>
        <v>0</v>
      </c>
      <c r="R1040" s="246"/>
      <c r="S1040" s="246"/>
      <c r="T1040" s="246"/>
      <c r="U1040" s="246"/>
      <c r="V1040" s="246"/>
      <c r="W1040" s="246"/>
      <c r="X1040" s="246"/>
      <c r="Y1040" s="246"/>
      <c r="Z1040" s="246"/>
      <c r="AA1040" s="246"/>
      <c r="AB1040" s="246"/>
      <c r="AC1040" s="246"/>
      <c r="AD1040" s="246"/>
      <c r="AE1040" s="345">
        <f>AE1039</f>
        <v>0</v>
      </c>
      <c r="AF1040" s="345">
        <f>AF1039</f>
        <v>0</v>
      </c>
      <c r="AG1040" s="345">
        <f t="shared" ref="AG1040:AR1040" si="3087">AG1039</f>
        <v>0</v>
      </c>
      <c r="AH1040" s="345">
        <f t="shared" si="3087"/>
        <v>0</v>
      </c>
      <c r="AI1040" s="345">
        <f t="shared" si="3087"/>
        <v>0</v>
      </c>
      <c r="AJ1040" s="345">
        <f>AJ1039</f>
        <v>0</v>
      </c>
      <c r="AK1040" s="345">
        <f t="shared" si="3087"/>
        <v>0</v>
      </c>
      <c r="AL1040" s="345">
        <f t="shared" si="3087"/>
        <v>0</v>
      </c>
      <c r="AM1040" s="345">
        <f t="shared" si="3087"/>
        <v>0</v>
      </c>
      <c r="AN1040" s="345">
        <f t="shared" si="3087"/>
        <v>0</v>
      </c>
      <c r="AO1040" s="345">
        <f t="shared" si="3087"/>
        <v>0</v>
      </c>
      <c r="AP1040" s="345">
        <f t="shared" si="3087"/>
        <v>0</v>
      </c>
      <c r="AQ1040" s="345">
        <f t="shared" si="3087"/>
        <v>0</v>
      </c>
      <c r="AR1040" s="345">
        <f t="shared" si="3087"/>
        <v>0</v>
      </c>
      <c r="AS1040" s="248"/>
    </row>
    <row r="1041" spans="1:45" ht="15" hidden="1" outlineLevel="1">
      <c r="A1041" s="434"/>
      <c r="B1041" s="265"/>
      <c r="C1041" s="256"/>
      <c r="D1041" s="242"/>
      <c r="E1041" s="242"/>
      <c r="F1041" s="242"/>
      <c r="G1041" s="242"/>
      <c r="H1041" s="242"/>
      <c r="I1041" s="242"/>
      <c r="J1041" s="242"/>
      <c r="K1041" s="242"/>
      <c r="L1041" s="242"/>
      <c r="M1041" s="242"/>
      <c r="N1041" s="242"/>
      <c r="O1041" s="242"/>
      <c r="P1041" s="242"/>
      <c r="Q1041" s="242"/>
      <c r="R1041" s="242"/>
      <c r="S1041" s="242"/>
      <c r="T1041" s="242"/>
      <c r="U1041" s="242"/>
      <c r="V1041" s="242"/>
      <c r="W1041" s="242"/>
      <c r="X1041" s="242"/>
      <c r="Y1041" s="242"/>
      <c r="Z1041" s="242"/>
      <c r="AA1041" s="242"/>
      <c r="AB1041" s="242"/>
      <c r="AC1041" s="242"/>
      <c r="AD1041" s="242"/>
      <c r="AE1041" s="346"/>
      <c r="AF1041" s="346"/>
      <c r="AG1041" s="346"/>
      <c r="AH1041" s="346"/>
      <c r="AI1041" s="346"/>
      <c r="AJ1041" s="346"/>
      <c r="AK1041" s="346"/>
      <c r="AL1041" s="346"/>
      <c r="AM1041" s="346"/>
      <c r="AN1041" s="346"/>
      <c r="AO1041" s="346"/>
      <c r="AP1041" s="346"/>
      <c r="AQ1041" s="346"/>
      <c r="AR1041" s="346"/>
      <c r="AS1041" s="257"/>
    </row>
    <row r="1042" spans="1:45" s="234" customFormat="1" ht="15" hidden="1" outlineLevel="1">
      <c r="A1042" s="434">
        <v>16</v>
      </c>
      <c r="B1042" s="274" t="s">
        <v>355</v>
      </c>
      <c r="C1042" s="242" t="s">
        <v>323</v>
      </c>
      <c r="D1042" s="246"/>
      <c r="E1042" s="246"/>
      <c r="F1042" s="246"/>
      <c r="G1042" s="246"/>
      <c r="H1042" s="246"/>
      <c r="I1042" s="246"/>
      <c r="J1042" s="246"/>
      <c r="K1042" s="246"/>
      <c r="L1042" s="246"/>
      <c r="M1042" s="246"/>
      <c r="N1042" s="246"/>
      <c r="O1042" s="246"/>
      <c r="P1042" s="246"/>
      <c r="Q1042" s="246">
        <v>0</v>
      </c>
      <c r="R1042" s="246"/>
      <c r="S1042" s="246"/>
      <c r="T1042" s="246"/>
      <c r="U1042" s="246"/>
      <c r="V1042" s="246"/>
      <c r="W1042" s="246"/>
      <c r="X1042" s="246"/>
      <c r="Y1042" s="246"/>
      <c r="Z1042" s="246"/>
      <c r="AA1042" s="246"/>
      <c r="AB1042" s="246"/>
      <c r="AC1042" s="246"/>
      <c r="AD1042" s="246"/>
      <c r="AE1042" s="344"/>
      <c r="AF1042" s="344"/>
      <c r="AG1042" s="344"/>
      <c r="AH1042" s="344"/>
      <c r="AI1042" s="344"/>
      <c r="AJ1042" s="344"/>
      <c r="AK1042" s="344"/>
      <c r="AL1042" s="344"/>
      <c r="AM1042" s="344"/>
      <c r="AN1042" s="344"/>
      <c r="AO1042" s="344"/>
      <c r="AP1042" s="344"/>
      <c r="AQ1042" s="344"/>
      <c r="AR1042" s="344"/>
      <c r="AS1042" s="247">
        <f>SUM(AE1042:AR1042)</f>
        <v>0</v>
      </c>
    </row>
    <row r="1043" spans="1:45" s="234" customFormat="1" ht="15" hidden="1" outlineLevel="1">
      <c r="A1043" s="434"/>
      <c r="B1043" s="245" t="s">
        <v>659</v>
      </c>
      <c r="C1043" s="242" t="s">
        <v>325</v>
      </c>
      <c r="D1043" s="246"/>
      <c r="E1043" s="246"/>
      <c r="F1043" s="246"/>
      <c r="G1043" s="246"/>
      <c r="H1043" s="246"/>
      <c r="I1043" s="246"/>
      <c r="J1043" s="246"/>
      <c r="K1043" s="246"/>
      <c r="L1043" s="246"/>
      <c r="M1043" s="246"/>
      <c r="N1043" s="246"/>
      <c r="O1043" s="246"/>
      <c r="P1043" s="246"/>
      <c r="Q1043" s="246">
        <f>Q1042</f>
        <v>0</v>
      </c>
      <c r="R1043" s="246"/>
      <c r="S1043" s="246"/>
      <c r="T1043" s="246"/>
      <c r="U1043" s="246"/>
      <c r="V1043" s="246"/>
      <c r="W1043" s="246"/>
      <c r="X1043" s="246"/>
      <c r="Y1043" s="246"/>
      <c r="Z1043" s="246"/>
      <c r="AA1043" s="246"/>
      <c r="AB1043" s="246"/>
      <c r="AC1043" s="246"/>
      <c r="AD1043" s="246"/>
      <c r="AE1043" s="345">
        <f>AE1042</f>
        <v>0</v>
      </c>
      <c r="AF1043" s="345">
        <f t="shared" ref="AF1043:AQ1043" si="3088">AF1042</f>
        <v>0</v>
      </c>
      <c r="AG1043" s="345">
        <f t="shared" si="3088"/>
        <v>0</v>
      </c>
      <c r="AH1043" s="345">
        <f t="shared" si="3088"/>
        <v>0</v>
      </c>
      <c r="AI1043" s="345">
        <f t="shared" si="3088"/>
        <v>0</v>
      </c>
      <c r="AJ1043" s="345">
        <f t="shared" si="3088"/>
        <v>0</v>
      </c>
      <c r="AK1043" s="345">
        <f t="shared" si="3088"/>
        <v>0</v>
      </c>
      <c r="AL1043" s="345">
        <f t="shared" si="3088"/>
        <v>0</v>
      </c>
      <c r="AM1043" s="345">
        <f t="shared" si="3088"/>
        <v>0</v>
      </c>
      <c r="AN1043" s="345">
        <f t="shared" si="3088"/>
        <v>0</v>
      </c>
      <c r="AO1043" s="345">
        <f t="shared" si="3088"/>
        <v>0</v>
      </c>
      <c r="AP1043" s="345">
        <f t="shared" si="3088"/>
        <v>0</v>
      </c>
      <c r="AQ1043" s="345">
        <f t="shared" si="3088"/>
        <v>0</v>
      </c>
      <c r="AR1043" s="345">
        <f>AR1042</f>
        <v>0</v>
      </c>
      <c r="AS1043" s="248"/>
    </row>
    <row r="1044" spans="1:45" s="234" customFormat="1" ht="15" hidden="1" outlineLevel="1">
      <c r="A1044" s="434"/>
      <c r="B1044" s="274"/>
      <c r="C1044" s="242"/>
      <c r="D1044" s="242"/>
      <c r="E1044" s="242"/>
      <c r="F1044" s="242"/>
      <c r="G1044" s="242"/>
      <c r="H1044" s="242"/>
      <c r="I1044" s="242"/>
      <c r="J1044" s="242"/>
      <c r="K1044" s="242"/>
      <c r="L1044" s="242"/>
      <c r="M1044" s="242"/>
      <c r="N1044" s="242"/>
      <c r="O1044" s="242"/>
      <c r="P1044" s="242"/>
      <c r="Q1044" s="242"/>
      <c r="R1044" s="242"/>
      <c r="S1044" s="242"/>
      <c r="T1044" s="242"/>
      <c r="U1044" s="242"/>
      <c r="V1044" s="242"/>
      <c r="W1044" s="242"/>
      <c r="X1044" s="242"/>
      <c r="Y1044" s="242"/>
      <c r="Z1044" s="242"/>
      <c r="AA1044" s="242"/>
      <c r="AB1044" s="242"/>
      <c r="AC1044" s="242"/>
      <c r="AD1044" s="242"/>
      <c r="AE1044" s="346"/>
      <c r="AF1044" s="346"/>
      <c r="AG1044" s="346"/>
      <c r="AH1044" s="346"/>
      <c r="AI1044" s="346"/>
      <c r="AJ1044" s="346"/>
      <c r="AK1044" s="350"/>
      <c r="AL1044" s="350"/>
      <c r="AM1044" s="350"/>
      <c r="AN1044" s="350"/>
      <c r="AO1044" s="350"/>
      <c r="AP1044" s="350"/>
      <c r="AQ1044" s="350"/>
      <c r="AR1044" s="350"/>
      <c r="AS1044" s="263"/>
    </row>
    <row r="1045" spans="1:45" ht="15.6" hidden="1" outlineLevel="1">
      <c r="A1045" s="434"/>
      <c r="B1045" s="425" t="s">
        <v>494</v>
      </c>
      <c r="C1045" s="270"/>
      <c r="D1045" s="241"/>
      <c r="E1045" s="240"/>
      <c r="F1045" s="240"/>
      <c r="G1045" s="240"/>
      <c r="H1045" s="240"/>
      <c r="I1045" s="240"/>
      <c r="J1045" s="240"/>
      <c r="K1045" s="240"/>
      <c r="L1045" s="240"/>
      <c r="M1045" s="240"/>
      <c r="N1045" s="240"/>
      <c r="O1045" s="240"/>
      <c r="P1045" s="240"/>
      <c r="Q1045" s="241"/>
      <c r="R1045" s="240"/>
      <c r="S1045" s="240"/>
      <c r="T1045" s="240"/>
      <c r="U1045" s="240"/>
      <c r="V1045" s="240"/>
      <c r="W1045" s="240"/>
      <c r="X1045" s="240"/>
      <c r="Y1045" s="240"/>
      <c r="Z1045" s="240"/>
      <c r="AA1045" s="240"/>
      <c r="AB1045" s="240"/>
      <c r="AC1045" s="240"/>
      <c r="AD1045" s="240"/>
      <c r="AE1045" s="348"/>
      <c r="AF1045" s="348"/>
      <c r="AG1045" s="348"/>
      <c r="AH1045" s="348"/>
      <c r="AI1045" s="348"/>
      <c r="AJ1045" s="348"/>
      <c r="AK1045" s="348"/>
      <c r="AL1045" s="348"/>
      <c r="AM1045" s="348"/>
      <c r="AN1045" s="348"/>
      <c r="AO1045" s="348"/>
      <c r="AP1045" s="348"/>
      <c r="AQ1045" s="348"/>
      <c r="AR1045" s="348"/>
      <c r="AS1045" s="243"/>
    </row>
    <row r="1046" spans="1:45" ht="15" hidden="1" outlineLevel="1">
      <c r="A1046" s="434">
        <v>17</v>
      </c>
      <c r="B1046" s="362" t="s">
        <v>495</v>
      </c>
      <c r="C1046" s="242" t="s">
        <v>323</v>
      </c>
      <c r="D1046" s="246"/>
      <c r="E1046" s="246"/>
      <c r="F1046" s="246"/>
      <c r="G1046" s="246"/>
      <c r="H1046" s="246"/>
      <c r="I1046" s="246"/>
      <c r="J1046" s="246"/>
      <c r="K1046" s="246"/>
      <c r="L1046" s="246"/>
      <c r="M1046" s="246"/>
      <c r="N1046" s="246"/>
      <c r="O1046" s="246"/>
      <c r="P1046" s="246"/>
      <c r="Q1046" s="246">
        <v>12</v>
      </c>
      <c r="R1046" s="246"/>
      <c r="S1046" s="246"/>
      <c r="T1046" s="246"/>
      <c r="U1046" s="246"/>
      <c r="V1046" s="246"/>
      <c r="W1046" s="246"/>
      <c r="X1046" s="246"/>
      <c r="Y1046" s="246"/>
      <c r="Z1046" s="246"/>
      <c r="AA1046" s="246"/>
      <c r="AB1046" s="246"/>
      <c r="AC1046" s="246"/>
      <c r="AD1046" s="246"/>
      <c r="AE1046" s="360"/>
      <c r="AF1046" s="344"/>
      <c r="AG1046" s="344"/>
      <c r="AH1046" s="344"/>
      <c r="AI1046" s="344"/>
      <c r="AJ1046" s="344"/>
      <c r="AK1046" s="344"/>
      <c r="AL1046" s="349"/>
      <c r="AM1046" s="349"/>
      <c r="AN1046" s="349"/>
      <c r="AO1046" s="349"/>
      <c r="AP1046" s="349"/>
      <c r="AQ1046" s="349"/>
      <c r="AR1046" s="349"/>
      <c r="AS1046" s="247">
        <f>SUM(AE1046:AR1046)</f>
        <v>0</v>
      </c>
    </row>
    <row r="1047" spans="1:45" ht="15" hidden="1" outlineLevel="1">
      <c r="A1047" s="434"/>
      <c r="B1047" s="245" t="s">
        <v>659</v>
      </c>
      <c r="C1047" s="242" t="s">
        <v>325</v>
      </c>
      <c r="D1047" s="246"/>
      <c r="E1047" s="246"/>
      <c r="F1047" s="246"/>
      <c r="G1047" s="246"/>
      <c r="H1047" s="246"/>
      <c r="I1047" s="246"/>
      <c r="J1047" s="246"/>
      <c r="K1047" s="246"/>
      <c r="L1047" s="246"/>
      <c r="M1047" s="246"/>
      <c r="N1047" s="246"/>
      <c r="O1047" s="246"/>
      <c r="P1047" s="246"/>
      <c r="Q1047" s="246">
        <f>Q1046</f>
        <v>12</v>
      </c>
      <c r="R1047" s="246"/>
      <c r="S1047" s="246"/>
      <c r="T1047" s="246"/>
      <c r="U1047" s="246"/>
      <c r="V1047" s="246"/>
      <c r="W1047" s="246"/>
      <c r="X1047" s="246"/>
      <c r="Y1047" s="246"/>
      <c r="Z1047" s="246"/>
      <c r="AA1047" s="246"/>
      <c r="AB1047" s="246"/>
      <c r="AC1047" s="246"/>
      <c r="AD1047" s="246"/>
      <c r="AE1047" s="345">
        <f>AE1046</f>
        <v>0</v>
      </c>
      <c r="AF1047" s="345">
        <f t="shared" ref="AF1047:AR1047" si="3089">AF1046</f>
        <v>0</v>
      </c>
      <c r="AG1047" s="345">
        <f t="shared" si="3089"/>
        <v>0</v>
      </c>
      <c r="AH1047" s="345">
        <f t="shared" si="3089"/>
        <v>0</v>
      </c>
      <c r="AI1047" s="345">
        <f t="shared" si="3089"/>
        <v>0</v>
      </c>
      <c r="AJ1047" s="345">
        <f t="shared" si="3089"/>
        <v>0</v>
      </c>
      <c r="AK1047" s="345">
        <f t="shared" si="3089"/>
        <v>0</v>
      </c>
      <c r="AL1047" s="345">
        <f t="shared" si="3089"/>
        <v>0</v>
      </c>
      <c r="AM1047" s="345">
        <f t="shared" si="3089"/>
        <v>0</v>
      </c>
      <c r="AN1047" s="345">
        <f t="shared" si="3089"/>
        <v>0</v>
      </c>
      <c r="AO1047" s="345">
        <f t="shared" si="3089"/>
        <v>0</v>
      </c>
      <c r="AP1047" s="345">
        <f t="shared" si="3089"/>
        <v>0</v>
      </c>
      <c r="AQ1047" s="345">
        <f t="shared" si="3089"/>
        <v>0</v>
      </c>
      <c r="AR1047" s="345">
        <f t="shared" si="3089"/>
        <v>0</v>
      </c>
      <c r="AS1047" s="257"/>
    </row>
    <row r="1048" spans="1:45" ht="15" hidden="1" outlineLevel="1">
      <c r="A1048" s="434"/>
      <c r="B1048" s="245"/>
      <c r="C1048" s="242"/>
      <c r="D1048" s="242"/>
      <c r="E1048" s="242"/>
      <c r="F1048" s="242"/>
      <c r="G1048" s="242"/>
      <c r="H1048" s="242"/>
      <c r="I1048" s="242"/>
      <c r="J1048" s="242"/>
      <c r="K1048" s="242"/>
      <c r="L1048" s="242"/>
      <c r="M1048" s="242"/>
      <c r="N1048" s="242"/>
      <c r="O1048" s="242"/>
      <c r="P1048" s="242"/>
      <c r="Q1048" s="242"/>
      <c r="R1048" s="242"/>
      <c r="S1048" s="242"/>
      <c r="T1048" s="242"/>
      <c r="U1048" s="242"/>
      <c r="V1048" s="242"/>
      <c r="W1048" s="242"/>
      <c r="X1048" s="242"/>
      <c r="Y1048" s="242"/>
      <c r="Z1048" s="242"/>
      <c r="AA1048" s="242"/>
      <c r="AB1048" s="242"/>
      <c r="AC1048" s="242"/>
      <c r="AD1048" s="242"/>
      <c r="AE1048" s="356"/>
      <c r="AF1048" s="359"/>
      <c r="AG1048" s="359"/>
      <c r="AH1048" s="359"/>
      <c r="AI1048" s="359"/>
      <c r="AJ1048" s="359"/>
      <c r="AK1048" s="359"/>
      <c r="AL1048" s="359"/>
      <c r="AM1048" s="359"/>
      <c r="AN1048" s="359"/>
      <c r="AO1048" s="359"/>
      <c r="AP1048" s="359"/>
      <c r="AQ1048" s="359"/>
      <c r="AR1048" s="359"/>
      <c r="AS1048" s="257"/>
    </row>
    <row r="1049" spans="1:45" ht="15" hidden="1" outlineLevel="1">
      <c r="A1049" s="434">
        <v>18</v>
      </c>
      <c r="B1049" s="362" t="s">
        <v>496</v>
      </c>
      <c r="C1049" s="242" t="s">
        <v>323</v>
      </c>
      <c r="D1049" s="246"/>
      <c r="E1049" s="246"/>
      <c r="F1049" s="246"/>
      <c r="G1049" s="246"/>
      <c r="H1049" s="246"/>
      <c r="I1049" s="246"/>
      <c r="J1049" s="246"/>
      <c r="K1049" s="246"/>
      <c r="L1049" s="246"/>
      <c r="M1049" s="246"/>
      <c r="N1049" s="246"/>
      <c r="O1049" s="246"/>
      <c r="P1049" s="246"/>
      <c r="Q1049" s="246">
        <v>12</v>
      </c>
      <c r="R1049" s="246"/>
      <c r="S1049" s="246"/>
      <c r="T1049" s="246"/>
      <c r="U1049" s="246"/>
      <c r="V1049" s="246"/>
      <c r="W1049" s="246"/>
      <c r="X1049" s="246"/>
      <c r="Y1049" s="246"/>
      <c r="Z1049" s="246"/>
      <c r="AA1049" s="246"/>
      <c r="AB1049" s="246"/>
      <c r="AC1049" s="246"/>
      <c r="AD1049" s="246"/>
      <c r="AE1049" s="360"/>
      <c r="AF1049" s="344"/>
      <c r="AG1049" s="344"/>
      <c r="AH1049" s="344"/>
      <c r="AI1049" s="344"/>
      <c r="AJ1049" s="344"/>
      <c r="AK1049" s="344"/>
      <c r="AL1049" s="349"/>
      <c r="AM1049" s="349"/>
      <c r="AN1049" s="349"/>
      <c r="AO1049" s="349"/>
      <c r="AP1049" s="349"/>
      <c r="AQ1049" s="349"/>
      <c r="AR1049" s="349"/>
      <c r="AS1049" s="247">
        <f>SUM(AE1049:AR1049)</f>
        <v>0</v>
      </c>
    </row>
    <row r="1050" spans="1:45" ht="15" hidden="1" outlineLevel="1">
      <c r="A1050" s="434"/>
      <c r="B1050" s="245" t="s">
        <v>659</v>
      </c>
      <c r="C1050" s="242" t="s">
        <v>325</v>
      </c>
      <c r="D1050" s="246"/>
      <c r="E1050" s="246"/>
      <c r="F1050" s="246"/>
      <c r="G1050" s="246"/>
      <c r="H1050" s="246"/>
      <c r="I1050" s="246"/>
      <c r="J1050" s="246"/>
      <c r="K1050" s="246"/>
      <c r="L1050" s="246"/>
      <c r="M1050" s="246"/>
      <c r="N1050" s="246"/>
      <c r="O1050" s="246"/>
      <c r="P1050" s="246"/>
      <c r="Q1050" s="246">
        <f>Q1049</f>
        <v>12</v>
      </c>
      <c r="R1050" s="246"/>
      <c r="S1050" s="246"/>
      <c r="T1050" s="246"/>
      <c r="U1050" s="246"/>
      <c r="V1050" s="246"/>
      <c r="W1050" s="246"/>
      <c r="X1050" s="246"/>
      <c r="Y1050" s="246"/>
      <c r="Z1050" s="246"/>
      <c r="AA1050" s="246"/>
      <c r="AB1050" s="246"/>
      <c r="AC1050" s="246"/>
      <c r="AD1050" s="246"/>
      <c r="AE1050" s="345">
        <f>AE1049</f>
        <v>0</v>
      </c>
      <c r="AF1050" s="345">
        <f t="shared" ref="AF1050:AR1050" si="3090">AF1049</f>
        <v>0</v>
      </c>
      <c r="AG1050" s="345">
        <f t="shared" si="3090"/>
        <v>0</v>
      </c>
      <c r="AH1050" s="345">
        <f t="shared" si="3090"/>
        <v>0</v>
      </c>
      <c r="AI1050" s="345">
        <f t="shared" si="3090"/>
        <v>0</v>
      </c>
      <c r="AJ1050" s="345">
        <f t="shared" si="3090"/>
        <v>0</v>
      </c>
      <c r="AK1050" s="345">
        <f t="shared" si="3090"/>
        <v>0</v>
      </c>
      <c r="AL1050" s="345">
        <f t="shared" si="3090"/>
        <v>0</v>
      </c>
      <c r="AM1050" s="345">
        <f t="shared" si="3090"/>
        <v>0</v>
      </c>
      <c r="AN1050" s="345">
        <f t="shared" si="3090"/>
        <v>0</v>
      </c>
      <c r="AO1050" s="345">
        <f t="shared" si="3090"/>
        <v>0</v>
      </c>
      <c r="AP1050" s="345">
        <f t="shared" si="3090"/>
        <v>0</v>
      </c>
      <c r="AQ1050" s="345">
        <f t="shared" si="3090"/>
        <v>0</v>
      </c>
      <c r="AR1050" s="345">
        <f t="shared" si="3090"/>
        <v>0</v>
      </c>
      <c r="AS1050" s="257"/>
    </row>
    <row r="1051" spans="1:45" ht="15" hidden="1" outlineLevel="1">
      <c r="A1051" s="434"/>
      <c r="B1051" s="272"/>
      <c r="C1051" s="242"/>
      <c r="D1051" s="242"/>
      <c r="E1051" s="242"/>
      <c r="F1051" s="242"/>
      <c r="G1051" s="242"/>
      <c r="H1051" s="242"/>
      <c r="I1051" s="242"/>
      <c r="J1051" s="242"/>
      <c r="K1051" s="242"/>
      <c r="L1051" s="242"/>
      <c r="M1051" s="242"/>
      <c r="N1051" s="242"/>
      <c r="O1051" s="242"/>
      <c r="P1051" s="242"/>
      <c r="Q1051" s="242"/>
      <c r="R1051" s="242"/>
      <c r="S1051" s="242"/>
      <c r="T1051" s="242"/>
      <c r="U1051" s="242"/>
      <c r="V1051" s="242"/>
      <c r="W1051" s="242"/>
      <c r="X1051" s="242"/>
      <c r="Y1051" s="242"/>
      <c r="Z1051" s="242"/>
      <c r="AA1051" s="242"/>
      <c r="AB1051" s="242"/>
      <c r="AC1051" s="242"/>
      <c r="AD1051" s="242"/>
      <c r="AE1051" s="357"/>
      <c r="AF1051" s="358"/>
      <c r="AG1051" s="358"/>
      <c r="AH1051" s="358"/>
      <c r="AI1051" s="358"/>
      <c r="AJ1051" s="358"/>
      <c r="AK1051" s="358"/>
      <c r="AL1051" s="358"/>
      <c r="AM1051" s="358"/>
      <c r="AN1051" s="358"/>
      <c r="AO1051" s="358"/>
      <c r="AP1051" s="358"/>
      <c r="AQ1051" s="358"/>
      <c r="AR1051" s="358"/>
      <c r="AS1051" s="248"/>
    </row>
    <row r="1052" spans="1:45" ht="15" hidden="1" outlineLevel="1">
      <c r="A1052" s="434">
        <v>19</v>
      </c>
      <c r="B1052" s="362" t="s">
        <v>497</v>
      </c>
      <c r="C1052" s="242" t="s">
        <v>323</v>
      </c>
      <c r="D1052" s="246"/>
      <c r="E1052" s="246"/>
      <c r="F1052" s="246"/>
      <c r="G1052" s="246"/>
      <c r="H1052" s="246"/>
      <c r="I1052" s="246"/>
      <c r="J1052" s="246"/>
      <c r="K1052" s="246"/>
      <c r="L1052" s="246"/>
      <c r="M1052" s="246"/>
      <c r="N1052" s="246"/>
      <c r="O1052" s="246"/>
      <c r="P1052" s="246"/>
      <c r="Q1052" s="246">
        <v>12</v>
      </c>
      <c r="R1052" s="246"/>
      <c r="S1052" s="246"/>
      <c r="T1052" s="246"/>
      <c r="U1052" s="246"/>
      <c r="V1052" s="246"/>
      <c r="W1052" s="246"/>
      <c r="X1052" s="246"/>
      <c r="Y1052" s="246"/>
      <c r="Z1052" s="246"/>
      <c r="AA1052" s="246"/>
      <c r="AB1052" s="246"/>
      <c r="AC1052" s="246"/>
      <c r="AD1052" s="246"/>
      <c r="AE1052" s="360"/>
      <c r="AF1052" s="344"/>
      <c r="AG1052" s="344"/>
      <c r="AH1052" s="344"/>
      <c r="AI1052" s="344"/>
      <c r="AJ1052" s="344"/>
      <c r="AK1052" s="344"/>
      <c r="AL1052" s="349"/>
      <c r="AM1052" s="349"/>
      <c r="AN1052" s="349"/>
      <c r="AO1052" s="349"/>
      <c r="AP1052" s="349"/>
      <c r="AQ1052" s="349"/>
      <c r="AR1052" s="349"/>
      <c r="AS1052" s="247">
        <f>SUM(AE1052:AR1052)</f>
        <v>0</v>
      </c>
    </row>
    <row r="1053" spans="1:45" ht="15" hidden="1" outlineLevel="1">
      <c r="A1053" s="434"/>
      <c r="B1053" s="245" t="s">
        <v>659</v>
      </c>
      <c r="C1053" s="242" t="s">
        <v>325</v>
      </c>
      <c r="D1053" s="246"/>
      <c r="E1053" s="246"/>
      <c r="F1053" s="246"/>
      <c r="G1053" s="246"/>
      <c r="H1053" s="246"/>
      <c r="I1053" s="246"/>
      <c r="J1053" s="246"/>
      <c r="K1053" s="246"/>
      <c r="L1053" s="246"/>
      <c r="M1053" s="246"/>
      <c r="N1053" s="246"/>
      <c r="O1053" s="246"/>
      <c r="P1053" s="246"/>
      <c r="Q1053" s="246">
        <f>Q1052</f>
        <v>12</v>
      </c>
      <c r="R1053" s="246"/>
      <c r="S1053" s="246"/>
      <c r="T1053" s="246"/>
      <c r="U1053" s="246"/>
      <c r="V1053" s="246"/>
      <c r="W1053" s="246"/>
      <c r="X1053" s="246"/>
      <c r="Y1053" s="246"/>
      <c r="Z1053" s="246"/>
      <c r="AA1053" s="246"/>
      <c r="AB1053" s="246"/>
      <c r="AC1053" s="246"/>
      <c r="AD1053" s="246"/>
      <c r="AE1053" s="345">
        <f>AE1052</f>
        <v>0</v>
      </c>
      <c r="AF1053" s="345">
        <f t="shared" ref="AF1053:AR1053" si="3091">AF1052</f>
        <v>0</v>
      </c>
      <c r="AG1053" s="345">
        <f t="shared" si="3091"/>
        <v>0</v>
      </c>
      <c r="AH1053" s="345">
        <f t="shared" si="3091"/>
        <v>0</v>
      </c>
      <c r="AI1053" s="345">
        <f t="shared" si="3091"/>
        <v>0</v>
      </c>
      <c r="AJ1053" s="345">
        <f t="shared" si="3091"/>
        <v>0</v>
      </c>
      <c r="AK1053" s="345">
        <f t="shared" si="3091"/>
        <v>0</v>
      </c>
      <c r="AL1053" s="345">
        <f t="shared" si="3091"/>
        <v>0</v>
      </c>
      <c r="AM1053" s="345">
        <f t="shared" si="3091"/>
        <v>0</v>
      </c>
      <c r="AN1053" s="345">
        <f t="shared" si="3091"/>
        <v>0</v>
      </c>
      <c r="AO1053" s="345">
        <f t="shared" si="3091"/>
        <v>0</v>
      </c>
      <c r="AP1053" s="345">
        <f t="shared" si="3091"/>
        <v>0</v>
      </c>
      <c r="AQ1053" s="345">
        <f t="shared" si="3091"/>
        <v>0</v>
      </c>
      <c r="AR1053" s="345">
        <f t="shared" si="3091"/>
        <v>0</v>
      </c>
      <c r="AS1053" s="248"/>
    </row>
    <row r="1054" spans="1:45" ht="15" hidden="1" outlineLevel="1">
      <c r="A1054" s="434"/>
      <c r="B1054" s="272"/>
      <c r="C1054" s="242"/>
      <c r="D1054" s="242"/>
      <c r="E1054" s="242"/>
      <c r="F1054" s="242"/>
      <c r="G1054" s="242"/>
      <c r="H1054" s="242"/>
      <c r="I1054" s="242"/>
      <c r="J1054" s="242"/>
      <c r="K1054" s="242"/>
      <c r="L1054" s="242"/>
      <c r="M1054" s="242"/>
      <c r="N1054" s="242"/>
      <c r="O1054" s="242"/>
      <c r="P1054" s="242"/>
      <c r="Q1054" s="242"/>
      <c r="R1054" s="242"/>
      <c r="S1054" s="242"/>
      <c r="T1054" s="242"/>
      <c r="U1054" s="242"/>
      <c r="V1054" s="242"/>
      <c r="W1054" s="242"/>
      <c r="X1054" s="242"/>
      <c r="Y1054" s="242"/>
      <c r="Z1054" s="242"/>
      <c r="AA1054" s="242"/>
      <c r="AB1054" s="242"/>
      <c r="AC1054" s="242"/>
      <c r="AD1054" s="242"/>
      <c r="AE1054" s="346"/>
      <c r="AF1054" s="346"/>
      <c r="AG1054" s="346"/>
      <c r="AH1054" s="346"/>
      <c r="AI1054" s="346"/>
      <c r="AJ1054" s="346"/>
      <c r="AK1054" s="346"/>
      <c r="AL1054" s="346"/>
      <c r="AM1054" s="346"/>
      <c r="AN1054" s="346"/>
      <c r="AO1054" s="346"/>
      <c r="AP1054" s="346"/>
      <c r="AQ1054" s="346"/>
      <c r="AR1054" s="346"/>
      <c r="AS1054" s="257"/>
    </row>
    <row r="1055" spans="1:45" ht="15" hidden="1" outlineLevel="1">
      <c r="A1055" s="434">
        <v>20</v>
      </c>
      <c r="B1055" s="362" t="s">
        <v>498</v>
      </c>
      <c r="C1055" s="242" t="s">
        <v>323</v>
      </c>
      <c r="D1055" s="246"/>
      <c r="E1055" s="246"/>
      <c r="F1055" s="246"/>
      <c r="G1055" s="246"/>
      <c r="H1055" s="246"/>
      <c r="I1055" s="246"/>
      <c r="J1055" s="246"/>
      <c r="K1055" s="246"/>
      <c r="L1055" s="246"/>
      <c r="M1055" s="246"/>
      <c r="N1055" s="246"/>
      <c r="O1055" s="246"/>
      <c r="P1055" s="246"/>
      <c r="Q1055" s="246">
        <v>12</v>
      </c>
      <c r="R1055" s="246"/>
      <c r="S1055" s="246"/>
      <c r="T1055" s="246"/>
      <c r="U1055" s="246"/>
      <c r="V1055" s="246"/>
      <c r="W1055" s="246"/>
      <c r="X1055" s="246"/>
      <c r="Y1055" s="246"/>
      <c r="Z1055" s="246"/>
      <c r="AA1055" s="246"/>
      <c r="AB1055" s="246"/>
      <c r="AC1055" s="246"/>
      <c r="AD1055" s="246"/>
      <c r="AE1055" s="360"/>
      <c r="AF1055" s="344"/>
      <c r="AG1055" s="344"/>
      <c r="AH1055" s="344"/>
      <c r="AI1055" s="344"/>
      <c r="AJ1055" s="344"/>
      <c r="AK1055" s="344"/>
      <c r="AL1055" s="349"/>
      <c r="AM1055" s="349"/>
      <c r="AN1055" s="349"/>
      <c r="AO1055" s="349"/>
      <c r="AP1055" s="349"/>
      <c r="AQ1055" s="349"/>
      <c r="AR1055" s="349"/>
      <c r="AS1055" s="247">
        <f>SUM(AE1055:AR1055)</f>
        <v>0</v>
      </c>
    </row>
    <row r="1056" spans="1:45" ht="15" hidden="1" outlineLevel="1">
      <c r="A1056" s="434"/>
      <c r="B1056" s="245" t="s">
        <v>659</v>
      </c>
      <c r="C1056" s="242" t="s">
        <v>325</v>
      </c>
      <c r="D1056" s="246"/>
      <c r="E1056" s="246"/>
      <c r="F1056" s="246"/>
      <c r="G1056" s="246"/>
      <c r="H1056" s="246"/>
      <c r="I1056" s="246"/>
      <c r="J1056" s="246"/>
      <c r="K1056" s="246"/>
      <c r="L1056" s="246"/>
      <c r="M1056" s="246"/>
      <c r="N1056" s="246"/>
      <c r="O1056" s="246"/>
      <c r="P1056" s="246"/>
      <c r="Q1056" s="246">
        <f>Q1055</f>
        <v>12</v>
      </c>
      <c r="R1056" s="246"/>
      <c r="S1056" s="246"/>
      <c r="T1056" s="246"/>
      <c r="U1056" s="246"/>
      <c r="V1056" s="246"/>
      <c r="W1056" s="246"/>
      <c r="X1056" s="246"/>
      <c r="Y1056" s="246"/>
      <c r="Z1056" s="246"/>
      <c r="AA1056" s="246"/>
      <c r="AB1056" s="246"/>
      <c r="AC1056" s="246"/>
      <c r="AD1056" s="246"/>
      <c r="AE1056" s="345">
        <f t="shared" ref="AE1056:AR1056" si="3092">AE1055</f>
        <v>0</v>
      </c>
      <c r="AF1056" s="345">
        <f t="shared" si="3092"/>
        <v>0</v>
      </c>
      <c r="AG1056" s="345">
        <f t="shared" si="3092"/>
        <v>0</v>
      </c>
      <c r="AH1056" s="345">
        <f t="shared" si="3092"/>
        <v>0</v>
      </c>
      <c r="AI1056" s="345">
        <f t="shared" si="3092"/>
        <v>0</v>
      </c>
      <c r="AJ1056" s="345">
        <f t="shared" si="3092"/>
        <v>0</v>
      </c>
      <c r="AK1056" s="345">
        <f t="shared" si="3092"/>
        <v>0</v>
      </c>
      <c r="AL1056" s="345">
        <f t="shared" si="3092"/>
        <v>0</v>
      </c>
      <c r="AM1056" s="345">
        <f t="shared" si="3092"/>
        <v>0</v>
      </c>
      <c r="AN1056" s="345">
        <f t="shared" si="3092"/>
        <v>0</v>
      </c>
      <c r="AO1056" s="345">
        <f t="shared" si="3092"/>
        <v>0</v>
      </c>
      <c r="AP1056" s="345">
        <f t="shared" si="3092"/>
        <v>0</v>
      </c>
      <c r="AQ1056" s="345">
        <f t="shared" si="3092"/>
        <v>0</v>
      </c>
      <c r="AR1056" s="345">
        <f t="shared" si="3092"/>
        <v>0</v>
      </c>
      <c r="AS1056" s="257"/>
    </row>
    <row r="1057" spans="1:45" ht="15.6" hidden="1" outlineLevel="1">
      <c r="A1057" s="434"/>
      <c r="B1057" s="273"/>
      <c r="C1057" s="251"/>
      <c r="D1057" s="242"/>
      <c r="E1057" s="242"/>
      <c r="F1057" s="242"/>
      <c r="G1057" s="242"/>
      <c r="H1057" s="242"/>
      <c r="I1057" s="242"/>
      <c r="J1057" s="242"/>
      <c r="K1057" s="242"/>
      <c r="L1057" s="242"/>
      <c r="M1057" s="242"/>
      <c r="N1057" s="242"/>
      <c r="O1057" s="242"/>
      <c r="P1057" s="242"/>
      <c r="Q1057" s="251"/>
      <c r="R1057" s="242"/>
      <c r="S1057" s="242"/>
      <c r="T1057" s="242"/>
      <c r="U1057" s="242"/>
      <c r="V1057" s="242"/>
      <c r="W1057" s="242"/>
      <c r="X1057" s="242"/>
      <c r="Y1057" s="242"/>
      <c r="Z1057" s="242"/>
      <c r="AA1057" s="242"/>
      <c r="AB1057" s="242"/>
      <c r="AC1057" s="242"/>
      <c r="AD1057" s="242"/>
      <c r="AE1057" s="346"/>
      <c r="AF1057" s="346"/>
      <c r="AG1057" s="346"/>
      <c r="AH1057" s="346"/>
      <c r="AI1057" s="346"/>
      <c r="AJ1057" s="346"/>
      <c r="AK1057" s="346"/>
      <c r="AL1057" s="346"/>
      <c r="AM1057" s="346"/>
      <c r="AN1057" s="346"/>
      <c r="AO1057" s="346"/>
      <c r="AP1057" s="346"/>
      <c r="AQ1057" s="346"/>
      <c r="AR1057" s="346"/>
      <c r="AS1057" s="257"/>
    </row>
    <row r="1058" spans="1:45" ht="15.6" collapsed="1">
      <c r="A1058" s="434"/>
      <c r="B1058" s="424" t="s">
        <v>499</v>
      </c>
      <c r="C1058" s="242"/>
      <c r="D1058" s="242"/>
      <c r="E1058" s="242"/>
      <c r="F1058" s="242"/>
      <c r="G1058" s="242"/>
      <c r="H1058" s="242"/>
      <c r="I1058" s="242"/>
      <c r="J1058" s="242"/>
      <c r="K1058" s="242"/>
      <c r="L1058" s="242"/>
      <c r="M1058" s="242"/>
      <c r="N1058" s="242"/>
      <c r="O1058" s="242"/>
      <c r="P1058" s="242"/>
      <c r="Q1058" s="242"/>
      <c r="R1058" s="242"/>
      <c r="S1058" s="242"/>
      <c r="T1058" s="788"/>
      <c r="U1058" s="242"/>
      <c r="V1058" s="242"/>
      <c r="W1058" s="242"/>
      <c r="X1058" s="242"/>
      <c r="Y1058" s="242"/>
      <c r="Z1058" s="242"/>
      <c r="AA1058" s="242"/>
      <c r="AB1058" s="242"/>
      <c r="AC1058" s="242"/>
      <c r="AD1058" s="242"/>
      <c r="AE1058" s="356"/>
      <c r="AF1058" s="359"/>
      <c r="AG1058" s="359"/>
      <c r="AH1058" s="359"/>
      <c r="AI1058" s="359"/>
      <c r="AJ1058" s="359"/>
      <c r="AK1058" s="359"/>
      <c r="AL1058" s="359"/>
      <c r="AM1058" s="359"/>
      <c r="AN1058" s="359"/>
      <c r="AO1058" s="359"/>
      <c r="AP1058" s="359"/>
      <c r="AQ1058" s="359"/>
      <c r="AR1058" s="359"/>
      <c r="AS1058" s="257"/>
    </row>
    <row r="1059" spans="1:45" ht="15.6" hidden="1" outlineLevel="1">
      <c r="A1059" s="434"/>
      <c r="B1059" s="413" t="s">
        <v>500</v>
      </c>
      <c r="C1059" s="242"/>
      <c r="D1059" s="242"/>
      <c r="E1059" s="242"/>
      <c r="F1059" s="242"/>
      <c r="G1059" s="242"/>
      <c r="H1059" s="242"/>
      <c r="I1059" s="242"/>
      <c r="J1059" s="242"/>
      <c r="K1059" s="242"/>
      <c r="L1059" s="242"/>
      <c r="M1059" s="242"/>
      <c r="N1059" s="242"/>
      <c r="O1059" s="242"/>
      <c r="P1059" s="242"/>
      <c r="Q1059" s="242"/>
      <c r="R1059" s="242"/>
      <c r="S1059" s="242"/>
      <c r="T1059" s="788"/>
      <c r="U1059" s="242"/>
      <c r="V1059" s="242"/>
      <c r="W1059" s="242"/>
      <c r="X1059" s="242"/>
      <c r="Y1059" s="242"/>
      <c r="Z1059" s="242"/>
      <c r="AA1059" s="242"/>
      <c r="AB1059" s="242"/>
      <c r="AC1059" s="242"/>
      <c r="AD1059" s="242"/>
      <c r="AE1059" s="356"/>
      <c r="AF1059" s="359"/>
      <c r="AG1059" s="359"/>
      <c r="AH1059" s="359"/>
      <c r="AI1059" s="359"/>
      <c r="AJ1059" s="359"/>
      <c r="AK1059" s="359"/>
      <c r="AL1059" s="359"/>
      <c r="AM1059" s="359"/>
      <c r="AN1059" s="359"/>
      <c r="AO1059" s="359"/>
      <c r="AP1059" s="359"/>
      <c r="AQ1059" s="359"/>
      <c r="AR1059" s="359"/>
      <c r="AS1059" s="257"/>
    </row>
    <row r="1060" spans="1:45" ht="15" hidden="1" customHeight="1" outlineLevel="1">
      <c r="A1060" s="434">
        <v>21</v>
      </c>
      <c r="B1060" s="362" t="s">
        <v>501</v>
      </c>
      <c r="C1060" s="242" t="s">
        <v>323</v>
      </c>
      <c r="D1060" s="246"/>
      <c r="E1060" s="246"/>
      <c r="F1060" s="246"/>
      <c r="G1060" s="246"/>
      <c r="H1060" s="246"/>
      <c r="I1060" s="246"/>
      <c r="J1060" s="246"/>
      <c r="K1060" s="246"/>
      <c r="L1060" s="246"/>
      <c r="M1060" s="246"/>
      <c r="N1060" s="246"/>
      <c r="O1060" s="246"/>
      <c r="P1060" s="246"/>
      <c r="Q1060" s="242"/>
      <c r="R1060" s="246"/>
      <c r="S1060" s="246"/>
      <c r="T1060" s="797"/>
      <c r="U1060" s="246"/>
      <c r="V1060" s="246"/>
      <c r="W1060" s="246"/>
      <c r="X1060" s="246"/>
      <c r="Y1060" s="246"/>
      <c r="Z1060" s="246"/>
      <c r="AA1060" s="246"/>
      <c r="AB1060" s="246"/>
      <c r="AC1060" s="246"/>
      <c r="AD1060" s="246"/>
      <c r="AE1060" s="344"/>
      <c r="AF1060" s="344"/>
      <c r="AG1060" s="344"/>
      <c r="AH1060" s="344"/>
      <c r="AI1060" s="344"/>
      <c r="AJ1060" s="344"/>
      <c r="AK1060" s="344"/>
      <c r="AL1060" s="344"/>
      <c r="AM1060" s="344"/>
      <c r="AN1060" s="344"/>
      <c r="AO1060" s="344"/>
      <c r="AP1060" s="344"/>
      <c r="AQ1060" s="344"/>
      <c r="AR1060" s="344"/>
      <c r="AS1060" s="247">
        <f>SUM(AE1060:AR1060)</f>
        <v>0</v>
      </c>
    </row>
    <row r="1061" spans="1:45" ht="15" hidden="1" customHeight="1" outlineLevel="1">
      <c r="A1061" s="434"/>
      <c r="B1061" s="245" t="s">
        <v>659</v>
      </c>
      <c r="C1061" s="242" t="s">
        <v>325</v>
      </c>
      <c r="D1061" s="246"/>
      <c r="E1061" s="246"/>
      <c r="F1061" s="246"/>
      <c r="G1061" s="246"/>
      <c r="H1061" s="246"/>
      <c r="I1061" s="246"/>
      <c r="J1061" s="246"/>
      <c r="K1061" s="246"/>
      <c r="L1061" s="246"/>
      <c r="M1061" s="246"/>
      <c r="N1061" s="246"/>
      <c r="O1061" s="246"/>
      <c r="P1061" s="246"/>
      <c r="Q1061" s="242"/>
      <c r="R1061" s="246"/>
      <c r="S1061" s="246"/>
      <c r="T1061" s="797"/>
      <c r="U1061" s="246"/>
      <c r="V1061" s="246"/>
      <c r="W1061" s="246"/>
      <c r="X1061" s="246"/>
      <c r="Y1061" s="246"/>
      <c r="Z1061" s="246"/>
      <c r="AA1061" s="246"/>
      <c r="AB1061" s="246"/>
      <c r="AC1061" s="246"/>
      <c r="AD1061" s="246"/>
      <c r="AE1061" s="345">
        <f>AE1060</f>
        <v>0</v>
      </c>
      <c r="AF1061" s="345">
        <f t="shared" ref="AF1061" si="3093">AF1060</f>
        <v>0</v>
      </c>
      <c r="AG1061" s="345">
        <f t="shared" ref="AG1061" si="3094">AG1060</f>
        <v>0</v>
      </c>
      <c r="AH1061" s="345">
        <f t="shared" ref="AH1061" si="3095">AH1060</f>
        <v>0</v>
      </c>
      <c r="AI1061" s="345">
        <f t="shared" ref="AI1061" si="3096">AI1060</f>
        <v>0</v>
      </c>
      <c r="AJ1061" s="345">
        <f t="shared" ref="AJ1061" si="3097">AJ1060</f>
        <v>0</v>
      </c>
      <c r="AK1061" s="345">
        <f t="shared" ref="AK1061" si="3098">AK1060</f>
        <v>0</v>
      </c>
      <c r="AL1061" s="345">
        <f t="shared" ref="AL1061" si="3099">AL1060</f>
        <v>0</v>
      </c>
      <c r="AM1061" s="345">
        <f t="shared" ref="AM1061" si="3100">AM1060</f>
        <v>0</v>
      </c>
      <c r="AN1061" s="345">
        <f t="shared" ref="AN1061" si="3101">AN1060</f>
        <v>0</v>
      </c>
      <c r="AO1061" s="345">
        <f t="shared" ref="AO1061" si="3102">AO1060</f>
        <v>0</v>
      </c>
      <c r="AP1061" s="345">
        <f t="shared" ref="AP1061" si="3103">AP1060</f>
        <v>0</v>
      </c>
      <c r="AQ1061" s="345">
        <f t="shared" ref="AQ1061" si="3104">AQ1060</f>
        <v>0</v>
      </c>
      <c r="AR1061" s="345">
        <f t="shared" ref="AR1061" si="3105">AR1060</f>
        <v>0</v>
      </c>
      <c r="AS1061" s="257"/>
    </row>
    <row r="1062" spans="1:45" ht="15" hidden="1" customHeight="1" outlineLevel="1">
      <c r="A1062" s="434"/>
      <c r="B1062" s="245"/>
      <c r="C1062" s="242"/>
      <c r="D1062" s="242"/>
      <c r="E1062" s="242"/>
      <c r="F1062" s="242"/>
      <c r="G1062" s="242"/>
      <c r="H1062" s="242"/>
      <c r="I1062" s="242"/>
      <c r="J1062" s="242"/>
      <c r="K1062" s="242"/>
      <c r="L1062" s="242"/>
      <c r="M1062" s="242"/>
      <c r="N1062" s="242"/>
      <c r="O1062" s="242"/>
      <c r="P1062" s="242"/>
      <c r="Q1062" s="242"/>
      <c r="R1062" s="242"/>
      <c r="S1062" s="242"/>
      <c r="T1062" s="788"/>
      <c r="U1062" s="242"/>
      <c r="V1062" s="242"/>
      <c r="W1062" s="242"/>
      <c r="X1062" s="242"/>
      <c r="Y1062" s="242"/>
      <c r="Z1062" s="242"/>
      <c r="AA1062" s="242"/>
      <c r="AB1062" s="242"/>
      <c r="AC1062" s="242"/>
      <c r="AD1062" s="242"/>
      <c r="AE1062" s="356"/>
      <c r="AF1062" s="359"/>
      <c r="AG1062" s="359"/>
      <c r="AH1062" s="359"/>
      <c r="AI1062" s="359"/>
      <c r="AJ1062" s="359"/>
      <c r="AK1062" s="359"/>
      <c r="AL1062" s="359"/>
      <c r="AM1062" s="359"/>
      <c r="AN1062" s="359"/>
      <c r="AO1062" s="359"/>
      <c r="AP1062" s="359"/>
      <c r="AQ1062" s="359"/>
      <c r="AR1062" s="359"/>
      <c r="AS1062" s="257"/>
    </row>
    <row r="1063" spans="1:45" ht="15" hidden="1" customHeight="1" outlineLevel="1">
      <c r="A1063" s="434">
        <v>22</v>
      </c>
      <c r="B1063" s="362" t="s">
        <v>502</v>
      </c>
      <c r="C1063" s="242" t="s">
        <v>323</v>
      </c>
      <c r="D1063" s="246"/>
      <c r="E1063" s="246"/>
      <c r="F1063" s="246"/>
      <c r="G1063" s="246"/>
      <c r="H1063" s="246"/>
      <c r="I1063" s="246"/>
      <c r="J1063" s="246"/>
      <c r="K1063" s="246"/>
      <c r="L1063" s="246"/>
      <c r="M1063" s="246"/>
      <c r="N1063" s="246"/>
      <c r="O1063" s="246"/>
      <c r="P1063" s="246"/>
      <c r="Q1063" s="242"/>
      <c r="R1063" s="246"/>
      <c r="S1063" s="246"/>
      <c r="T1063" s="797"/>
      <c r="U1063" s="246"/>
      <c r="V1063" s="246"/>
      <c r="W1063" s="246"/>
      <c r="X1063" s="246"/>
      <c r="Y1063" s="246"/>
      <c r="Z1063" s="246"/>
      <c r="AA1063" s="246"/>
      <c r="AB1063" s="246"/>
      <c r="AC1063" s="246"/>
      <c r="AD1063" s="246"/>
      <c r="AE1063" s="344"/>
      <c r="AF1063" s="344"/>
      <c r="AG1063" s="344"/>
      <c r="AH1063" s="344"/>
      <c r="AI1063" s="344"/>
      <c r="AJ1063" s="344"/>
      <c r="AK1063" s="344"/>
      <c r="AL1063" s="344"/>
      <c r="AM1063" s="344"/>
      <c r="AN1063" s="344"/>
      <c r="AO1063" s="344"/>
      <c r="AP1063" s="344"/>
      <c r="AQ1063" s="344"/>
      <c r="AR1063" s="344"/>
      <c r="AS1063" s="247">
        <f>SUM(AE1063:AR1063)</f>
        <v>0</v>
      </c>
    </row>
    <row r="1064" spans="1:45" ht="15" hidden="1" customHeight="1" outlineLevel="1">
      <c r="A1064" s="434"/>
      <c r="B1064" s="245" t="s">
        <v>659</v>
      </c>
      <c r="C1064" s="242" t="s">
        <v>325</v>
      </c>
      <c r="D1064" s="246"/>
      <c r="E1064" s="246"/>
      <c r="F1064" s="246"/>
      <c r="G1064" s="246"/>
      <c r="H1064" s="246"/>
      <c r="I1064" s="246"/>
      <c r="J1064" s="246"/>
      <c r="K1064" s="246"/>
      <c r="L1064" s="246"/>
      <c r="M1064" s="246"/>
      <c r="N1064" s="246"/>
      <c r="O1064" s="246"/>
      <c r="P1064" s="246"/>
      <c r="Q1064" s="242"/>
      <c r="R1064" s="246"/>
      <c r="S1064" s="246"/>
      <c r="T1064" s="797"/>
      <c r="U1064" s="246"/>
      <c r="V1064" s="246"/>
      <c r="W1064" s="246"/>
      <c r="X1064" s="246"/>
      <c r="Y1064" s="246"/>
      <c r="Z1064" s="246"/>
      <c r="AA1064" s="246"/>
      <c r="AB1064" s="246"/>
      <c r="AC1064" s="246"/>
      <c r="AD1064" s="246"/>
      <c r="AE1064" s="345">
        <f>AE1063</f>
        <v>0</v>
      </c>
      <c r="AF1064" s="345">
        <f t="shared" ref="AF1064" si="3106">AF1063</f>
        <v>0</v>
      </c>
      <c r="AG1064" s="345">
        <f t="shared" ref="AG1064" si="3107">AG1063</f>
        <v>0</v>
      </c>
      <c r="AH1064" s="345">
        <f t="shared" ref="AH1064" si="3108">AH1063</f>
        <v>0</v>
      </c>
      <c r="AI1064" s="345">
        <f t="shared" ref="AI1064" si="3109">AI1063</f>
        <v>0</v>
      </c>
      <c r="AJ1064" s="345">
        <f t="shared" ref="AJ1064" si="3110">AJ1063</f>
        <v>0</v>
      </c>
      <c r="AK1064" s="345">
        <f t="shared" ref="AK1064" si="3111">AK1063</f>
        <v>0</v>
      </c>
      <c r="AL1064" s="345">
        <f t="shared" ref="AL1064" si="3112">AL1063</f>
        <v>0</v>
      </c>
      <c r="AM1064" s="345">
        <f t="shared" ref="AM1064" si="3113">AM1063</f>
        <v>0</v>
      </c>
      <c r="AN1064" s="345">
        <f t="shared" ref="AN1064" si="3114">AN1063</f>
        <v>0</v>
      </c>
      <c r="AO1064" s="345">
        <f t="shared" ref="AO1064" si="3115">AO1063</f>
        <v>0</v>
      </c>
      <c r="AP1064" s="345">
        <f t="shared" ref="AP1064" si="3116">AP1063</f>
        <v>0</v>
      </c>
      <c r="AQ1064" s="345">
        <f t="shared" ref="AQ1064" si="3117">AQ1063</f>
        <v>0</v>
      </c>
      <c r="AR1064" s="345">
        <f t="shared" ref="AR1064" si="3118">AR1063</f>
        <v>0</v>
      </c>
      <c r="AS1064" s="257"/>
    </row>
    <row r="1065" spans="1:45" ht="15" hidden="1" customHeight="1" outlineLevel="1">
      <c r="A1065" s="434"/>
      <c r="B1065" s="245"/>
      <c r="C1065" s="242"/>
      <c r="D1065" s="242"/>
      <c r="E1065" s="242"/>
      <c r="F1065" s="242"/>
      <c r="G1065" s="242"/>
      <c r="H1065" s="242"/>
      <c r="I1065" s="242"/>
      <c r="J1065" s="242"/>
      <c r="K1065" s="242"/>
      <c r="L1065" s="242"/>
      <c r="M1065" s="242"/>
      <c r="N1065" s="242"/>
      <c r="O1065" s="242"/>
      <c r="P1065" s="242"/>
      <c r="Q1065" s="242"/>
      <c r="R1065" s="242"/>
      <c r="S1065" s="242"/>
      <c r="T1065" s="788"/>
      <c r="U1065" s="242"/>
      <c r="V1065" s="242"/>
      <c r="W1065" s="242"/>
      <c r="X1065" s="242"/>
      <c r="Y1065" s="242"/>
      <c r="Z1065" s="242"/>
      <c r="AA1065" s="242"/>
      <c r="AB1065" s="242"/>
      <c r="AC1065" s="242"/>
      <c r="AD1065" s="242"/>
      <c r="AE1065" s="356"/>
      <c r="AF1065" s="359"/>
      <c r="AG1065" s="359"/>
      <c r="AH1065" s="359"/>
      <c r="AI1065" s="359"/>
      <c r="AJ1065" s="359"/>
      <c r="AK1065" s="359"/>
      <c r="AL1065" s="359"/>
      <c r="AM1065" s="359"/>
      <c r="AN1065" s="359"/>
      <c r="AO1065" s="359"/>
      <c r="AP1065" s="359"/>
      <c r="AQ1065" s="359"/>
      <c r="AR1065" s="359"/>
      <c r="AS1065" s="257"/>
    </row>
    <row r="1066" spans="1:45" ht="15" hidden="1" customHeight="1" outlineLevel="1">
      <c r="A1066" s="434">
        <v>23</v>
      </c>
      <c r="B1066" s="362" t="s">
        <v>503</v>
      </c>
      <c r="C1066" s="242" t="s">
        <v>323</v>
      </c>
      <c r="D1066" s="246"/>
      <c r="E1066" s="246"/>
      <c r="F1066" s="246"/>
      <c r="G1066" s="246"/>
      <c r="H1066" s="246"/>
      <c r="I1066" s="246"/>
      <c r="J1066" s="246"/>
      <c r="K1066" s="246"/>
      <c r="L1066" s="246"/>
      <c r="M1066" s="246"/>
      <c r="N1066" s="246"/>
      <c r="O1066" s="246"/>
      <c r="P1066" s="246"/>
      <c r="Q1066" s="242"/>
      <c r="R1066" s="246"/>
      <c r="S1066" s="246"/>
      <c r="T1066" s="797"/>
      <c r="U1066" s="246"/>
      <c r="V1066" s="246"/>
      <c r="W1066" s="246"/>
      <c r="X1066" s="246"/>
      <c r="Y1066" s="246"/>
      <c r="Z1066" s="246"/>
      <c r="AA1066" s="246"/>
      <c r="AB1066" s="246"/>
      <c r="AC1066" s="246"/>
      <c r="AD1066" s="246"/>
      <c r="AE1066" s="344"/>
      <c r="AF1066" s="344"/>
      <c r="AG1066" s="344"/>
      <c r="AH1066" s="344"/>
      <c r="AI1066" s="344"/>
      <c r="AJ1066" s="344"/>
      <c r="AK1066" s="344"/>
      <c r="AL1066" s="344"/>
      <c r="AM1066" s="344"/>
      <c r="AN1066" s="344"/>
      <c r="AO1066" s="344"/>
      <c r="AP1066" s="344"/>
      <c r="AQ1066" s="344"/>
      <c r="AR1066" s="344"/>
      <c r="AS1066" s="247">
        <f>SUM(AE1066:AR1066)</f>
        <v>0</v>
      </c>
    </row>
    <row r="1067" spans="1:45" ht="15" hidden="1" customHeight="1" outlineLevel="1">
      <c r="A1067" s="434"/>
      <c r="B1067" s="245" t="s">
        <v>659</v>
      </c>
      <c r="C1067" s="242" t="s">
        <v>325</v>
      </c>
      <c r="D1067" s="246"/>
      <c r="E1067" s="246"/>
      <c r="F1067" s="246"/>
      <c r="G1067" s="246"/>
      <c r="H1067" s="246"/>
      <c r="I1067" s="246"/>
      <c r="J1067" s="246"/>
      <c r="K1067" s="246"/>
      <c r="L1067" s="246"/>
      <c r="M1067" s="246"/>
      <c r="N1067" s="246"/>
      <c r="O1067" s="246"/>
      <c r="P1067" s="246"/>
      <c r="Q1067" s="242"/>
      <c r="R1067" s="246"/>
      <c r="S1067" s="246"/>
      <c r="T1067" s="797"/>
      <c r="U1067" s="246"/>
      <c r="V1067" s="246"/>
      <c r="W1067" s="246"/>
      <c r="X1067" s="246"/>
      <c r="Y1067" s="246"/>
      <c r="Z1067" s="246"/>
      <c r="AA1067" s="246"/>
      <c r="AB1067" s="246"/>
      <c r="AC1067" s="246"/>
      <c r="AD1067" s="246"/>
      <c r="AE1067" s="345">
        <f>AE1066</f>
        <v>0</v>
      </c>
      <c r="AF1067" s="345">
        <f t="shared" ref="AF1067" si="3119">AF1066</f>
        <v>0</v>
      </c>
      <c r="AG1067" s="345">
        <f t="shared" ref="AG1067" si="3120">AG1066</f>
        <v>0</v>
      </c>
      <c r="AH1067" s="345">
        <f t="shared" ref="AH1067" si="3121">AH1066</f>
        <v>0</v>
      </c>
      <c r="AI1067" s="345">
        <f t="shared" ref="AI1067" si="3122">AI1066</f>
        <v>0</v>
      </c>
      <c r="AJ1067" s="345">
        <f t="shared" ref="AJ1067" si="3123">AJ1066</f>
        <v>0</v>
      </c>
      <c r="AK1067" s="345">
        <f t="shared" ref="AK1067" si="3124">AK1066</f>
        <v>0</v>
      </c>
      <c r="AL1067" s="345">
        <f t="shared" ref="AL1067" si="3125">AL1066</f>
        <v>0</v>
      </c>
      <c r="AM1067" s="345">
        <f t="shared" ref="AM1067" si="3126">AM1066</f>
        <v>0</v>
      </c>
      <c r="AN1067" s="345">
        <f t="shared" ref="AN1067" si="3127">AN1066</f>
        <v>0</v>
      </c>
      <c r="AO1067" s="345">
        <f t="shared" ref="AO1067" si="3128">AO1066</f>
        <v>0</v>
      </c>
      <c r="AP1067" s="345">
        <f t="shared" ref="AP1067" si="3129">AP1066</f>
        <v>0</v>
      </c>
      <c r="AQ1067" s="345">
        <f t="shared" ref="AQ1067" si="3130">AQ1066</f>
        <v>0</v>
      </c>
      <c r="AR1067" s="345">
        <f t="shared" ref="AR1067" si="3131">AR1066</f>
        <v>0</v>
      </c>
      <c r="AS1067" s="257"/>
    </row>
    <row r="1068" spans="1:45" ht="15" hidden="1" customHeight="1" outlineLevel="1">
      <c r="A1068" s="434"/>
      <c r="B1068" s="364"/>
      <c r="C1068" s="242"/>
      <c r="D1068" s="242"/>
      <c r="E1068" s="242"/>
      <c r="F1068" s="242"/>
      <c r="G1068" s="242"/>
      <c r="H1068" s="242"/>
      <c r="I1068" s="242"/>
      <c r="J1068" s="242"/>
      <c r="K1068" s="242"/>
      <c r="L1068" s="242"/>
      <c r="M1068" s="242"/>
      <c r="N1068" s="242"/>
      <c r="O1068" s="242"/>
      <c r="P1068" s="242"/>
      <c r="Q1068" s="242"/>
      <c r="R1068" s="242"/>
      <c r="S1068" s="242"/>
      <c r="T1068" s="788"/>
      <c r="U1068" s="242"/>
      <c r="V1068" s="242"/>
      <c r="W1068" s="242"/>
      <c r="X1068" s="242"/>
      <c r="Y1068" s="242"/>
      <c r="Z1068" s="242"/>
      <c r="AA1068" s="242"/>
      <c r="AB1068" s="242"/>
      <c r="AC1068" s="242"/>
      <c r="AD1068" s="242"/>
      <c r="AE1068" s="356"/>
      <c r="AF1068" s="359"/>
      <c r="AG1068" s="359"/>
      <c r="AH1068" s="359"/>
      <c r="AI1068" s="359"/>
      <c r="AJ1068" s="359"/>
      <c r="AK1068" s="359"/>
      <c r="AL1068" s="359"/>
      <c r="AM1068" s="359"/>
      <c r="AN1068" s="359"/>
      <c r="AO1068" s="359"/>
      <c r="AP1068" s="359"/>
      <c r="AQ1068" s="359"/>
      <c r="AR1068" s="359"/>
      <c r="AS1068" s="257"/>
    </row>
    <row r="1069" spans="1:45" ht="15" hidden="1" customHeight="1" outlineLevel="1">
      <c r="A1069" s="434">
        <v>24</v>
      </c>
      <c r="B1069" s="362" t="s">
        <v>504</v>
      </c>
      <c r="C1069" s="242" t="s">
        <v>323</v>
      </c>
      <c r="D1069" s="246"/>
      <c r="E1069" s="246"/>
      <c r="F1069" s="246"/>
      <c r="G1069" s="246"/>
      <c r="H1069" s="246"/>
      <c r="I1069" s="246"/>
      <c r="J1069" s="246"/>
      <c r="K1069" s="246"/>
      <c r="L1069" s="246"/>
      <c r="M1069" s="246"/>
      <c r="N1069" s="246"/>
      <c r="O1069" s="246"/>
      <c r="P1069" s="246"/>
      <c r="Q1069" s="242"/>
      <c r="R1069" s="246"/>
      <c r="S1069" s="246"/>
      <c r="T1069" s="797"/>
      <c r="U1069" s="246"/>
      <c r="V1069" s="246"/>
      <c r="W1069" s="246"/>
      <c r="X1069" s="246"/>
      <c r="Y1069" s="246"/>
      <c r="Z1069" s="246"/>
      <c r="AA1069" s="246"/>
      <c r="AB1069" s="246"/>
      <c r="AC1069" s="246"/>
      <c r="AD1069" s="246"/>
      <c r="AE1069" s="344"/>
      <c r="AF1069" s="344"/>
      <c r="AG1069" s="344"/>
      <c r="AH1069" s="344"/>
      <c r="AI1069" s="344"/>
      <c r="AJ1069" s="344"/>
      <c r="AK1069" s="344"/>
      <c r="AL1069" s="344"/>
      <c r="AM1069" s="344"/>
      <c r="AN1069" s="344"/>
      <c r="AO1069" s="344"/>
      <c r="AP1069" s="344"/>
      <c r="AQ1069" s="344"/>
      <c r="AR1069" s="344"/>
      <c r="AS1069" s="247">
        <f>SUM(AE1069:AR1069)</f>
        <v>0</v>
      </c>
    </row>
    <row r="1070" spans="1:45" ht="15" hidden="1" customHeight="1" outlineLevel="1">
      <c r="A1070" s="434"/>
      <c r="B1070" s="245" t="s">
        <v>659</v>
      </c>
      <c r="C1070" s="242" t="s">
        <v>325</v>
      </c>
      <c r="D1070" s="246"/>
      <c r="E1070" s="246"/>
      <c r="F1070" s="246"/>
      <c r="G1070" s="246"/>
      <c r="H1070" s="246"/>
      <c r="I1070" s="246"/>
      <c r="J1070" s="246"/>
      <c r="K1070" s="246"/>
      <c r="L1070" s="246"/>
      <c r="M1070" s="246"/>
      <c r="N1070" s="246"/>
      <c r="O1070" s="246"/>
      <c r="P1070" s="246"/>
      <c r="Q1070" s="242"/>
      <c r="R1070" s="246"/>
      <c r="S1070" s="246"/>
      <c r="T1070" s="797"/>
      <c r="U1070" s="246"/>
      <c r="V1070" s="246"/>
      <c r="W1070" s="246"/>
      <c r="X1070" s="246"/>
      <c r="Y1070" s="246"/>
      <c r="Z1070" s="246"/>
      <c r="AA1070" s="246"/>
      <c r="AB1070" s="246"/>
      <c r="AC1070" s="246"/>
      <c r="AD1070" s="246"/>
      <c r="AE1070" s="345">
        <f>AE1069</f>
        <v>0</v>
      </c>
      <c r="AF1070" s="345">
        <f t="shared" ref="AF1070" si="3132">AF1069</f>
        <v>0</v>
      </c>
      <c r="AG1070" s="345">
        <f t="shared" ref="AG1070" si="3133">AG1069</f>
        <v>0</v>
      </c>
      <c r="AH1070" s="345">
        <f t="shared" ref="AH1070" si="3134">AH1069</f>
        <v>0</v>
      </c>
      <c r="AI1070" s="345">
        <f t="shared" ref="AI1070" si="3135">AI1069</f>
        <v>0</v>
      </c>
      <c r="AJ1070" s="345">
        <f t="shared" ref="AJ1070" si="3136">AJ1069</f>
        <v>0</v>
      </c>
      <c r="AK1070" s="345">
        <f t="shared" ref="AK1070" si="3137">AK1069</f>
        <v>0</v>
      </c>
      <c r="AL1070" s="345">
        <f t="shared" ref="AL1070" si="3138">AL1069</f>
        <v>0</v>
      </c>
      <c r="AM1070" s="345">
        <f t="shared" ref="AM1070" si="3139">AM1069</f>
        <v>0</v>
      </c>
      <c r="AN1070" s="345">
        <f t="shared" ref="AN1070" si="3140">AN1069</f>
        <v>0</v>
      </c>
      <c r="AO1070" s="345">
        <f t="shared" ref="AO1070" si="3141">AO1069</f>
        <v>0</v>
      </c>
      <c r="AP1070" s="345">
        <f t="shared" ref="AP1070" si="3142">AP1069</f>
        <v>0</v>
      </c>
      <c r="AQ1070" s="345">
        <f t="shared" ref="AQ1070" si="3143">AQ1069</f>
        <v>0</v>
      </c>
      <c r="AR1070" s="345">
        <f t="shared" ref="AR1070" si="3144">AR1069</f>
        <v>0</v>
      </c>
      <c r="AS1070" s="257"/>
    </row>
    <row r="1071" spans="1:45" ht="15" hidden="1" customHeight="1" outlineLevel="1">
      <c r="A1071" s="434"/>
      <c r="B1071" s="245"/>
      <c r="C1071" s="242"/>
      <c r="D1071" s="242"/>
      <c r="E1071" s="242"/>
      <c r="F1071" s="242"/>
      <c r="G1071" s="242"/>
      <c r="H1071" s="242"/>
      <c r="I1071" s="242"/>
      <c r="J1071" s="242"/>
      <c r="K1071" s="242"/>
      <c r="L1071" s="242"/>
      <c r="M1071" s="242"/>
      <c r="N1071" s="242"/>
      <c r="O1071" s="242"/>
      <c r="P1071" s="242"/>
      <c r="Q1071" s="242"/>
      <c r="R1071" s="242"/>
      <c r="S1071" s="242"/>
      <c r="T1071" s="788"/>
      <c r="U1071" s="242"/>
      <c r="V1071" s="242"/>
      <c r="W1071" s="242"/>
      <c r="X1071" s="242"/>
      <c r="Y1071" s="242"/>
      <c r="Z1071" s="242"/>
      <c r="AA1071" s="242"/>
      <c r="AB1071" s="242"/>
      <c r="AC1071" s="242"/>
      <c r="AD1071" s="242"/>
      <c r="AE1071" s="346"/>
      <c r="AF1071" s="359"/>
      <c r="AG1071" s="359"/>
      <c r="AH1071" s="359"/>
      <c r="AI1071" s="359"/>
      <c r="AJ1071" s="359"/>
      <c r="AK1071" s="359"/>
      <c r="AL1071" s="359"/>
      <c r="AM1071" s="359"/>
      <c r="AN1071" s="359"/>
      <c r="AO1071" s="359"/>
      <c r="AP1071" s="359"/>
      <c r="AQ1071" s="359"/>
      <c r="AR1071" s="359"/>
      <c r="AS1071" s="257"/>
    </row>
    <row r="1072" spans="1:45" ht="15" customHeight="1" collapsed="1">
      <c r="A1072" s="434"/>
      <c r="B1072" s="239" t="s">
        <v>505</v>
      </c>
      <c r="C1072" s="242"/>
      <c r="D1072" s="242"/>
      <c r="E1072" s="242"/>
      <c r="F1072" s="242"/>
      <c r="G1072" s="242"/>
      <c r="H1072" s="242"/>
      <c r="I1072" s="242"/>
      <c r="J1072" s="242"/>
      <c r="K1072" s="242"/>
      <c r="L1072" s="242"/>
      <c r="M1072" s="242"/>
      <c r="N1072" s="242"/>
      <c r="O1072" s="242"/>
      <c r="P1072" s="242"/>
      <c r="Q1072" s="242"/>
      <c r="R1072" s="242"/>
      <c r="S1072" s="242"/>
      <c r="T1072" s="788"/>
      <c r="U1072" s="242"/>
      <c r="V1072" s="242"/>
      <c r="W1072" s="242"/>
      <c r="X1072" s="242"/>
      <c r="Y1072" s="242"/>
      <c r="Z1072" s="242"/>
      <c r="AA1072" s="242"/>
      <c r="AB1072" s="242"/>
      <c r="AC1072" s="242"/>
      <c r="AD1072" s="242"/>
      <c r="AE1072" s="346"/>
      <c r="AF1072" s="359"/>
      <c r="AG1072" s="359"/>
      <c r="AH1072" s="359"/>
      <c r="AI1072" s="359"/>
      <c r="AJ1072" s="359"/>
      <c r="AK1072" s="359"/>
      <c r="AL1072" s="359"/>
      <c r="AM1072" s="359"/>
      <c r="AN1072" s="359"/>
      <c r="AO1072" s="359"/>
      <c r="AP1072" s="359"/>
      <c r="AQ1072" s="359"/>
      <c r="AR1072" s="359"/>
      <c r="AS1072" s="257"/>
    </row>
    <row r="1073" spans="1:45" ht="15" hidden="1" customHeight="1" outlineLevel="1">
      <c r="A1073" s="434">
        <v>25</v>
      </c>
      <c r="B1073" s="362" t="s">
        <v>506</v>
      </c>
      <c r="C1073" s="242" t="s">
        <v>323</v>
      </c>
      <c r="D1073" s="246"/>
      <c r="E1073" s="246"/>
      <c r="F1073" s="246"/>
      <c r="G1073" s="246"/>
      <c r="H1073" s="246"/>
      <c r="I1073" s="246"/>
      <c r="J1073" s="246"/>
      <c r="K1073" s="246"/>
      <c r="L1073" s="246"/>
      <c r="M1073" s="246"/>
      <c r="N1073" s="246"/>
      <c r="O1073" s="246"/>
      <c r="P1073" s="246"/>
      <c r="Q1073" s="246">
        <v>12</v>
      </c>
      <c r="R1073" s="246"/>
      <c r="S1073" s="246"/>
      <c r="T1073" s="797"/>
      <c r="U1073" s="246"/>
      <c r="V1073" s="246"/>
      <c r="W1073" s="246"/>
      <c r="X1073" s="246"/>
      <c r="Y1073" s="246"/>
      <c r="Z1073" s="246"/>
      <c r="AA1073" s="246"/>
      <c r="AB1073" s="246"/>
      <c r="AC1073" s="246"/>
      <c r="AD1073" s="246"/>
      <c r="AE1073" s="360"/>
      <c r="AF1073" s="349"/>
      <c r="AG1073" s="349"/>
      <c r="AH1073" s="349"/>
      <c r="AI1073" s="349"/>
      <c r="AJ1073" s="349"/>
      <c r="AK1073" s="349"/>
      <c r="AL1073" s="349"/>
      <c r="AM1073" s="349"/>
      <c r="AN1073" s="349"/>
      <c r="AO1073" s="349"/>
      <c r="AP1073" s="349"/>
      <c r="AQ1073" s="349"/>
      <c r="AR1073" s="349"/>
      <c r="AS1073" s="247">
        <f>SUM(AE1073:AR1073)</f>
        <v>0</v>
      </c>
    </row>
    <row r="1074" spans="1:45" ht="15" hidden="1" customHeight="1" outlineLevel="1">
      <c r="A1074" s="434"/>
      <c r="B1074" s="245" t="s">
        <v>659</v>
      </c>
      <c r="C1074" s="242" t="s">
        <v>325</v>
      </c>
      <c r="D1074" s="246"/>
      <c r="E1074" s="246"/>
      <c r="F1074" s="246"/>
      <c r="G1074" s="246"/>
      <c r="H1074" s="246"/>
      <c r="I1074" s="246"/>
      <c r="J1074" s="246"/>
      <c r="K1074" s="246"/>
      <c r="L1074" s="246"/>
      <c r="M1074" s="246"/>
      <c r="N1074" s="246"/>
      <c r="O1074" s="246"/>
      <c r="P1074" s="246"/>
      <c r="Q1074" s="246">
        <f>Q1073</f>
        <v>12</v>
      </c>
      <c r="R1074" s="246"/>
      <c r="S1074" s="246"/>
      <c r="T1074" s="797"/>
      <c r="U1074" s="246"/>
      <c r="V1074" s="246"/>
      <c r="W1074" s="246"/>
      <c r="X1074" s="246"/>
      <c r="Y1074" s="246"/>
      <c r="Z1074" s="246"/>
      <c r="AA1074" s="246"/>
      <c r="AB1074" s="246"/>
      <c r="AC1074" s="246"/>
      <c r="AD1074" s="246"/>
      <c r="AE1074" s="345">
        <f>AE1073</f>
        <v>0</v>
      </c>
      <c r="AF1074" s="345">
        <f t="shared" ref="AF1074" si="3145">AF1073</f>
        <v>0</v>
      </c>
      <c r="AG1074" s="345">
        <f t="shared" ref="AG1074" si="3146">AG1073</f>
        <v>0</v>
      </c>
      <c r="AH1074" s="345">
        <f t="shared" ref="AH1074" si="3147">AH1073</f>
        <v>0</v>
      </c>
      <c r="AI1074" s="345">
        <f t="shared" ref="AI1074" si="3148">AI1073</f>
        <v>0</v>
      </c>
      <c r="AJ1074" s="345">
        <f t="shared" ref="AJ1074" si="3149">AJ1073</f>
        <v>0</v>
      </c>
      <c r="AK1074" s="345">
        <f t="shared" ref="AK1074" si="3150">AK1073</f>
        <v>0</v>
      </c>
      <c r="AL1074" s="345">
        <f t="shared" ref="AL1074" si="3151">AL1073</f>
        <v>0</v>
      </c>
      <c r="AM1074" s="345">
        <f t="shared" ref="AM1074" si="3152">AM1073</f>
        <v>0</v>
      </c>
      <c r="AN1074" s="345">
        <f t="shared" ref="AN1074" si="3153">AN1073</f>
        <v>0</v>
      </c>
      <c r="AO1074" s="345">
        <f t="shared" ref="AO1074" si="3154">AO1073</f>
        <v>0</v>
      </c>
      <c r="AP1074" s="345">
        <f t="shared" ref="AP1074" si="3155">AP1073</f>
        <v>0</v>
      </c>
      <c r="AQ1074" s="345">
        <f t="shared" ref="AQ1074" si="3156">AQ1073</f>
        <v>0</v>
      </c>
      <c r="AR1074" s="345">
        <f t="shared" ref="AR1074" si="3157">AR1073</f>
        <v>0</v>
      </c>
      <c r="AS1074" s="257"/>
    </row>
    <row r="1075" spans="1:45" ht="15" hidden="1" customHeight="1" outlineLevel="1">
      <c r="A1075" s="434"/>
      <c r="B1075" s="245"/>
      <c r="C1075" s="242"/>
      <c r="D1075" s="242"/>
      <c r="E1075" s="242"/>
      <c r="F1075" s="242"/>
      <c r="G1075" s="242"/>
      <c r="H1075" s="242"/>
      <c r="I1075" s="242"/>
      <c r="J1075" s="242"/>
      <c r="K1075" s="242"/>
      <c r="L1075" s="242"/>
      <c r="M1075" s="242"/>
      <c r="N1075" s="242"/>
      <c r="O1075" s="242"/>
      <c r="P1075" s="242"/>
      <c r="Q1075" s="242"/>
      <c r="R1075" s="242"/>
      <c r="S1075" s="242"/>
      <c r="T1075" s="788"/>
      <c r="U1075" s="242"/>
      <c r="V1075" s="242"/>
      <c r="W1075" s="242"/>
      <c r="X1075" s="242"/>
      <c r="Y1075" s="242"/>
      <c r="Z1075" s="242"/>
      <c r="AA1075" s="242"/>
      <c r="AB1075" s="242"/>
      <c r="AC1075" s="242"/>
      <c r="AD1075" s="242"/>
      <c r="AE1075" s="346"/>
      <c r="AF1075" s="359"/>
      <c r="AG1075" s="359"/>
      <c r="AH1075" s="359"/>
      <c r="AI1075" s="359"/>
      <c r="AJ1075" s="359"/>
      <c r="AK1075" s="359"/>
      <c r="AL1075" s="359"/>
      <c r="AM1075" s="359"/>
      <c r="AN1075" s="359"/>
      <c r="AO1075" s="359"/>
      <c r="AP1075" s="359"/>
      <c r="AQ1075" s="359"/>
      <c r="AR1075" s="359"/>
      <c r="AS1075" s="257"/>
    </row>
    <row r="1076" spans="1:45" ht="15" customHeight="1" collapsed="1">
      <c r="A1076" s="434">
        <v>26</v>
      </c>
      <c r="B1076" s="362" t="s">
        <v>507</v>
      </c>
      <c r="C1076" s="242" t="s">
        <v>323</v>
      </c>
      <c r="D1076" s="246"/>
      <c r="E1076" s="246">
        <f>ROUND(+'7.  Persistence Report'!BA29,)</f>
        <v>11584995</v>
      </c>
      <c r="F1076" s="246">
        <f>ROUND(+'7.  Persistence Report'!BB29,)</f>
        <v>11527706</v>
      </c>
      <c r="G1076" s="246">
        <f>ROUND(+'7.  Persistence Report'!BC29,)</f>
        <v>11527706</v>
      </c>
      <c r="H1076" s="246">
        <f>ROUND(+'7.  Persistence Report'!BD29,)</f>
        <v>11527706</v>
      </c>
      <c r="I1076" s="246">
        <f>ROUND(+'7.  Persistence Report'!BE29,)</f>
        <v>11527398</v>
      </c>
      <c r="J1076" s="246"/>
      <c r="K1076" s="246"/>
      <c r="L1076" s="246"/>
      <c r="M1076" s="246"/>
      <c r="N1076" s="246"/>
      <c r="O1076" s="246"/>
      <c r="P1076" s="246"/>
      <c r="Q1076" s="246">
        <v>12</v>
      </c>
      <c r="R1076" s="246"/>
      <c r="S1076" s="834">
        <f>+'7.  Persistence Report'!V29</f>
        <v>2084.5300000000002</v>
      </c>
      <c r="T1076" s="834">
        <f>+'7.  Persistence Report'!W29</f>
        <v>2074.2199999999998</v>
      </c>
      <c r="U1076" s="834">
        <f>+'7.  Persistence Report'!X29</f>
        <v>2074.2199999999998</v>
      </c>
      <c r="V1076" s="834">
        <f>+'7.  Persistence Report'!Y29</f>
        <v>2074.2199999999998</v>
      </c>
      <c r="W1076" s="834">
        <f>+'7.  Persistence Report'!Z29</f>
        <v>2074.16</v>
      </c>
      <c r="X1076" s="246"/>
      <c r="Y1076" s="246"/>
      <c r="Z1076" s="246"/>
      <c r="AA1076" s="246"/>
      <c r="AB1076" s="246"/>
      <c r="AC1076" s="246"/>
      <c r="AD1076" s="246"/>
      <c r="AE1076" s="360">
        <v>0</v>
      </c>
      <c r="AF1076" s="349">
        <v>0.22</v>
      </c>
      <c r="AG1076" s="349">
        <v>0.65</v>
      </c>
      <c r="AH1076" s="349">
        <v>0.11</v>
      </c>
      <c r="AI1076" s="349">
        <v>0.02</v>
      </c>
      <c r="AJ1076" s="349"/>
      <c r="AK1076" s="349"/>
      <c r="AL1076" s="349"/>
      <c r="AM1076" s="349"/>
      <c r="AN1076" s="349"/>
      <c r="AO1076" s="349"/>
      <c r="AP1076" s="349"/>
      <c r="AQ1076" s="349"/>
      <c r="AR1076" s="349"/>
      <c r="AS1076" s="247">
        <f>SUM(AE1076:AR1076)</f>
        <v>1</v>
      </c>
    </row>
    <row r="1077" spans="1:45" ht="15" customHeight="1">
      <c r="A1077" s="434"/>
      <c r="B1077" s="245" t="s">
        <v>659</v>
      </c>
      <c r="C1077" s="242" t="s">
        <v>325</v>
      </c>
      <c r="D1077" s="246"/>
      <c r="E1077" s="246"/>
      <c r="F1077" s="246"/>
      <c r="G1077" s="246"/>
      <c r="H1077" s="246"/>
      <c r="I1077" s="246"/>
      <c r="J1077" s="246"/>
      <c r="K1077" s="246"/>
      <c r="L1077" s="246"/>
      <c r="M1077" s="246"/>
      <c r="N1077" s="246"/>
      <c r="O1077" s="246"/>
      <c r="P1077" s="246"/>
      <c r="Q1077" s="246">
        <f>Q1076</f>
        <v>12</v>
      </c>
      <c r="R1077" s="246"/>
      <c r="S1077" s="834"/>
      <c r="T1077" s="834"/>
      <c r="U1077" s="834"/>
      <c r="V1077" s="834"/>
      <c r="W1077" s="834"/>
      <c r="X1077" s="246"/>
      <c r="Y1077" s="246"/>
      <c r="Z1077" s="246"/>
      <c r="AA1077" s="246"/>
      <c r="AB1077" s="246"/>
      <c r="AC1077" s="246"/>
      <c r="AD1077" s="246"/>
      <c r="AE1077" s="345">
        <f>AE1076</f>
        <v>0</v>
      </c>
      <c r="AF1077" s="345">
        <f t="shared" ref="AF1077" si="3158">AF1076</f>
        <v>0.22</v>
      </c>
      <c r="AG1077" s="345">
        <f t="shared" ref="AG1077" si="3159">AG1076</f>
        <v>0.65</v>
      </c>
      <c r="AH1077" s="345">
        <f t="shared" ref="AH1077" si="3160">AH1076</f>
        <v>0.11</v>
      </c>
      <c r="AI1077" s="345">
        <f t="shared" ref="AI1077" si="3161">AI1076</f>
        <v>0.02</v>
      </c>
      <c r="AJ1077" s="345">
        <f t="shared" ref="AJ1077" si="3162">AJ1076</f>
        <v>0</v>
      </c>
      <c r="AK1077" s="345">
        <f t="shared" ref="AK1077" si="3163">AK1076</f>
        <v>0</v>
      </c>
      <c r="AL1077" s="345">
        <f t="shared" ref="AL1077" si="3164">AL1076</f>
        <v>0</v>
      </c>
      <c r="AM1077" s="345">
        <f t="shared" ref="AM1077" si="3165">AM1076</f>
        <v>0</v>
      </c>
      <c r="AN1077" s="345">
        <f t="shared" ref="AN1077" si="3166">AN1076</f>
        <v>0</v>
      </c>
      <c r="AO1077" s="345">
        <f t="shared" ref="AO1077" si="3167">AO1076</f>
        <v>0</v>
      </c>
      <c r="AP1077" s="345">
        <f t="shared" ref="AP1077" si="3168">AP1076</f>
        <v>0</v>
      </c>
      <c r="AQ1077" s="345">
        <f t="shared" ref="AQ1077" si="3169">AQ1076</f>
        <v>0</v>
      </c>
      <c r="AR1077" s="345">
        <f t="shared" ref="AR1077" si="3170">AR1076</f>
        <v>0</v>
      </c>
      <c r="AS1077" s="257"/>
    </row>
    <row r="1078" spans="1:45" ht="15" customHeight="1">
      <c r="A1078" s="434"/>
      <c r="B1078" s="245"/>
      <c r="C1078" s="242"/>
      <c r="D1078" s="242"/>
      <c r="E1078" s="242"/>
      <c r="F1078" s="242"/>
      <c r="G1078" s="242"/>
      <c r="H1078" s="242"/>
      <c r="I1078" s="242"/>
      <c r="J1078" s="242"/>
      <c r="K1078" s="242"/>
      <c r="L1078" s="242"/>
      <c r="M1078" s="242"/>
      <c r="N1078" s="242"/>
      <c r="O1078" s="242"/>
      <c r="P1078" s="242"/>
      <c r="Q1078" s="242"/>
      <c r="R1078" s="242"/>
      <c r="S1078" s="790"/>
      <c r="T1078" s="790"/>
      <c r="U1078" s="790"/>
      <c r="V1078" s="790"/>
      <c r="W1078" s="790"/>
      <c r="X1078" s="242"/>
      <c r="Y1078" s="242"/>
      <c r="Z1078" s="242"/>
      <c r="AA1078" s="242"/>
      <c r="AB1078" s="242"/>
      <c r="AC1078" s="242"/>
      <c r="AD1078" s="242"/>
      <c r="AE1078" s="346"/>
      <c r="AF1078" s="359"/>
      <c r="AG1078" s="359"/>
      <c r="AH1078" s="359"/>
      <c r="AI1078" s="359"/>
      <c r="AJ1078" s="359"/>
      <c r="AK1078" s="359"/>
      <c r="AL1078" s="359"/>
      <c r="AM1078" s="359"/>
      <c r="AN1078" s="359"/>
      <c r="AO1078" s="359"/>
      <c r="AP1078" s="359"/>
      <c r="AQ1078" s="359"/>
      <c r="AR1078" s="359"/>
      <c r="AS1078" s="257"/>
    </row>
    <row r="1079" spans="1:45" ht="15" hidden="1" customHeight="1" outlineLevel="1">
      <c r="A1079" s="434">
        <v>27</v>
      </c>
      <c r="B1079" s="362" t="s">
        <v>508</v>
      </c>
      <c r="C1079" s="242" t="s">
        <v>323</v>
      </c>
      <c r="D1079" s="246"/>
      <c r="E1079" s="246"/>
      <c r="F1079" s="246"/>
      <c r="G1079" s="246"/>
      <c r="H1079" s="246"/>
      <c r="I1079" s="246"/>
      <c r="J1079" s="246"/>
      <c r="K1079" s="246"/>
      <c r="L1079" s="246"/>
      <c r="M1079" s="246"/>
      <c r="N1079" s="246"/>
      <c r="O1079" s="246"/>
      <c r="P1079" s="246"/>
      <c r="Q1079" s="246">
        <v>12</v>
      </c>
      <c r="R1079" s="246"/>
      <c r="S1079" s="834"/>
      <c r="T1079" s="834"/>
      <c r="U1079" s="834"/>
      <c r="V1079" s="834"/>
      <c r="W1079" s="834"/>
      <c r="X1079" s="246"/>
      <c r="Y1079" s="246"/>
      <c r="Z1079" s="246"/>
      <c r="AA1079" s="246"/>
      <c r="AB1079" s="246"/>
      <c r="AC1079" s="246"/>
      <c r="AD1079" s="246"/>
      <c r="AE1079" s="360"/>
      <c r="AF1079" s="349"/>
      <c r="AG1079" s="349"/>
      <c r="AH1079" s="349"/>
      <c r="AI1079" s="349"/>
      <c r="AJ1079" s="349"/>
      <c r="AK1079" s="349"/>
      <c r="AL1079" s="349"/>
      <c r="AM1079" s="349"/>
      <c r="AN1079" s="349"/>
      <c r="AO1079" s="349"/>
      <c r="AP1079" s="349"/>
      <c r="AQ1079" s="349"/>
      <c r="AR1079" s="349"/>
      <c r="AS1079" s="247">
        <f>SUM(AE1079:AR1079)</f>
        <v>0</v>
      </c>
    </row>
    <row r="1080" spans="1:45" ht="15" hidden="1" customHeight="1" outlineLevel="1">
      <c r="A1080" s="434"/>
      <c r="B1080" s="245" t="s">
        <v>659</v>
      </c>
      <c r="C1080" s="242" t="s">
        <v>325</v>
      </c>
      <c r="D1080" s="246"/>
      <c r="E1080" s="246"/>
      <c r="F1080" s="246"/>
      <c r="G1080" s="246"/>
      <c r="H1080" s="246"/>
      <c r="I1080" s="246"/>
      <c r="J1080" s="246"/>
      <c r="K1080" s="246"/>
      <c r="L1080" s="246"/>
      <c r="M1080" s="246"/>
      <c r="N1080" s="246"/>
      <c r="O1080" s="246"/>
      <c r="P1080" s="246"/>
      <c r="Q1080" s="246">
        <f>Q1079</f>
        <v>12</v>
      </c>
      <c r="R1080" s="246"/>
      <c r="S1080" s="834"/>
      <c r="T1080" s="834"/>
      <c r="U1080" s="834"/>
      <c r="V1080" s="834"/>
      <c r="W1080" s="834"/>
      <c r="X1080" s="246"/>
      <c r="Y1080" s="246"/>
      <c r="Z1080" s="246"/>
      <c r="AA1080" s="246"/>
      <c r="AB1080" s="246"/>
      <c r="AC1080" s="246"/>
      <c r="AD1080" s="246"/>
      <c r="AE1080" s="345">
        <f>AE1079</f>
        <v>0</v>
      </c>
      <c r="AF1080" s="345">
        <f t="shared" ref="AF1080" si="3171">AF1079</f>
        <v>0</v>
      </c>
      <c r="AG1080" s="345">
        <f t="shared" ref="AG1080" si="3172">AG1079</f>
        <v>0</v>
      </c>
      <c r="AH1080" s="345">
        <f t="shared" ref="AH1080" si="3173">AH1079</f>
        <v>0</v>
      </c>
      <c r="AI1080" s="345">
        <f t="shared" ref="AI1080" si="3174">AI1079</f>
        <v>0</v>
      </c>
      <c r="AJ1080" s="345">
        <f t="shared" ref="AJ1080" si="3175">AJ1079</f>
        <v>0</v>
      </c>
      <c r="AK1080" s="345">
        <f t="shared" ref="AK1080" si="3176">AK1079</f>
        <v>0</v>
      </c>
      <c r="AL1080" s="345">
        <f t="shared" ref="AL1080" si="3177">AL1079</f>
        <v>0</v>
      </c>
      <c r="AM1080" s="345">
        <f t="shared" ref="AM1080" si="3178">AM1079</f>
        <v>0</v>
      </c>
      <c r="AN1080" s="345">
        <f t="shared" ref="AN1080" si="3179">AN1079</f>
        <v>0</v>
      </c>
      <c r="AO1080" s="345">
        <f t="shared" ref="AO1080" si="3180">AO1079</f>
        <v>0</v>
      </c>
      <c r="AP1080" s="345">
        <f t="shared" ref="AP1080" si="3181">AP1079</f>
        <v>0</v>
      </c>
      <c r="AQ1080" s="345">
        <f t="shared" ref="AQ1080" si="3182">AQ1079</f>
        <v>0</v>
      </c>
      <c r="AR1080" s="345">
        <f t="shared" ref="AR1080" si="3183">AR1079</f>
        <v>0</v>
      </c>
      <c r="AS1080" s="257"/>
    </row>
    <row r="1081" spans="1:45" ht="15" hidden="1" customHeight="1" outlineLevel="1">
      <c r="A1081" s="434"/>
      <c r="B1081" s="245"/>
      <c r="C1081" s="242"/>
      <c r="D1081" s="242"/>
      <c r="E1081" s="242"/>
      <c r="F1081" s="242"/>
      <c r="G1081" s="242"/>
      <c r="H1081" s="242"/>
      <c r="I1081" s="242"/>
      <c r="J1081" s="242"/>
      <c r="K1081" s="242"/>
      <c r="L1081" s="242"/>
      <c r="M1081" s="242"/>
      <c r="N1081" s="242"/>
      <c r="O1081" s="242"/>
      <c r="P1081" s="242"/>
      <c r="Q1081" s="242"/>
      <c r="R1081" s="242"/>
      <c r="S1081" s="790"/>
      <c r="T1081" s="790"/>
      <c r="U1081" s="790"/>
      <c r="V1081" s="790"/>
      <c r="W1081" s="790"/>
      <c r="X1081" s="242"/>
      <c r="Y1081" s="242"/>
      <c r="Z1081" s="242"/>
      <c r="AA1081" s="242"/>
      <c r="AB1081" s="242"/>
      <c r="AC1081" s="242"/>
      <c r="AD1081" s="242"/>
      <c r="AE1081" s="346"/>
      <c r="AF1081" s="359"/>
      <c r="AG1081" s="359"/>
      <c r="AH1081" s="359"/>
      <c r="AI1081" s="359"/>
      <c r="AJ1081" s="359"/>
      <c r="AK1081" s="359"/>
      <c r="AL1081" s="359"/>
      <c r="AM1081" s="359"/>
      <c r="AN1081" s="359"/>
      <c r="AO1081" s="359"/>
      <c r="AP1081" s="359"/>
      <c r="AQ1081" s="359"/>
      <c r="AR1081" s="359"/>
      <c r="AS1081" s="257"/>
    </row>
    <row r="1082" spans="1:45" ht="15" hidden="1" customHeight="1" outlineLevel="1">
      <c r="A1082" s="434">
        <v>28</v>
      </c>
      <c r="B1082" s="362" t="s">
        <v>509</v>
      </c>
      <c r="C1082" s="242" t="s">
        <v>323</v>
      </c>
      <c r="D1082" s="246"/>
      <c r="E1082" s="246"/>
      <c r="F1082" s="246"/>
      <c r="G1082" s="246"/>
      <c r="H1082" s="246"/>
      <c r="I1082" s="246"/>
      <c r="J1082" s="246"/>
      <c r="K1082" s="246"/>
      <c r="L1082" s="246"/>
      <c r="M1082" s="246"/>
      <c r="N1082" s="246"/>
      <c r="O1082" s="246"/>
      <c r="P1082" s="246"/>
      <c r="Q1082" s="246">
        <v>12</v>
      </c>
      <c r="R1082" s="246"/>
      <c r="S1082" s="834"/>
      <c r="T1082" s="834"/>
      <c r="U1082" s="834"/>
      <c r="V1082" s="834"/>
      <c r="W1082" s="834"/>
      <c r="X1082" s="246"/>
      <c r="Y1082" s="246"/>
      <c r="Z1082" s="246"/>
      <c r="AA1082" s="246"/>
      <c r="AB1082" s="246"/>
      <c r="AC1082" s="246"/>
      <c r="AD1082" s="246"/>
      <c r="AE1082" s="360"/>
      <c r="AF1082" s="349"/>
      <c r="AG1082" s="349"/>
      <c r="AH1082" s="349"/>
      <c r="AI1082" s="349"/>
      <c r="AJ1082" s="349"/>
      <c r="AK1082" s="349"/>
      <c r="AL1082" s="349"/>
      <c r="AM1082" s="349"/>
      <c r="AN1082" s="349"/>
      <c r="AO1082" s="349"/>
      <c r="AP1082" s="349"/>
      <c r="AQ1082" s="349"/>
      <c r="AR1082" s="349"/>
      <c r="AS1082" s="247">
        <f>SUM(AE1082:AR1082)</f>
        <v>0</v>
      </c>
    </row>
    <row r="1083" spans="1:45" ht="15" hidden="1" customHeight="1" outlineLevel="1">
      <c r="A1083" s="434"/>
      <c r="B1083" s="245" t="s">
        <v>659</v>
      </c>
      <c r="C1083" s="242" t="s">
        <v>325</v>
      </c>
      <c r="D1083" s="246"/>
      <c r="E1083" s="246"/>
      <c r="F1083" s="246"/>
      <c r="G1083" s="246"/>
      <c r="H1083" s="246"/>
      <c r="I1083" s="246"/>
      <c r="J1083" s="246"/>
      <c r="K1083" s="246"/>
      <c r="L1083" s="246"/>
      <c r="M1083" s="246"/>
      <c r="N1083" s="246"/>
      <c r="O1083" s="246"/>
      <c r="P1083" s="246"/>
      <c r="Q1083" s="246">
        <f>Q1082</f>
        <v>12</v>
      </c>
      <c r="R1083" s="246"/>
      <c r="S1083" s="834"/>
      <c r="T1083" s="834"/>
      <c r="U1083" s="834"/>
      <c r="V1083" s="834"/>
      <c r="W1083" s="834"/>
      <c r="X1083" s="246"/>
      <c r="Y1083" s="246"/>
      <c r="Z1083" s="246"/>
      <c r="AA1083" s="246"/>
      <c r="AB1083" s="246"/>
      <c r="AC1083" s="246"/>
      <c r="AD1083" s="246"/>
      <c r="AE1083" s="345">
        <f>AE1082</f>
        <v>0</v>
      </c>
      <c r="AF1083" s="345">
        <f>AF1082</f>
        <v>0</v>
      </c>
      <c r="AG1083" s="345">
        <f t="shared" ref="AG1083" si="3184">AG1082</f>
        <v>0</v>
      </c>
      <c r="AH1083" s="345">
        <f t="shared" ref="AH1083" si="3185">AH1082</f>
        <v>0</v>
      </c>
      <c r="AI1083" s="345">
        <f t="shared" ref="AI1083" si="3186">AI1082</f>
        <v>0</v>
      </c>
      <c r="AJ1083" s="345">
        <f t="shared" ref="AJ1083" si="3187">AJ1082</f>
        <v>0</v>
      </c>
      <c r="AK1083" s="345">
        <f>AK1082</f>
        <v>0</v>
      </c>
      <c r="AL1083" s="345">
        <f t="shared" ref="AL1083" si="3188">AL1082</f>
        <v>0</v>
      </c>
      <c r="AM1083" s="345">
        <f t="shared" ref="AM1083" si="3189">AM1082</f>
        <v>0</v>
      </c>
      <c r="AN1083" s="345">
        <f t="shared" ref="AN1083" si="3190">AN1082</f>
        <v>0</v>
      </c>
      <c r="AO1083" s="345">
        <f t="shared" ref="AO1083" si="3191">AO1082</f>
        <v>0</v>
      </c>
      <c r="AP1083" s="345">
        <f t="shared" ref="AP1083" si="3192">AP1082</f>
        <v>0</v>
      </c>
      <c r="AQ1083" s="345">
        <f t="shared" ref="AQ1083" si="3193">AQ1082</f>
        <v>0</v>
      </c>
      <c r="AR1083" s="345">
        <f t="shared" ref="AR1083" si="3194">AR1082</f>
        <v>0</v>
      </c>
      <c r="AS1083" s="257"/>
    </row>
    <row r="1084" spans="1:45" ht="15" hidden="1" customHeight="1" outlineLevel="1">
      <c r="A1084" s="434"/>
      <c r="B1084" s="245"/>
      <c r="C1084" s="242"/>
      <c r="D1084" s="242"/>
      <c r="E1084" s="242"/>
      <c r="F1084" s="242"/>
      <c r="G1084" s="242"/>
      <c r="H1084" s="242"/>
      <c r="I1084" s="242"/>
      <c r="J1084" s="242"/>
      <c r="K1084" s="242"/>
      <c r="L1084" s="242"/>
      <c r="M1084" s="242"/>
      <c r="N1084" s="242"/>
      <c r="O1084" s="242"/>
      <c r="P1084" s="242"/>
      <c r="Q1084" s="242"/>
      <c r="R1084" s="242"/>
      <c r="S1084" s="790"/>
      <c r="T1084" s="790"/>
      <c r="U1084" s="790"/>
      <c r="V1084" s="790"/>
      <c r="W1084" s="790"/>
      <c r="X1084" s="242"/>
      <c r="Y1084" s="242"/>
      <c r="Z1084" s="242"/>
      <c r="AA1084" s="242"/>
      <c r="AB1084" s="242"/>
      <c r="AC1084" s="242"/>
      <c r="AD1084" s="242"/>
      <c r="AE1084" s="346"/>
      <c r="AF1084" s="359"/>
      <c r="AG1084" s="359"/>
      <c r="AH1084" s="359"/>
      <c r="AI1084" s="359"/>
      <c r="AJ1084" s="359"/>
      <c r="AK1084" s="359"/>
      <c r="AL1084" s="359"/>
      <c r="AM1084" s="359"/>
      <c r="AN1084" s="359"/>
      <c r="AO1084" s="359"/>
      <c r="AP1084" s="359"/>
      <c r="AQ1084" s="359"/>
      <c r="AR1084" s="359"/>
      <c r="AS1084" s="257"/>
    </row>
    <row r="1085" spans="1:45" ht="15" hidden="1" customHeight="1" outlineLevel="1">
      <c r="A1085" s="434">
        <v>29</v>
      </c>
      <c r="B1085" s="362" t="s">
        <v>510</v>
      </c>
      <c r="C1085" s="242" t="s">
        <v>323</v>
      </c>
      <c r="D1085" s="246"/>
      <c r="E1085" s="246"/>
      <c r="F1085" s="246"/>
      <c r="G1085" s="246"/>
      <c r="H1085" s="246"/>
      <c r="I1085" s="246"/>
      <c r="J1085" s="246"/>
      <c r="K1085" s="246"/>
      <c r="L1085" s="246"/>
      <c r="M1085" s="246"/>
      <c r="N1085" s="246"/>
      <c r="O1085" s="246"/>
      <c r="P1085" s="246"/>
      <c r="Q1085" s="246">
        <v>3</v>
      </c>
      <c r="R1085" s="246"/>
      <c r="S1085" s="834"/>
      <c r="T1085" s="834"/>
      <c r="U1085" s="834"/>
      <c r="V1085" s="834"/>
      <c r="W1085" s="834"/>
      <c r="X1085" s="246"/>
      <c r="Y1085" s="246"/>
      <c r="Z1085" s="246"/>
      <c r="AA1085" s="246"/>
      <c r="AB1085" s="246"/>
      <c r="AC1085" s="246"/>
      <c r="AD1085" s="246"/>
      <c r="AE1085" s="360"/>
      <c r="AF1085" s="349"/>
      <c r="AG1085" s="349"/>
      <c r="AH1085" s="349"/>
      <c r="AI1085" s="349"/>
      <c r="AJ1085" s="349"/>
      <c r="AK1085" s="349"/>
      <c r="AL1085" s="349"/>
      <c r="AM1085" s="349"/>
      <c r="AN1085" s="349"/>
      <c r="AO1085" s="349"/>
      <c r="AP1085" s="349"/>
      <c r="AQ1085" s="349"/>
      <c r="AR1085" s="349"/>
      <c r="AS1085" s="247">
        <f>SUM(AE1085:AR1085)</f>
        <v>0</v>
      </c>
    </row>
    <row r="1086" spans="1:45" ht="15" hidden="1" customHeight="1" outlineLevel="1">
      <c r="A1086" s="434"/>
      <c r="B1086" s="245" t="s">
        <v>659</v>
      </c>
      <c r="C1086" s="242" t="s">
        <v>325</v>
      </c>
      <c r="D1086" s="246"/>
      <c r="E1086" s="246"/>
      <c r="F1086" s="246"/>
      <c r="G1086" s="246"/>
      <c r="H1086" s="246"/>
      <c r="I1086" s="246"/>
      <c r="J1086" s="246"/>
      <c r="K1086" s="246"/>
      <c r="L1086" s="246"/>
      <c r="M1086" s="246"/>
      <c r="N1086" s="246"/>
      <c r="O1086" s="246"/>
      <c r="P1086" s="246"/>
      <c r="Q1086" s="246">
        <f>Q1085</f>
        <v>3</v>
      </c>
      <c r="R1086" s="246"/>
      <c r="S1086" s="834"/>
      <c r="T1086" s="834"/>
      <c r="U1086" s="834"/>
      <c r="V1086" s="834"/>
      <c r="W1086" s="834"/>
      <c r="X1086" s="246"/>
      <c r="Y1086" s="246"/>
      <c r="Z1086" s="246"/>
      <c r="AA1086" s="246"/>
      <c r="AB1086" s="246"/>
      <c r="AC1086" s="246"/>
      <c r="AD1086" s="246"/>
      <c r="AE1086" s="345">
        <f>AE1085</f>
        <v>0</v>
      </c>
      <c r="AF1086" s="345">
        <f t="shared" ref="AF1086" si="3195">AF1085</f>
        <v>0</v>
      </c>
      <c r="AG1086" s="345">
        <f t="shared" ref="AG1086" si="3196">AG1085</f>
        <v>0</v>
      </c>
      <c r="AH1086" s="345">
        <f t="shared" ref="AH1086" si="3197">AH1085</f>
        <v>0</v>
      </c>
      <c r="AI1086" s="345">
        <f t="shared" ref="AI1086" si="3198">AI1085</f>
        <v>0</v>
      </c>
      <c r="AJ1086" s="345">
        <f t="shared" ref="AJ1086" si="3199">AJ1085</f>
        <v>0</v>
      </c>
      <c r="AK1086" s="345">
        <f t="shared" ref="AK1086" si="3200">AK1085</f>
        <v>0</v>
      </c>
      <c r="AL1086" s="345">
        <f t="shared" ref="AL1086" si="3201">AL1085</f>
        <v>0</v>
      </c>
      <c r="AM1086" s="345">
        <f t="shared" ref="AM1086" si="3202">AM1085</f>
        <v>0</v>
      </c>
      <c r="AN1086" s="345">
        <f t="shared" ref="AN1086" si="3203">AN1085</f>
        <v>0</v>
      </c>
      <c r="AO1086" s="345">
        <f t="shared" ref="AO1086" si="3204">AO1085</f>
        <v>0</v>
      </c>
      <c r="AP1086" s="345">
        <f t="shared" ref="AP1086" si="3205">AP1085</f>
        <v>0</v>
      </c>
      <c r="AQ1086" s="345">
        <f t="shared" ref="AQ1086" si="3206">AQ1085</f>
        <v>0</v>
      </c>
      <c r="AR1086" s="345">
        <f t="shared" ref="AR1086" si="3207">AR1085</f>
        <v>0</v>
      </c>
      <c r="AS1086" s="257"/>
    </row>
    <row r="1087" spans="1:45" ht="15" hidden="1" customHeight="1" outlineLevel="1">
      <c r="A1087" s="434"/>
      <c r="B1087" s="245"/>
      <c r="C1087" s="242"/>
      <c r="D1087" s="242"/>
      <c r="E1087" s="242"/>
      <c r="F1087" s="242"/>
      <c r="G1087" s="242"/>
      <c r="H1087" s="242"/>
      <c r="I1087" s="242"/>
      <c r="J1087" s="242"/>
      <c r="K1087" s="242"/>
      <c r="L1087" s="242"/>
      <c r="M1087" s="242"/>
      <c r="N1087" s="242"/>
      <c r="O1087" s="242"/>
      <c r="P1087" s="242"/>
      <c r="Q1087" s="242"/>
      <c r="R1087" s="242"/>
      <c r="S1087" s="790"/>
      <c r="T1087" s="790"/>
      <c r="U1087" s="790"/>
      <c r="V1087" s="790"/>
      <c r="W1087" s="790"/>
      <c r="X1087" s="242"/>
      <c r="Y1087" s="242"/>
      <c r="Z1087" s="242"/>
      <c r="AA1087" s="242"/>
      <c r="AB1087" s="242"/>
      <c r="AC1087" s="242"/>
      <c r="AD1087" s="242"/>
      <c r="AE1087" s="346"/>
      <c r="AF1087" s="359"/>
      <c r="AG1087" s="359"/>
      <c r="AH1087" s="359"/>
      <c r="AI1087" s="359"/>
      <c r="AJ1087" s="359"/>
      <c r="AK1087" s="359"/>
      <c r="AL1087" s="359"/>
      <c r="AM1087" s="359"/>
      <c r="AN1087" s="359"/>
      <c r="AO1087" s="359"/>
      <c r="AP1087" s="359"/>
      <c r="AQ1087" s="359"/>
      <c r="AR1087" s="359"/>
      <c r="AS1087" s="257"/>
    </row>
    <row r="1088" spans="1:45" ht="15" hidden="1" customHeight="1" outlineLevel="1">
      <c r="A1088" s="434">
        <v>30</v>
      </c>
      <c r="B1088" s="362" t="s">
        <v>511</v>
      </c>
      <c r="C1088" s="242" t="s">
        <v>323</v>
      </c>
      <c r="D1088" s="246"/>
      <c r="E1088" s="246"/>
      <c r="F1088" s="246"/>
      <c r="G1088" s="246"/>
      <c r="H1088" s="246"/>
      <c r="I1088" s="246"/>
      <c r="J1088" s="246"/>
      <c r="K1088" s="246"/>
      <c r="L1088" s="246"/>
      <c r="M1088" s="246"/>
      <c r="N1088" s="246"/>
      <c r="O1088" s="246"/>
      <c r="P1088" s="246"/>
      <c r="Q1088" s="246">
        <v>12</v>
      </c>
      <c r="R1088" s="246"/>
      <c r="S1088" s="834"/>
      <c r="T1088" s="834"/>
      <c r="U1088" s="834"/>
      <c r="V1088" s="834"/>
      <c r="W1088" s="834"/>
      <c r="X1088" s="246"/>
      <c r="Y1088" s="246"/>
      <c r="Z1088" s="246"/>
      <c r="AA1088" s="246"/>
      <c r="AB1088" s="246"/>
      <c r="AC1088" s="246"/>
      <c r="AD1088" s="246"/>
      <c r="AE1088" s="360"/>
      <c r="AF1088" s="349"/>
      <c r="AG1088" s="349"/>
      <c r="AH1088" s="349"/>
      <c r="AI1088" s="349"/>
      <c r="AJ1088" s="349"/>
      <c r="AK1088" s="349"/>
      <c r="AL1088" s="349"/>
      <c r="AM1088" s="349"/>
      <c r="AN1088" s="349"/>
      <c r="AO1088" s="349"/>
      <c r="AP1088" s="349"/>
      <c r="AQ1088" s="349"/>
      <c r="AR1088" s="349"/>
      <c r="AS1088" s="247">
        <f>SUM(AE1088:AR1088)</f>
        <v>0</v>
      </c>
    </row>
    <row r="1089" spans="1:45" ht="15" hidden="1" customHeight="1" outlineLevel="1">
      <c r="A1089" s="434"/>
      <c r="B1089" s="245" t="s">
        <v>659</v>
      </c>
      <c r="C1089" s="242" t="s">
        <v>325</v>
      </c>
      <c r="D1089" s="246"/>
      <c r="E1089" s="246"/>
      <c r="F1089" s="246"/>
      <c r="G1089" s="246"/>
      <c r="H1089" s="246"/>
      <c r="I1089" s="246"/>
      <c r="J1089" s="246"/>
      <c r="K1089" s="246"/>
      <c r="L1089" s="246"/>
      <c r="M1089" s="246"/>
      <c r="N1089" s="246"/>
      <c r="O1089" s="246"/>
      <c r="P1089" s="246"/>
      <c r="Q1089" s="246">
        <f>Q1088</f>
        <v>12</v>
      </c>
      <c r="R1089" s="246"/>
      <c r="S1089" s="834"/>
      <c r="T1089" s="834"/>
      <c r="U1089" s="834"/>
      <c r="V1089" s="834"/>
      <c r="W1089" s="834"/>
      <c r="X1089" s="246"/>
      <c r="Y1089" s="246"/>
      <c r="Z1089" s="246"/>
      <c r="AA1089" s="246"/>
      <c r="AB1089" s="246"/>
      <c r="AC1089" s="246"/>
      <c r="AD1089" s="246"/>
      <c r="AE1089" s="345">
        <f>AE1088</f>
        <v>0</v>
      </c>
      <c r="AF1089" s="345">
        <f t="shared" ref="AF1089" si="3208">AF1088</f>
        <v>0</v>
      </c>
      <c r="AG1089" s="345">
        <f t="shared" ref="AG1089" si="3209">AG1088</f>
        <v>0</v>
      </c>
      <c r="AH1089" s="345">
        <f t="shared" ref="AH1089" si="3210">AH1088</f>
        <v>0</v>
      </c>
      <c r="AI1089" s="345">
        <f t="shared" ref="AI1089" si="3211">AI1088</f>
        <v>0</v>
      </c>
      <c r="AJ1089" s="345">
        <f t="shared" ref="AJ1089" si="3212">AJ1088</f>
        <v>0</v>
      </c>
      <c r="AK1089" s="345">
        <f t="shared" ref="AK1089" si="3213">AK1088</f>
        <v>0</v>
      </c>
      <c r="AL1089" s="345">
        <f t="shared" ref="AL1089" si="3214">AL1088</f>
        <v>0</v>
      </c>
      <c r="AM1089" s="345">
        <f t="shared" ref="AM1089" si="3215">AM1088</f>
        <v>0</v>
      </c>
      <c r="AN1089" s="345">
        <f t="shared" ref="AN1089" si="3216">AN1088</f>
        <v>0</v>
      </c>
      <c r="AO1089" s="345">
        <f t="shared" ref="AO1089" si="3217">AO1088</f>
        <v>0</v>
      </c>
      <c r="AP1089" s="345">
        <f t="shared" ref="AP1089" si="3218">AP1088</f>
        <v>0</v>
      </c>
      <c r="AQ1089" s="345">
        <f t="shared" ref="AQ1089" si="3219">AQ1088</f>
        <v>0</v>
      </c>
      <c r="AR1089" s="345">
        <f t="shared" ref="AR1089" si="3220">AR1088</f>
        <v>0</v>
      </c>
      <c r="AS1089" s="257"/>
    </row>
    <row r="1090" spans="1:45" ht="15" hidden="1" customHeight="1" outlineLevel="1">
      <c r="A1090" s="434"/>
      <c r="B1090" s="245"/>
      <c r="C1090" s="242"/>
      <c r="D1090" s="242"/>
      <c r="E1090" s="242"/>
      <c r="F1090" s="242"/>
      <c r="G1090" s="242"/>
      <c r="H1090" s="242"/>
      <c r="I1090" s="242"/>
      <c r="J1090" s="242"/>
      <c r="K1090" s="242"/>
      <c r="L1090" s="242"/>
      <c r="M1090" s="242"/>
      <c r="N1090" s="242"/>
      <c r="O1090" s="242"/>
      <c r="P1090" s="242"/>
      <c r="Q1090" s="242"/>
      <c r="R1090" s="242"/>
      <c r="S1090" s="790"/>
      <c r="T1090" s="790"/>
      <c r="U1090" s="790"/>
      <c r="V1090" s="790"/>
      <c r="W1090" s="790"/>
      <c r="X1090" s="242"/>
      <c r="Y1090" s="242"/>
      <c r="Z1090" s="242"/>
      <c r="AA1090" s="242"/>
      <c r="AB1090" s="242"/>
      <c r="AC1090" s="242"/>
      <c r="AD1090" s="242"/>
      <c r="AE1090" s="346"/>
      <c r="AF1090" s="359"/>
      <c r="AG1090" s="359"/>
      <c r="AH1090" s="359"/>
      <c r="AI1090" s="359"/>
      <c r="AJ1090" s="359"/>
      <c r="AK1090" s="359"/>
      <c r="AL1090" s="359"/>
      <c r="AM1090" s="359"/>
      <c r="AN1090" s="359"/>
      <c r="AO1090" s="359"/>
      <c r="AP1090" s="359"/>
      <c r="AQ1090" s="359"/>
      <c r="AR1090" s="359"/>
      <c r="AS1090" s="257"/>
    </row>
    <row r="1091" spans="1:45" ht="15" hidden="1" customHeight="1" outlineLevel="1">
      <c r="A1091" s="434">
        <v>31</v>
      </c>
      <c r="B1091" s="362" t="s">
        <v>512</v>
      </c>
      <c r="C1091" s="242" t="s">
        <v>323</v>
      </c>
      <c r="D1091" s="246"/>
      <c r="E1091" s="246"/>
      <c r="F1091" s="246"/>
      <c r="G1091" s="246"/>
      <c r="H1091" s="246"/>
      <c r="I1091" s="246"/>
      <c r="J1091" s="246"/>
      <c r="K1091" s="246"/>
      <c r="L1091" s="246"/>
      <c r="M1091" s="246"/>
      <c r="N1091" s="246"/>
      <c r="O1091" s="246"/>
      <c r="P1091" s="246"/>
      <c r="Q1091" s="246">
        <v>12</v>
      </c>
      <c r="R1091" s="246"/>
      <c r="S1091" s="834"/>
      <c r="T1091" s="834"/>
      <c r="U1091" s="834"/>
      <c r="V1091" s="834"/>
      <c r="W1091" s="834"/>
      <c r="X1091" s="246"/>
      <c r="Y1091" s="246"/>
      <c r="Z1091" s="246"/>
      <c r="AA1091" s="246"/>
      <c r="AB1091" s="246"/>
      <c r="AC1091" s="246"/>
      <c r="AD1091" s="246"/>
      <c r="AE1091" s="360"/>
      <c r="AF1091" s="349"/>
      <c r="AG1091" s="349"/>
      <c r="AH1091" s="349"/>
      <c r="AI1091" s="349"/>
      <c r="AJ1091" s="349"/>
      <c r="AK1091" s="349"/>
      <c r="AL1091" s="349"/>
      <c r="AM1091" s="349"/>
      <c r="AN1091" s="349"/>
      <c r="AO1091" s="349"/>
      <c r="AP1091" s="349"/>
      <c r="AQ1091" s="349"/>
      <c r="AR1091" s="349"/>
      <c r="AS1091" s="247">
        <f>SUM(AE1091:AR1091)</f>
        <v>0</v>
      </c>
    </row>
    <row r="1092" spans="1:45" ht="15" hidden="1" customHeight="1" outlineLevel="1">
      <c r="A1092" s="434"/>
      <c r="B1092" s="245" t="s">
        <v>659</v>
      </c>
      <c r="C1092" s="242" t="s">
        <v>325</v>
      </c>
      <c r="D1092" s="246"/>
      <c r="E1092" s="246"/>
      <c r="F1092" s="246"/>
      <c r="G1092" s="246"/>
      <c r="H1092" s="246"/>
      <c r="I1092" s="246"/>
      <c r="J1092" s="246"/>
      <c r="K1092" s="246"/>
      <c r="L1092" s="246"/>
      <c r="M1092" s="246"/>
      <c r="N1092" s="246"/>
      <c r="O1092" s="246"/>
      <c r="P1092" s="246"/>
      <c r="Q1092" s="246">
        <f>Q1091</f>
        <v>12</v>
      </c>
      <c r="R1092" s="246"/>
      <c r="S1092" s="834"/>
      <c r="T1092" s="834"/>
      <c r="U1092" s="834"/>
      <c r="V1092" s="834"/>
      <c r="W1092" s="834"/>
      <c r="X1092" s="246"/>
      <c r="Y1092" s="246"/>
      <c r="Z1092" s="246"/>
      <c r="AA1092" s="246"/>
      <c r="AB1092" s="246"/>
      <c r="AC1092" s="246"/>
      <c r="AD1092" s="246"/>
      <c r="AE1092" s="345">
        <f>AE1091</f>
        <v>0</v>
      </c>
      <c r="AF1092" s="345">
        <f t="shared" ref="AF1092" si="3221">AF1091</f>
        <v>0</v>
      </c>
      <c r="AG1092" s="345">
        <f t="shared" ref="AG1092" si="3222">AG1091</f>
        <v>0</v>
      </c>
      <c r="AH1092" s="345">
        <f t="shared" ref="AH1092" si="3223">AH1091</f>
        <v>0</v>
      </c>
      <c r="AI1092" s="345">
        <f t="shared" ref="AI1092" si="3224">AI1091</f>
        <v>0</v>
      </c>
      <c r="AJ1092" s="345">
        <f t="shared" ref="AJ1092" si="3225">AJ1091</f>
        <v>0</v>
      </c>
      <c r="AK1092" s="345">
        <f t="shared" ref="AK1092" si="3226">AK1091</f>
        <v>0</v>
      </c>
      <c r="AL1092" s="345">
        <f t="shared" ref="AL1092" si="3227">AL1091</f>
        <v>0</v>
      </c>
      <c r="AM1092" s="345">
        <f t="shared" ref="AM1092" si="3228">AM1091</f>
        <v>0</v>
      </c>
      <c r="AN1092" s="345">
        <f t="shared" ref="AN1092" si="3229">AN1091</f>
        <v>0</v>
      </c>
      <c r="AO1092" s="345">
        <f t="shared" ref="AO1092" si="3230">AO1091</f>
        <v>0</v>
      </c>
      <c r="AP1092" s="345">
        <f t="shared" ref="AP1092" si="3231">AP1091</f>
        <v>0</v>
      </c>
      <c r="AQ1092" s="345">
        <f t="shared" ref="AQ1092" si="3232">AQ1091</f>
        <v>0</v>
      </c>
      <c r="AR1092" s="345">
        <f t="shared" ref="AR1092" si="3233">AR1091</f>
        <v>0</v>
      </c>
      <c r="AS1092" s="257"/>
    </row>
    <row r="1093" spans="1:45" ht="15" hidden="1" customHeight="1" outlineLevel="1">
      <c r="A1093" s="434"/>
      <c r="B1093" s="362"/>
      <c r="C1093" s="242"/>
      <c r="D1093" s="242"/>
      <c r="E1093" s="242"/>
      <c r="F1093" s="242"/>
      <c r="G1093" s="242"/>
      <c r="H1093" s="242"/>
      <c r="I1093" s="242"/>
      <c r="J1093" s="242"/>
      <c r="K1093" s="242"/>
      <c r="L1093" s="242"/>
      <c r="M1093" s="242"/>
      <c r="N1093" s="242"/>
      <c r="O1093" s="242"/>
      <c r="P1093" s="242"/>
      <c r="Q1093" s="242"/>
      <c r="R1093" s="242"/>
      <c r="S1093" s="790"/>
      <c r="T1093" s="790"/>
      <c r="U1093" s="790"/>
      <c r="V1093" s="790"/>
      <c r="W1093" s="790"/>
      <c r="X1093" s="242"/>
      <c r="Y1093" s="242"/>
      <c r="Z1093" s="242"/>
      <c r="AA1093" s="242"/>
      <c r="AB1093" s="242"/>
      <c r="AC1093" s="242"/>
      <c r="AD1093" s="242"/>
      <c r="AE1093" s="346"/>
      <c r="AF1093" s="359"/>
      <c r="AG1093" s="359"/>
      <c r="AH1093" s="359"/>
      <c r="AI1093" s="359"/>
      <c r="AJ1093" s="359"/>
      <c r="AK1093" s="359"/>
      <c r="AL1093" s="359"/>
      <c r="AM1093" s="359"/>
      <c r="AN1093" s="359"/>
      <c r="AO1093" s="359"/>
      <c r="AP1093" s="359"/>
      <c r="AQ1093" s="359"/>
      <c r="AR1093" s="359"/>
      <c r="AS1093" s="257"/>
    </row>
    <row r="1094" spans="1:45" ht="15" hidden="1" customHeight="1" outlineLevel="1">
      <c r="A1094" s="434">
        <v>32</v>
      </c>
      <c r="B1094" s="362" t="s">
        <v>513</v>
      </c>
      <c r="C1094" s="242" t="s">
        <v>323</v>
      </c>
      <c r="D1094" s="246"/>
      <c r="E1094" s="246"/>
      <c r="F1094" s="246"/>
      <c r="G1094" s="246"/>
      <c r="H1094" s="246"/>
      <c r="I1094" s="246"/>
      <c r="J1094" s="246"/>
      <c r="K1094" s="246"/>
      <c r="L1094" s="246"/>
      <c r="M1094" s="246"/>
      <c r="N1094" s="246"/>
      <c r="O1094" s="246"/>
      <c r="P1094" s="246"/>
      <c r="Q1094" s="246">
        <v>12</v>
      </c>
      <c r="R1094" s="246"/>
      <c r="S1094" s="834"/>
      <c r="T1094" s="834"/>
      <c r="U1094" s="834"/>
      <c r="V1094" s="834"/>
      <c r="W1094" s="834"/>
      <c r="X1094" s="246"/>
      <c r="Y1094" s="246"/>
      <c r="Z1094" s="246"/>
      <c r="AA1094" s="246"/>
      <c r="AB1094" s="246"/>
      <c r="AC1094" s="246"/>
      <c r="AD1094" s="246"/>
      <c r="AE1094" s="360"/>
      <c r="AF1094" s="349"/>
      <c r="AG1094" s="349"/>
      <c r="AH1094" s="349"/>
      <c r="AI1094" s="349"/>
      <c r="AJ1094" s="349"/>
      <c r="AK1094" s="349"/>
      <c r="AL1094" s="349"/>
      <c r="AM1094" s="349"/>
      <c r="AN1094" s="349"/>
      <c r="AO1094" s="349"/>
      <c r="AP1094" s="349"/>
      <c r="AQ1094" s="349"/>
      <c r="AR1094" s="349"/>
      <c r="AS1094" s="247">
        <f>SUM(AE1094:AR1094)</f>
        <v>0</v>
      </c>
    </row>
    <row r="1095" spans="1:45" ht="15" hidden="1" customHeight="1" outlineLevel="1">
      <c r="A1095" s="434"/>
      <c r="B1095" s="245" t="s">
        <v>659</v>
      </c>
      <c r="C1095" s="242" t="s">
        <v>325</v>
      </c>
      <c r="D1095" s="246"/>
      <c r="E1095" s="246"/>
      <c r="F1095" s="246"/>
      <c r="G1095" s="246"/>
      <c r="H1095" s="246"/>
      <c r="I1095" s="246"/>
      <c r="J1095" s="246"/>
      <c r="K1095" s="246"/>
      <c r="L1095" s="246"/>
      <c r="M1095" s="246"/>
      <c r="N1095" s="246"/>
      <c r="O1095" s="246"/>
      <c r="P1095" s="246"/>
      <c r="Q1095" s="246">
        <f>Q1094</f>
        <v>12</v>
      </c>
      <c r="R1095" s="246"/>
      <c r="S1095" s="834"/>
      <c r="T1095" s="834"/>
      <c r="U1095" s="834"/>
      <c r="V1095" s="834"/>
      <c r="W1095" s="834"/>
      <c r="X1095" s="246"/>
      <c r="Y1095" s="246"/>
      <c r="Z1095" s="246"/>
      <c r="AA1095" s="246"/>
      <c r="AB1095" s="246"/>
      <c r="AC1095" s="246"/>
      <c r="AD1095" s="246"/>
      <c r="AE1095" s="345">
        <f>AE1094</f>
        <v>0</v>
      </c>
      <c r="AF1095" s="345">
        <f t="shared" ref="AF1095" si="3234">AF1094</f>
        <v>0</v>
      </c>
      <c r="AG1095" s="345">
        <f t="shared" ref="AG1095" si="3235">AG1094</f>
        <v>0</v>
      </c>
      <c r="AH1095" s="345">
        <f t="shared" ref="AH1095" si="3236">AH1094</f>
        <v>0</v>
      </c>
      <c r="AI1095" s="345">
        <f t="shared" ref="AI1095" si="3237">AI1094</f>
        <v>0</v>
      </c>
      <c r="AJ1095" s="345">
        <f t="shared" ref="AJ1095" si="3238">AJ1094</f>
        <v>0</v>
      </c>
      <c r="AK1095" s="345">
        <f t="shared" ref="AK1095" si="3239">AK1094</f>
        <v>0</v>
      </c>
      <c r="AL1095" s="345">
        <f t="shared" ref="AL1095" si="3240">AL1094</f>
        <v>0</v>
      </c>
      <c r="AM1095" s="345">
        <f t="shared" ref="AM1095" si="3241">AM1094</f>
        <v>0</v>
      </c>
      <c r="AN1095" s="345">
        <f t="shared" ref="AN1095" si="3242">AN1094</f>
        <v>0</v>
      </c>
      <c r="AO1095" s="345">
        <f t="shared" ref="AO1095" si="3243">AO1094</f>
        <v>0</v>
      </c>
      <c r="AP1095" s="345">
        <f t="shared" ref="AP1095" si="3244">AP1094</f>
        <v>0</v>
      </c>
      <c r="AQ1095" s="345">
        <f t="shared" ref="AQ1095" si="3245">AQ1094</f>
        <v>0</v>
      </c>
      <c r="AR1095" s="345">
        <f t="shared" ref="AR1095" si="3246">AR1094</f>
        <v>0</v>
      </c>
      <c r="AS1095" s="257"/>
    </row>
    <row r="1096" spans="1:45" ht="15" hidden="1" customHeight="1" outlineLevel="1">
      <c r="A1096" s="434"/>
      <c r="B1096" s="362"/>
      <c r="C1096" s="242"/>
      <c r="D1096" s="242"/>
      <c r="E1096" s="242"/>
      <c r="F1096" s="242"/>
      <c r="G1096" s="242"/>
      <c r="H1096" s="242"/>
      <c r="I1096" s="242"/>
      <c r="J1096" s="242"/>
      <c r="K1096" s="242"/>
      <c r="L1096" s="242"/>
      <c r="M1096" s="242"/>
      <c r="N1096" s="242"/>
      <c r="O1096" s="242"/>
      <c r="P1096" s="242"/>
      <c r="Q1096" s="242"/>
      <c r="R1096" s="242"/>
      <c r="S1096" s="790"/>
      <c r="T1096" s="790"/>
      <c r="U1096" s="790"/>
      <c r="V1096" s="790"/>
      <c r="W1096" s="790"/>
      <c r="X1096" s="242"/>
      <c r="Y1096" s="242"/>
      <c r="Z1096" s="242"/>
      <c r="AA1096" s="242"/>
      <c r="AB1096" s="242"/>
      <c r="AC1096" s="242"/>
      <c r="AD1096" s="242"/>
      <c r="AE1096" s="346"/>
      <c r="AF1096" s="359"/>
      <c r="AG1096" s="359"/>
      <c r="AH1096" s="359"/>
      <c r="AI1096" s="359"/>
      <c r="AJ1096" s="359"/>
      <c r="AK1096" s="359"/>
      <c r="AL1096" s="359"/>
      <c r="AM1096" s="359"/>
      <c r="AN1096" s="359"/>
      <c r="AO1096" s="359"/>
      <c r="AP1096" s="359"/>
      <c r="AQ1096" s="359"/>
      <c r="AR1096" s="359"/>
      <c r="AS1096" s="257"/>
    </row>
    <row r="1097" spans="1:45" ht="15" hidden="1" customHeight="1" outlineLevel="1">
      <c r="A1097" s="434"/>
      <c r="B1097" s="239" t="s">
        <v>514</v>
      </c>
      <c r="C1097" s="242"/>
      <c r="D1097" s="242"/>
      <c r="E1097" s="242"/>
      <c r="F1097" s="242"/>
      <c r="G1097" s="242"/>
      <c r="H1097" s="242"/>
      <c r="I1097" s="242"/>
      <c r="J1097" s="242"/>
      <c r="K1097" s="242"/>
      <c r="L1097" s="242"/>
      <c r="M1097" s="242"/>
      <c r="N1097" s="242"/>
      <c r="O1097" s="242"/>
      <c r="P1097" s="242"/>
      <c r="Q1097" s="242"/>
      <c r="R1097" s="242"/>
      <c r="S1097" s="790"/>
      <c r="T1097" s="790"/>
      <c r="U1097" s="790"/>
      <c r="V1097" s="790"/>
      <c r="W1097" s="790"/>
      <c r="X1097" s="242"/>
      <c r="Y1097" s="242"/>
      <c r="Z1097" s="242"/>
      <c r="AA1097" s="242"/>
      <c r="AB1097" s="242"/>
      <c r="AC1097" s="242"/>
      <c r="AD1097" s="242"/>
      <c r="AE1097" s="346"/>
      <c r="AF1097" s="359"/>
      <c r="AG1097" s="359"/>
      <c r="AH1097" s="359"/>
      <c r="AI1097" s="359"/>
      <c r="AJ1097" s="359"/>
      <c r="AK1097" s="359"/>
      <c r="AL1097" s="359"/>
      <c r="AM1097" s="359"/>
      <c r="AN1097" s="359"/>
      <c r="AO1097" s="359"/>
      <c r="AP1097" s="359"/>
      <c r="AQ1097" s="359"/>
      <c r="AR1097" s="359"/>
      <c r="AS1097" s="257"/>
    </row>
    <row r="1098" spans="1:45" ht="15" hidden="1" customHeight="1" outlineLevel="1">
      <c r="A1098" s="434">
        <v>33</v>
      </c>
      <c r="B1098" s="362" t="s">
        <v>515</v>
      </c>
      <c r="C1098" s="242" t="s">
        <v>323</v>
      </c>
      <c r="D1098" s="246"/>
      <c r="E1098" s="246"/>
      <c r="F1098" s="246"/>
      <c r="G1098" s="246"/>
      <c r="H1098" s="246"/>
      <c r="I1098" s="246"/>
      <c r="J1098" s="246"/>
      <c r="K1098" s="246"/>
      <c r="L1098" s="246"/>
      <c r="M1098" s="246"/>
      <c r="N1098" s="246"/>
      <c r="O1098" s="246"/>
      <c r="P1098" s="246"/>
      <c r="Q1098" s="246">
        <v>0</v>
      </c>
      <c r="R1098" s="246"/>
      <c r="S1098" s="834"/>
      <c r="T1098" s="834"/>
      <c r="U1098" s="834"/>
      <c r="V1098" s="834"/>
      <c r="W1098" s="834"/>
      <c r="X1098" s="246"/>
      <c r="Y1098" s="246"/>
      <c r="Z1098" s="246"/>
      <c r="AA1098" s="246"/>
      <c r="AB1098" s="246"/>
      <c r="AC1098" s="246"/>
      <c r="AD1098" s="246"/>
      <c r="AE1098" s="360"/>
      <c r="AF1098" s="349"/>
      <c r="AG1098" s="349"/>
      <c r="AH1098" s="349"/>
      <c r="AI1098" s="349"/>
      <c r="AJ1098" s="349"/>
      <c r="AK1098" s="349"/>
      <c r="AL1098" s="349"/>
      <c r="AM1098" s="349"/>
      <c r="AN1098" s="349"/>
      <c r="AO1098" s="349"/>
      <c r="AP1098" s="349"/>
      <c r="AQ1098" s="349"/>
      <c r="AR1098" s="349"/>
      <c r="AS1098" s="247">
        <f>SUM(AE1098:AR1098)</f>
        <v>0</v>
      </c>
    </row>
    <row r="1099" spans="1:45" ht="15" hidden="1" customHeight="1" outlineLevel="1">
      <c r="A1099" s="434"/>
      <c r="B1099" s="245" t="s">
        <v>659</v>
      </c>
      <c r="C1099" s="242" t="s">
        <v>325</v>
      </c>
      <c r="D1099" s="246"/>
      <c r="E1099" s="246"/>
      <c r="F1099" s="246"/>
      <c r="G1099" s="246"/>
      <c r="H1099" s="246"/>
      <c r="I1099" s="246"/>
      <c r="J1099" s="246"/>
      <c r="K1099" s="246"/>
      <c r="L1099" s="246"/>
      <c r="M1099" s="246"/>
      <c r="N1099" s="246"/>
      <c r="O1099" s="246"/>
      <c r="P1099" s="246"/>
      <c r="Q1099" s="246">
        <f>Q1098</f>
        <v>0</v>
      </c>
      <c r="R1099" s="246"/>
      <c r="S1099" s="834"/>
      <c r="T1099" s="834"/>
      <c r="U1099" s="834"/>
      <c r="V1099" s="834"/>
      <c r="W1099" s="834"/>
      <c r="X1099" s="246"/>
      <c r="Y1099" s="246"/>
      <c r="Z1099" s="246"/>
      <c r="AA1099" s="246"/>
      <c r="AB1099" s="246"/>
      <c r="AC1099" s="246"/>
      <c r="AD1099" s="246"/>
      <c r="AE1099" s="345">
        <f>AE1098</f>
        <v>0</v>
      </c>
      <c r="AF1099" s="345">
        <f t="shared" ref="AF1099" si="3247">AF1098</f>
        <v>0</v>
      </c>
      <c r="AG1099" s="345">
        <f t="shared" ref="AG1099" si="3248">AG1098</f>
        <v>0</v>
      </c>
      <c r="AH1099" s="345">
        <f t="shared" ref="AH1099" si="3249">AH1098</f>
        <v>0</v>
      </c>
      <c r="AI1099" s="345">
        <f t="shared" ref="AI1099" si="3250">AI1098</f>
        <v>0</v>
      </c>
      <c r="AJ1099" s="345">
        <f t="shared" ref="AJ1099" si="3251">AJ1098</f>
        <v>0</v>
      </c>
      <c r="AK1099" s="345">
        <f t="shared" ref="AK1099" si="3252">AK1098</f>
        <v>0</v>
      </c>
      <c r="AL1099" s="345">
        <f t="shared" ref="AL1099" si="3253">AL1098</f>
        <v>0</v>
      </c>
      <c r="AM1099" s="345">
        <f t="shared" ref="AM1099" si="3254">AM1098</f>
        <v>0</v>
      </c>
      <c r="AN1099" s="345">
        <f t="shared" ref="AN1099" si="3255">AN1098</f>
        <v>0</v>
      </c>
      <c r="AO1099" s="345">
        <f t="shared" ref="AO1099" si="3256">AO1098</f>
        <v>0</v>
      </c>
      <c r="AP1099" s="345">
        <f t="shared" ref="AP1099" si="3257">AP1098</f>
        <v>0</v>
      </c>
      <c r="AQ1099" s="345">
        <f t="shared" ref="AQ1099" si="3258">AQ1098</f>
        <v>0</v>
      </c>
      <c r="AR1099" s="345">
        <f t="shared" ref="AR1099" si="3259">AR1098</f>
        <v>0</v>
      </c>
      <c r="AS1099" s="257"/>
    </row>
    <row r="1100" spans="1:45" ht="15" hidden="1" customHeight="1" outlineLevel="1">
      <c r="A1100" s="434"/>
      <c r="B1100" s="362"/>
      <c r="C1100" s="242"/>
      <c r="D1100" s="242"/>
      <c r="E1100" s="242"/>
      <c r="F1100" s="242"/>
      <c r="G1100" s="242"/>
      <c r="H1100" s="242"/>
      <c r="I1100" s="242"/>
      <c r="J1100" s="242"/>
      <c r="K1100" s="242"/>
      <c r="L1100" s="242"/>
      <c r="M1100" s="242"/>
      <c r="N1100" s="242"/>
      <c r="O1100" s="242"/>
      <c r="P1100" s="242"/>
      <c r="Q1100" s="242"/>
      <c r="R1100" s="242"/>
      <c r="S1100" s="790"/>
      <c r="T1100" s="790"/>
      <c r="U1100" s="790"/>
      <c r="V1100" s="790"/>
      <c r="W1100" s="790"/>
      <c r="X1100" s="242"/>
      <c r="Y1100" s="242"/>
      <c r="Z1100" s="242"/>
      <c r="AA1100" s="242"/>
      <c r="AB1100" s="242"/>
      <c r="AC1100" s="242"/>
      <c r="AD1100" s="242"/>
      <c r="AE1100" s="346"/>
      <c r="AF1100" s="359"/>
      <c r="AG1100" s="359"/>
      <c r="AH1100" s="359"/>
      <c r="AI1100" s="359"/>
      <c r="AJ1100" s="359"/>
      <c r="AK1100" s="359"/>
      <c r="AL1100" s="359"/>
      <c r="AM1100" s="359"/>
      <c r="AN1100" s="359"/>
      <c r="AO1100" s="359"/>
      <c r="AP1100" s="359"/>
      <c r="AQ1100" s="359"/>
      <c r="AR1100" s="359"/>
      <c r="AS1100" s="257"/>
    </row>
    <row r="1101" spans="1:45" ht="15" hidden="1" customHeight="1" outlineLevel="1">
      <c r="A1101" s="434">
        <v>34</v>
      </c>
      <c r="B1101" s="362" t="s">
        <v>516</v>
      </c>
      <c r="C1101" s="242" t="s">
        <v>323</v>
      </c>
      <c r="D1101" s="246"/>
      <c r="E1101" s="246"/>
      <c r="F1101" s="246"/>
      <c r="G1101" s="246"/>
      <c r="H1101" s="246"/>
      <c r="I1101" s="246"/>
      <c r="J1101" s="246"/>
      <c r="K1101" s="246"/>
      <c r="L1101" s="246"/>
      <c r="M1101" s="246"/>
      <c r="N1101" s="246"/>
      <c r="O1101" s="246"/>
      <c r="P1101" s="246"/>
      <c r="Q1101" s="246">
        <v>0</v>
      </c>
      <c r="R1101" s="246"/>
      <c r="S1101" s="834"/>
      <c r="T1101" s="834"/>
      <c r="U1101" s="834"/>
      <c r="V1101" s="834"/>
      <c r="W1101" s="834"/>
      <c r="X1101" s="246"/>
      <c r="Y1101" s="246"/>
      <c r="Z1101" s="246"/>
      <c r="AA1101" s="246"/>
      <c r="AB1101" s="246"/>
      <c r="AC1101" s="246"/>
      <c r="AD1101" s="246"/>
      <c r="AE1101" s="360"/>
      <c r="AF1101" s="349"/>
      <c r="AG1101" s="349"/>
      <c r="AH1101" s="349"/>
      <c r="AI1101" s="349"/>
      <c r="AJ1101" s="349"/>
      <c r="AK1101" s="349"/>
      <c r="AL1101" s="349"/>
      <c r="AM1101" s="349"/>
      <c r="AN1101" s="349"/>
      <c r="AO1101" s="349"/>
      <c r="AP1101" s="349"/>
      <c r="AQ1101" s="349"/>
      <c r="AR1101" s="349"/>
      <c r="AS1101" s="247">
        <f>SUM(AE1101:AR1101)</f>
        <v>0</v>
      </c>
    </row>
    <row r="1102" spans="1:45" ht="15" hidden="1" customHeight="1" outlineLevel="1">
      <c r="A1102" s="434"/>
      <c r="B1102" s="245" t="s">
        <v>659</v>
      </c>
      <c r="C1102" s="242" t="s">
        <v>325</v>
      </c>
      <c r="D1102" s="246"/>
      <c r="E1102" s="246"/>
      <c r="F1102" s="246"/>
      <c r="G1102" s="246"/>
      <c r="H1102" s="246"/>
      <c r="I1102" s="246"/>
      <c r="J1102" s="246"/>
      <c r="K1102" s="246"/>
      <c r="L1102" s="246"/>
      <c r="M1102" s="246"/>
      <c r="N1102" s="246"/>
      <c r="O1102" s="246"/>
      <c r="P1102" s="246"/>
      <c r="Q1102" s="246">
        <f>Q1101</f>
        <v>0</v>
      </c>
      <c r="R1102" s="246"/>
      <c r="S1102" s="834"/>
      <c r="T1102" s="834"/>
      <c r="U1102" s="834"/>
      <c r="V1102" s="834"/>
      <c r="W1102" s="834"/>
      <c r="X1102" s="246"/>
      <c r="Y1102" s="246"/>
      <c r="Z1102" s="246"/>
      <c r="AA1102" s="246"/>
      <c r="AB1102" s="246"/>
      <c r="AC1102" s="246"/>
      <c r="AD1102" s="246"/>
      <c r="AE1102" s="345">
        <f>AE1101</f>
        <v>0</v>
      </c>
      <c r="AF1102" s="345">
        <f t="shared" ref="AF1102" si="3260">AF1101</f>
        <v>0</v>
      </c>
      <c r="AG1102" s="345">
        <f t="shared" ref="AG1102" si="3261">AG1101</f>
        <v>0</v>
      </c>
      <c r="AH1102" s="345">
        <f t="shared" ref="AH1102" si="3262">AH1101</f>
        <v>0</v>
      </c>
      <c r="AI1102" s="345">
        <f t="shared" ref="AI1102" si="3263">AI1101</f>
        <v>0</v>
      </c>
      <c r="AJ1102" s="345">
        <f t="shared" ref="AJ1102" si="3264">AJ1101</f>
        <v>0</v>
      </c>
      <c r="AK1102" s="345">
        <f t="shared" ref="AK1102" si="3265">AK1101</f>
        <v>0</v>
      </c>
      <c r="AL1102" s="345">
        <f t="shared" ref="AL1102" si="3266">AL1101</f>
        <v>0</v>
      </c>
      <c r="AM1102" s="345">
        <f t="shared" ref="AM1102" si="3267">AM1101</f>
        <v>0</v>
      </c>
      <c r="AN1102" s="345">
        <f t="shared" ref="AN1102" si="3268">AN1101</f>
        <v>0</v>
      </c>
      <c r="AO1102" s="345">
        <f t="shared" ref="AO1102" si="3269">AO1101</f>
        <v>0</v>
      </c>
      <c r="AP1102" s="345">
        <f t="shared" ref="AP1102" si="3270">AP1101</f>
        <v>0</v>
      </c>
      <c r="AQ1102" s="345">
        <f t="shared" ref="AQ1102" si="3271">AQ1101</f>
        <v>0</v>
      </c>
      <c r="AR1102" s="345">
        <f t="shared" ref="AR1102" si="3272">AR1101</f>
        <v>0</v>
      </c>
      <c r="AS1102" s="257"/>
    </row>
    <row r="1103" spans="1:45" ht="15" hidden="1" customHeight="1" outlineLevel="1">
      <c r="A1103" s="434"/>
      <c r="B1103" s="362"/>
      <c r="C1103" s="242"/>
      <c r="D1103" s="242"/>
      <c r="E1103" s="242"/>
      <c r="F1103" s="242"/>
      <c r="G1103" s="242"/>
      <c r="H1103" s="242"/>
      <c r="I1103" s="242"/>
      <c r="J1103" s="242"/>
      <c r="K1103" s="242"/>
      <c r="L1103" s="242"/>
      <c r="M1103" s="242"/>
      <c r="N1103" s="242"/>
      <c r="O1103" s="242"/>
      <c r="P1103" s="242"/>
      <c r="Q1103" s="242"/>
      <c r="R1103" s="242"/>
      <c r="S1103" s="790"/>
      <c r="T1103" s="790"/>
      <c r="U1103" s="790"/>
      <c r="V1103" s="790"/>
      <c r="W1103" s="790"/>
      <c r="X1103" s="242"/>
      <c r="Y1103" s="242"/>
      <c r="Z1103" s="242"/>
      <c r="AA1103" s="242"/>
      <c r="AB1103" s="242"/>
      <c r="AC1103" s="242"/>
      <c r="AD1103" s="242"/>
      <c r="AE1103" s="346"/>
      <c r="AF1103" s="359"/>
      <c r="AG1103" s="359"/>
      <c r="AH1103" s="359"/>
      <c r="AI1103" s="359"/>
      <c r="AJ1103" s="359"/>
      <c r="AK1103" s="359"/>
      <c r="AL1103" s="359"/>
      <c r="AM1103" s="359"/>
      <c r="AN1103" s="359"/>
      <c r="AO1103" s="359"/>
      <c r="AP1103" s="359"/>
      <c r="AQ1103" s="359"/>
      <c r="AR1103" s="359"/>
      <c r="AS1103" s="257"/>
    </row>
    <row r="1104" spans="1:45" ht="15" hidden="1" customHeight="1" outlineLevel="1">
      <c r="A1104" s="434">
        <v>35</v>
      </c>
      <c r="B1104" s="362" t="s">
        <v>517</v>
      </c>
      <c r="C1104" s="242" t="s">
        <v>323</v>
      </c>
      <c r="D1104" s="246"/>
      <c r="E1104" s="246"/>
      <c r="F1104" s="246"/>
      <c r="G1104" s="246"/>
      <c r="H1104" s="246"/>
      <c r="I1104" s="246"/>
      <c r="J1104" s="246"/>
      <c r="K1104" s="246"/>
      <c r="L1104" s="246"/>
      <c r="M1104" s="246"/>
      <c r="N1104" s="246"/>
      <c r="O1104" s="246"/>
      <c r="P1104" s="246"/>
      <c r="Q1104" s="246">
        <v>0</v>
      </c>
      <c r="R1104" s="246"/>
      <c r="S1104" s="834"/>
      <c r="T1104" s="834"/>
      <c r="U1104" s="834"/>
      <c r="V1104" s="834"/>
      <c r="W1104" s="834"/>
      <c r="X1104" s="246"/>
      <c r="Y1104" s="246"/>
      <c r="Z1104" s="246"/>
      <c r="AA1104" s="246"/>
      <c r="AB1104" s="246"/>
      <c r="AC1104" s="246"/>
      <c r="AD1104" s="246"/>
      <c r="AE1104" s="360"/>
      <c r="AF1104" s="349"/>
      <c r="AG1104" s="349"/>
      <c r="AH1104" s="349"/>
      <c r="AI1104" s="349"/>
      <c r="AJ1104" s="349"/>
      <c r="AK1104" s="349"/>
      <c r="AL1104" s="349"/>
      <c r="AM1104" s="349"/>
      <c r="AN1104" s="349"/>
      <c r="AO1104" s="349"/>
      <c r="AP1104" s="349"/>
      <c r="AQ1104" s="349"/>
      <c r="AR1104" s="349"/>
      <c r="AS1104" s="247">
        <f>SUM(AE1104:AR1104)</f>
        <v>0</v>
      </c>
    </row>
    <row r="1105" spans="1:45" ht="15" hidden="1" customHeight="1" outlineLevel="1">
      <c r="A1105" s="434"/>
      <c r="B1105" s="245" t="s">
        <v>659</v>
      </c>
      <c r="C1105" s="242" t="s">
        <v>325</v>
      </c>
      <c r="D1105" s="246"/>
      <c r="E1105" s="246"/>
      <c r="F1105" s="246"/>
      <c r="G1105" s="246"/>
      <c r="H1105" s="246"/>
      <c r="I1105" s="246"/>
      <c r="J1105" s="246"/>
      <c r="K1105" s="246"/>
      <c r="L1105" s="246"/>
      <c r="M1105" s="246"/>
      <c r="N1105" s="246"/>
      <c r="O1105" s="246"/>
      <c r="P1105" s="246"/>
      <c r="Q1105" s="246">
        <f>Q1104</f>
        <v>0</v>
      </c>
      <c r="R1105" s="246"/>
      <c r="S1105" s="834"/>
      <c r="T1105" s="834"/>
      <c r="U1105" s="834"/>
      <c r="V1105" s="834"/>
      <c r="W1105" s="834"/>
      <c r="X1105" s="246"/>
      <c r="Y1105" s="246"/>
      <c r="Z1105" s="246"/>
      <c r="AA1105" s="246"/>
      <c r="AB1105" s="246"/>
      <c r="AC1105" s="246"/>
      <c r="AD1105" s="246"/>
      <c r="AE1105" s="345">
        <f>AE1104</f>
        <v>0</v>
      </c>
      <c r="AF1105" s="345">
        <f t="shared" ref="AF1105" si="3273">AF1104</f>
        <v>0</v>
      </c>
      <c r="AG1105" s="345">
        <f t="shared" ref="AG1105" si="3274">AG1104</f>
        <v>0</v>
      </c>
      <c r="AH1105" s="345">
        <f t="shared" ref="AH1105" si="3275">AH1104</f>
        <v>0</v>
      </c>
      <c r="AI1105" s="345">
        <f t="shared" ref="AI1105" si="3276">AI1104</f>
        <v>0</v>
      </c>
      <c r="AJ1105" s="345">
        <f t="shared" ref="AJ1105" si="3277">AJ1104</f>
        <v>0</v>
      </c>
      <c r="AK1105" s="345">
        <f t="shared" ref="AK1105" si="3278">AK1104</f>
        <v>0</v>
      </c>
      <c r="AL1105" s="345">
        <f t="shared" ref="AL1105" si="3279">AL1104</f>
        <v>0</v>
      </c>
      <c r="AM1105" s="345">
        <f t="shared" ref="AM1105" si="3280">AM1104</f>
        <v>0</v>
      </c>
      <c r="AN1105" s="345">
        <f t="shared" ref="AN1105" si="3281">AN1104</f>
        <v>0</v>
      </c>
      <c r="AO1105" s="345">
        <f t="shared" ref="AO1105" si="3282">AO1104</f>
        <v>0</v>
      </c>
      <c r="AP1105" s="345">
        <f t="shared" ref="AP1105" si="3283">AP1104</f>
        <v>0</v>
      </c>
      <c r="AQ1105" s="345">
        <f t="shared" ref="AQ1105" si="3284">AQ1104</f>
        <v>0</v>
      </c>
      <c r="AR1105" s="345">
        <f t="shared" ref="AR1105" si="3285">AR1104</f>
        <v>0</v>
      </c>
      <c r="AS1105" s="257"/>
    </row>
    <row r="1106" spans="1:45" ht="15" hidden="1" customHeight="1" outlineLevel="1">
      <c r="A1106" s="434"/>
      <c r="B1106" s="365"/>
      <c r="C1106" s="242"/>
      <c r="D1106" s="242"/>
      <c r="E1106" s="242"/>
      <c r="F1106" s="242"/>
      <c r="G1106" s="242"/>
      <c r="H1106" s="242"/>
      <c r="I1106" s="242"/>
      <c r="J1106" s="242"/>
      <c r="K1106" s="242"/>
      <c r="L1106" s="242"/>
      <c r="M1106" s="242"/>
      <c r="N1106" s="242"/>
      <c r="O1106" s="242"/>
      <c r="P1106" s="242"/>
      <c r="Q1106" s="242"/>
      <c r="R1106" s="242"/>
      <c r="S1106" s="790"/>
      <c r="T1106" s="790"/>
      <c r="U1106" s="790"/>
      <c r="V1106" s="790"/>
      <c r="W1106" s="790"/>
      <c r="X1106" s="242"/>
      <c r="Y1106" s="242"/>
      <c r="Z1106" s="242"/>
      <c r="AA1106" s="242"/>
      <c r="AB1106" s="242"/>
      <c r="AC1106" s="242"/>
      <c r="AD1106" s="242"/>
      <c r="AE1106" s="346"/>
      <c r="AF1106" s="359"/>
      <c r="AG1106" s="359"/>
      <c r="AH1106" s="359"/>
      <c r="AI1106" s="359"/>
      <c r="AJ1106" s="359"/>
      <c r="AK1106" s="359"/>
      <c r="AL1106" s="359"/>
      <c r="AM1106" s="359"/>
      <c r="AN1106" s="359"/>
      <c r="AO1106" s="359"/>
      <c r="AP1106" s="359"/>
      <c r="AQ1106" s="359"/>
      <c r="AR1106" s="359"/>
      <c r="AS1106" s="257"/>
    </row>
    <row r="1107" spans="1:45" ht="15" customHeight="1" collapsed="1">
      <c r="A1107" s="434"/>
      <c r="B1107" s="239" t="s">
        <v>518</v>
      </c>
      <c r="C1107" s="242"/>
      <c r="D1107" s="242"/>
      <c r="E1107" s="242"/>
      <c r="F1107" s="242"/>
      <c r="G1107" s="242"/>
      <c r="H1107" s="242"/>
      <c r="I1107" s="242"/>
      <c r="J1107" s="242"/>
      <c r="K1107" s="242"/>
      <c r="L1107" s="242"/>
      <c r="M1107" s="242"/>
      <c r="N1107" s="242"/>
      <c r="O1107" s="242"/>
      <c r="P1107" s="242"/>
      <c r="Q1107" s="242"/>
      <c r="R1107" s="242"/>
      <c r="S1107" s="790"/>
      <c r="T1107" s="790"/>
      <c r="U1107" s="790"/>
      <c r="V1107" s="790"/>
      <c r="W1107" s="790"/>
      <c r="X1107" s="242"/>
      <c r="Y1107" s="242"/>
      <c r="Z1107" s="242"/>
      <c r="AA1107" s="242"/>
      <c r="AB1107" s="242"/>
      <c r="AC1107" s="242"/>
      <c r="AD1107" s="242"/>
      <c r="AE1107" s="346"/>
      <c r="AF1107" s="359"/>
      <c r="AG1107" s="359"/>
      <c r="AH1107" s="359"/>
      <c r="AI1107" s="359"/>
      <c r="AJ1107" s="359"/>
      <c r="AK1107" s="359"/>
      <c r="AL1107" s="359"/>
      <c r="AM1107" s="359"/>
      <c r="AN1107" s="359"/>
      <c r="AO1107" s="359"/>
      <c r="AP1107" s="359"/>
      <c r="AQ1107" s="359"/>
      <c r="AR1107" s="359"/>
      <c r="AS1107" s="257"/>
    </row>
    <row r="1108" spans="1:45" ht="28.5" hidden="1" customHeight="1" outlineLevel="1">
      <c r="A1108" s="434">
        <v>36</v>
      </c>
      <c r="B1108" s="362" t="s">
        <v>519</v>
      </c>
      <c r="C1108" s="242" t="s">
        <v>323</v>
      </c>
      <c r="D1108" s="246"/>
      <c r="E1108" s="246"/>
      <c r="F1108" s="246"/>
      <c r="G1108" s="246"/>
      <c r="H1108" s="246"/>
      <c r="I1108" s="246"/>
      <c r="J1108" s="246"/>
      <c r="K1108" s="246"/>
      <c r="L1108" s="246"/>
      <c r="M1108" s="246"/>
      <c r="N1108" s="246"/>
      <c r="O1108" s="246"/>
      <c r="P1108" s="246"/>
      <c r="Q1108" s="246">
        <v>12</v>
      </c>
      <c r="R1108" s="246"/>
      <c r="S1108" s="834"/>
      <c r="T1108" s="834"/>
      <c r="U1108" s="834"/>
      <c r="V1108" s="834"/>
      <c r="W1108" s="834"/>
      <c r="X1108" s="246"/>
      <c r="Y1108" s="246"/>
      <c r="Z1108" s="246"/>
      <c r="AA1108" s="246"/>
      <c r="AB1108" s="246"/>
      <c r="AC1108" s="246"/>
      <c r="AD1108" s="246"/>
      <c r="AE1108" s="360"/>
      <c r="AF1108" s="349"/>
      <c r="AG1108" s="349"/>
      <c r="AH1108" s="349"/>
      <c r="AI1108" s="349"/>
      <c r="AJ1108" s="349"/>
      <c r="AK1108" s="349"/>
      <c r="AL1108" s="349"/>
      <c r="AM1108" s="349"/>
      <c r="AN1108" s="349"/>
      <c r="AO1108" s="349"/>
      <c r="AP1108" s="349"/>
      <c r="AQ1108" s="349"/>
      <c r="AR1108" s="349"/>
      <c r="AS1108" s="247">
        <f>SUM(AE1108:AR1108)</f>
        <v>0</v>
      </c>
    </row>
    <row r="1109" spans="1:45" ht="15" hidden="1" customHeight="1" outlineLevel="1">
      <c r="A1109" s="434"/>
      <c r="B1109" s="245" t="s">
        <v>659</v>
      </c>
      <c r="C1109" s="242" t="s">
        <v>325</v>
      </c>
      <c r="D1109" s="246"/>
      <c r="E1109" s="246"/>
      <c r="F1109" s="246"/>
      <c r="G1109" s="246"/>
      <c r="H1109" s="246"/>
      <c r="I1109" s="246"/>
      <c r="J1109" s="246"/>
      <c r="K1109" s="246"/>
      <c r="L1109" s="246"/>
      <c r="M1109" s="246"/>
      <c r="N1109" s="246"/>
      <c r="O1109" s="246"/>
      <c r="P1109" s="246"/>
      <c r="Q1109" s="246">
        <f>Q1108</f>
        <v>12</v>
      </c>
      <c r="R1109" s="246"/>
      <c r="S1109" s="834"/>
      <c r="T1109" s="834"/>
      <c r="U1109" s="834"/>
      <c r="V1109" s="834"/>
      <c r="W1109" s="834"/>
      <c r="X1109" s="246"/>
      <c r="Y1109" s="246"/>
      <c r="Z1109" s="246"/>
      <c r="AA1109" s="246"/>
      <c r="AB1109" s="246"/>
      <c r="AC1109" s="246"/>
      <c r="AD1109" s="246"/>
      <c r="AE1109" s="345">
        <f>AE1108</f>
        <v>0</v>
      </c>
      <c r="AF1109" s="345">
        <f t="shared" ref="AF1109" si="3286">AF1108</f>
        <v>0</v>
      </c>
      <c r="AG1109" s="345">
        <f t="shared" ref="AG1109" si="3287">AG1108</f>
        <v>0</v>
      </c>
      <c r="AH1109" s="345">
        <f t="shared" ref="AH1109" si="3288">AH1108</f>
        <v>0</v>
      </c>
      <c r="AI1109" s="345">
        <f t="shared" ref="AI1109" si="3289">AI1108</f>
        <v>0</v>
      </c>
      <c r="AJ1109" s="345">
        <f t="shared" ref="AJ1109" si="3290">AJ1108</f>
        <v>0</v>
      </c>
      <c r="AK1109" s="345">
        <f t="shared" ref="AK1109" si="3291">AK1108</f>
        <v>0</v>
      </c>
      <c r="AL1109" s="345">
        <f t="shared" ref="AL1109" si="3292">AL1108</f>
        <v>0</v>
      </c>
      <c r="AM1109" s="345">
        <f t="shared" ref="AM1109" si="3293">AM1108</f>
        <v>0</v>
      </c>
      <c r="AN1109" s="345">
        <f t="shared" ref="AN1109" si="3294">AN1108</f>
        <v>0</v>
      </c>
      <c r="AO1109" s="345">
        <f t="shared" ref="AO1109" si="3295">AO1108</f>
        <v>0</v>
      </c>
      <c r="AP1109" s="345">
        <f t="shared" ref="AP1109" si="3296">AP1108</f>
        <v>0</v>
      </c>
      <c r="AQ1109" s="345">
        <f t="shared" ref="AQ1109" si="3297">AQ1108</f>
        <v>0</v>
      </c>
      <c r="AR1109" s="345">
        <f t="shared" ref="AR1109" si="3298">AR1108</f>
        <v>0</v>
      </c>
      <c r="AS1109" s="257"/>
    </row>
    <row r="1110" spans="1:45" ht="15" hidden="1" customHeight="1" outlineLevel="1">
      <c r="A1110" s="434"/>
      <c r="B1110" s="362"/>
      <c r="C1110" s="242"/>
      <c r="D1110" s="242"/>
      <c r="E1110" s="242"/>
      <c r="F1110" s="242"/>
      <c r="G1110" s="242"/>
      <c r="H1110" s="242"/>
      <c r="I1110" s="242"/>
      <c r="J1110" s="242"/>
      <c r="K1110" s="242"/>
      <c r="L1110" s="242"/>
      <c r="M1110" s="242"/>
      <c r="N1110" s="242"/>
      <c r="O1110" s="242"/>
      <c r="P1110" s="242"/>
      <c r="Q1110" s="242"/>
      <c r="R1110" s="242"/>
      <c r="S1110" s="790"/>
      <c r="T1110" s="790"/>
      <c r="U1110" s="790"/>
      <c r="V1110" s="790"/>
      <c r="W1110" s="790"/>
      <c r="X1110" s="242"/>
      <c r="Y1110" s="242"/>
      <c r="Z1110" s="242"/>
      <c r="AA1110" s="242"/>
      <c r="AB1110" s="242"/>
      <c r="AC1110" s="242"/>
      <c r="AD1110" s="242"/>
      <c r="AE1110" s="346"/>
      <c r="AF1110" s="359"/>
      <c r="AG1110" s="359"/>
      <c r="AH1110" s="359"/>
      <c r="AI1110" s="359"/>
      <c r="AJ1110" s="359"/>
      <c r="AK1110" s="359"/>
      <c r="AL1110" s="359"/>
      <c r="AM1110" s="359"/>
      <c r="AN1110" s="359"/>
      <c r="AO1110" s="359"/>
      <c r="AP1110" s="359"/>
      <c r="AQ1110" s="359"/>
      <c r="AR1110" s="359"/>
      <c r="AS1110" s="257"/>
    </row>
    <row r="1111" spans="1:45" ht="15" hidden="1" customHeight="1" outlineLevel="1">
      <c r="A1111" s="434">
        <v>37</v>
      </c>
      <c r="B1111" s="362" t="s">
        <v>520</v>
      </c>
      <c r="C1111" s="242" t="s">
        <v>323</v>
      </c>
      <c r="D1111" s="246"/>
      <c r="E1111" s="246"/>
      <c r="F1111" s="246"/>
      <c r="G1111" s="246"/>
      <c r="H1111" s="246"/>
      <c r="I1111" s="246"/>
      <c r="J1111" s="246"/>
      <c r="K1111" s="246"/>
      <c r="L1111" s="246"/>
      <c r="M1111" s="246"/>
      <c r="N1111" s="246"/>
      <c r="O1111" s="246"/>
      <c r="P1111" s="246"/>
      <c r="Q1111" s="246">
        <v>12</v>
      </c>
      <c r="R1111" s="246"/>
      <c r="S1111" s="834"/>
      <c r="T1111" s="834"/>
      <c r="U1111" s="834"/>
      <c r="V1111" s="834"/>
      <c r="W1111" s="834"/>
      <c r="X1111" s="246"/>
      <c r="Y1111" s="246"/>
      <c r="Z1111" s="246"/>
      <c r="AA1111" s="246"/>
      <c r="AB1111" s="246"/>
      <c r="AC1111" s="246"/>
      <c r="AD1111" s="246"/>
      <c r="AE1111" s="360"/>
      <c r="AF1111" s="349"/>
      <c r="AG1111" s="349"/>
      <c r="AH1111" s="349"/>
      <c r="AI1111" s="349"/>
      <c r="AJ1111" s="349"/>
      <c r="AK1111" s="349"/>
      <c r="AL1111" s="349"/>
      <c r="AM1111" s="349"/>
      <c r="AN1111" s="349"/>
      <c r="AO1111" s="349"/>
      <c r="AP1111" s="349"/>
      <c r="AQ1111" s="349"/>
      <c r="AR1111" s="349"/>
      <c r="AS1111" s="247">
        <f>SUM(AE1111:AR1111)</f>
        <v>0</v>
      </c>
    </row>
    <row r="1112" spans="1:45" ht="15" hidden="1" customHeight="1" outlineLevel="1">
      <c r="A1112" s="434"/>
      <c r="B1112" s="245" t="s">
        <v>659</v>
      </c>
      <c r="C1112" s="242" t="s">
        <v>325</v>
      </c>
      <c r="D1112" s="246"/>
      <c r="E1112" s="246"/>
      <c r="F1112" s="246"/>
      <c r="G1112" s="246"/>
      <c r="H1112" s="246"/>
      <c r="I1112" s="246"/>
      <c r="J1112" s="246"/>
      <c r="K1112" s="246"/>
      <c r="L1112" s="246"/>
      <c r="M1112" s="246"/>
      <c r="N1112" s="246"/>
      <c r="O1112" s="246"/>
      <c r="P1112" s="246"/>
      <c r="Q1112" s="246">
        <f>Q1111</f>
        <v>12</v>
      </c>
      <c r="R1112" s="246"/>
      <c r="S1112" s="834"/>
      <c r="T1112" s="834"/>
      <c r="U1112" s="834"/>
      <c r="V1112" s="834"/>
      <c r="W1112" s="834"/>
      <c r="X1112" s="246"/>
      <c r="Y1112" s="246"/>
      <c r="Z1112" s="246"/>
      <c r="AA1112" s="246"/>
      <c r="AB1112" s="246"/>
      <c r="AC1112" s="246"/>
      <c r="AD1112" s="246"/>
      <c r="AE1112" s="345">
        <f>AE1111</f>
        <v>0</v>
      </c>
      <c r="AF1112" s="345">
        <f t="shared" ref="AF1112" si="3299">AF1111</f>
        <v>0</v>
      </c>
      <c r="AG1112" s="345">
        <f t="shared" ref="AG1112" si="3300">AG1111</f>
        <v>0</v>
      </c>
      <c r="AH1112" s="345">
        <f t="shared" ref="AH1112" si="3301">AH1111</f>
        <v>0</v>
      </c>
      <c r="AI1112" s="345">
        <f t="shared" ref="AI1112" si="3302">AI1111</f>
        <v>0</v>
      </c>
      <c r="AJ1112" s="345">
        <f t="shared" ref="AJ1112" si="3303">AJ1111</f>
        <v>0</v>
      </c>
      <c r="AK1112" s="345">
        <f t="shared" ref="AK1112" si="3304">AK1111</f>
        <v>0</v>
      </c>
      <c r="AL1112" s="345">
        <f t="shared" ref="AL1112" si="3305">AL1111</f>
        <v>0</v>
      </c>
      <c r="AM1112" s="345">
        <f t="shared" ref="AM1112" si="3306">AM1111</f>
        <v>0</v>
      </c>
      <c r="AN1112" s="345">
        <f t="shared" ref="AN1112" si="3307">AN1111</f>
        <v>0</v>
      </c>
      <c r="AO1112" s="345">
        <f t="shared" ref="AO1112" si="3308">AO1111</f>
        <v>0</v>
      </c>
      <c r="AP1112" s="345">
        <f t="shared" ref="AP1112" si="3309">AP1111</f>
        <v>0</v>
      </c>
      <c r="AQ1112" s="345">
        <f t="shared" ref="AQ1112" si="3310">AQ1111</f>
        <v>0</v>
      </c>
      <c r="AR1112" s="345">
        <f t="shared" ref="AR1112" si="3311">AR1111</f>
        <v>0</v>
      </c>
      <c r="AS1112" s="257"/>
    </row>
    <row r="1113" spans="1:45" ht="15" hidden="1" customHeight="1" outlineLevel="1">
      <c r="A1113" s="434"/>
      <c r="B1113" s="362"/>
      <c r="C1113" s="242"/>
      <c r="D1113" s="242"/>
      <c r="E1113" s="242"/>
      <c r="F1113" s="242"/>
      <c r="G1113" s="242"/>
      <c r="H1113" s="242"/>
      <c r="I1113" s="242"/>
      <c r="J1113" s="242"/>
      <c r="K1113" s="242"/>
      <c r="L1113" s="242"/>
      <c r="M1113" s="242"/>
      <c r="N1113" s="242"/>
      <c r="O1113" s="242"/>
      <c r="P1113" s="242"/>
      <c r="Q1113" s="242"/>
      <c r="R1113" s="242"/>
      <c r="S1113" s="790"/>
      <c r="T1113" s="790"/>
      <c r="U1113" s="790"/>
      <c r="V1113" s="790"/>
      <c r="W1113" s="790"/>
      <c r="X1113" s="242"/>
      <c r="Y1113" s="242"/>
      <c r="Z1113" s="242"/>
      <c r="AA1113" s="242"/>
      <c r="AB1113" s="242"/>
      <c r="AC1113" s="242"/>
      <c r="AD1113" s="242"/>
      <c r="AE1113" s="346"/>
      <c r="AF1113" s="359"/>
      <c r="AG1113" s="359"/>
      <c r="AH1113" s="359"/>
      <c r="AI1113" s="359"/>
      <c r="AJ1113" s="359"/>
      <c r="AK1113" s="359"/>
      <c r="AL1113" s="359"/>
      <c r="AM1113" s="359"/>
      <c r="AN1113" s="359"/>
      <c r="AO1113" s="359"/>
      <c r="AP1113" s="359"/>
      <c r="AQ1113" s="359"/>
      <c r="AR1113" s="359"/>
      <c r="AS1113" s="257"/>
    </row>
    <row r="1114" spans="1:45" ht="15" hidden="1" customHeight="1" outlineLevel="1">
      <c r="A1114" s="434">
        <v>38</v>
      </c>
      <c r="B1114" s="362" t="s">
        <v>521</v>
      </c>
      <c r="C1114" s="242" t="s">
        <v>323</v>
      </c>
      <c r="D1114" s="246"/>
      <c r="E1114" s="246"/>
      <c r="F1114" s="246"/>
      <c r="G1114" s="246"/>
      <c r="H1114" s="246"/>
      <c r="I1114" s="246"/>
      <c r="J1114" s="246"/>
      <c r="K1114" s="246"/>
      <c r="L1114" s="246"/>
      <c r="M1114" s="246"/>
      <c r="N1114" s="246"/>
      <c r="O1114" s="246"/>
      <c r="P1114" s="246"/>
      <c r="Q1114" s="246">
        <v>12</v>
      </c>
      <c r="R1114" s="246"/>
      <c r="S1114" s="834"/>
      <c r="T1114" s="834"/>
      <c r="U1114" s="834"/>
      <c r="V1114" s="834"/>
      <c r="W1114" s="834"/>
      <c r="X1114" s="246"/>
      <c r="Y1114" s="246"/>
      <c r="Z1114" s="246"/>
      <c r="AA1114" s="246"/>
      <c r="AB1114" s="246"/>
      <c r="AC1114" s="246"/>
      <c r="AD1114" s="246"/>
      <c r="AE1114" s="360"/>
      <c r="AF1114" s="349"/>
      <c r="AG1114" s="349"/>
      <c r="AH1114" s="349"/>
      <c r="AI1114" s="349"/>
      <c r="AJ1114" s="349"/>
      <c r="AK1114" s="349"/>
      <c r="AL1114" s="349"/>
      <c r="AM1114" s="349"/>
      <c r="AN1114" s="349"/>
      <c r="AO1114" s="349"/>
      <c r="AP1114" s="349"/>
      <c r="AQ1114" s="349"/>
      <c r="AR1114" s="349"/>
      <c r="AS1114" s="247">
        <f>SUM(AE1114:AR1114)</f>
        <v>0</v>
      </c>
    </row>
    <row r="1115" spans="1:45" ht="15" hidden="1" customHeight="1" outlineLevel="1">
      <c r="A1115" s="434"/>
      <c r="B1115" s="245" t="s">
        <v>659</v>
      </c>
      <c r="C1115" s="242" t="s">
        <v>325</v>
      </c>
      <c r="D1115" s="246"/>
      <c r="E1115" s="246"/>
      <c r="F1115" s="246"/>
      <c r="G1115" s="246"/>
      <c r="H1115" s="246"/>
      <c r="I1115" s="246"/>
      <c r="J1115" s="246"/>
      <c r="K1115" s="246"/>
      <c r="L1115" s="246"/>
      <c r="M1115" s="246"/>
      <c r="N1115" s="246"/>
      <c r="O1115" s="246"/>
      <c r="P1115" s="246"/>
      <c r="Q1115" s="246">
        <f>Q1114</f>
        <v>12</v>
      </c>
      <c r="R1115" s="246"/>
      <c r="S1115" s="834"/>
      <c r="T1115" s="834"/>
      <c r="U1115" s="834"/>
      <c r="V1115" s="834"/>
      <c r="W1115" s="834"/>
      <c r="X1115" s="246"/>
      <c r="Y1115" s="246"/>
      <c r="Z1115" s="246"/>
      <c r="AA1115" s="246"/>
      <c r="AB1115" s="246"/>
      <c r="AC1115" s="246"/>
      <c r="AD1115" s="246"/>
      <c r="AE1115" s="345">
        <f>AE1114</f>
        <v>0</v>
      </c>
      <c r="AF1115" s="345">
        <f t="shared" ref="AF1115" si="3312">AF1114</f>
        <v>0</v>
      </c>
      <c r="AG1115" s="345">
        <f t="shared" ref="AG1115" si="3313">AG1114</f>
        <v>0</v>
      </c>
      <c r="AH1115" s="345">
        <f t="shared" ref="AH1115" si="3314">AH1114</f>
        <v>0</v>
      </c>
      <c r="AI1115" s="345">
        <f t="shared" ref="AI1115" si="3315">AI1114</f>
        <v>0</v>
      </c>
      <c r="AJ1115" s="345">
        <f t="shared" ref="AJ1115" si="3316">AJ1114</f>
        <v>0</v>
      </c>
      <c r="AK1115" s="345">
        <f t="shared" ref="AK1115" si="3317">AK1114</f>
        <v>0</v>
      </c>
      <c r="AL1115" s="345">
        <f t="shared" ref="AL1115" si="3318">AL1114</f>
        <v>0</v>
      </c>
      <c r="AM1115" s="345">
        <f t="shared" ref="AM1115" si="3319">AM1114</f>
        <v>0</v>
      </c>
      <c r="AN1115" s="345">
        <f t="shared" ref="AN1115" si="3320">AN1114</f>
        <v>0</v>
      </c>
      <c r="AO1115" s="345">
        <f t="shared" ref="AO1115" si="3321">AO1114</f>
        <v>0</v>
      </c>
      <c r="AP1115" s="345">
        <f t="shared" ref="AP1115" si="3322">AP1114</f>
        <v>0</v>
      </c>
      <c r="AQ1115" s="345">
        <f t="shared" ref="AQ1115" si="3323">AQ1114</f>
        <v>0</v>
      </c>
      <c r="AR1115" s="345">
        <f t="shared" ref="AR1115" si="3324">AR1114</f>
        <v>0</v>
      </c>
      <c r="AS1115" s="257"/>
    </row>
    <row r="1116" spans="1:45" ht="15" hidden="1" customHeight="1" outlineLevel="1">
      <c r="A1116" s="434"/>
      <c r="B1116" s="362"/>
      <c r="C1116" s="242"/>
      <c r="D1116" s="242"/>
      <c r="E1116" s="242"/>
      <c r="F1116" s="242"/>
      <c r="G1116" s="242"/>
      <c r="H1116" s="242"/>
      <c r="I1116" s="242"/>
      <c r="J1116" s="242"/>
      <c r="K1116" s="242"/>
      <c r="L1116" s="242"/>
      <c r="M1116" s="242"/>
      <c r="N1116" s="242"/>
      <c r="O1116" s="242"/>
      <c r="P1116" s="242"/>
      <c r="Q1116" s="242"/>
      <c r="R1116" s="242"/>
      <c r="S1116" s="790"/>
      <c r="T1116" s="790"/>
      <c r="U1116" s="790"/>
      <c r="V1116" s="790"/>
      <c r="W1116" s="790"/>
      <c r="X1116" s="242"/>
      <c r="Y1116" s="242"/>
      <c r="Z1116" s="242"/>
      <c r="AA1116" s="242"/>
      <c r="AB1116" s="242"/>
      <c r="AC1116" s="242"/>
      <c r="AD1116" s="242"/>
      <c r="AE1116" s="346"/>
      <c r="AF1116" s="359"/>
      <c r="AG1116" s="359"/>
      <c r="AH1116" s="359"/>
      <c r="AI1116" s="359"/>
      <c r="AJ1116" s="359"/>
      <c r="AK1116" s="359"/>
      <c r="AL1116" s="359"/>
      <c r="AM1116" s="359"/>
      <c r="AN1116" s="359"/>
      <c r="AO1116" s="359"/>
      <c r="AP1116" s="359"/>
      <c r="AQ1116" s="359"/>
      <c r="AR1116" s="359"/>
      <c r="AS1116" s="257"/>
    </row>
    <row r="1117" spans="1:45" ht="15" hidden="1" customHeight="1" outlineLevel="1">
      <c r="A1117" s="434">
        <v>39</v>
      </c>
      <c r="B1117" s="362" t="s">
        <v>522</v>
      </c>
      <c r="C1117" s="242" t="s">
        <v>323</v>
      </c>
      <c r="D1117" s="246"/>
      <c r="E1117" s="246"/>
      <c r="F1117" s="246"/>
      <c r="G1117" s="246"/>
      <c r="H1117" s="246"/>
      <c r="I1117" s="246"/>
      <c r="J1117" s="246"/>
      <c r="K1117" s="246"/>
      <c r="L1117" s="246"/>
      <c r="M1117" s="246"/>
      <c r="N1117" s="246"/>
      <c r="O1117" s="246"/>
      <c r="P1117" s="246"/>
      <c r="Q1117" s="246">
        <v>12</v>
      </c>
      <c r="R1117" s="246"/>
      <c r="S1117" s="834"/>
      <c r="T1117" s="834"/>
      <c r="U1117" s="834"/>
      <c r="V1117" s="834"/>
      <c r="W1117" s="834"/>
      <c r="X1117" s="246"/>
      <c r="Y1117" s="246"/>
      <c r="Z1117" s="246"/>
      <c r="AA1117" s="246"/>
      <c r="AB1117" s="246"/>
      <c r="AC1117" s="246"/>
      <c r="AD1117" s="246"/>
      <c r="AE1117" s="360"/>
      <c r="AF1117" s="349"/>
      <c r="AG1117" s="349"/>
      <c r="AH1117" s="349"/>
      <c r="AI1117" s="349"/>
      <c r="AJ1117" s="349"/>
      <c r="AK1117" s="349"/>
      <c r="AL1117" s="349"/>
      <c r="AM1117" s="349"/>
      <c r="AN1117" s="349"/>
      <c r="AO1117" s="349"/>
      <c r="AP1117" s="349"/>
      <c r="AQ1117" s="349"/>
      <c r="AR1117" s="349"/>
      <c r="AS1117" s="247">
        <f>SUM(AE1117:AR1117)</f>
        <v>0</v>
      </c>
    </row>
    <row r="1118" spans="1:45" ht="15" hidden="1" customHeight="1" outlineLevel="1">
      <c r="A1118" s="434"/>
      <c r="B1118" s="245" t="s">
        <v>659</v>
      </c>
      <c r="C1118" s="242" t="s">
        <v>325</v>
      </c>
      <c r="D1118" s="246"/>
      <c r="E1118" s="246"/>
      <c r="F1118" s="246"/>
      <c r="G1118" s="246"/>
      <c r="H1118" s="246"/>
      <c r="I1118" s="246"/>
      <c r="J1118" s="246"/>
      <c r="K1118" s="246"/>
      <c r="L1118" s="246"/>
      <c r="M1118" s="246"/>
      <c r="N1118" s="246"/>
      <c r="O1118" s="246"/>
      <c r="P1118" s="246"/>
      <c r="Q1118" s="246">
        <f>Q1117</f>
        <v>12</v>
      </c>
      <c r="R1118" s="246"/>
      <c r="S1118" s="834"/>
      <c r="T1118" s="834"/>
      <c r="U1118" s="834"/>
      <c r="V1118" s="834"/>
      <c r="W1118" s="834"/>
      <c r="X1118" s="246"/>
      <c r="Y1118" s="246"/>
      <c r="Z1118" s="246"/>
      <c r="AA1118" s="246"/>
      <c r="AB1118" s="246"/>
      <c r="AC1118" s="246"/>
      <c r="AD1118" s="246"/>
      <c r="AE1118" s="345">
        <f>AE1117</f>
        <v>0</v>
      </c>
      <c r="AF1118" s="345">
        <f t="shared" ref="AF1118" si="3325">AF1117</f>
        <v>0</v>
      </c>
      <c r="AG1118" s="345">
        <f t="shared" ref="AG1118" si="3326">AG1117</f>
        <v>0</v>
      </c>
      <c r="AH1118" s="345">
        <f t="shared" ref="AH1118" si="3327">AH1117</f>
        <v>0</v>
      </c>
      <c r="AI1118" s="345">
        <f t="shared" ref="AI1118" si="3328">AI1117</f>
        <v>0</v>
      </c>
      <c r="AJ1118" s="345">
        <f t="shared" ref="AJ1118" si="3329">AJ1117</f>
        <v>0</v>
      </c>
      <c r="AK1118" s="345">
        <f t="shared" ref="AK1118" si="3330">AK1117</f>
        <v>0</v>
      </c>
      <c r="AL1118" s="345">
        <f t="shared" ref="AL1118" si="3331">AL1117</f>
        <v>0</v>
      </c>
      <c r="AM1118" s="345">
        <f t="shared" ref="AM1118" si="3332">AM1117</f>
        <v>0</v>
      </c>
      <c r="AN1118" s="345">
        <f t="shared" ref="AN1118" si="3333">AN1117</f>
        <v>0</v>
      </c>
      <c r="AO1118" s="345">
        <f t="shared" ref="AO1118" si="3334">AO1117</f>
        <v>0</v>
      </c>
      <c r="AP1118" s="345">
        <f t="shared" ref="AP1118" si="3335">AP1117</f>
        <v>0</v>
      </c>
      <c r="AQ1118" s="345">
        <f t="shared" ref="AQ1118" si="3336">AQ1117</f>
        <v>0</v>
      </c>
      <c r="AR1118" s="345">
        <f t="shared" ref="AR1118" si="3337">AR1117</f>
        <v>0</v>
      </c>
      <c r="AS1118" s="257"/>
    </row>
    <row r="1119" spans="1:45" ht="15" hidden="1" customHeight="1" outlineLevel="1">
      <c r="A1119" s="434"/>
      <c r="B1119" s="362"/>
      <c r="C1119" s="242"/>
      <c r="D1119" s="242"/>
      <c r="E1119" s="242"/>
      <c r="F1119" s="242"/>
      <c r="G1119" s="242"/>
      <c r="H1119" s="242"/>
      <c r="I1119" s="242"/>
      <c r="J1119" s="242"/>
      <c r="K1119" s="242"/>
      <c r="L1119" s="242"/>
      <c r="M1119" s="242"/>
      <c r="N1119" s="242"/>
      <c r="O1119" s="242"/>
      <c r="P1119" s="242"/>
      <c r="Q1119" s="242"/>
      <c r="R1119" s="242"/>
      <c r="S1119" s="790"/>
      <c r="T1119" s="790"/>
      <c r="U1119" s="790"/>
      <c r="V1119" s="790"/>
      <c r="W1119" s="790"/>
      <c r="X1119" s="242"/>
      <c r="Y1119" s="242"/>
      <c r="Z1119" s="242"/>
      <c r="AA1119" s="242"/>
      <c r="AB1119" s="242"/>
      <c r="AC1119" s="242"/>
      <c r="AD1119" s="242"/>
      <c r="AE1119" s="346"/>
      <c r="AF1119" s="359"/>
      <c r="AG1119" s="359"/>
      <c r="AH1119" s="359"/>
      <c r="AI1119" s="359"/>
      <c r="AJ1119" s="359"/>
      <c r="AK1119" s="359"/>
      <c r="AL1119" s="359"/>
      <c r="AM1119" s="359"/>
      <c r="AN1119" s="359"/>
      <c r="AO1119" s="359"/>
      <c r="AP1119" s="359"/>
      <c r="AQ1119" s="359"/>
      <c r="AR1119" s="359"/>
      <c r="AS1119" s="257"/>
    </row>
    <row r="1120" spans="1:45" ht="15" hidden="1" customHeight="1" outlineLevel="1">
      <c r="A1120" s="434">
        <v>40</v>
      </c>
      <c r="B1120" s="362" t="s">
        <v>523</v>
      </c>
      <c r="C1120" s="242" t="s">
        <v>323</v>
      </c>
      <c r="D1120" s="246"/>
      <c r="E1120" s="246"/>
      <c r="F1120" s="246"/>
      <c r="G1120" s="246"/>
      <c r="H1120" s="246"/>
      <c r="I1120" s="246"/>
      <c r="J1120" s="246"/>
      <c r="K1120" s="246"/>
      <c r="L1120" s="246"/>
      <c r="M1120" s="246"/>
      <c r="N1120" s="246"/>
      <c r="O1120" s="246"/>
      <c r="P1120" s="246"/>
      <c r="Q1120" s="246">
        <v>12</v>
      </c>
      <c r="R1120" s="246"/>
      <c r="S1120" s="834"/>
      <c r="T1120" s="834"/>
      <c r="U1120" s="834"/>
      <c r="V1120" s="834"/>
      <c r="W1120" s="834"/>
      <c r="X1120" s="246"/>
      <c r="Y1120" s="246"/>
      <c r="Z1120" s="246"/>
      <c r="AA1120" s="246"/>
      <c r="AB1120" s="246"/>
      <c r="AC1120" s="246"/>
      <c r="AD1120" s="246"/>
      <c r="AE1120" s="360"/>
      <c r="AF1120" s="349"/>
      <c r="AG1120" s="349"/>
      <c r="AH1120" s="349"/>
      <c r="AI1120" s="349"/>
      <c r="AJ1120" s="349"/>
      <c r="AK1120" s="349"/>
      <c r="AL1120" s="349"/>
      <c r="AM1120" s="349"/>
      <c r="AN1120" s="349"/>
      <c r="AO1120" s="349"/>
      <c r="AP1120" s="349"/>
      <c r="AQ1120" s="349"/>
      <c r="AR1120" s="349"/>
      <c r="AS1120" s="247">
        <f>SUM(AE1120:AR1120)</f>
        <v>0</v>
      </c>
    </row>
    <row r="1121" spans="1:45" ht="15" hidden="1" customHeight="1" outlineLevel="1">
      <c r="A1121" s="434"/>
      <c r="B1121" s="245" t="s">
        <v>659</v>
      </c>
      <c r="C1121" s="242" t="s">
        <v>325</v>
      </c>
      <c r="D1121" s="246"/>
      <c r="E1121" s="246"/>
      <c r="F1121" s="246"/>
      <c r="G1121" s="246"/>
      <c r="H1121" s="246"/>
      <c r="I1121" s="246"/>
      <c r="J1121" s="246"/>
      <c r="K1121" s="246"/>
      <c r="L1121" s="246"/>
      <c r="M1121" s="246"/>
      <c r="N1121" s="246"/>
      <c r="O1121" s="246"/>
      <c r="P1121" s="246"/>
      <c r="Q1121" s="246">
        <f>Q1120</f>
        <v>12</v>
      </c>
      <c r="R1121" s="246"/>
      <c r="S1121" s="834"/>
      <c r="T1121" s="834"/>
      <c r="U1121" s="834"/>
      <c r="V1121" s="834"/>
      <c r="W1121" s="834"/>
      <c r="X1121" s="246"/>
      <c r="Y1121" s="246"/>
      <c r="Z1121" s="246"/>
      <c r="AA1121" s="246"/>
      <c r="AB1121" s="246"/>
      <c r="AC1121" s="246"/>
      <c r="AD1121" s="246"/>
      <c r="AE1121" s="345">
        <f>AE1120</f>
        <v>0</v>
      </c>
      <c r="AF1121" s="345">
        <f t="shared" ref="AF1121" si="3338">AF1120</f>
        <v>0</v>
      </c>
      <c r="AG1121" s="345">
        <f t="shared" ref="AG1121" si="3339">AG1120</f>
        <v>0</v>
      </c>
      <c r="AH1121" s="345">
        <f t="shared" ref="AH1121" si="3340">AH1120</f>
        <v>0</v>
      </c>
      <c r="AI1121" s="345">
        <f t="shared" ref="AI1121" si="3341">AI1120</f>
        <v>0</v>
      </c>
      <c r="AJ1121" s="345">
        <f t="shared" ref="AJ1121" si="3342">AJ1120</f>
        <v>0</v>
      </c>
      <c r="AK1121" s="345">
        <f t="shared" ref="AK1121" si="3343">AK1120</f>
        <v>0</v>
      </c>
      <c r="AL1121" s="345">
        <f t="shared" ref="AL1121" si="3344">AL1120</f>
        <v>0</v>
      </c>
      <c r="AM1121" s="345">
        <f t="shared" ref="AM1121" si="3345">AM1120</f>
        <v>0</v>
      </c>
      <c r="AN1121" s="345">
        <f t="shared" ref="AN1121" si="3346">AN1120</f>
        <v>0</v>
      </c>
      <c r="AO1121" s="345">
        <f t="shared" ref="AO1121" si="3347">AO1120</f>
        <v>0</v>
      </c>
      <c r="AP1121" s="345">
        <f t="shared" ref="AP1121" si="3348">AP1120</f>
        <v>0</v>
      </c>
      <c r="AQ1121" s="345">
        <f t="shared" ref="AQ1121" si="3349">AQ1120</f>
        <v>0</v>
      </c>
      <c r="AR1121" s="345">
        <f t="shared" ref="AR1121" si="3350">AR1120</f>
        <v>0</v>
      </c>
      <c r="AS1121" s="257"/>
    </row>
    <row r="1122" spans="1:45" ht="15" hidden="1" customHeight="1" outlineLevel="1">
      <c r="A1122" s="434"/>
      <c r="B1122" s="362"/>
      <c r="C1122" s="242"/>
      <c r="D1122" s="242"/>
      <c r="E1122" s="242"/>
      <c r="F1122" s="242"/>
      <c r="G1122" s="242"/>
      <c r="H1122" s="242"/>
      <c r="I1122" s="242"/>
      <c r="J1122" s="242"/>
      <c r="K1122" s="242"/>
      <c r="L1122" s="242"/>
      <c r="M1122" s="242"/>
      <c r="N1122" s="242"/>
      <c r="O1122" s="242"/>
      <c r="P1122" s="242"/>
      <c r="Q1122" s="242"/>
      <c r="R1122" s="242"/>
      <c r="S1122" s="790"/>
      <c r="T1122" s="790"/>
      <c r="U1122" s="790"/>
      <c r="V1122" s="790"/>
      <c r="W1122" s="790"/>
      <c r="X1122" s="242"/>
      <c r="Y1122" s="242"/>
      <c r="Z1122" s="242"/>
      <c r="AA1122" s="242"/>
      <c r="AB1122" s="242"/>
      <c r="AC1122" s="242"/>
      <c r="AD1122" s="242"/>
      <c r="AE1122" s="346"/>
      <c r="AF1122" s="359"/>
      <c r="AG1122" s="359"/>
      <c r="AH1122" s="359"/>
      <c r="AI1122" s="359"/>
      <c r="AJ1122" s="359"/>
      <c r="AK1122" s="359"/>
      <c r="AL1122" s="359"/>
      <c r="AM1122" s="359"/>
      <c r="AN1122" s="359"/>
      <c r="AO1122" s="359"/>
      <c r="AP1122" s="359"/>
      <c r="AQ1122" s="359"/>
      <c r="AR1122" s="359"/>
      <c r="AS1122" s="257"/>
    </row>
    <row r="1123" spans="1:45" ht="28.5" hidden="1" customHeight="1" outlineLevel="1">
      <c r="A1123" s="434">
        <v>41</v>
      </c>
      <c r="B1123" s="362" t="s">
        <v>524</v>
      </c>
      <c r="C1123" s="242" t="s">
        <v>323</v>
      </c>
      <c r="D1123" s="246"/>
      <c r="E1123" s="246"/>
      <c r="F1123" s="246"/>
      <c r="G1123" s="246"/>
      <c r="H1123" s="246"/>
      <c r="I1123" s="246"/>
      <c r="J1123" s="246"/>
      <c r="K1123" s="246"/>
      <c r="L1123" s="246"/>
      <c r="M1123" s="246"/>
      <c r="N1123" s="246"/>
      <c r="O1123" s="246"/>
      <c r="P1123" s="246"/>
      <c r="Q1123" s="246">
        <v>12</v>
      </c>
      <c r="R1123" s="246"/>
      <c r="S1123" s="834"/>
      <c r="T1123" s="834"/>
      <c r="U1123" s="834"/>
      <c r="V1123" s="834"/>
      <c r="W1123" s="834"/>
      <c r="X1123" s="246"/>
      <c r="Y1123" s="246"/>
      <c r="Z1123" s="246"/>
      <c r="AA1123" s="246"/>
      <c r="AB1123" s="246"/>
      <c r="AC1123" s="246"/>
      <c r="AD1123" s="246"/>
      <c r="AE1123" s="360"/>
      <c r="AF1123" s="349"/>
      <c r="AG1123" s="349"/>
      <c r="AH1123" s="349"/>
      <c r="AI1123" s="349"/>
      <c r="AJ1123" s="349"/>
      <c r="AK1123" s="349"/>
      <c r="AL1123" s="349"/>
      <c r="AM1123" s="349"/>
      <c r="AN1123" s="349"/>
      <c r="AO1123" s="349"/>
      <c r="AP1123" s="349"/>
      <c r="AQ1123" s="349"/>
      <c r="AR1123" s="349"/>
      <c r="AS1123" s="247">
        <f>SUM(AE1123:AR1123)</f>
        <v>0</v>
      </c>
    </row>
    <row r="1124" spans="1:45" ht="15" hidden="1" customHeight="1" outlineLevel="1">
      <c r="A1124" s="434"/>
      <c r="B1124" s="245" t="s">
        <v>659</v>
      </c>
      <c r="C1124" s="242" t="s">
        <v>325</v>
      </c>
      <c r="D1124" s="246"/>
      <c r="E1124" s="246"/>
      <c r="F1124" s="246"/>
      <c r="G1124" s="246"/>
      <c r="H1124" s="246"/>
      <c r="I1124" s="246"/>
      <c r="J1124" s="246"/>
      <c r="K1124" s="246"/>
      <c r="L1124" s="246"/>
      <c r="M1124" s="246"/>
      <c r="N1124" s="246"/>
      <c r="O1124" s="246"/>
      <c r="P1124" s="246"/>
      <c r="Q1124" s="246">
        <f>Q1123</f>
        <v>12</v>
      </c>
      <c r="R1124" s="246"/>
      <c r="S1124" s="834"/>
      <c r="T1124" s="834"/>
      <c r="U1124" s="834"/>
      <c r="V1124" s="834"/>
      <c r="W1124" s="834"/>
      <c r="X1124" s="246"/>
      <c r="Y1124" s="246"/>
      <c r="Z1124" s="246"/>
      <c r="AA1124" s="246"/>
      <c r="AB1124" s="246"/>
      <c r="AC1124" s="246"/>
      <c r="AD1124" s="246"/>
      <c r="AE1124" s="345">
        <f>AE1123</f>
        <v>0</v>
      </c>
      <c r="AF1124" s="345">
        <f t="shared" ref="AF1124" si="3351">AF1123</f>
        <v>0</v>
      </c>
      <c r="AG1124" s="345">
        <f t="shared" ref="AG1124" si="3352">AG1123</f>
        <v>0</v>
      </c>
      <c r="AH1124" s="345">
        <f t="shared" ref="AH1124" si="3353">AH1123</f>
        <v>0</v>
      </c>
      <c r="AI1124" s="345">
        <f t="shared" ref="AI1124" si="3354">AI1123</f>
        <v>0</v>
      </c>
      <c r="AJ1124" s="345">
        <f t="shared" ref="AJ1124" si="3355">AJ1123</f>
        <v>0</v>
      </c>
      <c r="AK1124" s="345">
        <f t="shared" ref="AK1124" si="3356">AK1123</f>
        <v>0</v>
      </c>
      <c r="AL1124" s="345">
        <f t="shared" ref="AL1124" si="3357">AL1123</f>
        <v>0</v>
      </c>
      <c r="AM1124" s="345">
        <f t="shared" ref="AM1124" si="3358">AM1123</f>
        <v>0</v>
      </c>
      <c r="AN1124" s="345">
        <f t="shared" ref="AN1124" si="3359">AN1123</f>
        <v>0</v>
      </c>
      <c r="AO1124" s="345">
        <f t="shared" ref="AO1124" si="3360">AO1123</f>
        <v>0</v>
      </c>
      <c r="AP1124" s="345">
        <f t="shared" ref="AP1124" si="3361">AP1123</f>
        <v>0</v>
      </c>
      <c r="AQ1124" s="345">
        <f t="shared" ref="AQ1124" si="3362">AQ1123</f>
        <v>0</v>
      </c>
      <c r="AR1124" s="345">
        <f t="shared" ref="AR1124" si="3363">AR1123</f>
        <v>0</v>
      </c>
      <c r="AS1124" s="257"/>
    </row>
    <row r="1125" spans="1:45" ht="15" hidden="1" customHeight="1" outlineLevel="1">
      <c r="A1125" s="434"/>
      <c r="B1125" s="362"/>
      <c r="C1125" s="242"/>
      <c r="D1125" s="242"/>
      <c r="E1125" s="242"/>
      <c r="F1125" s="242"/>
      <c r="G1125" s="242"/>
      <c r="H1125" s="242"/>
      <c r="I1125" s="242"/>
      <c r="J1125" s="242"/>
      <c r="K1125" s="242"/>
      <c r="L1125" s="242"/>
      <c r="M1125" s="242"/>
      <c r="N1125" s="242"/>
      <c r="O1125" s="242"/>
      <c r="P1125" s="242"/>
      <c r="Q1125" s="242"/>
      <c r="R1125" s="242"/>
      <c r="S1125" s="790"/>
      <c r="T1125" s="790"/>
      <c r="U1125" s="790"/>
      <c r="V1125" s="790"/>
      <c r="W1125" s="790"/>
      <c r="X1125" s="242"/>
      <c r="Y1125" s="242"/>
      <c r="Z1125" s="242"/>
      <c r="AA1125" s="242"/>
      <c r="AB1125" s="242"/>
      <c r="AC1125" s="242"/>
      <c r="AD1125" s="242"/>
      <c r="AE1125" s="346"/>
      <c r="AF1125" s="359"/>
      <c r="AG1125" s="359"/>
      <c r="AH1125" s="359"/>
      <c r="AI1125" s="359"/>
      <c r="AJ1125" s="359"/>
      <c r="AK1125" s="359"/>
      <c r="AL1125" s="359"/>
      <c r="AM1125" s="359"/>
      <c r="AN1125" s="359"/>
      <c r="AO1125" s="359"/>
      <c r="AP1125" s="359"/>
      <c r="AQ1125" s="359"/>
      <c r="AR1125" s="359"/>
      <c r="AS1125" s="257"/>
    </row>
    <row r="1126" spans="1:45" ht="28.5" hidden="1" customHeight="1" outlineLevel="1">
      <c r="A1126" s="434">
        <v>42</v>
      </c>
      <c r="B1126" s="362" t="s">
        <v>525</v>
      </c>
      <c r="C1126" s="242" t="s">
        <v>323</v>
      </c>
      <c r="D1126" s="246"/>
      <c r="E1126" s="246"/>
      <c r="F1126" s="246"/>
      <c r="G1126" s="246"/>
      <c r="H1126" s="246"/>
      <c r="I1126" s="246"/>
      <c r="J1126" s="246"/>
      <c r="K1126" s="246"/>
      <c r="L1126" s="246"/>
      <c r="M1126" s="246"/>
      <c r="N1126" s="246"/>
      <c r="O1126" s="246"/>
      <c r="P1126" s="246"/>
      <c r="Q1126" s="242"/>
      <c r="R1126" s="246"/>
      <c r="S1126" s="834"/>
      <c r="T1126" s="834"/>
      <c r="U1126" s="834"/>
      <c r="V1126" s="834"/>
      <c r="W1126" s="834"/>
      <c r="X1126" s="246"/>
      <c r="Y1126" s="246"/>
      <c r="Z1126" s="246"/>
      <c r="AA1126" s="246"/>
      <c r="AB1126" s="246"/>
      <c r="AC1126" s="246"/>
      <c r="AD1126" s="246"/>
      <c r="AE1126" s="360"/>
      <c r="AF1126" s="349"/>
      <c r="AG1126" s="349"/>
      <c r="AH1126" s="349"/>
      <c r="AI1126" s="349"/>
      <c r="AJ1126" s="349"/>
      <c r="AK1126" s="349"/>
      <c r="AL1126" s="349"/>
      <c r="AM1126" s="349"/>
      <c r="AN1126" s="349"/>
      <c r="AO1126" s="349"/>
      <c r="AP1126" s="349"/>
      <c r="AQ1126" s="349"/>
      <c r="AR1126" s="349"/>
      <c r="AS1126" s="247">
        <f>SUM(AE1126:AR1126)</f>
        <v>0</v>
      </c>
    </row>
    <row r="1127" spans="1:45" ht="15" hidden="1" customHeight="1" outlineLevel="1">
      <c r="A1127" s="434"/>
      <c r="B1127" s="245" t="s">
        <v>659</v>
      </c>
      <c r="C1127" s="242" t="s">
        <v>325</v>
      </c>
      <c r="D1127" s="246"/>
      <c r="E1127" s="246"/>
      <c r="F1127" s="246"/>
      <c r="G1127" s="246"/>
      <c r="H1127" s="246"/>
      <c r="I1127" s="246"/>
      <c r="J1127" s="246"/>
      <c r="K1127" s="246"/>
      <c r="L1127" s="246"/>
      <c r="M1127" s="246"/>
      <c r="N1127" s="246"/>
      <c r="O1127" s="246"/>
      <c r="P1127" s="246"/>
      <c r="Q1127" s="386"/>
      <c r="R1127" s="246"/>
      <c r="S1127" s="834"/>
      <c r="T1127" s="834"/>
      <c r="U1127" s="834"/>
      <c r="V1127" s="834"/>
      <c r="W1127" s="834"/>
      <c r="X1127" s="246"/>
      <c r="Y1127" s="246"/>
      <c r="Z1127" s="246"/>
      <c r="AA1127" s="246"/>
      <c r="AB1127" s="246"/>
      <c r="AC1127" s="246"/>
      <c r="AD1127" s="246"/>
      <c r="AE1127" s="345">
        <f>AE1126</f>
        <v>0</v>
      </c>
      <c r="AF1127" s="345">
        <f t="shared" ref="AF1127" si="3364">AF1126</f>
        <v>0</v>
      </c>
      <c r="AG1127" s="345">
        <f t="shared" ref="AG1127" si="3365">AG1126</f>
        <v>0</v>
      </c>
      <c r="AH1127" s="345">
        <f t="shared" ref="AH1127" si="3366">AH1126</f>
        <v>0</v>
      </c>
      <c r="AI1127" s="345">
        <f t="shared" ref="AI1127" si="3367">AI1126</f>
        <v>0</v>
      </c>
      <c r="AJ1127" s="345">
        <f t="shared" ref="AJ1127" si="3368">AJ1126</f>
        <v>0</v>
      </c>
      <c r="AK1127" s="345">
        <f t="shared" ref="AK1127" si="3369">AK1126</f>
        <v>0</v>
      </c>
      <c r="AL1127" s="345">
        <f t="shared" ref="AL1127" si="3370">AL1126</f>
        <v>0</v>
      </c>
      <c r="AM1127" s="345">
        <f t="shared" ref="AM1127" si="3371">AM1126</f>
        <v>0</v>
      </c>
      <c r="AN1127" s="345">
        <f t="shared" ref="AN1127" si="3372">AN1126</f>
        <v>0</v>
      </c>
      <c r="AO1127" s="345">
        <f t="shared" ref="AO1127" si="3373">AO1126</f>
        <v>0</v>
      </c>
      <c r="AP1127" s="345">
        <f t="shared" ref="AP1127" si="3374">AP1126</f>
        <v>0</v>
      </c>
      <c r="AQ1127" s="345">
        <f t="shared" ref="AQ1127" si="3375">AQ1126</f>
        <v>0</v>
      </c>
      <c r="AR1127" s="345">
        <f t="shared" ref="AR1127" si="3376">AR1126</f>
        <v>0</v>
      </c>
      <c r="AS1127" s="257"/>
    </row>
    <row r="1128" spans="1:45" ht="15" hidden="1" customHeight="1" outlineLevel="1">
      <c r="A1128" s="434"/>
      <c r="B1128" s="362"/>
      <c r="C1128" s="242"/>
      <c r="D1128" s="242"/>
      <c r="E1128" s="242"/>
      <c r="F1128" s="242"/>
      <c r="G1128" s="242"/>
      <c r="H1128" s="242"/>
      <c r="I1128" s="242"/>
      <c r="J1128" s="242"/>
      <c r="K1128" s="242"/>
      <c r="L1128" s="242"/>
      <c r="M1128" s="242"/>
      <c r="N1128" s="242"/>
      <c r="O1128" s="242"/>
      <c r="P1128" s="242"/>
      <c r="Q1128" s="242"/>
      <c r="R1128" s="242"/>
      <c r="S1128" s="790"/>
      <c r="T1128" s="790"/>
      <c r="U1128" s="790"/>
      <c r="V1128" s="790"/>
      <c r="W1128" s="790"/>
      <c r="X1128" s="242"/>
      <c r="Y1128" s="242"/>
      <c r="Z1128" s="242"/>
      <c r="AA1128" s="242"/>
      <c r="AB1128" s="242"/>
      <c r="AC1128" s="242"/>
      <c r="AD1128" s="242"/>
      <c r="AE1128" s="346"/>
      <c r="AF1128" s="359"/>
      <c r="AG1128" s="359"/>
      <c r="AH1128" s="359"/>
      <c r="AI1128" s="359"/>
      <c r="AJ1128" s="359"/>
      <c r="AK1128" s="359"/>
      <c r="AL1128" s="359"/>
      <c r="AM1128" s="359"/>
      <c r="AN1128" s="359"/>
      <c r="AO1128" s="359"/>
      <c r="AP1128" s="359"/>
      <c r="AQ1128" s="359"/>
      <c r="AR1128" s="359"/>
      <c r="AS1128" s="257"/>
    </row>
    <row r="1129" spans="1:45" ht="15" hidden="1" customHeight="1" outlineLevel="1">
      <c r="A1129" s="434">
        <v>43</v>
      </c>
      <c r="B1129" s="362" t="s">
        <v>526</v>
      </c>
      <c r="C1129" s="242" t="s">
        <v>323</v>
      </c>
      <c r="D1129" s="246"/>
      <c r="E1129" s="246"/>
      <c r="F1129" s="246"/>
      <c r="G1129" s="246"/>
      <c r="H1129" s="246"/>
      <c r="I1129" s="246"/>
      <c r="J1129" s="246"/>
      <c r="K1129" s="246"/>
      <c r="L1129" s="246"/>
      <c r="M1129" s="246"/>
      <c r="N1129" s="246"/>
      <c r="O1129" s="246"/>
      <c r="P1129" s="246"/>
      <c r="Q1129" s="246">
        <v>12</v>
      </c>
      <c r="R1129" s="246"/>
      <c r="S1129" s="834"/>
      <c r="T1129" s="834"/>
      <c r="U1129" s="834"/>
      <c r="V1129" s="834"/>
      <c r="W1129" s="834"/>
      <c r="X1129" s="246"/>
      <c r="Y1129" s="246"/>
      <c r="Z1129" s="246"/>
      <c r="AA1129" s="246"/>
      <c r="AB1129" s="246"/>
      <c r="AC1129" s="246"/>
      <c r="AD1129" s="246"/>
      <c r="AE1129" s="360"/>
      <c r="AF1129" s="349"/>
      <c r="AG1129" s="349"/>
      <c r="AH1129" s="349"/>
      <c r="AI1129" s="349"/>
      <c r="AJ1129" s="349"/>
      <c r="AK1129" s="349"/>
      <c r="AL1129" s="349"/>
      <c r="AM1129" s="349"/>
      <c r="AN1129" s="349"/>
      <c r="AO1129" s="349"/>
      <c r="AP1129" s="349"/>
      <c r="AQ1129" s="349"/>
      <c r="AR1129" s="349"/>
      <c r="AS1129" s="247">
        <f>SUM(AE1129:AR1129)</f>
        <v>0</v>
      </c>
    </row>
    <row r="1130" spans="1:45" ht="15" hidden="1" customHeight="1" outlineLevel="1">
      <c r="A1130" s="434"/>
      <c r="B1130" s="245" t="s">
        <v>659</v>
      </c>
      <c r="C1130" s="242" t="s">
        <v>325</v>
      </c>
      <c r="D1130" s="246"/>
      <c r="E1130" s="246"/>
      <c r="F1130" s="246"/>
      <c r="G1130" s="246"/>
      <c r="H1130" s="246"/>
      <c r="I1130" s="246"/>
      <c r="J1130" s="246"/>
      <c r="K1130" s="246"/>
      <c r="L1130" s="246"/>
      <c r="M1130" s="246"/>
      <c r="N1130" s="246"/>
      <c r="O1130" s="246"/>
      <c r="P1130" s="246"/>
      <c r="Q1130" s="246">
        <f>Q1129</f>
        <v>12</v>
      </c>
      <c r="R1130" s="246"/>
      <c r="S1130" s="834"/>
      <c r="T1130" s="834"/>
      <c r="U1130" s="834"/>
      <c r="V1130" s="834"/>
      <c r="W1130" s="834"/>
      <c r="X1130" s="246"/>
      <c r="Y1130" s="246"/>
      <c r="Z1130" s="246"/>
      <c r="AA1130" s="246"/>
      <c r="AB1130" s="246"/>
      <c r="AC1130" s="246"/>
      <c r="AD1130" s="246"/>
      <c r="AE1130" s="345">
        <f>AE1129</f>
        <v>0</v>
      </c>
      <c r="AF1130" s="345">
        <f t="shared" ref="AF1130" si="3377">AF1129</f>
        <v>0</v>
      </c>
      <c r="AG1130" s="345">
        <f t="shared" ref="AG1130" si="3378">AG1129</f>
        <v>0</v>
      </c>
      <c r="AH1130" s="345">
        <f t="shared" ref="AH1130" si="3379">AH1129</f>
        <v>0</v>
      </c>
      <c r="AI1130" s="345">
        <f t="shared" ref="AI1130" si="3380">AI1129</f>
        <v>0</v>
      </c>
      <c r="AJ1130" s="345">
        <f t="shared" ref="AJ1130" si="3381">AJ1129</f>
        <v>0</v>
      </c>
      <c r="AK1130" s="345">
        <f t="shared" ref="AK1130" si="3382">AK1129</f>
        <v>0</v>
      </c>
      <c r="AL1130" s="345">
        <f t="shared" ref="AL1130" si="3383">AL1129</f>
        <v>0</v>
      </c>
      <c r="AM1130" s="345">
        <f t="shared" ref="AM1130" si="3384">AM1129</f>
        <v>0</v>
      </c>
      <c r="AN1130" s="345">
        <f t="shared" ref="AN1130" si="3385">AN1129</f>
        <v>0</v>
      </c>
      <c r="AO1130" s="345">
        <f t="shared" ref="AO1130" si="3386">AO1129</f>
        <v>0</v>
      </c>
      <c r="AP1130" s="345">
        <f t="shared" ref="AP1130" si="3387">AP1129</f>
        <v>0</v>
      </c>
      <c r="AQ1130" s="345">
        <f t="shared" ref="AQ1130" si="3388">AQ1129</f>
        <v>0</v>
      </c>
      <c r="AR1130" s="345">
        <f t="shared" ref="AR1130" si="3389">AR1129</f>
        <v>0</v>
      </c>
      <c r="AS1130" s="257"/>
    </row>
    <row r="1131" spans="1:45" ht="15" hidden="1" customHeight="1" outlineLevel="1">
      <c r="A1131" s="434"/>
      <c r="B1131" s="362"/>
      <c r="C1131" s="242"/>
      <c r="D1131" s="242"/>
      <c r="E1131" s="242"/>
      <c r="F1131" s="242"/>
      <c r="G1131" s="242"/>
      <c r="H1131" s="242"/>
      <c r="I1131" s="242"/>
      <c r="J1131" s="242"/>
      <c r="K1131" s="242"/>
      <c r="L1131" s="242"/>
      <c r="M1131" s="242"/>
      <c r="N1131" s="242"/>
      <c r="O1131" s="242"/>
      <c r="P1131" s="242"/>
      <c r="Q1131" s="242"/>
      <c r="R1131" s="242"/>
      <c r="S1131" s="790"/>
      <c r="T1131" s="790"/>
      <c r="U1131" s="790"/>
      <c r="V1131" s="790"/>
      <c r="W1131" s="790"/>
      <c r="X1131" s="242"/>
      <c r="Y1131" s="242"/>
      <c r="Z1131" s="242"/>
      <c r="AA1131" s="242"/>
      <c r="AB1131" s="242"/>
      <c r="AC1131" s="242"/>
      <c r="AD1131" s="242"/>
      <c r="AE1131" s="346"/>
      <c r="AF1131" s="359"/>
      <c r="AG1131" s="359"/>
      <c r="AH1131" s="359"/>
      <c r="AI1131" s="359"/>
      <c r="AJ1131" s="359"/>
      <c r="AK1131" s="359"/>
      <c r="AL1131" s="359"/>
      <c r="AM1131" s="359"/>
      <c r="AN1131" s="359"/>
      <c r="AO1131" s="359"/>
      <c r="AP1131" s="359"/>
      <c r="AQ1131" s="359"/>
      <c r="AR1131" s="359"/>
      <c r="AS1131" s="257"/>
    </row>
    <row r="1132" spans="1:45" ht="28.5" hidden="1" customHeight="1" outlineLevel="1">
      <c r="A1132" s="434">
        <v>44</v>
      </c>
      <c r="B1132" s="362" t="s">
        <v>527</v>
      </c>
      <c r="C1132" s="242" t="s">
        <v>323</v>
      </c>
      <c r="D1132" s="246"/>
      <c r="E1132" s="246"/>
      <c r="F1132" s="246"/>
      <c r="G1132" s="246"/>
      <c r="H1132" s="246"/>
      <c r="I1132" s="246"/>
      <c r="J1132" s="246"/>
      <c r="K1132" s="246"/>
      <c r="L1132" s="246"/>
      <c r="M1132" s="246"/>
      <c r="N1132" s="246"/>
      <c r="O1132" s="246"/>
      <c r="P1132" s="246"/>
      <c r="Q1132" s="246">
        <v>12</v>
      </c>
      <c r="R1132" s="246"/>
      <c r="S1132" s="834"/>
      <c r="T1132" s="834"/>
      <c r="U1132" s="834"/>
      <c r="V1132" s="834"/>
      <c r="W1132" s="834"/>
      <c r="X1132" s="246"/>
      <c r="Y1132" s="246"/>
      <c r="Z1132" s="246"/>
      <c r="AA1132" s="246"/>
      <c r="AB1132" s="246"/>
      <c r="AC1132" s="246"/>
      <c r="AD1132" s="246"/>
      <c r="AE1132" s="360"/>
      <c r="AF1132" s="349"/>
      <c r="AG1132" s="349"/>
      <c r="AH1132" s="349"/>
      <c r="AI1132" s="349"/>
      <c r="AJ1132" s="349"/>
      <c r="AK1132" s="349"/>
      <c r="AL1132" s="349"/>
      <c r="AM1132" s="349"/>
      <c r="AN1132" s="349"/>
      <c r="AO1132" s="349"/>
      <c r="AP1132" s="349"/>
      <c r="AQ1132" s="349"/>
      <c r="AR1132" s="349"/>
      <c r="AS1132" s="247">
        <f>SUM(AE1132:AR1132)</f>
        <v>0</v>
      </c>
    </row>
    <row r="1133" spans="1:45" ht="15" hidden="1" customHeight="1" outlineLevel="1">
      <c r="A1133" s="434"/>
      <c r="B1133" s="245" t="s">
        <v>659</v>
      </c>
      <c r="C1133" s="242" t="s">
        <v>325</v>
      </c>
      <c r="D1133" s="246"/>
      <c r="E1133" s="246"/>
      <c r="F1133" s="246"/>
      <c r="G1133" s="246"/>
      <c r="H1133" s="246"/>
      <c r="I1133" s="246"/>
      <c r="J1133" s="246"/>
      <c r="K1133" s="246"/>
      <c r="L1133" s="246"/>
      <c r="M1133" s="246"/>
      <c r="N1133" s="246"/>
      <c r="O1133" s="246"/>
      <c r="P1133" s="246"/>
      <c r="Q1133" s="246">
        <f>Q1132</f>
        <v>12</v>
      </c>
      <c r="R1133" s="246"/>
      <c r="S1133" s="834"/>
      <c r="T1133" s="834"/>
      <c r="U1133" s="834"/>
      <c r="V1133" s="834"/>
      <c r="W1133" s="834"/>
      <c r="X1133" s="246"/>
      <c r="Y1133" s="246"/>
      <c r="Z1133" s="246"/>
      <c r="AA1133" s="246"/>
      <c r="AB1133" s="246"/>
      <c r="AC1133" s="246"/>
      <c r="AD1133" s="246"/>
      <c r="AE1133" s="345">
        <f>AE1132</f>
        <v>0</v>
      </c>
      <c r="AF1133" s="345">
        <f t="shared" ref="AF1133" si="3390">AF1132</f>
        <v>0</v>
      </c>
      <c r="AG1133" s="345">
        <f t="shared" ref="AG1133" si="3391">AG1132</f>
        <v>0</v>
      </c>
      <c r="AH1133" s="345">
        <f t="shared" ref="AH1133" si="3392">AH1132</f>
        <v>0</v>
      </c>
      <c r="AI1133" s="345">
        <f t="shared" ref="AI1133" si="3393">AI1132</f>
        <v>0</v>
      </c>
      <c r="AJ1133" s="345">
        <f t="shared" ref="AJ1133" si="3394">AJ1132</f>
        <v>0</v>
      </c>
      <c r="AK1133" s="345">
        <f t="shared" ref="AK1133" si="3395">AK1132</f>
        <v>0</v>
      </c>
      <c r="AL1133" s="345">
        <f t="shared" ref="AL1133" si="3396">AL1132</f>
        <v>0</v>
      </c>
      <c r="AM1133" s="345">
        <f t="shared" ref="AM1133" si="3397">AM1132</f>
        <v>0</v>
      </c>
      <c r="AN1133" s="345">
        <f t="shared" ref="AN1133" si="3398">AN1132</f>
        <v>0</v>
      </c>
      <c r="AO1133" s="345">
        <f t="shared" ref="AO1133" si="3399">AO1132</f>
        <v>0</v>
      </c>
      <c r="AP1133" s="345">
        <f t="shared" ref="AP1133" si="3400">AP1132</f>
        <v>0</v>
      </c>
      <c r="AQ1133" s="345">
        <f t="shared" ref="AQ1133" si="3401">AQ1132</f>
        <v>0</v>
      </c>
      <c r="AR1133" s="345">
        <f t="shared" ref="AR1133" si="3402">AR1132</f>
        <v>0</v>
      </c>
      <c r="AS1133" s="257"/>
    </row>
    <row r="1134" spans="1:45" ht="15" hidden="1" customHeight="1" outlineLevel="1">
      <c r="A1134" s="434"/>
      <c r="B1134" s="362"/>
      <c r="C1134" s="242"/>
      <c r="D1134" s="242"/>
      <c r="E1134" s="242"/>
      <c r="F1134" s="242"/>
      <c r="G1134" s="242"/>
      <c r="H1134" s="242"/>
      <c r="I1134" s="242"/>
      <c r="J1134" s="242"/>
      <c r="K1134" s="242"/>
      <c r="L1134" s="242"/>
      <c r="M1134" s="242"/>
      <c r="N1134" s="242"/>
      <c r="O1134" s="242"/>
      <c r="P1134" s="242"/>
      <c r="Q1134" s="242"/>
      <c r="R1134" s="242"/>
      <c r="S1134" s="790"/>
      <c r="T1134" s="790"/>
      <c r="U1134" s="790"/>
      <c r="V1134" s="790"/>
      <c r="W1134" s="790"/>
      <c r="X1134" s="242"/>
      <c r="Y1134" s="242"/>
      <c r="Z1134" s="242"/>
      <c r="AA1134" s="242"/>
      <c r="AB1134" s="242"/>
      <c r="AC1134" s="242"/>
      <c r="AD1134" s="242"/>
      <c r="AE1134" s="346"/>
      <c r="AF1134" s="359"/>
      <c r="AG1134" s="359"/>
      <c r="AH1134" s="359"/>
      <c r="AI1134" s="359"/>
      <c r="AJ1134" s="359"/>
      <c r="AK1134" s="359"/>
      <c r="AL1134" s="359"/>
      <c r="AM1134" s="359"/>
      <c r="AN1134" s="359"/>
      <c r="AO1134" s="359"/>
      <c r="AP1134" s="359"/>
      <c r="AQ1134" s="359"/>
      <c r="AR1134" s="359"/>
      <c r="AS1134" s="257"/>
    </row>
    <row r="1135" spans="1:45" ht="32.4" hidden="1" customHeight="1" outlineLevel="1">
      <c r="A1135" s="434">
        <v>45</v>
      </c>
      <c r="B1135" s="362" t="s">
        <v>528</v>
      </c>
      <c r="C1135" s="242" t="s">
        <v>323</v>
      </c>
      <c r="D1135" s="246"/>
      <c r="E1135" s="246"/>
      <c r="F1135" s="246"/>
      <c r="G1135" s="246"/>
      <c r="H1135" s="246"/>
      <c r="I1135" s="246"/>
      <c r="J1135" s="246"/>
      <c r="K1135" s="246"/>
      <c r="L1135" s="246"/>
      <c r="M1135" s="246"/>
      <c r="N1135" s="246"/>
      <c r="O1135" s="246"/>
      <c r="P1135" s="246"/>
      <c r="Q1135" s="246">
        <v>12</v>
      </c>
      <c r="R1135" s="246"/>
      <c r="S1135" s="834"/>
      <c r="T1135" s="834"/>
      <c r="U1135" s="834"/>
      <c r="V1135" s="834"/>
      <c r="W1135" s="834"/>
      <c r="X1135" s="246"/>
      <c r="Y1135" s="246"/>
      <c r="Z1135" s="246"/>
      <c r="AA1135" s="246"/>
      <c r="AB1135" s="246"/>
      <c r="AC1135" s="246"/>
      <c r="AD1135" s="246"/>
      <c r="AE1135" s="360"/>
      <c r="AF1135" s="349"/>
      <c r="AG1135" s="349"/>
      <c r="AH1135" s="349"/>
      <c r="AI1135" s="349"/>
      <c r="AJ1135" s="349"/>
      <c r="AK1135" s="349"/>
      <c r="AL1135" s="349"/>
      <c r="AM1135" s="349"/>
      <c r="AN1135" s="349"/>
      <c r="AO1135" s="349"/>
      <c r="AP1135" s="349"/>
      <c r="AQ1135" s="349"/>
      <c r="AR1135" s="349"/>
      <c r="AS1135" s="247">
        <f>SUM(AE1135:AR1135)</f>
        <v>0</v>
      </c>
    </row>
    <row r="1136" spans="1:45" ht="15" hidden="1" customHeight="1" outlineLevel="1">
      <c r="A1136" s="434"/>
      <c r="B1136" s="245" t="s">
        <v>659</v>
      </c>
      <c r="C1136" s="242" t="s">
        <v>325</v>
      </c>
      <c r="D1136" s="246"/>
      <c r="E1136" s="246"/>
      <c r="F1136" s="246"/>
      <c r="G1136" s="246"/>
      <c r="H1136" s="246"/>
      <c r="I1136" s="246"/>
      <c r="J1136" s="246"/>
      <c r="K1136" s="246"/>
      <c r="L1136" s="246"/>
      <c r="M1136" s="246"/>
      <c r="N1136" s="246"/>
      <c r="O1136" s="246"/>
      <c r="P1136" s="246"/>
      <c r="Q1136" s="246">
        <f>Q1135</f>
        <v>12</v>
      </c>
      <c r="R1136" s="246"/>
      <c r="S1136" s="834"/>
      <c r="T1136" s="834"/>
      <c r="U1136" s="834"/>
      <c r="V1136" s="834"/>
      <c r="W1136" s="834"/>
      <c r="X1136" s="246"/>
      <c r="Y1136" s="246"/>
      <c r="Z1136" s="246"/>
      <c r="AA1136" s="246"/>
      <c r="AB1136" s="246"/>
      <c r="AC1136" s="246"/>
      <c r="AD1136" s="246"/>
      <c r="AE1136" s="345">
        <f>AE1135</f>
        <v>0</v>
      </c>
      <c r="AF1136" s="345">
        <f t="shared" ref="AF1136" si="3403">AF1135</f>
        <v>0</v>
      </c>
      <c r="AG1136" s="345">
        <f t="shared" ref="AG1136" si="3404">AG1135</f>
        <v>0</v>
      </c>
      <c r="AH1136" s="345">
        <f t="shared" ref="AH1136" si="3405">AH1135</f>
        <v>0</v>
      </c>
      <c r="AI1136" s="345">
        <f t="shared" ref="AI1136" si="3406">AI1135</f>
        <v>0</v>
      </c>
      <c r="AJ1136" s="345">
        <f t="shared" ref="AJ1136" si="3407">AJ1135</f>
        <v>0</v>
      </c>
      <c r="AK1136" s="345">
        <f t="shared" ref="AK1136" si="3408">AK1135</f>
        <v>0</v>
      </c>
      <c r="AL1136" s="345">
        <f t="shared" ref="AL1136" si="3409">AL1135</f>
        <v>0</v>
      </c>
      <c r="AM1136" s="345">
        <f t="shared" ref="AM1136" si="3410">AM1135</f>
        <v>0</v>
      </c>
      <c r="AN1136" s="345">
        <f t="shared" ref="AN1136" si="3411">AN1135</f>
        <v>0</v>
      </c>
      <c r="AO1136" s="345">
        <f t="shared" ref="AO1136" si="3412">AO1135</f>
        <v>0</v>
      </c>
      <c r="AP1136" s="345">
        <f t="shared" ref="AP1136" si="3413">AP1135</f>
        <v>0</v>
      </c>
      <c r="AQ1136" s="345">
        <f t="shared" ref="AQ1136" si="3414">AQ1135</f>
        <v>0</v>
      </c>
      <c r="AR1136" s="345">
        <f t="shared" ref="AR1136" si="3415">AR1135</f>
        <v>0</v>
      </c>
      <c r="AS1136" s="257"/>
    </row>
    <row r="1137" spans="1:45" ht="15" hidden="1" customHeight="1" outlineLevel="1">
      <c r="A1137" s="434"/>
      <c r="B1137" s="362"/>
      <c r="C1137" s="242"/>
      <c r="D1137" s="242"/>
      <c r="E1137" s="242"/>
      <c r="F1137" s="242"/>
      <c r="G1137" s="242"/>
      <c r="H1137" s="242"/>
      <c r="I1137" s="242"/>
      <c r="J1137" s="242"/>
      <c r="K1137" s="242"/>
      <c r="L1137" s="242"/>
      <c r="M1137" s="242"/>
      <c r="N1137" s="242"/>
      <c r="O1137" s="242"/>
      <c r="P1137" s="242"/>
      <c r="Q1137" s="242"/>
      <c r="R1137" s="242"/>
      <c r="S1137" s="790"/>
      <c r="T1137" s="790"/>
      <c r="U1137" s="790"/>
      <c r="V1137" s="790"/>
      <c r="W1137" s="790"/>
      <c r="X1137" s="242"/>
      <c r="Y1137" s="242"/>
      <c r="Z1137" s="242"/>
      <c r="AA1137" s="242"/>
      <c r="AB1137" s="242"/>
      <c r="AC1137" s="242"/>
      <c r="AD1137" s="242"/>
      <c r="AE1137" s="346"/>
      <c r="AF1137" s="359"/>
      <c r="AG1137" s="359"/>
      <c r="AH1137" s="359"/>
      <c r="AI1137" s="359"/>
      <c r="AJ1137" s="359"/>
      <c r="AK1137" s="359"/>
      <c r="AL1137" s="359"/>
      <c r="AM1137" s="359"/>
      <c r="AN1137" s="359"/>
      <c r="AO1137" s="359"/>
      <c r="AP1137" s="359"/>
      <c r="AQ1137" s="359"/>
      <c r="AR1137" s="359"/>
      <c r="AS1137" s="257"/>
    </row>
    <row r="1138" spans="1:45" ht="32.1" hidden="1" customHeight="1" outlineLevel="1">
      <c r="A1138" s="434">
        <v>46</v>
      </c>
      <c r="B1138" s="362" t="s">
        <v>529</v>
      </c>
      <c r="C1138" s="242" t="s">
        <v>323</v>
      </c>
      <c r="D1138" s="246"/>
      <c r="E1138" s="246"/>
      <c r="F1138" s="246"/>
      <c r="G1138" s="246"/>
      <c r="H1138" s="246"/>
      <c r="I1138" s="246"/>
      <c r="J1138" s="246"/>
      <c r="K1138" s="246"/>
      <c r="L1138" s="246"/>
      <c r="M1138" s="246"/>
      <c r="N1138" s="246"/>
      <c r="O1138" s="246"/>
      <c r="P1138" s="246"/>
      <c r="Q1138" s="246">
        <v>12</v>
      </c>
      <c r="R1138" s="246"/>
      <c r="S1138" s="834"/>
      <c r="T1138" s="834"/>
      <c r="U1138" s="834"/>
      <c r="V1138" s="834"/>
      <c r="W1138" s="834"/>
      <c r="X1138" s="246"/>
      <c r="Y1138" s="246"/>
      <c r="Z1138" s="246"/>
      <c r="AA1138" s="246"/>
      <c r="AB1138" s="246"/>
      <c r="AC1138" s="246"/>
      <c r="AD1138" s="246"/>
      <c r="AE1138" s="360"/>
      <c r="AF1138" s="349"/>
      <c r="AG1138" s="349"/>
      <c r="AH1138" s="349"/>
      <c r="AI1138" s="349"/>
      <c r="AJ1138" s="349"/>
      <c r="AK1138" s="349"/>
      <c r="AL1138" s="349"/>
      <c r="AM1138" s="349"/>
      <c r="AN1138" s="349"/>
      <c r="AO1138" s="349"/>
      <c r="AP1138" s="349"/>
      <c r="AQ1138" s="349"/>
      <c r="AR1138" s="349"/>
      <c r="AS1138" s="247">
        <f>SUM(AE1138:AR1138)</f>
        <v>0</v>
      </c>
    </row>
    <row r="1139" spans="1:45" ht="15" hidden="1" customHeight="1" outlineLevel="1">
      <c r="A1139" s="434"/>
      <c r="B1139" s="245" t="s">
        <v>659</v>
      </c>
      <c r="C1139" s="242" t="s">
        <v>325</v>
      </c>
      <c r="D1139" s="246"/>
      <c r="E1139" s="246"/>
      <c r="F1139" s="246"/>
      <c r="G1139" s="246"/>
      <c r="H1139" s="246"/>
      <c r="I1139" s="246"/>
      <c r="J1139" s="246"/>
      <c r="K1139" s="246"/>
      <c r="L1139" s="246"/>
      <c r="M1139" s="246"/>
      <c r="N1139" s="246"/>
      <c r="O1139" s="246"/>
      <c r="P1139" s="246"/>
      <c r="Q1139" s="246">
        <f>Q1138</f>
        <v>12</v>
      </c>
      <c r="R1139" s="246"/>
      <c r="S1139" s="834"/>
      <c r="T1139" s="834"/>
      <c r="U1139" s="834"/>
      <c r="V1139" s="834"/>
      <c r="W1139" s="834"/>
      <c r="X1139" s="246"/>
      <c r="Y1139" s="246"/>
      <c r="Z1139" s="246"/>
      <c r="AA1139" s="246"/>
      <c r="AB1139" s="246"/>
      <c r="AC1139" s="246"/>
      <c r="AD1139" s="246"/>
      <c r="AE1139" s="345">
        <f>AE1138</f>
        <v>0</v>
      </c>
      <c r="AF1139" s="345">
        <f t="shared" ref="AF1139" si="3416">AF1138</f>
        <v>0</v>
      </c>
      <c r="AG1139" s="345">
        <f t="shared" ref="AG1139" si="3417">AG1138</f>
        <v>0</v>
      </c>
      <c r="AH1139" s="345">
        <f t="shared" ref="AH1139" si="3418">AH1138</f>
        <v>0</v>
      </c>
      <c r="AI1139" s="345">
        <f t="shared" ref="AI1139" si="3419">AI1138</f>
        <v>0</v>
      </c>
      <c r="AJ1139" s="345">
        <f t="shared" ref="AJ1139" si="3420">AJ1138</f>
        <v>0</v>
      </c>
      <c r="AK1139" s="345">
        <f t="shared" ref="AK1139" si="3421">AK1138</f>
        <v>0</v>
      </c>
      <c r="AL1139" s="345">
        <f t="shared" ref="AL1139" si="3422">AL1138</f>
        <v>0</v>
      </c>
      <c r="AM1139" s="345">
        <f t="shared" ref="AM1139" si="3423">AM1138</f>
        <v>0</v>
      </c>
      <c r="AN1139" s="345">
        <f t="shared" ref="AN1139" si="3424">AN1138</f>
        <v>0</v>
      </c>
      <c r="AO1139" s="345">
        <f t="shared" ref="AO1139" si="3425">AO1138</f>
        <v>0</v>
      </c>
      <c r="AP1139" s="345">
        <f t="shared" ref="AP1139" si="3426">AP1138</f>
        <v>0</v>
      </c>
      <c r="AQ1139" s="345">
        <f t="shared" ref="AQ1139" si="3427">AQ1138</f>
        <v>0</v>
      </c>
      <c r="AR1139" s="345">
        <f t="shared" ref="AR1139" si="3428">AR1138</f>
        <v>0</v>
      </c>
      <c r="AS1139" s="257"/>
    </row>
    <row r="1140" spans="1:45" ht="15" hidden="1" customHeight="1" outlineLevel="1">
      <c r="A1140" s="434"/>
      <c r="B1140" s="362"/>
      <c r="C1140" s="242"/>
      <c r="D1140" s="242"/>
      <c r="E1140" s="242"/>
      <c r="F1140" s="242"/>
      <c r="G1140" s="242"/>
      <c r="H1140" s="242"/>
      <c r="I1140" s="242"/>
      <c r="J1140" s="242"/>
      <c r="K1140" s="242"/>
      <c r="L1140" s="242"/>
      <c r="M1140" s="242"/>
      <c r="N1140" s="242"/>
      <c r="O1140" s="242"/>
      <c r="P1140" s="242"/>
      <c r="Q1140" s="242"/>
      <c r="R1140" s="242"/>
      <c r="S1140" s="790"/>
      <c r="T1140" s="790"/>
      <c r="U1140" s="790"/>
      <c r="V1140" s="790"/>
      <c r="W1140" s="790"/>
      <c r="X1140" s="242"/>
      <c r="Y1140" s="242"/>
      <c r="Z1140" s="242"/>
      <c r="AA1140" s="242"/>
      <c r="AB1140" s="242"/>
      <c r="AC1140" s="242"/>
      <c r="AD1140" s="242"/>
      <c r="AE1140" s="346"/>
      <c r="AF1140" s="359"/>
      <c r="AG1140" s="359"/>
      <c r="AH1140" s="359"/>
      <c r="AI1140" s="359"/>
      <c r="AJ1140" s="359"/>
      <c r="AK1140" s="359"/>
      <c r="AL1140" s="359"/>
      <c r="AM1140" s="359"/>
      <c r="AN1140" s="359"/>
      <c r="AO1140" s="359"/>
      <c r="AP1140" s="359"/>
      <c r="AQ1140" s="359"/>
      <c r="AR1140" s="359"/>
      <c r="AS1140" s="257"/>
    </row>
    <row r="1141" spans="1:45" ht="35.4" hidden="1" customHeight="1" outlineLevel="1">
      <c r="A1141" s="434">
        <v>47</v>
      </c>
      <c r="B1141" s="362" t="s">
        <v>530</v>
      </c>
      <c r="C1141" s="242" t="s">
        <v>323</v>
      </c>
      <c r="D1141" s="246"/>
      <c r="E1141" s="246"/>
      <c r="F1141" s="246"/>
      <c r="G1141" s="246"/>
      <c r="H1141" s="246"/>
      <c r="I1141" s="246"/>
      <c r="J1141" s="246"/>
      <c r="K1141" s="246"/>
      <c r="L1141" s="246"/>
      <c r="M1141" s="246"/>
      <c r="N1141" s="246"/>
      <c r="O1141" s="246"/>
      <c r="P1141" s="246"/>
      <c r="Q1141" s="246">
        <v>12</v>
      </c>
      <c r="R1141" s="246"/>
      <c r="S1141" s="834"/>
      <c r="T1141" s="834"/>
      <c r="U1141" s="834"/>
      <c r="V1141" s="834"/>
      <c r="W1141" s="834"/>
      <c r="X1141" s="246"/>
      <c r="Y1141" s="246"/>
      <c r="Z1141" s="246"/>
      <c r="AA1141" s="246"/>
      <c r="AB1141" s="246"/>
      <c r="AC1141" s="246"/>
      <c r="AD1141" s="246"/>
      <c r="AE1141" s="360"/>
      <c r="AF1141" s="349"/>
      <c r="AG1141" s="349"/>
      <c r="AH1141" s="349"/>
      <c r="AI1141" s="349"/>
      <c r="AJ1141" s="349"/>
      <c r="AK1141" s="349"/>
      <c r="AL1141" s="349"/>
      <c r="AM1141" s="349"/>
      <c r="AN1141" s="349"/>
      <c r="AO1141" s="349"/>
      <c r="AP1141" s="349"/>
      <c r="AQ1141" s="349"/>
      <c r="AR1141" s="349"/>
      <c r="AS1141" s="247">
        <f>SUM(AE1141:AR1141)</f>
        <v>0</v>
      </c>
    </row>
    <row r="1142" spans="1:45" ht="15" hidden="1" customHeight="1" outlineLevel="1">
      <c r="A1142" s="434"/>
      <c r="B1142" s="245" t="s">
        <v>659</v>
      </c>
      <c r="C1142" s="242" t="s">
        <v>325</v>
      </c>
      <c r="D1142" s="246"/>
      <c r="E1142" s="246"/>
      <c r="F1142" s="246"/>
      <c r="G1142" s="246"/>
      <c r="H1142" s="246"/>
      <c r="I1142" s="246"/>
      <c r="J1142" s="246"/>
      <c r="K1142" s="246"/>
      <c r="L1142" s="246"/>
      <c r="M1142" s="246"/>
      <c r="N1142" s="246"/>
      <c r="O1142" s="246"/>
      <c r="P1142" s="246"/>
      <c r="Q1142" s="246">
        <f>Q1141</f>
        <v>12</v>
      </c>
      <c r="R1142" s="246"/>
      <c r="S1142" s="834"/>
      <c r="T1142" s="834"/>
      <c r="U1142" s="834"/>
      <c r="V1142" s="834"/>
      <c r="W1142" s="834"/>
      <c r="X1142" s="246"/>
      <c r="Y1142" s="246"/>
      <c r="Z1142" s="246"/>
      <c r="AA1142" s="246"/>
      <c r="AB1142" s="246"/>
      <c r="AC1142" s="246"/>
      <c r="AD1142" s="246"/>
      <c r="AE1142" s="345">
        <f>AE1141</f>
        <v>0</v>
      </c>
      <c r="AF1142" s="345">
        <f t="shared" ref="AF1142" si="3429">AF1141</f>
        <v>0</v>
      </c>
      <c r="AG1142" s="345">
        <f t="shared" ref="AG1142" si="3430">AG1141</f>
        <v>0</v>
      </c>
      <c r="AH1142" s="345">
        <f t="shared" ref="AH1142" si="3431">AH1141</f>
        <v>0</v>
      </c>
      <c r="AI1142" s="345">
        <f t="shared" ref="AI1142" si="3432">AI1141</f>
        <v>0</v>
      </c>
      <c r="AJ1142" s="345">
        <f t="shared" ref="AJ1142" si="3433">AJ1141</f>
        <v>0</v>
      </c>
      <c r="AK1142" s="345">
        <f t="shared" ref="AK1142" si="3434">AK1141</f>
        <v>0</v>
      </c>
      <c r="AL1142" s="345">
        <f t="shared" ref="AL1142" si="3435">AL1141</f>
        <v>0</v>
      </c>
      <c r="AM1142" s="345">
        <f t="shared" ref="AM1142" si="3436">AM1141</f>
        <v>0</v>
      </c>
      <c r="AN1142" s="345">
        <f t="shared" ref="AN1142" si="3437">AN1141</f>
        <v>0</v>
      </c>
      <c r="AO1142" s="345">
        <f t="shared" ref="AO1142" si="3438">AO1141</f>
        <v>0</v>
      </c>
      <c r="AP1142" s="345">
        <f t="shared" ref="AP1142" si="3439">AP1141</f>
        <v>0</v>
      </c>
      <c r="AQ1142" s="345">
        <f t="shared" ref="AQ1142" si="3440">AQ1141</f>
        <v>0</v>
      </c>
      <c r="AR1142" s="345">
        <f t="shared" ref="AR1142" si="3441">AR1141</f>
        <v>0</v>
      </c>
      <c r="AS1142" s="257"/>
    </row>
    <row r="1143" spans="1:45" ht="15" hidden="1" customHeight="1" outlineLevel="1">
      <c r="A1143" s="434"/>
      <c r="B1143" s="362"/>
      <c r="C1143" s="242"/>
      <c r="D1143" s="242"/>
      <c r="E1143" s="242"/>
      <c r="F1143" s="242"/>
      <c r="G1143" s="242"/>
      <c r="H1143" s="242"/>
      <c r="I1143" s="242"/>
      <c r="J1143" s="242"/>
      <c r="K1143" s="242"/>
      <c r="L1143" s="242"/>
      <c r="M1143" s="242"/>
      <c r="N1143" s="242"/>
      <c r="O1143" s="242"/>
      <c r="P1143" s="242"/>
      <c r="Q1143" s="242"/>
      <c r="R1143" s="242"/>
      <c r="S1143" s="790"/>
      <c r="T1143" s="790"/>
      <c r="U1143" s="790"/>
      <c r="V1143" s="790"/>
      <c r="W1143" s="790"/>
      <c r="X1143" s="242"/>
      <c r="Y1143" s="242"/>
      <c r="Z1143" s="242"/>
      <c r="AA1143" s="242"/>
      <c r="AB1143" s="242"/>
      <c r="AC1143" s="242"/>
      <c r="AD1143" s="242"/>
      <c r="AE1143" s="346"/>
      <c r="AF1143" s="359"/>
      <c r="AG1143" s="359"/>
      <c r="AH1143" s="359"/>
      <c r="AI1143" s="359"/>
      <c r="AJ1143" s="359"/>
      <c r="AK1143" s="359"/>
      <c r="AL1143" s="359"/>
      <c r="AM1143" s="359"/>
      <c r="AN1143" s="359"/>
      <c r="AO1143" s="359"/>
      <c r="AP1143" s="359"/>
      <c r="AQ1143" s="359"/>
      <c r="AR1143" s="359"/>
      <c r="AS1143" s="257"/>
    </row>
    <row r="1144" spans="1:45" ht="39.75" hidden="1" customHeight="1" outlineLevel="1">
      <c r="A1144" s="434">
        <v>48</v>
      </c>
      <c r="B1144" s="362" t="s">
        <v>531</v>
      </c>
      <c r="C1144" s="242" t="s">
        <v>323</v>
      </c>
      <c r="D1144" s="246"/>
      <c r="E1144" s="246"/>
      <c r="F1144" s="246"/>
      <c r="G1144" s="246"/>
      <c r="H1144" s="246"/>
      <c r="I1144" s="246"/>
      <c r="J1144" s="246"/>
      <c r="K1144" s="246"/>
      <c r="L1144" s="246"/>
      <c r="M1144" s="246"/>
      <c r="N1144" s="246"/>
      <c r="O1144" s="246"/>
      <c r="P1144" s="246"/>
      <c r="Q1144" s="246">
        <v>12</v>
      </c>
      <c r="R1144" s="246"/>
      <c r="S1144" s="834"/>
      <c r="T1144" s="834"/>
      <c r="U1144" s="834"/>
      <c r="V1144" s="834"/>
      <c r="W1144" s="834"/>
      <c r="X1144" s="246"/>
      <c r="Y1144" s="246"/>
      <c r="Z1144" s="246"/>
      <c r="AA1144" s="246"/>
      <c r="AB1144" s="246"/>
      <c r="AC1144" s="246"/>
      <c r="AD1144" s="246"/>
      <c r="AE1144" s="360"/>
      <c r="AF1144" s="349"/>
      <c r="AG1144" s="349"/>
      <c r="AH1144" s="349"/>
      <c r="AI1144" s="349"/>
      <c r="AJ1144" s="349"/>
      <c r="AK1144" s="349"/>
      <c r="AL1144" s="349"/>
      <c r="AM1144" s="349"/>
      <c r="AN1144" s="349"/>
      <c r="AO1144" s="349"/>
      <c r="AP1144" s="349"/>
      <c r="AQ1144" s="349"/>
      <c r="AR1144" s="349"/>
      <c r="AS1144" s="247">
        <f>SUM(AE1144:AR1144)</f>
        <v>0</v>
      </c>
    </row>
    <row r="1145" spans="1:45" ht="15" hidden="1" customHeight="1" outlineLevel="1">
      <c r="A1145" s="434"/>
      <c r="B1145" s="245" t="s">
        <v>659</v>
      </c>
      <c r="C1145" s="242" t="s">
        <v>325</v>
      </c>
      <c r="D1145" s="246"/>
      <c r="E1145" s="246"/>
      <c r="F1145" s="246"/>
      <c r="G1145" s="246"/>
      <c r="H1145" s="246"/>
      <c r="I1145" s="246"/>
      <c r="J1145" s="246"/>
      <c r="K1145" s="246"/>
      <c r="L1145" s="246"/>
      <c r="M1145" s="246"/>
      <c r="N1145" s="246"/>
      <c r="O1145" s="246"/>
      <c r="P1145" s="246"/>
      <c r="Q1145" s="246">
        <f>Q1144</f>
        <v>12</v>
      </c>
      <c r="R1145" s="246"/>
      <c r="S1145" s="834"/>
      <c r="T1145" s="834"/>
      <c r="U1145" s="834"/>
      <c r="V1145" s="834"/>
      <c r="W1145" s="834"/>
      <c r="X1145" s="246"/>
      <c r="Y1145" s="246"/>
      <c r="Z1145" s="246"/>
      <c r="AA1145" s="246"/>
      <c r="AB1145" s="246"/>
      <c r="AC1145" s="246"/>
      <c r="AD1145" s="246"/>
      <c r="AE1145" s="345">
        <f>AE1144</f>
        <v>0</v>
      </c>
      <c r="AF1145" s="345">
        <f t="shared" ref="AF1145" si="3442">AF1144</f>
        <v>0</v>
      </c>
      <c r="AG1145" s="345">
        <f t="shared" ref="AG1145" si="3443">AG1144</f>
        <v>0</v>
      </c>
      <c r="AH1145" s="345">
        <f t="shared" ref="AH1145" si="3444">AH1144</f>
        <v>0</v>
      </c>
      <c r="AI1145" s="345">
        <f t="shared" ref="AI1145" si="3445">AI1144</f>
        <v>0</v>
      </c>
      <c r="AJ1145" s="345">
        <f t="shared" ref="AJ1145" si="3446">AJ1144</f>
        <v>0</v>
      </c>
      <c r="AK1145" s="345">
        <f t="shared" ref="AK1145" si="3447">AK1144</f>
        <v>0</v>
      </c>
      <c r="AL1145" s="345">
        <f t="shared" ref="AL1145" si="3448">AL1144</f>
        <v>0</v>
      </c>
      <c r="AM1145" s="345">
        <f t="shared" ref="AM1145" si="3449">AM1144</f>
        <v>0</v>
      </c>
      <c r="AN1145" s="345">
        <f t="shared" ref="AN1145" si="3450">AN1144</f>
        <v>0</v>
      </c>
      <c r="AO1145" s="345">
        <f t="shared" ref="AO1145" si="3451">AO1144</f>
        <v>0</v>
      </c>
      <c r="AP1145" s="345">
        <f t="shared" ref="AP1145" si="3452">AP1144</f>
        <v>0</v>
      </c>
      <c r="AQ1145" s="345">
        <f t="shared" ref="AQ1145" si="3453">AQ1144</f>
        <v>0</v>
      </c>
      <c r="AR1145" s="345">
        <f t="shared" ref="AR1145" si="3454">AR1144</f>
        <v>0</v>
      </c>
      <c r="AS1145" s="257"/>
    </row>
    <row r="1146" spans="1:45" ht="15" hidden="1" customHeight="1" outlineLevel="1">
      <c r="A1146" s="434"/>
      <c r="B1146" s="362"/>
      <c r="C1146" s="242"/>
      <c r="D1146" s="242"/>
      <c r="E1146" s="242"/>
      <c r="F1146" s="242"/>
      <c r="G1146" s="242"/>
      <c r="H1146" s="242"/>
      <c r="I1146" s="242"/>
      <c r="J1146" s="242"/>
      <c r="K1146" s="242"/>
      <c r="L1146" s="242"/>
      <c r="M1146" s="242"/>
      <c r="N1146" s="242"/>
      <c r="O1146" s="242"/>
      <c r="P1146" s="242"/>
      <c r="Q1146" s="242"/>
      <c r="R1146" s="242"/>
      <c r="S1146" s="790"/>
      <c r="T1146" s="790"/>
      <c r="U1146" s="790"/>
      <c r="V1146" s="790"/>
      <c r="W1146" s="790"/>
      <c r="X1146" s="242"/>
      <c r="Y1146" s="242"/>
      <c r="Z1146" s="242"/>
      <c r="AA1146" s="242"/>
      <c r="AB1146" s="242"/>
      <c r="AC1146" s="242"/>
      <c r="AD1146" s="242"/>
      <c r="AE1146" s="346"/>
      <c r="AF1146" s="359"/>
      <c r="AG1146" s="359"/>
      <c r="AH1146" s="359"/>
      <c r="AI1146" s="359"/>
      <c r="AJ1146" s="359"/>
      <c r="AK1146" s="359"/>
      <c r="AL1146" s="359"/>
      <c r="AM1146" s="359"/>
      <c r="AN1146" s="359"/>
      <c r="AO1146" s="359"/>
      <c r="AP1146" s="359"/>
      <c r="AQ1146" s="359"/>
      <c r="AR1146" s="359"/>
      <c r="AS1146" s="257"/>
    </row>
    <row r="1147" spans="1:45" ht="33" hidden="1" customHeight="1" outlineLevel="1">
      <c r="A1147" s="434">
        <v>49</v>
      </c>
      <c r="B1147" s="362" t="s">
        <v>532</v>
      </c>
      <c r="C1147" s="242" t="s">
        <v>323</v>
      </c>
      <c r="D1147" s="246"/>
      <c r="E1147" s="246"/>
      <c r="F1147" s="246"/>
      <c r="G1147" s="246"/>
      <c r="H1147" s="246"/>
      <c r="I1147" s="246"/>
      <c r="J1147" s="246"/>
      <c r="K1147" s="246"/>
      <c r="L1147" s="246"/>
      <c r="M1147" s="246"/>
      <c r="N1147" s="246"/>
      <c r="O1147" s="246"/>
      <c r="P1147" s="246"/>
      <c r="Q1147" s="246">
        <v>12</v>
      </c>
      <c r="R1147" s="246"/>
      <c r="S1147" s="834"/>
      <c r="T1147" s="834"/>
      <c r="U1147" s="834"/>
      <c r="V1147" s="834"/>
      <c r="W1147" s="834"/>
      <c r="X1147" s="246"/>
      <c r="Y1147" s="246"/>
      <c r="Z1147" s="246"/>
      <c r="AA1147" s="246"/>
      <c r="AB1147" s="246"/>
      <c r="AC1147" s="246"/>
      <c r="AD1147" s="246"/>
      <c r="AE1147" s="360"/>
      <c r="AF1147" s="349"/>
      <c r="AG1147" s="349"/>
      <c r="AH1147" s="349"/>
      <c r="AI1147" s="349"/>
      <c r="AJ1147" s="349"/>
      <c r="AK1147" s="349"/>
      <c r="AL1147" s="349"/>
      <c r="AM1147" s="349"/>
      <c r="AN1147" s="349"/>
      <c r="AO1147" s="349"/>
      <c r="AP1147" s="349"/>
      <c r="AQ1147" s="349"/>
      <c r="AR1147" s="349"/>
      <c r="AS1147" s="247">
        <f>SUM(AE1147:AR1147)</f>
        <v>0</v>
      </c>
    </row>
    <row r="1148" spans="1:45" ht="15" hidden="1" customHeight="1" outlineLevel="1">
      <c r="A1148" s="434"/>
      <c r="B1148" s="245" t="s">
        <v>659</v>
      </c>
      <c r="C1148" s="242" t="s">
        <v>325</v>
      </c>
      <c r="D1148" s="246"/>
      <c r="E1148" s="246"/>
      <c r="F1148" s="246"/>
      <c r="G1148" s="246"/>
      <c r="H1148" s="246"/>
      <c r="I1148" s="246"/>
      <c r="J1148" s="246"/>
      <c r="K1148" s="246"/>
      <c r="L1148" s="246"/>
      <c r="M1148" s="246"/>
      <c r="N1148" s="246"/>
      <c r="O1148" s="246"/>
      <c r="P1148" s="246"/>
      <c r="Q1148" s="246">
        <f>Q1147</f>
        <v>12</v>
      </c>
      <c r="R1148" s="246"/>
      <c r="S1148" s="834"/>
      <c r="T1148" s="834"/>
      <c r="U1148" s="834"/>
      <c r="V1148" s="834"/>
      <c r="W1148" s="834"/>
      <c r="X1148" s="246"/>
      <c r="Y1148" s="246"/>
      <c r="Z1148" s="246"/>
      <c r="AA1148" s="246"/>
      <c r="AB1148" s="246"/>
      <c r="AC1148" s="246"/>
      <c r="AD1148" s="246"/>
      <c r="AE1148" s="345">
        <f>AE1147</f>
        <v>0</v>
      </c>
      <c r="AF1148" s="345">
        <f t="shared" ref="AF1148" si="3455">AF1147</f>
        <v>0</v>
      </c>
      <c r="AG1148" s="345">
        <f t="shared" ref="AG1148" si="3456">AG1147</f>
        <v>0</v>
      </c>
      <c r="AH1148" s="345">
        <f t="shared" ref="AH1148" si="3457">AH1147</f>
        <v>0</v>
      </c>
      <c r="AI1148" s="345">
        <f t="shared" ref="AI1148" si="3458">AI1147</f>
        <v>0</v>
      </c>
      <c r="AJ1148" s="345">
        <f t="shared" ref="AJ1148" si="3459">AJ1147</f>
        <v>0</v>
      </c>
      <c r="AK1148" s="345">
        <f t="shared" ref="AK1148" si="3460">AK1147</f>
        <v>0</v>
      </c>
      <c r="AL1148" s="345">
        <f t="shared" ref="AL1148" si="3461">AL1147</f>
        <v>0</v>
      </c>
      <c r="AM1148" s="345">
        <f t="shared" ref="AM1148" si="3462">AM1147</f>
        <v>0</v>
      </c>
      <c r="AN1148" s="345">
        <f t="shared" ref="AN1148" si="3463">AN1147</f>
        <v>0</v>
      </c>
      <c r="AO1148" s="345">
        <f t="shared" ref="AO1148" si="3464">AO1147</f>
        <v>0</v>
      </c>
      <c r="AP1148" s="345">
        <f t="shared" ref="AP1148" si="3465">AP1147</f>
        <v>0</v>
      </c>
      <c r="AQ1148" s="345">
        <f t="shared" ref="AQ1148" si="3466">AQ1147</f>
        <v>0</v>
      </c>
      <c r="AR1148" s="345">
        <f t="shared" ref="AR1148" si="3467">AR1147</f>
        <v>0</v>
      </c>
      <c r="AS1148" s="257"/>
    </row>
    <row r="1149" spans="1:45" ht="15" hidden="1" customHeight="1" outlineLevel="1">
      <c r="A1149" s="434"/>
      <c r="B1149" s="245"/>
      <c r="C1149" s="242"/>
      <c r="D1149" s="770"/>
      <c r="E1149" s="770"/>
      <c r="F1149" s="770"/>
      <c r="G1149" s="770"/>
      <c r="H1149" s="770"/>
      <c r="I1149" s="770"/>
      <c r="J1149" s="770"/>
      <c r="K1149" s="770"/>
      <c r="L1149" s="770"/>
      <c r="M1149" s="770"/>
      <c r="N1149" s="770"/>
      <c r="O1149" s="770"/>
      <c r="P1149" s="770"/>
      <c r="Q1149" s="770"/>
      <c r="R1149" s="770"/>
      <c r="S1149" s="835"/>
      <c r="T1149" s="835"/>
      <c r="U1149" s="835"/>
      <c r="V1149" s="835"/>
      <c r="W1149" s="835"/>
      <c r="X1149" s="770"/>
      <c r="Y1149" s="770"/>
      <c r="Z1149" s="770"/>
      <c r="AA1149" s="770"/>
      <c r="AB1149" s="770"/>
      <c r="AC1149" s="770"/>
      <c r="AD1149" s="770"/>
      <c r="AE1149" s="345"/>
      <c r="AF1149" s="345"/>
      <c r="AG1149" s="345"/>
      <c r="AH1149" s="345"/>
      <c r="AI1149" s="345"/>
      <c r="AJ1149" s="345"/>
      <c r="AK1149" s="345"/>
      <c r="AL1149" s="345"/>
      <c r="AM1149" s="345"/>
      <c r="AN1149" s="345"/>
      <c r="AO1149" s="345"/>
      <c r="AP1149" s="345"/>
      <c r="AQ1149" s="345"/>
      <c r="AR1149" s="345"/>
      <c r="AS1149" s="257"/>
    </row>
    <row r="1150" spans="1:45" ht="15" customHeight="1" collapsed="1">
      <c r="A1150" s="434">
        <v>49</v>
      </c>
      <c r="B1150" s="773" t="s">
        <v>164</v>
      </c>
      <c r="C1150" s="242" t="s">
        <v>323</v>
      </c>
      <c r="D1150" s="246"/>
      <c r="E1150" s="246"/>
      <c r="F1150" s="246"/>
      <c r="G1150" s="246"/>
      <c r="H1150" s="246"/>
      <c r="I1150" s="246"/>
      <c r="J1150" s="246"/>
      <c r="K1150" s="246"/>
      <c r="L1150" s="246"/>
      <c r="M1150" s="246"/>
      <c r="N1150" s="246"/>
      <c r="O1150" s="246"/>
      <c r="P1150" s="246"/>
      <c r="Q1150" s="246">
        <v>12</v>
      </c>
      <c r="R1150" s="246"/>
      <c r="S1150" s="840">
        <f>ROUND(+'7.  Persistence Report'!V28,)</f>
        <v>179</v>
      </c>
      <c r="T1150" s="834">
        <f>+'7.  Persistence Report'!W28</f>
        <v>166.58938739999999</v>
      </c>
      <c r="U1150" s="834">
        <f>+'7.  Persistence Report'!X28</f>
        <v>165.75644046299999</v>
      </c>
      <c r="V1150" s="834">
        <f>+'7.  Persistence Report'!Y28</f>
        <v>164.92765826068498</v>
      </c>
      <c r="W1150" s="834">
        <f>+'7.  Persistence Report'!Z28</f>
        <v>0</v>
      </c>
      <c r="X1150" s="246"/>
      <c r="Y1150" s="246"/>
      <c r="Z1150" s="246"/>
      <c r="AA1150" s="246"/>
      <c r="AB1150" s="246"/>
      <c r="AC1150" s="246"/>
      <c r="AD1150" s="246"/>
      <c r="AE1150" s="360"/>
      <c r="AF1150" s="349"/>
      <c r="AG1150" s="349"/>
      <c r="AH1150" s="349"/>
      <c r="AI1150" s="349"/>
      <c r="AJ1150" s="349"/>
      <c r="AK1150" s="349">
        <v>1</v>
      </c>
      <c r="AL1150" s="349"/>
      <c r="AM1150" s="349"/>
      <c r="AN1150" s="349"/>
      <c r="AO1150" s="349"/>
      <c r="AP1150" s="349"/>
      <c r="AQ1150" s="349"/>
      <c r="AR1150" s="349"/>
      <c r="AS1150" s="247">
        <f>SUM(AE1150:AR1150)</f>
        <v>1</v>
      </c>
    </row>
    <row r="1151" spans="1:45" ht="15" customHeight="1">
      <c r="A1151" s="434"/>
      <c r="B1151" s="774" t="s">
        <v>659</v>
      </c>
      <c r="C1151" s="242" t="s">
        <v>325</v>
      </c>
      <c r="D1151" s="246"/>
      <c r="E1151" s="246"/>
      <c r="F1151" s="246"/>
      <c r="G1151" s="246"/>
      <c r="H1151" s="246"/>
      <c r="I1151" s="246"/>
      <c r="J1151" s="246"/>
      <c r="K1151" s="246"/>
      <c r="L1151" s="246"/>
      <c r="M1151" s="246"/>
      <c r="N1151" s="246"/>
      <c r="O1151" s="246"/>
      <c r="P1151" s="246"/>
      <c r="Q1151" s="246">
        <f>Q1150</f>
        <v>12</v>
      </c>
      <c r="R1151" s="246"/>
      <c r="S1151" s="840">
        <f>ROUND(+'7.  Persistence Report'!V27,)</f>
        <v>-11</v>
      </c>
      <c r="T1151" s="834">
        <f>+'7.  Persistence Report'!W27</f>
        <v>0</v>
      </c>
      <c r="U1151" s="834">
        <f>+'7.  Persistence Report'!X27</f>
        <v>0</v>
      </c>
      <c r="V1151" s="834">
        <f>+'7.  Persistence Report'!Y27</f>
        <v>0</v>
      </c>
      <c r="W1151" s="834">
        <f>+'7.  Persistence Report'!Z27</f>
        <v>0</v>
      </c>
      <c r="X1151" s="246"/>
      <c r="Y1151" s="246"/>
      <c r="Z1151" s="246"/>
      <c r="AA1151" s="246"/>
      <c r="AB1151" s="246"/>
      <c r="AC1151" s="246"/>
      <c r="AD1151" s="246"/>
      <c r="AE1151" s="345">
        <f>AE1150</f>
        <v>0</v>
      </c>
      <c r="AF1151" s="345">
        <f t="shared" ref="AF1151:AR1151" si="3468">AF1150</f>
        <v>0</v>
      </c>
      <c r="AG1151" s="345">
        <f t="shared" si="3468"/>
        <v>0</v>
      </c>
      <c r="AH1151" s="345">
        <f t="shared" si="3468"/>
        <v>0</v>
      </c>
      <c r="AI1151" s="345">
        <f t="shared" si="3468"/>
        <v>0</v>
      </c>
      <c r="AJ1151" s="345">
        <f t="shared" si="3468"/>
        <v>0</v>
      </c>
      <c r="AK1151" s="345">
        <f t="shared" si="3468"/>
        <v>1</v>
      </c>
      <c r="AL1151" s="345">
        <f t="shared" si="3468"/>
        <v>0</v>
      </c>
      <c r="AM1151" s="345">
        <f t="shared" si="3468"/>
        <v>0</v>
      </c>
      <c r="AN1151" s="345">
        <f t="shared" si="3468"/>
        <v>0</v>
      </c>
      <c r="AO1151" s="345">
        <f t="shared" si="3468"/>
        <v>0</v>
      </c>
      <c r="AP1151" s="345">
        <f t="shared" si="3468"/>
        <v>0</v>
      </c>
      <c r="AQ1151" s="345">
        <f t="shared" si="3468"/>
        <v>0</v>
      </c>
      <c r="AR1151" s="345">
        <f t="shared" si="3468"/>
        <v>0</v>
      </c>
      <c r="AS1151" s="257"/>
    </row>
    <row r="1152" spans="1:45" s="781" customFormat="1" ht="15" customHeight="1">
      <c r="A1152" s="775"/>
      <c r="B1152" s="776"/>
      <c r="C1152" s="777"/>
      <c r="D1152" s="778"/>
      <c r="E1152" s="778"/>
      <c r="F1152" s="778"/>
      <c r="G1152" s="778"/>
      <c r="H1152" s="778"/>
      <c r="I1152" s="778"/>
      <c r="J1152" s="778"/>
      <c r="K1152" s="778"/>
      <c r="L1152" s="778"/>
      <c r="M1152" s="778"/>
      <c r="N1152" s="778"/>
      <c r="O1152" s="778"/>
      <c r="P1152" s="778"/>
      <c r="Q1152" s="778"/>
      <c r="R1152" s="778"/>
      <c r="S1152" s="836"/>
      <c r="T1152" s="836"/>
      <c r="U1152" s="836"/>
      <c r="V1152" s="836"/>
      <c r="W1152" s="836"/>
      <c r="X1152" s="778"/>
      <c r="Y1152" s="778"/>
      <c r="Z1152" s="778"/>
      <c r="AA1152" s="778"/>
      <c r="AB1152" s="778"/>
      <c r="AC1152" s="778"/>
      <c r="AD1152" s="778"/>
      <c r="AE1152" s="779"/>
      <c r="AF1152" s="779"/>
      <c r="AG1152" s="779"/>
      <c r="AH1152" s="779"/>
      <c r="AI1152" s="779"/>
      <c r="AJ1152" s="779"/>
      <c r="AK1152" s="779"/>
      <c r="AL1152" s="779"/>
      <c r="AM1152" s="779"/>
      <c r="AN1152" s="779"/>
      <c r="AO1152" s="779"/>
      <c r="AP1152" s="779"/>
      <c r="AQ1152" s="779"/>
      <c r="AR1152" s="779"/>
      <c r="AS1152" s="780"/>
    </row>
    <row r="1153" spans="1:45" s="781" customFormat="1" ht="15" customHeight="1">
      <c r="A1153" s="775"/>
      <c r="B1153" s="776"/>
      <c r="C1153" s="777"/>
      <c r="D1153" s="777"/>
      <c r="E1153" s="777"/>
      <c r="F1153" s="777"/>
      <c r="G1153" s="777"/>
      <c r="H1153" s="777"/>
      <c r="I1153" s="777"/>
      <c r="J1153" s="777"/>
      <c r="K1153" s="777"/>
      <c r="L1153" s="777"/>
      <c r="M1153" s="777"/>
      <c r="N1153" s="777"/>
      <c r="O1153" s="777"/>
      <c r="P1153" s="777"/>
      <c r="Q1153" s="777"/>
      <c r="R1153" s="777"/>
      <c r="S1153" s="837"/>
      <c r="T1153" s="837"/>
      <c r="U1153" s="837"/>
      <c r="V1153" s="837"/>
      <c r="W1153" s="837"/>
      <c r="X1153" s="777"/>
      <c r="Y1153" s="777"/>
      <c r="Z1153" s="777"/>
      <c r="AA1153" s="777"/>
      <c r="AB1153" s="777"/>
      <c r="AC1153" s="777"/>
      <c r="AD1153" s="777"/>
      <c r="AE1153" s="779"/>
      <c r="AF1153" s="779"/>
      <c r="AG1153" s="779"/>
      <c r="AH1153" s="779"/>
      <c r="AI1153" s="779"/>
      <c r="AJ1153" s="779"/>
      <c r="AK1153" s="779"/>
      <c r="AL1153" s="779"/>
      <c r="AM1153" s="779"/>
      <c r="AN1153" s="779"/>
      <c r="AO1153" s="779"/>
      <c r="AP1153" s="779"/>
      <c r="AQ1153" s="779"/>
      <c r="AR1153" s="779"/>
      <c r="AS1153" s="780"/>
    </row>
    <row r="1154" spans="1:45" ht="15.6">
      <c r="A1154" s="434"/>
      <c r="B1154" s="622" t="s">
        <v>633</v>
      </c>
      <c r="S1154" s="838"/>
      <c r="T1154" s="838"/>
      <c r="U1154" s="838"/>
      <c r="V1154" s="838"/>
      <c r="W1154" s="838"/>
      <c r="AS1154" s="618"/>
    </row>
    <row r="1155" spans="1:45">
      <c r="A1155" s="434">
        <v>50</v>
      </c>
      <c r="S1155" s="838"/>
      <c r="T1155" s="838"/>
      <c r="U1155" s="838"/>
      <c r="V1155" s="838"/>
      <c r="W1155" s="838"/>
      <c r="AS1155" s="618"/>
    </row>
    <row r="1156" spans="1:45" ht="15">
      <c r="A1156" s="434"/>
      <c r="B1156" s="771" t="s">
        <v>507</v>
      </c>
      <c r="C1156" s="242" t="s">
        <v>323</v>
      </c>
      <c r="D1156" s="246"/>
      <c r="E1156" s="246">
        <f>ROUND(+'7.  Persistence Report'!BA31,)</f>
        <v>12139717</v>
      </c>
      <c r="F1156" s="246">
        <f>ROUND(+'7.  Persistence Report'!BB31,)</f>
        <v>12079685</v>
      </c>
      <c r="G1156" s="246">
        <f>ROUND(+'7.  Persistence Report'!BC31,)</f>
        <v>12079685</v>
      </c>
      <c r="H1156" s="246">
        <f>ROUND(+'7.  Persistence Report'!BD31,)</f>
        <v>12079685</v>
      </c>
      <c r="I1156" s="246">
        <f>ROUND(+'7.  Persistence Report'!BE31,)</f>
        <v>12079362</v>
      </c>
      <c r="J1156" s="246"/>
      <c r="K1156" s="246"/>
      <c r="L1156" s="246"/>
      <c r="M1156" s="246"/>
      <c r="N1156" s="246"/>
      <c r="O1156" s="246"/>
      <c r="P1156" s="246"/>
      <c r="Q1156" s="246">
        <v>12</v>
      </c>
      <c r="R1156" s="246"/>
      <c r="S1156" s="834">
        <f>ROUND(+'7.  Persistence Report'!V31,)</f>
        <v>2107</v>
      </c>
      <c r="T1156" s="834">
        <f>ROUND(+'7.  Persistence Report'!W31,)</f>
        <v>2096</v>
      </c>
      <c r="U1156" s="834">
        <f>ROUND(+'7.  Persistence Report'!X31,)</f>
        <v>2096</v>
      </c>
      <c r="V1156" s="834">
        <f>ROUND(+'7.  Persistence Report'!Y31,)</f>
        <v>2096</v>
      </c>
      <c r="W1156" s="834">
        <f>ROUND(+'7.  Persistence Report'!Z31,)</f>
        <v>0</v>
      </c>
      <c r="X1156" s="246"/>
      <c r="Y1156" s="246"/>
      <c r="Z1156" s="246"/>
      <c r="AA1156" s="246"/>
      <c r="AB1156" s="246"/>
      <c r="AC1156" s="246"/>
      <c r="AD1156" s="246"/>
      <c r="AE1156" s="360"/>
      <c r="AF1156" s="349">
        <v>0.18</v>
      </c>
      <c r="AG1156" s="349">
        <v>0.5</v>
      </c>
      <c r="AH1156" s="349">
        <v>0.28000000000000003</v>
      </c>
      <c r="AI1156" s="349">
        <v>0.04</v>
      </c>
      <c r="AJ1156" s="349">
        <v>0</v>
      </c>
      <c r="AK1156" s="349"/>
      <c r="AL1156" s="349"/>
      <c r="AM1156" s="349"/>
      <c r="AN1156" s="349"/>
      <c r="AO1156" s="349"/>
      <c r="AP1156" s="349"/>
      <c r="AQ1156" s="349"/>
      <c r="AR1156" s="349"/>
      <c r="AS1156" s="247">
        <f>SUM(AE1156:AR1156)</f>
        <v>1</v>
      </c>
    </row>
    <row r="1157" spans="1:45" ht="15">
      <c r="A1157" s="434"/>
      <c r="B1157" s="774" t="s">
        <v>659</v>
      </c>
      <c r="C1157" s="242" t="s">
        <v>325</v>
      </c>
      <c r="D1157" s="246"/>
      <c r="E1157" s="246"/>
      <c r="F1157" s="246"/>
      <c r="G1157" s="246"/>
      <c r="H1157" s="246"/>
      <c r="I1157" s="246"/>
      <c r="J1157" s="246"/>
      <c r="K1157" s="246"/>
      <c r="L1157" s="246"/>
      <c r="M1157" s="246"/>
      <c r="N1157" s="246"/>
      <c r="O1157" s="246"/>
      <c r="P1157" s="246"/>
      <c r="Q1157" s="246">
        <f>Q1156</f>
        <v>12</v>
      </c>
      <c r="R1157" s="246"/>
      <c r="S1157" s="834"/>
      <c r="T1157" s="834"/>
      <c r="U1157" s="834"/>
      <c r="V1157" s="834"/>
      <c r="W1157" s="834"/>
      <c r="X1157" s="246"/>
      <c r="Y1157" s="246"/>
      <c r="Z1157" s="246"/>
      <c r="AA1157" s="246"/>
      <c r="AB1157" s="246"/>
      <c r="AC1157" s="246"/>
      <c r="AD1157" s="246"/>
      <c r="AE1157" s="345">
        <f>AE1156</f>
        <v>0</v>
      </c>
      <c r="AF1157" s="345">
        <f t="shared" ref="AF1157:AR1157" si="3469">AF1156</f>
        <v>0.18</v>
      </c>
      <c r="AG1157" s="345">
        <f t="shared" si="3469"/>
        <v>0.5</v>
      </c>
      <c r="AH1157" s="345">
        <f t="shared" si="3469"/>
        <v>0.28000000000000003</v>
      </c>
      <c r="AI1157" s="345">
        <f t="shared" si="3469"/>
        <v>0.04</v>
      </c>
      <c r="AJ1157" s="345">
        <f t="shared" si="3469"/>
        <v>0</v>
      </c>
      <c r="AK1157" s="345">
        <f t="shared" si="3469"/>
        <v>0</v>
      </c>
      <c r="AL1157" s="345">
        <f t="shared" si="3469"/>
        <v>0</v>
      </c>
      <c r="AM1157" s="345">
        <f t="shared" si="3469"/>
        <v>0</v>
      </c>
      <c r="AN1157" s="345">
        <f t="shared" si="3469"/>
        <v>0</v>
      </c>
      <c r="AO1157" s="345">
        <f t="shared" si="3469"/>
        <v>0</v>
      </c>
      <c r="AP1157" s="345">
        <f t="shared" si="3469"/>
        <v>0</v>
      </c>
      <c r="AQ1157" s="345">
        <f t="shared" si="3469"/>
        <v>0</v>
      </c>
      <c r="AR1157" s="345">
        <f t="shared" si="3469"/>
        <v>0</v>
      </c>
      <c r="AS1157" s="257"/>
    </row>
    <row r="1158" spans="1:45" ht="15">
      <c r="A1158" s="434"/>
      <c r="B1158" s="245"/>
      <c r="C1158" s="242"/>
      <c r="D1158" s="782"/>
      <c r="E1158" s="782"/>
      <c r="F1158" s="782"/>
      <c r="G1158" s="782"/>
      <c r="H1158" s="782"/>
      <c r="I1158" s="782"/>
      <c r="J1158" s="782"/>
      <c r="K1158" s="782"/>
      <c r="L1158" s="782"/>
      <c r="M1158" s="782"/>
      <c r="N1158" s="782"/>
      <c r="O1158" s="782"/>
      <c r="P1158" s="782"/>
      <c r="Q1158" s="782"/>
      <c r="R1158" s="782"/>
      <c r="S1158" s="839"/>
      <c r="T1158" s="839"/>
      <c r="U1158" s="839"/>
      <c r="V1158" s="839"/>
      <c r="W1158" s="839"/>
      <c r="X1158" s="782"/>
      <c r="Y1158" s="782"/>
      <c r="Z1158" s="782"/>
      <c r="AA1158" s="782"/>
      <c r="AB1158" s="782"/>
      <c r="AC1158" s="782"/>
      <c r="AD1158" s="782"/>
      <c r="AE1158" s="345"/>
      <c r="AF1158" s="345"/>
      <c r="AG1158" s="345"/>
      <c r="AH1158" s="345"/>
      <c r="AI1158" s="345"/>
      <c r="AJ1158" s="345"/>
      <c r="AK1158" s="345"/>
      <c r="AL1158" s="345"/>
      <c r="AM1158" s="345"/>
      <c r="AN1158" s="345"/>
      <c r="AO1158" s="345"/>
      <c r="AP1158" s="345"/>
      <c r="AQ1158" s="345"/>
      <c r="AR1158" s="345"/>
      <c r="AS1158" s="257"/>
    </row>
    <row r="1159" spans="1:45" ht="15">
      <c r="A1159" s="434">
        <f>+A1155+1</f>
        <v>51</v>
      </c>
      <c r="B1159" s="245"/>
      <c r="S1159" s="838"/>
      <c r="T1159" s="838"/>
      <c r="U1159" s="838"/>
      <c r="V1159" s="838"/>
      <c r="W1159" s="838"/>
      <c r="AS1159" s="618"/>
    </row>
    <row r="1160" spans="1:45" ht="15">
      <c r="A1160" s="434"/>
      <c r="B1160" s="771" t="s">
        <v>508</v>
      </c>
      <c r="C1160" s="242" t="s">
        <v>323</v>
      </c>
      <c r="D1160" s="246"/>
      <c r="E1160" s="246">
        <f>ROUND(+'7.  Persistence Report'!BA32,)</f>
        <v>71057</v>
      </c>
      <c r="F1160" s="246">
        <f>ROUND(+'7.  Persistence Report'!BB32,)</f>
        <v>51890</v>
      </c>
      <c r="G1160" s="246">
        <f>ROUND(+'7.  Persistence Report'!BC32,)</f>
        <v>51732</v>
      </c>
      <c r="H1160" s="246">
        <f>ROUND(+'7.  Persistence Report'!BD32,)</f>
        <v>51732</v>
      </c>
      <c r="I1160" s="246">
        <f>ROUND(+'7.  Persistence Report'!BE32,)</f>
        <v>51732</v>
      </c>
      <c r="J1160" s="246"/>
      <c r="K1160" s="246"/>
      <c r="L1160" s="246"/>
      <c r="M1160" s="246"/>
      <c r="N1160" s="246"/>
      <c r="O1160" s="246"/>
      <c r="P1160" s="246"/>
      <c r="Q1160" s="246">
        <v>12</v>
      </c>
      <c r="R1160" s="246"/>
      <c r="S1160" s="834"/>
      <c r="T1160" s="834"/>
      <c r="U1160" s="834"/>
      <c r="V1160" s="834"/>
      <c r="W1160" s="834"/>
      <c r="X1160" s="246"/>
      <c r="Y1160" s="246"/>
      <c r="Z1160" s="246"/>
      <c r="AA1160" s="246"/>
      <c r="AB1160" s="246"/>
      <c r="AC1160" s="246"/>
      <c r="AD1160" s="246"/>
      <c r="AE1160" s="360"/>
      <c r="AF1160" s="349">
        <v>0.9</v>
      </c>
      <c r="AG1160" s="349">
        <v>7.0000000000000007E-2</v>
      </c>
      <c r="AH1160" s="349">
        <v>0.03</v>
      </c>
      <c r="AI1160" s="349"/>
      <c r="AJ1160" s="349"/>
      <c r="AK1160" s="349"/>
      <c r="AL1160" s="349"/>
      <c r="AM1160" s="349"/>
      <c r="AN1160" s="349"/>
      <c r="AO1160" s="349"/>
      <c r="AP1160" s="349"/>
      <c r="AQ1160" s="349"/>
      <c r="AR1160" s="349"/>
      <c r="AS1160" s="247">
        <f>SUM(AE1160:AR1160)</f>
        <v>1</v>
      </c>
    </row>
    <row r="1161" spans="1:45" ht="15">
      <c r="A1161" s="434"/>
      <c r="B1161" s="774" t="s">
        <v>659</v>
      </c>
      <c r="C1161" s="242" t="s">
        <v>325</v>
      </c>
      <c r="D1161" s="246"/>
      <c r="E1161" s="246"/>
      <c r="F1161" s="246"/>
      <c r="G1161" s="246"/>
      <c r="H1161" s="246"/>
      <c r="I1161" s="246"/>
      <c r="J1161" s="246"/>
      <c r="K1161" s="246"/>
      <c r="L1161" s="246"/>
      <c r="M1161" s="246"/>
      <c r="N1161" s="246"/>
      <c r="O1161" s="246"/>
      <c r="P1161" s="246"/>
      <c r="Q1161" s="246">
        <f>Q1160</f>
        <v>12</v>
      </c>
      <c r="R1161" s="246"/>
      <c r="S1161" s="834"/>
      <c r="T1161" s="834"/>
      <c r="U1161" s="834"/>
      <c r="V1161" s="834"/>
      <c r="W1161" s="834"/>
      <c r="X1161" s="246"/>
      <c r="Y1161" s="246"/>
      <c r="Z1161" s="246"/>
      <c r="AA1161" s="246"/>
      <c r="AB1161" s="246"/>
      <c r="AC1161" s="246"/>
      <c r="AD1161" s="246"/>
      <c r="AE1161" s="345">
        <f>AE1160</f>
        <v>0</v>
      </c>
      <c r="AF1161" s="345">
        <f t="shared" ref="AF1161:AR1161" si="3470">AF1160</f>
        <v>0.9</v>
      </c>
      <c r="AG1161" s="345">
        <f t="shared" si="3470"/>
        <v>7.0000000000000007E-2</v>
      </c>
      <c r="AH1161" s="345">
        <f t="shared" si="3470"/>
        <v>0.03</v>
      </c>
      <c r="AI1161" s="345">
        <f t="shared" si="3470"/>
        <v>0</v>
      </c>
      <c r="AJ1161" s="345">
        <f t="shared" si="3470"/>
        <v>0</v>
      </c>
      <c r="AK1161" s="345">
        <f t="shared" si="3470"/>
        <v>0</v>
      </c>
      <c r="AL1161" s="345">
        <f t="shared" si="3470"/>
        <v>0</v>
      </c>
      <c r="AM1161" s="345">
        <f t="shared" si="3470"/>
        <v>0</v>
      </c>
      <c r="AN1161" s="345">
        <f t="shared" si="3470"/>
        <v>0</v>
      </c>
      <c r="AO1161" s="345">
        <f t="shared" si="3470"/>
        <v>0</v>
      </c>
      <c r="AP1161" s="345">
        <f t="shared" si="3470"/>
        <v>0</v>
      </c>
      <c r="AQ1161" s="345">
        <f t="shared" si="3470"/>
        <v>0</v>
      </c>
      <c r="AR1161" s="345">
        <f t="shared" si="3470"/>
        <v>0</v>
      </c>
      <c r="AS1161" s="257"/>
    </row>
    <row r="1162" spans="1:45" ht="15">
      <c r="A1162" s="434"/>
      <c r="B1162" s="245"/>
      <c r="C1162" s="242"/>
      <c r="D1162" s="782"/>
      <c r="E1162" s="782"/>
      <c r="F1162" s="782"/>
      <c r="G1162" s="782"/>
      <c r="H1162" s="782"/>
      <c r="I1162" s="782"/>
      <c r="J1162" s="782"/>
      <c r="K1162" s="782"/>
      <c r="L1162" s="782"/>
      <c r="M1162" s="782"/>
      <c r="N1162" s="782"/>
      <c r="O1162" s="782"/>
      <c r="P1162" s="782"/>
      <c r="Q1162" s="782"/>
      <c r="R1162" s="782"/>
      <c r="S1162" s="839"/>
      <c r="T1162" s="839"/>
      <c r="U1162" s="839"/>
      <c r="V1162" s="839"/>
      <c r="W1162" s="839"/>
      <c r="X1162" s="782"/>
      <c r="Y1162" s="782"/>
      <c r="Z1162" s="782"/>
      <c r="AA1162" s="782"/>
      <c r="AB1162" s="782"/>
      <c r="AC1162" s="782"/>
      <c r="AD1162" s="782"/>
      <c r="AE1162" s="345"/>
      <c r="AF1162" s="345"/>
      <c r="AG1162" s="345"/>
      <c r="AH1162" s="345"/>
      <c r="AI1162" s="345"/>
      <c r="AJ1162" s="345"/>
      <c r="AK1162" s="345"/>
      <c r="AL1162" s="345"/>
      <c r="AM1162" s="345"/>
      <c r="AN1162" s="345"/>
      <c r="AO1162" s="345"/>
      <c r="AP1162" s="345"/>
      <c r="AQ1162" s="345"/>
      <c r="AR1162" s="345"/>
      <c r="AS1162" s="257"/>
    </row>
    <row r="1163" spans="1:45" ht="15">
      <c r="A1163" s="434">
        <f>+A1159+1</f>
        <v>52</v>
      </c>
      <c r="B1163" s="245"/>
      <c r="S1163" s="838"/>
      <c r="T1163" s="838"/>
      <c r="U1163" s="838"/>
      <c r="V1163" s="838"/>
      <c r="W1163" s="838"/>
      <c r="AS1163" s="618"/>
    </row>
    <row r="1164" spans="1:45" ht="30">
      <c r="A1164" s="434"/>
      <c r="B1164" s="771" t="s">
        <v>511</v>
      </c>
      <c r="C1164" s="242" t="s">
        <v>323</v>
      </c>
      <c r="D1164" s="246"/>
      <c r="E1164" s="246">
        <f>ROUND(+'7.  Persistence Report'!BA35,)</f>
        <v>108811</v>
      </c>
      <c r="F1164" s="246">
        <f>ROUND(+'7.  Persistence Report'!BB35,)</f>
        <v>108811</v>
      </c>
      <c r="G1164" s="246">
        <f>ROUND(+'7.  Persistence Report'!BC35,)</f>
        <v>108811</v>
      </c>
      <c r="H1164" s="246">
        <f>ROUND(+'7.  Persistence Report'!BD35,)</f>
        <v>108811</v>
      </c>
      <c r="I1164" s="246">
        <f>ROUND(+'7.  Persistence Report'!BE35,)</f>
        <v>108811</v>
      </c>
      <c r="J1164" s="246"/>
      <c r="K1164" s="246"/>
      <c r="L1164" s="246"/>
      <c r="M1164" s="246"/>
      <c r="N1164" s="246"/>
      <c r="O1164" s="246"/>
      <c r="P1164" s="246"/>
      <c r="Q1164" s="246">
        <v>12</v>
      </c>
      <c r="R1164" s="246"/>
      <c r="S1164" s="834"/>
      <c r="T1164" s="834"/>
      <c r="U1164" s="834"/>
      <c r="V1164" s="834"/>
      <c r="W1164" s="834"/>
      <c r="X1164" s="246"/>
      <c r="Y1164" s="246"/>
      <c r="Z1164" s="246"/>
      <c r="AA1164" s="246"/>
      <c r="AB1164" s="246"/>
      <c r="AC1164" s="246"/>
      <c r="AD1164" s="246"/>
      <c r="AE1164" s="360"/>
      <c r="AF1164" s="349"/>
      <c r="AG1164" s="349"/>
      <c r="AH1164" s="349"/>
      <c r="AI1164" s="349">
        <v>1</v>
      </c>
      <c r="AJ1164" s="349"/>
      <c r="AK1164" s="349"/>
      <c r="AL1164" s="349"/>
      <c r="AM1164" s="349"/>
      <c r="AN1164" s="349"/>
      <c r="AO1164" s="349"/>
      <c r="AP1164" s="349"/>
      <c r="AQ1164" s="349"/>
      <c r="AR1164" s="349"/>
      <c r="AS1164" s="247">
        <f>SUM(AE1164:AR1164)</f>
        <v>1</v>
      </c>
    </row>
    <row r="1165" spans="1:45" ht="15">
      <c r="A1165" s="434"/>
      <c r="B1165" s="774" t="s">
        <v>659</v>
      </c>
      <c r="C1165" s="242" t="s">
        <v>325</v>
      </c>
      <c r="D1165" s="246"/>
      <c r="E1165" s="246"/>
      <c r="F1165" s="246"/>
      <c r="G1165" s="246"/>
      <c r="H1165" s="246"/>
      <c r="I1165" s="246"/>
      <c r="J1165" s="246"/>
      <c r="K1165" s="246"/>
      <c r="L1165" s="246"/>
      <c r="M1165" s="246"/>
      <c r="N1165" s="246"/>
      <c r="O1165" s="246"/>
      <c r="P1165" s="246"/>
      <c r="Q1165" s="246">
        <f>Q1164</f>
        <v>12</v>
      </c>
      <c r="R1165" s="246"/>
      <c r="S1165" s="834"/>
      <c r="T1165" s="834"/>
      <c r="U1165" s="834"/>
      <c r="V1165" s="834"/>
      <c r="W1165" s="834"/>
      <c r="X1165" s="246"/>
      <c r="Y1165" s="246"/>
      <c r="Z1165" s="246"/>
      <c r="AA1165" s="246"/>
      <c r="AB1165" s="246"/>
      <c r="AC1165" s="246"/>
      <c r="AD1165" s="246"/>
      <c r="AE1165" s="345">
        <f>AE1164</f>
        <v>0</v>
      </c>
      <c r="AF1165" s="345">
        <f t="shared" ref="AF1165:AR1165" si="3471">AF1164</f>
        <v>0</v>
      </c>
      <c r="AG1165" s="345">
        <f t="shared" si="3471"/>
        <v>0</v>
      </c>
      <c r="AH1165" s="345">
        <f t="shared" si="3471"/>
        <v>0</v>
      </c>
      <c r="AI1165" s="345">
        <f t="shared" si="3471"/>
        <v>1</v>
      </c>
      <c r="AJ1165" s="345">
        <f t="shared" si="3471"/>
        <v>0</v>
      </c>
      <c r="AK1165" s="345">
        <f t="shared" si="3471"/>
        <v>0</v>
      </c>
      <c r="AL1165" s="345">
        <f t="shared" si="3471"/>
        <v>0</v>
      </c>
      <c r="AM1165" s="345">
        <f t="shared" si="3471"/>
        <v>0</v>
      </c>
      <c r="AN1165" s="345">
        <f t="shared" si="3471"/>
        <v>0</v>
      </c>
      <c r="AO1165" s="345">
        <f t="shared" si="3471"/>
        <v>0</v>
      </c>
      <c r="AP1165" s="345">
        <f t="shared" si="3471"/>
        <v>0</v>
      </c>
      <c r="AQ1165" s="345">
        <f t="shared" si="3471"/>
        <v>0</v>
      </c>
      <c r="AR1165" s="345">
        <f t="shared" si="3471"/>
        <v>0</v>
      </c>
      <c r="AS1165" s="257"/>
    </row>
    <row r="1166" spans="1:45" ht="15">
      <c r="A1166" s="434"/>
      <c r="B1166" s="245"/>
      <c r="C1166" s="242"/>
      <c r="D1166" s="782"/>
      <c r="E1166" s="782"/>
      <c r="F1166" s="782"/>
      <c r="G1166" s="782"/>
      <c r="H1166" s="782"/>
      <c r="I1166" s="782"/>
      <c r="J1166" s="782"/>
      <c r="K1166" s="782"/>
      <c r="L1166" s="782"/>
      <c r="M1166" s="782"/>
      <c r="N1166" s="782"/>
      <c r="O1166" s="782"/>
      <c r="P1166" s="782"/>
      <c r="Q1166" s="782"/>
      <c r="R1166" s="782"/>
      <c r="S1166" s="782"/>
      <c r="T1166" s="839"/>
      <c r="U1166" s="782"/>
      <c r="V1166" s="782"/>
      <c r="W1166" s="782"/>
      <c r="X1166" s="782"/>
      <c r="Y1166" s="782"/>
      <c r="Z1166" s="782"/>
      <c r="AA1166" s="782"/>
      <c r="AB1166" s="782"/>
      <c r="AC1166" s="782"/>
      <c r="AD1166" s="782"/>
      <c r="AE1166" s="345"/>
      <c r="AF1166" s="345"/>
      <c r="AG1166" s="345"/>
      <c r="AH1166" s="345"/>
      <c r="AI1166" s="345"/>
      <c r="AJ1166" s="345"/>
      <c r="AK1166" s="345"/>
      <c r="AL1166" s="345"/>
      <c r="AM1166" s="345"/>
      <c r="AN1166" s="345"/>
      <c r="AO1166" s="345"/>
      <c r="AP1166" s="345"/>
      <c r="AQ1166" s="345"/>
      <c r="AR1166" s="345"/>
      <c r="AS1166" s="257"/>
    </row>
    <row r="1167" spans="1:45" ht="15" outlineLevel="1">
      <c r="A1167" s="434"/>
      <c r="B1167" s="245"/>
      <c r="C1167" s="256"/>
      <c r="D1167" s="242"/>
      <c r="E1167" s="242"/>
      <c r="F1167" s="242"/>
      <c r="G1167" s="242"/>
      <c r="H1167" s="242"/>
      <c r="I1167" s="242"/>
      <c r="J1167" s="242"/>
      <c r="K1167" s="242"/>
      <c r="L1167" s="242"/>
      <c r="M1167" s="242"/>
      <c r="N1167" s="242"/>
      <c r="O1167" s="242"/>
      <c r="P1167" s="242"/>
      <c r="Q1167" s="242"/>
      <c r="R1167" s="242"/>
      <c r="S1167" s="242"/>
      <c r="T1167" s="242"/>
      <c r="U1167" s="242"/>
      <c r="V1167" s="242"/>
      <c r="W1167" s="242"/>
      <c r="X1167" s="242"/>
      <c r="Y1167" s="242"/>
      <c r="Z1167" s="242"/>
      <c r="AA1167" s="242"/>
      <c r="AB1167" s="242"/>
      <c r="AC1167" s="242"/>
      <c r="AD1167" s="242"/>
      <c r="AE1167" s="252"/>
      <c r="AF1167" s="252"/>
      <c r="AG1167" s="252"/>
      <c r="AH1167" s="252"/>
      <c r="AI1167" s="252"/>
      <c r="AJ1167" s="252"/>
      <c r="AK1167" s="252"/>
      <c r="AL1167" s="252"/>
      <c r="AM1167" s="252"/>
      <c r="AN1167" s="252"/>
      <c r="AO1167" s="252"/>
      <c r="AP1167" s="252"/>
      <c r="AQ1167" s="252"/>
      <c r="AR1167" s="252"/>
      <c r="AS1167" s="257"/>
    </row>
    <row r="1168" spans="1:45" ht="15.6">
      <c r="B1168" s="277" t="s">
        <v>660</v>
      </c>
      <c r="C1168" s="279"/>
      <c r="D1168" s="279">
        <f t="shared" ref="D1168:I1168" si="3472">SUM(D1076:D1166)</f>
        <v>0</v>
      </c>
      <c r="E1168" s="279">
        <f t="shared" si="3472"/>
        <v>23904580</v>
      </c>
      <c r="F1168" s="279">
        <f t="shared" si="3472"/>
        <v>23768092</v>
      </c>
      <c r="G1168" s="279">
        <f t="shared" si="3472"/>
        <v>23767934</v>
      </c>
      <c r="H1168" s="279">
        <f t="shared" si="3472"/>
        <v>23767934</v>
      </c>
      <c r="I1168" s="279">
        <f t="shared" si="3472"/>
        <v>23767303</v>
      </c>
      <c r="J1168" s="279"/>
      <c r="K1168" s="279"/>
      <c r="L1168" s="279"/>
      <c r="M1168" s="279"/>
      <c r="N1168" s="279"/>
      <c r="O1168" s="279"/>
      <c r="P1168" s="279"/>
      <c r="Q1168" s="279"/>
      <c r="R1168" s="279">
        <f>SUM(R993:R1148)</f>
        <v>0</v>
      </c>
      <c r="S1168" s="279">
        <f>SUM(S1076:S1166)</f>
        <v>4359.5300000000007</v>
      </c>
      <c r="T1168" s="279">
        <f>SUM(T1076:T1166)</f>
        <v>4336.8093873999997</v>
      </c>
      <c r="U1168" s="279">
        <f>SUM(U1076:U1166)</f>
        <v>4335.9764404629996</v>
      </c>
      <c r="V1168" s="279">
        <f>SUM(V1076:V1166)</f>
        <v>4335.1476582606847</v>
      </c>
      <c r="W1168" s="279">
        <f>SUM(W1076:W1166)</f>
        <v>2074.16</v>
      </c>
      <c r="X1168" s="279"/>
      <c r="Y1168" s="279"/>
      <c r="Z1168" s="279"/>
      <c r="AA1168" s="279"/>
      <c r="AB1168" s="279"/>
      <c r="AC1168" s="279"/>
      <c r="AD1168" s="279"/>
      <c r="AE1168" s="786"/>
      <c r="AF1168" s="786"/>
      <c r="AG1168" s="786"/>
      <c r="AH1168" s="786"/>
      <c r="AI1168" s="786"/>
      <c r="AJ1168" s="786"/>
      <c r="AK1168" s="786"/>
      <c r="AL1168" s="786"/>
      <c r="AM1168" s="786"/>
      <c r="AN1168" s="786"/>
      <c r="AO1168" s="786"/>
      <c r="AP1168" s="786"/>
      <c r="AQ1168" s="279">
        <f>IF(AQ991="kw",SUMPRODUCT($Q$993:$Q$1157,$R$993:$R$1157,AQ993:AQ1157),SUMPRODUCT($D$993:$D$1157,AQ993:AQ1157))</f>
        <v>0</v>
      </c>
      <c r="AR1168" s="279">
        <f>IF(AR991="kw",SUMPRODUCT($Q$993:$Q$1157,$R$993:$R$1157,AR993:AR1157),SUMPRODUCT($D$993:$D$1157,AR993:AR1157))</f>
        <v>0</v>
      </c>
      <c r="AS1168" s="280"/>
    </row>
    <row r="1169" spans="2:45" ht="15.6">
      <c r="B1169" s="332" t="s">
        <v>661</v>
      </c>
      <c r="C1169" s="333"/>
      <c r="D1169" s="333"/>
      <c r="E1169" s="333"/>
      <c r="F1169" s="333"/>
      <c r="G1169" s="333"/>
      <c r="H1169" s="333"/>
      <c r="I1169" s="333"/>
      <c r="J1169" s="333"/>
      <c r="K1169" s="333"/>
      <c r="L1169" s="333"/>
      <c r="M1169" s="333"/>
      <c r="N1169" s="333"/>
      <c r="O1169" s="333"/>
      <c r="P1169" s="333"/>
      <c r="Q1169" s="333"/>
      <c r="R1169" s="333"/>
      <c r="S1169" s="333"/>
      <c r="T1169" s="333"/>
      <c r="U1169" s="333"/>
      <c r="V1169" s="333"/>
      <c r="W1169" s="333"/>
      <c r="X1169" s="333"/>
      <c r="Y1169" s="333"/>
      <c r="Z1169" s="333"/>
      <c r="AA1169" s="333"/>
      <c r="AB1169" s="333"/>
      <c r="AC1169" s="333"/>
      <c r="AD1169" s="333"/>
      <c r="AE1169" s="787"/>
      <c r="AF1169" s="787"/>
      <c r="AG1169" s="787"/>
      <c r="AH1169" s="787"/>
      <c r="AI1169" s="787"/>
      <c r="AJ1169" s="787"/>
      <c r="AK1169" s="787"/>
      <c r="AL1169" s="787"/>
      <c r="AM1169" s="787"/>
      <c r="AN1169" s="787"/>
      <c r="AO1169" s="787"/>
      <c r="AP1169" s="787"/>
      <c r="AQ1169" s="333">
        <f>HLOOKUP(AQ795,'2. LRAMVA Threshold'!$B$56:$Q$67,12,FALSE)</f>
        <v>0</v>
      </c>
      <c r="AR1169" s="333">
        <f>HLOOKUP(AR795,'2. LRAMVA Threshold'!$B$56:$Q$67,12,FALSE)</f>
        <v>0</v>
      </c>
      <c r="AS1169" s="369"/>
    </row>
    <row r="1170" spans="2:45" ht="15">
      <c r="B1170" s="426"/>
      <c r="C1170" s="335"/>
      <c r="D1170" s="336"/>
      <c r="E1170" s="336"/>
      <c r="F1170" s="336"/>
      <c r="G1170" s="336"/>
      <c r="H1170" s="336"/>
      <c r="I1170" s="336"/>
      <c r="J1170" s="336"/>
      <c r="K1170" s="336"/>
      <c r="L1170" s="336"/>
      <c r="M1170" s="336"/>
      <c r="N1170" s="336"/>
      <c r="O1170" s="336"/>
      <c r="P1170" s="336"/>
      <c r="Q1170" s="336"/>
      <c r="R1170" s="337"/>
      <c r="S1170" s="336"/>
      <c r="T1170" s="336"/>
      <c r="U1170" s="336"/>
      <c r="V1170" s="338"/>
      <c r="W1170" s="338"/>
      <c r="X1170" s="338"/>
      <c r="Y1170" s="338"/>
      <c r="Z1170" s="336"/>
      <c r="AA1170" s="336"/>
      <c r="AB1170" s="336"/>
      <c r="AC1170" s="336"/>
      <c r="AD1170" s="336"/>
      <c r="AE1170" s="339"/>
      <c r="AF1170" s="339"/>
      <c r="AG1170" s="339"/>
      <c r="AH1170" s="339"/>
      <c r="AI1170" s="339"/>
      <c r="AJ1170" s="339"/>
      <c r="AK1170" s="339"/>
      <c r="AL1170" s="339"/>
      <c r="AM1170" s="339"/>
      <c r="AN1170" s="339"/>
      <c r="AO1170" s="339"/>
      <c r="AP1170" s="339"/>
      <c r="AQ1170" s="339"/>
      <c r="AR1170" s="339"/>
      <c r="AS1170" s="635"/>
    </row>
    <row r="1171" spans="2:45" ht="15">
      <c r="B1171" s="274" t="s">
        <v>662</v>
      </c>
      <c r="C1171" s="287"/>
      <c r="D1171" s="287"/>
      <c r="E1171" s="320"/>
      <c r="F1171" s="320"/>
      <c r="G1171" s="320"/>
      <c r="H1171" s="320"/>
      <c r="I1171" s="320"/>
      <c r="J1171" s="320"/>
      <c r="K1171" s="320"/>
      <c r="L1171" s="320"/>
      <c r="M1171" s="320"/>
      <c r="N1171" s="320"/>
      <c r="O1171" s="320"/>
      <c r="P1171" s="320"/>
      <c r="Q1171" s="320"/>
      <c r="R1171" s="242"/>
      <c r="S1171" s="289"/>
      <c r="T1171" s="289"/>
      <c r="U1171" s="289"/>
      <c r="V1171" s="288"/>
      <c r="W1171" s="288"/>
      <c r="X1171" s="288"/>
      <c r="Y1171" s="288"/>
      <c r="Z1171" s="289"/>
      <c r="AA1171" s="289"/>
      <c r="AB1171" s="289"/>
      <c r="AC1171" s="289"/>
      <c r="AD1171" s="289"/>
      <c r="AE1171" s="670">
        <f>HLOOKUP(AE$35,'3.  Distribution Rates'!$C$122:$P$135,12,FALSE)</f>
        <v>0</v>
      </c>
      <c r="AF1171" s="670">
        <f>HLOOKUP(AF$35,'3.  Distribution Rates'!$C$122:$P$135,12,FALSE)</f>
        <v>2.5000000000000001E-2</v>
      </c>
      <c r="AG1171" s="290">
        <f>HLOOKUP(AG$35,'3.  Distribution Rates'!$C$122:$P$135,12,FALSE)</f>
        <v>4.8760000000000003</v>
      </c>
      <c r="AH1171" s="290">
        <f>HLOOKUP(AH$35,'3.  Distribution Rates'!$C$122:$P$135,12,FALSE)</f>
        <v>4.4561999999999999</v>
      </c>
      <c r="AI1171" s="290">
        <f>HLOOKUP(AI$35,'3.  Distribution Rates'!$C$122:$P$135,12,FALSE)</f>
        <v>4.2422000000000004</v>
      </c>
      <c r="AJ1171" s="290">
        <f>HLOOKUP(AJ$35,'3.  Distribution Rates'!$C$122:$P$135,12,FALSE)</f>
        <v>2.4199999999999999E-2</v>
      </c>
      <c r="AK1171" s="290">
        <f>HLOOKUP(AK$35,'3.  Distribution Rates'!$C$122:$P$135,12,FALSE)</f>
        <v>6.3414000000000001</v>
      </c>
      <c r="AL1171" s="290">
        <f>HLOOKUP(AL$35,'3.  Distribution Rates'!$C$122:$P$135,12,FALSE)</f>
        <v>0</v>
      </c>
      <c r="AM1171" s="290">
        <f>HLOOKUP(AM$35,'3.  Distribution Rates'!$C$122:$P$135,12,FALSE)</f>
        <v>0</v>
      </c>
      <c r="AN1171" s="290">
        <f>HLOOKUP(AN$35,'3.  Distribution Rates'!$C$122:$P$135,12,FALSE)</f>
        <v>0</v>
      </c>
      <c r="AO1171" s="290">
        <f>HLOOKUP(AO$35,'3.  Distribution Rates'!$C$122:$P$135,12,FALSE)</f>
        <v>0</v>
      </c>
      <c r="AP1171" s="290">
        <f>HLOOKUP(AP$35,'3.  Distribution Rates'!$C$122:$P$135,12,FALSE)</f>
        <v>0</v>
      </c>
      <c r="AQ1171" s="290">
        <f>HLOOKUP(AQ$35,'3.  Distribution Rates'!$C$122:$P$135,12,FALSE)</f>
        <v>0</v>
      </c>
      <c r="AR1171" s="290">
        <f>HLOOKUP(AR$35,'3.  Distribution Rates'!$C$122:$P$135,12,FALSE)</f>
        <v>0</v>
      </c>
      <c r="AS1171" s="636"/>
    </row>
    <row r="1172" spans="2:45" ht="15" hidden="1">
      <c r="B1172" s="274" t="s">
        <v>663</v>
      </c>
      <c r="C1172" s="292"/>
      <c r="D1172" s="234"/>
      <c r="E1172" s="231"/>
      <c r="F1172" s="231"/>
      <c r="G1172" s="231"/>
      <c r="H1172" s="231"/>
      <c r="I1172" s="231"/>
      <c r="J1172" s="231"/>
      <c r="K1172" s="231"/>
      <c r="L1172" s="231"/>
      <c r="M1172" s="231"/>
      <c r="N1172" s="231"/>
      <c r="O1172" s="231"/>
      <c r="P1172" s="231"/>
      <c r="Q1172" s="231"/>
      <c r="R1172" s="242"/>
      <c r="S1172" s="231"/>
      <c r="T1172" s="231"/>
      <c r="U1172" s="231"/>
      <c r="V1172" s="234"/>
      <c r="W1172" s="234"/>
      <c r="X1172" s="234"/>
      <c r="Y1172" s="234"/>
      <c r="Z1172" s="231"/>
      <c r="AA1172" s="231"/>
      <c r="AB1172" s="231"/>
      <c r="AC1172" s="231"/>
      <c r="AD1172" s="231"/>
      <c r="AE1172" s="322">
        <f>'4.  2011-2014 LRAM'!AM143*AE1171</f>
        <v>0</v>
      </c>
      <c r="AF1172" s="322">
        <f>'4.  2011-2014 LRAM'!AN143*AF1171</f>
        <v>0</v>
      </c>
      <c r="AG1172" s="322">
        <f>'4.  2011-2014 LRAM'!AO143*AG1171</f>
        <v>0</v>
      </c>
      <c r="AH1172" s="322">
        <f>'4.  2011-2014 LRAM'!AP143*AH1171</f>
        <v>0</v>
      </c>
      <c r="AI1172" s="322">
        <f>'4.  2011-2014 LRAM'!AQ143*AI1171</f>
        <v>0</v>
      </c>
      <c r="AJ1172" s="322">
        <f>'4.  2011-2014 LRAM'!AR143*AJ1171</f>
        <v>0</v>
      </c>
      <c r="AK1172" s="322">
        <f>'4.  2011-2014 LRAM'!AS143*AK1171</f>
        <v>0</v>
      </c>
      <c r="AL1172" s="322">
        <f>'4.  2011-2014 LRAM'!AT143*AL1171</f>
        <v>0</v>
      </c>
      <c r="AM1172" s="322">
        <f>'4.  2011-2014 LRAM'!AU143*AM1171</f>
        <v>0</v>
      </c>
      <c r="AN1172" s="322">
        <f>'4.  2011-2014 LRAM'!AV143*AN1171</f>
        <v>0</v>
      </c>
      <c r="AO1172" s="322">
        <f>'4.  2011-2014 LRAM'!AW143*AO1171</f>
        <v>0</v>
      </c>
      <c r="AP1172" s="322">
        <f>'4.  2011-2014 LRAM'!AX143*AP1171</f>
        <v>0</v>
      </c>
      <c r="AQ1172" s="322">
        <f>'4.  2011-2014 LRAM'!AY143*AQ1171</f>
        <v>0</v>
      </c>
      <c r="AR1172" s="322">
        <f>'4.  2011-2014 LRAM'!AZ143*AR1171</f>
        <v>0</v>
      </c>
      <c r="AS1172" s="637">
        <f t="shared" ref="AS1172:AS1181" si="3473">SUM(AE1172:AR1172)</f>
        <v>0</v>
      </c>
    </row>
    <row r="1173" spans="2:45" ht="15" hidden="1">
      <c r="B1173" s="274" t="s">
        <v>664</v>
      </c>
      <c r="C1173" s="292"/>
      <c r="D1173" s="234"/>
      <c r="E1173" s="231"/>
      <c r="F1173" s="231"/>
      <c r="G1173" s="231"/>
      <c r="H1173" s="231"/>
      <c r="I1173" s="231"/>
      <c r="J1173" s="231"/>
      <c r="K1173" s="231"/>
      <c r="L1173" s="231"/>
      <c r="M1173" s="231"/>
      <c r="N1173" s="231"/>
      <c r="O1173" s="231"/>
      <c r="P1173" s="231"/>
      <c r="Q1173" s="231"/>
      <c r="R1173" s="242"/>
      <c r="S1173" s="231"/>
      <c r="T1173" s="231"/>
      <c r="U1173" s="231"/>
      <c r="V1173" s="234"/>
      <c r="W1173" s="234"/>
      <c r="X1173" s="234"/>
      <c r="Y1173" s="234"/>
      <c r="Z1173" s="231"/>
      <c r="AA1173" s="231"/>
      <c r="AB1173" s="231"/>
      <c r="AC1173" s="231"/>
      <c r="AD1173" s="231"/>
      <c r="AE1173" s="322">
        <f>'4.  2011-2014 LRAM'!AM282*AE1171</f>
        <v>0</v>
      </c>
      <c r="AF1173" s="322">
        <f>'4.  2011-2014 LRAM'!AN282*AF1171</f>
        <v>0</v>
      </c>
      <c r="AG1173" s="322">
        <f>'4.  2011-2014 LRAM'!AO282*AG1171</f>
        <v>0</v>
      </c>
      <c r="AH1173" s="322">
        <f>'4.  2011-2014 LRAM'!AP282*AH1171</f>
        <v>0</v>
      </c>
      <c r="AI1173" s="322">
        <f>'4.  2011-2014 LRAM'!AQ282*AI1171</f>
        <v>0</v>
      </c>
      <c r="AJ1173" s="322">
        <f>'4.  2011-2014 LRAM'!AR282*AJ1171</f>
        <v>0</v>
      </c>
      <c r="AK1173" s="322">
        <f>'4.  2011-2014 LRAM'!AS282*AK1171</f>
        <v>0</v>
      </c>
      <c r="AL1173" s="322">
        <f>'4.  2011-2014 LRAM'!AT282*AL1171</f>
        <v>0</v>
      </c>
      <c r="AM1173" s="322">
        <f>'4.  2011-2014 LRAM'!AU282*AM1171</f>
        <v>0</v>
      </c>
      <c r="AN1173" s="322">
        <f>'4.  2011-2014 LRAM'!AV282*AN1171</f>
        <v>0</v>
      </c>
      <c r="AO1173" s="322">
        <f>'4.  2011-2014 LRAM'!AW282*AO1171</f>
        <v>0</v>
      </c>
      <c r="AP1173" s="322">
        <f>'4.  2011-2014 LRAM'!AX282*AP1171</f>
        <v>0</v>
      </c>
      <c r="AQ1173" s="322">
        <f>'4.  2011-2014 LRAM'!AY282*AQ1171</f>
        <v>0</v>
      </c>
      <c r="AR1173" s="322">
        <f>'4.  2011-2014 LRAM'!AZ282*AR1171</f>
        <v>0</v>
      </c>
      <c r="AS1173" s="637">
        <f t="shared" si="3473"/>
        <v>0</v>
      </c>
    </row>
    <row r="1174" spans="2:45" ht="15" hidden="1">
      <c r="B1174" s="274" t="s">
        <v>665</v>
      </c>
      <c r="C1174" s="292"/>
      <c r="D1174" s="234"/>
      <c r="E1174" s="231"/>
      <c r="F1174" s="231"/>
      <c r="G1174" s="231"/>
      <c r="H1174" s="231"/>
      <c r="I1174" s="231"/>
      <c r="J1174" s="231"/>
      <c r="K1174" s="231"/>
      <c r="L1174" s="231"/>
      <c r="M1174" s="231"/>
      <c r="N1174" s="231"/>
      <c r="O1174" s="231"/>
      <c r="P1174" s="231"/>
      <c r="Q1174" s="231"/>
      <c r="R1174" s="242"/>
      <c r="S1174" s="231"/>
      <c r="T1174" s="231"/>
      <c r="U1174" s="231"/>
      <c r="V1174" s="234"/>
      <c r="W1174" s="234"/>
      <c r="X1174" s="234"/>
      <c r="Y1174" s="234"/>
      <c r="Z1174" s="231"/>
      <c r="AA1174" s="231"/>
      <c r="AB1174" s="231"/>
      <c r="AC1174" s="231"/>
      <c r="AD1174" s="231"/>
      <c r="AE1174" s="322">
        <f>'4.  2011-2014 LRAM'!AM418*AE1171</f>
        <v>0</v>
      </c>
      <c r="AF1174" s="322">
        <f>'4.  2011-2014 LRAM'!AN418*AF1171</f>
        <v>0</v>
      </c>
      <c r="AG1174" s="322">
        <f>'4.  2011-2014 LRAM'!AO418*AG1171</f>
        <v>0</v>
      </c>
      <c r="AH1174" s="322">
        <f>'4.  2011-2014 LRAM'!AP418*AH1171</f>
        <v>0</v>
      </c>
      <c r="AI1174" s="322">
        <f>'4.  2011-2014 LRAM'!AQ418*AI1171</f>
        <v>0</v>
      </c>
      <c r="AJ1174" s="322">
        <f>'4.  2011-2014 LRAM'!AR418*AJ1171</f>
        <v>0</v>
      </c>
      <c r="AK1174" s="322">
        <f>'4.  2011-2014 LRAM'!AS418*AK1171</f>
        <v>0</v>
      </c>
      <c r="AL1174" s="322">
        <f>'4.  2011-2014 LRAM'!AT418*AL1171</f>
        <v>0</v>
      </c>
      <c r="AM1174" s="322">
        <f>'4.  2011-2014 LRAM'!AU418*AM1171</f>
        <v>0</v>
      </c>
      <c r="AN1174" s="322">
        <f>'4.  2011-2014 LRAM'!AV418*AN1171</f>
        <v>0</v>
      </c>
      <c r="AO1174" s="322">
        <f>'4.  2011-2014 LRAM'!AW418*AO1171</f>
        <v>0</v>
      </c>
      <c r="AP1174" s="322">
        <f>'4.  2011-2014 LRAM'!AX418*AP1171</f>
        <v>0</v>
      </c>
      <c r="AQ1174" s="322">
        <f>'4.  2011-2014 LRAM'!AY418*AQ1171</f>
        <v>0</v>
      </c>
      <c r="AR1174" s="322">
        <f>'4.  2011-2014 LRAM'!AZ418*AR1171</f>
        <v>0</v>
      </c>
      <c r="AS1174" s="637">
        <f t="shared" si="3473"/>
        <v>0</v>
      </c>
    </row>
    <row r="1175" spans="2:45" ht="15" hidden="1">
      <c r="B1175" s="274" t="s">
        <v>666</v>
      </c>
      <c r="C1175" s="292"/>
      <c r="D1175" s="234"/>
      <c r="E1175" s="231"/>
      <c r="F1175" s="231"/>
      <c r="G1175" s="231"/>
      <c r="H1175" s="231"/>
      <c r="I1175" s="231"/>
      <c r="J1175" s="231"/>
      <c r="K1175" s="231"/>
      <c r="L1175" s="231"/>
      <c r="M1175" s="231"/>
      <c r="N1175" s="231"/>
      <c r="O1175" s="231"/>
      <c r="P1175" s="231"/>
      <c r="Q1175" s="231"/>
      <c r="R1175" s="242"/>
      <c r="S1175" s="231"/>
      <c r="T1175" s="231"/>
      <c r="U1175" s="231"/>
      <c r="V1175" s="234"/>
      <c r="W1175" s="234"/>
      <c r="X1175" s="234"/>
      <c r="Y1175" s="234"/>
      <c r="Z1175" s="231"/>
      <c r="AA1175" s="231"/>
      <c r="AB1175" s="231"/>
      <c r="AC1175" s="231"/>
      <c r="AD1175" s="231"/>
      <c r="AE1175" s="322">
        <f>'4.  2011-2014 LRAM'!AM555*AE1171</f>
        <v>0</v>
      </c>
      <c r="AF1175" s="322">
        <f>'4.  2011-2014 LRAM'!AN555*AF1171</f>
        <v>0</v>
      </c>
      <c r="AG1175" s="322">
        <f>'4.  2011-2014 LRAM'!AO555*AG1171</f>
        <v>0</v>
      </c>
      <c r="AH1175" s="322">
        <f>'4.  2011-2014 LRAM'!AP555*AH1171</f>
        <v>0</v>
      </c>
      <c r="AI1175" s="322">
        <f>'4.  2011-2014 LRAM'!AQ555*AI1171</f>
        <v>0</v>
      </c>
      <c r="AJ1175" s="322">
        <f>'4.  2011-2014 LRAM'!AR555*AJ1171</f>
        <v>0</v>
      </c>
      <c r="AK1175" s="322">
        <f>'4.  2011-2014 LRAM'!AS555*AK1171</f>
        <v>0</v>
      </c>
      <c r="AL1175" s="322">
        <f>'4.  2011-2014 LRAM'!AT555*AL1171</f>
        <v>0</v>
      </c>
      <c r="AM1175" s="322">
        <f>'4.  2011-2014 LRAM'!AU555*AM1171</f>
        <v>0</v>
      </c>
      <c r="AN1175" s="322">
        <f>'4.  2011-2014 LRAM'!AV555*AN1171</f>
        <v>0</v>
      </c>
      <c r="AO1175" s="322">
        <f>'4.  2011-2014 LRAM'!AW555*AO1171</f>
        <v>0</v>
      </c>
      <c r="AP1175" s="322">
        <f>'4.  2011-2014 LRAM'!AX555*AP1171</f>
        <v>0</v>
      </c>
      <c r="AQ1175" s="322">
        <f>'4.  2011-2014 LRAM'!AY555*AQ1171</f>
        <v>0</v>
      </c>
      <c r="AR1175" s="322">
        <f>'4.  2011-2014 LRAM'!AZ555*AR1171</f>
        <v>0</v>
      </c>
      <c r="AS1175" s="637">
        <f>SUM(AE1175:AR1175)</f>
        <v>0</v>
      </c>
    </row>
    <row r="1176" spans="2:45" ht="15" hidden="1">
      <c r="B1176" s="274" t="s">
        <v>667</v>
      </c>
      <c r="C1176" s="292"/>
      <c r="D1176" s="234"/>
      <c r="E1176" s="231"/>
      <c r="F1176" s="231"/>
      <c r="G1176" s="231"/>
      <c r="H1176" s="231"/>
      <c r="I1176" s="231"/>
      <c r="J1176" s="231"/>
      <c r="K1176" s="231"/>
      <c r="L1176" s="231"/>
      <c r="M1176" s="231"/>
      <c r="N1176" s="231"/>
      <c r="O1176" s="231"/>
      <c r="P1176" s="231"/>
      <c r="Q1176" s="231"/>
      <c r="R1176" s="242"/>
      <c r="S1176" s="231"/>
      <c r="T1176" s="231"/>
      <c r="U1176" s="231"/>
      <c r="V1176" s="234"/>
      <c r="W1176" s="234"/>
      <c r="X1176" s="234"/>
      <c r="Y1176" s="234"/>
      <c r="Z1176" s="231"/>
      <c r="AA1176" s="231"/>
      <c r="AB1176" s="231"/>
      <c r="AC1176" s="231"/>
      <c r="AD1176" s="231"/>
      <c r="AE1176" s="322">
        <f t="shared" ref="AE1176:AR1176" si="3474">AE212*AE1171</f>
        <v>0</v>
      </c>
      <c r="AF1176" s="322">
        <f t="shared" si="3474"/>
        <v>0</v>
      </c>
      <c r="AG1176" s="322">
        <f t="shared" si="3474"/>
        <v>0</v>
      </c>
      <c r="AH1176" s="322">
        <f t="shared" si="3474"/>
        <v>0</v>
      </c>
      <c r="AI1176" s="322">
        <f t="shared" si="3474"/>
        <v>0</v>
      </c>
      <c r="AJ1176" s="322">
        <f t="shared" si="3474"/>
        <v>0</v>
      </c>
      <c r="AK1176" s="322">
        <f t="shared" si="3474"/>
        <v>0</v>
      </c>
      <c r="AL1176" s="322">
        <f t="shared" si="3474"/>
        <v>0</v>
      </c>
      <c r="AM1176" s="322">
        <f t="shared" si="3474"/>
        <v>0</v>
      </c>
      <c r="AN1176" s="322">
        <f t="shared" si="3474"/>
        <v>0</v>
      </c>
      <c r="AO1176" s="322">
        <f t="shared" si="3474"/>
        <v>0</v>
      </c>
      <c r="AP1176" s="322">
        <f t="shared" si="3474"/>
        <v>0</v>
      </c>
      <c r="AQ1176" s="322">
        <f t="shared" si="3474"/>
        <v>0</v>
      </c>
      <c r="AR1176" s="322">
        <f t="shared" si="3474"/>
        <v>0</v>
      </c>
      <c r="AS1176" s="637">
        <f t="shared" si="3473"/>
        <v>0</v>
      </c>
    </row>
    <row r="1177" spans="2:45" ht="15" hidden="1">
      <c r="B1177" s="274" t="s">
        <v>668</v>
      </c>
      <c r="C1177" s="292"/>
      <c r="D1177" s="234"/>
      <c r="E1177" s="231"/>
      <c r="F1177" s="231"/>
      <c r="G1177" s="231"/>
      <c r="H1177" s="231"/>
      <c r="I1177" s="231"/>
      <c r="J1177" s="231"/>
      <c r="K1177" s="231"/>
      <c r="L1177" s="231"/>
      <c r="M1177" s="231"/>
      <c r="N1177" s="231"/>
      <c r="O1177" s="231"/>
      <c r="P1177" s="231"/>
      <c r="Q1177" s="231"/>
      <c r="R1177" s="242"/>
      <c r="S1177" s="231"/>
      <c r="T1177" s="231"/>
      <c r="U1177" s="231"/>
      <c r="V1177" s="234"/>
      <c r="W1177" s="234"/>
      <c r="X1177" s="234"/>
      <c r="Y1177" s="234"/>
      <c r="Z1177" s="231"/>
      <c r="AA1177" s="231"/>
      <c r="AB1177" s="231"/>
      <c r="AC1177" s="231"/>
      <c r="AD1177" s="231"/>
      <c r="AE1177" s="322">
        <f t="shared" ref="AE1177:AR1177" si="3475">AE402*AE1171</f>
        <v>0</v>
      </c>
      <c r="AF1177" s="322">
        <f t="shared" si="3475"/>
        <v>0</v>
      </c>
      <c r="AG1177" s="322">
        <f t="shared" si="3475"/>
        <v>0</v>
      </c>
      <c r="AH1177" s="322">
        <f t="shared" si="3475"/>
        <v>0</v>
      </c>
      <c r="AI1177" s="322">
        <f t="shared" si="3475"/>
        <v>0</v>
      </c>
      <c r="AJ1177" s="322">
        <f t="shared" si="3475"/>
        <v>0</v>
      </c>
      <c r="AK1177" s="322">
        <f t="shared" si="3475"/>
        <v>0</v>
      </c>
      <c r="AL1177" s="322">
        <f t="shared" si="3475"/>
        <v>0</v>
      </c>
      <c r="AM1177" s="322">
        <f t="shared" si="3475"/>
        <v>0</v>
      </c>
      <c r="AN1177" s="322">
        <f t="shared" si="3475"/>
        <v>0</v>
      </c>
      <c r="AO1177" s="322">
        <f t="shared" si="3475"/>
        <v>0</v>
      </c>
      <c r="AP1177" s="322">
        <f t="shared" si="3475"/>
        <v>0</v>
      </c>
      <c r="AQ1177" s="322">
        <f t="shared" si="3475"/>
        <v>0</v>
      </c>
      <c r="AR1177" s="322">
        <f t="shared" si="3475"/>
        <v>0</v>
      </c>
      <c r="AS1177" s="637">
        <f t="shared" si="3473"/>
        <v>0</v>
      </c>
    </row>
    <row r="1178" spans="2:45" ht="15" hidden="1">
      <c r="B1178" s="274" t="s">
        <v>669</v>
      </c>
      <c r="C1178" s="292"/>
      <c r="D1178" s="234"/>
      <c r="E1178" s="231"/>
      <c r="F1178" s="231"/>
      <c r="G1178" s="231"/>
      <c r="H1178" s="231"/>
      <c r="I1178" s="231"/>
      <c r="J1178" s="231"/>
      <c r="K1178" s="231"/>
      <c r="L1178" s="231"/>
      <c r="M1178" s="231"/>
      <c r="N1178" s="231"/>
      <c r="O1178" s="231"/>
      <c r="P1178" s="231"/>
      <c r="Q1178" s="231"/>
      <c r="R1178" s="242"/>
      <c r="S1178" s="231"/>
      <c r="T1178" s="231"/>
      <c r="U1178" s="231"/>
      <c r="V1178" s="234"/>
      <c r="W1178" s="234"/>
      <c r="X1178" s="234"/>
      <c r="Y1178" s="234"/>
      <c r="Z1178" s="231"/>
      <c r="AA1178" s="231"/>
      <c r="AB1178" s="231"/>
      <c r="AC1178" s="231"/>
      <c r="AD1178" s="231"/>
      <c r="AE1178" s="322">
        <f t="shared" ref="AE1178:AR1178" si="3476">AE592*AE1171</f>
        <v>0</v>
      </c>
      <c r="AF1178" s="322">
        <f t="shared" si="3476"/>
        <v>0</v>
      </c>
      <c r="AG1178" s="322">
        <f t="shared" si="3476"/>
        <v>0</v>
      </c>
      <c r="AH1178" s="322">
        <f t="shared" si="3476"/>
        <v>0</v>
      </c>
      <c r="AI1178" s="322">
        <f t="shared" si="3476"/>
        <v>0</v>
      </c>
      <c r="AJ1178" s="322">
        <f t="shared" si="3476"/>
        <v>0</v>
      </c>
      <c r="AK1178" s="322">
        <f t="shared" si="3476"/>
        <v>0</v>
      </c>
      <c r="AL1178" s="322">
        <f t="shared" si="3476"/>
        <v>0</v>
      </c>
      <c r="AM1178" s="322">
        <f t="shared" si="3476"/>
        <v>0</v>
      </c>
      <c r="AN1178" s="322">
        <f t="shared" si="3476"/>
        <v>0</v>
      </c>
      <c r="AO1178" s="322">
        <f t="shared" si="3476"/>
        <v>0</v>
      </c>
      <c r="AP1178" s="322">
        <f t="shared" si="3476"/>
        <v>0</v>
      </c>
      <c r="AQ1178" s="322">
        <f t="shared" si="3476"/>
        <v>0</v>
      </c>
      <c r="AR1178" s="322">
        <f t="shared" si="3476"/>
        <v>0</v>
      </c>
      <c r="AS1178" s="637">
        <f t="shared" si="3473"/>
        <v>0</v>
      </c>
    </row>
    <row r="1179" spans="2:45" ht="15" hidden="1">
      <c r="B1179" s="274" t="s">
        <v>670</v>
      </c>
      <c r="C1179" s="292"/>
      <c r="D1179" s="234"/>
      <c r="E1179" s="231"/>
      <c r="F1179" s="231"/>
      <c r="G1179" s="231"/>
      <c r="H1179" s="231"/>
      <c r="I1179" s="231"/>
      <c r="J1179" s="231"/>
      <c r="K1179" s="231"/>
      <c r="L1179" s="231"/>
      <c r="M1179" s="231"/>
      <c r="N1179" s="231"/>
      <c r="O1179" s="231"/>
      <c r="P1179" s="231"/>
      <c r="Q1179" s="231"/>
      <c r="R1179" s="242"/>
      <c r="S1179" s="231"/>
      <c r="T1179" s="231"/>
      <c r="U1179" s="231"/>
      <c r="V1179" s="234"/>
      <c r="W1179" s="234"/>
      <c r="X1179" s="234"/>
      <c r="Y1179" s="234"/>
      <c r="Z1179" s="231"/>
      <c r="AA1179" s="231"/>
      <c r="AB1179" s="231"/>
      <c r="AC1179" s="231"/>
      <c r="AD1179" s="231"/>
      <c r="AE1179" s="322">
        <f t="shared" ref="AE1179:AR1179" si="3477">AE782*AE1171</f>
        <v>0</v>
      </c>
      <c r="AF1179" s="322">
        <f t="shared" si="3477"/>
        <v>0</v>
      </c>
      <c r="AG1179" s="322">
        <f t="shared" si="3477"/>
        <v>0</v>
      </c>
      <c r="AH1179" s="322">
        <f t="shared" si="3477"/>
        <v>0</v>
      </c>
      <c r="AI1179" s="322">
        <f t="shared" si="3477"/>
        <v>0</v>
      </c>
      <c r="AJ1179" s="322">
        <f t="shared" si="3477"/>
        <v>0</v>
      </c>
      <c r="AK1179" s="322">
        <f t="shared" si="3477"/>
        <v>0</v>
      </c>
      <c r="AL1179" s="322">
        <f t="shared" si="3477"/>
        <v>0</v>
      </c>
      <c r="AM1179" s="322">
        <f t="shared" si="3477"/>
        <v>0</v>
      </c>
      <c r="AN1179" s="322">
        <f t="shared" si="3477"/>
        <v>0</v>
      </c>
      <c r="AO1179" s="322">
        <f t="shared" si="3477"/>
        <v>0</v>
      </c>
      <c r="AP1179" s="322">
        <f t="shared" si="3477"/>
        <v>0</v>
      </c>
      <c r="AQ1179" s="322">
        <f t="shared" si="3477"/>
        <v>0</v>
      </c>
      <c r="AR1179" s="322">
        <f t="shared" si="3477"/>
        <v>0</v>
      </c>
      <c r="AS1179" s="637">
        <f t="shared" si="3473"/>
        <v>0</v>
      </c>
    </row>
    <row r="1180" spans="2:45" ht="15" hidden="1">
      <c r="B1180" s="274" t="s">
        <v>671</v>
      </c>
      <c r="C1180" s="292"/>
      <c r="D1180" s="234"/>
      <c r="E1180" s="231"/>
      <c r="F1180" s="231"/>
      <c r="G1180" s="231"/>
      <c r="H1180" s="231"/>
      <c r="I1180" s="231"/>
      <c r="J1180" s="231"/>
      <c r="K1180" s="231"/>
      <c r="L1180" s="231"/>
      <c r="M1180" s="231"/>
      <c r="N1180" s="231"/>
      <c r="O1180" s="231"/>
      <c r="P1180" s="231"/>
      <c r="Q1180" s="231"/>
      <c r="R1180" s="242"/>
      <c r="S1180" s="231"/>
      <c r="T1180" s="231"/>
      <c r="U1180" s="231"/>
      <c r="V1180" s="234"/>
      <c r="W1180" s="234"/>
      <c r="X1180" s="234"/>
      <c r="Y1180" s="234"/>
      <c r="Z1180" s="231"/>
      <c r="AA1180" s="231"/>
      <c r="AB1180" s="231"/>
      <c r="AC1180" s="231"/>
      <c r="AD1180" s="231"/>
      <c r="AE1180" s="322">
        <f t="shared" ref="AE1180:AR1180" si="3478">AE977*AE1171</f>
        <v>0</v>
      </c>
      <c r="AF1180" s="322">
        <f t="shared" si="3478"/>
        <v>0</v>
      </c>
      <c r="AG1180" s="322">
        <f t="shared" si="3478"/>
        <v>0</v>
      </c>
      <c r="AH1180" s="322">
        <f t="shared" si="3478"/>
        <v>0</v>
      </c>
      <c r="AI1180" s="322">
        <f t="shared" si="3478"/>
        <v>0</v>
      </c>
      <c r="AJ1180" s="322">
        <f t="shared" si="3478"/>
        <v>0</v>
      </c>
      <c r="AK1180" s="322">
        <f t="shared" si="3478"/>
        <v>0</v>
      </c>
      <c r="AL1180" s="322">
        <f t="shared" si="3478"/>
        <v>0</v>
      </c>
      <c r="AM1180" s="322">
        <f t="shared" si="3478"/>
        <v>0</v>
      </c>
      <c r="AN1180" s="322">
        <f t="shared" si="3478"/>
        <v>0</v>
      </c>
      <c r="AO1180" s="322">
        <f t="shared" si="3478"/>
        <v>0</v>
      </c>
      <c r="AP1180" s="322">
        <f t="shared" si="3478"/>
        <v>0</v>
      </c>
      <c r="AQ1180" s="322">
        <f t="shared" si="3478"/>
        <v>0</v>
      </c>
      <c r="AR1180" s="322">
        <f t="shared" si="3478"/>
        <v>0</v>
      </c>
      <c r="AS1180" s="637">
        <f t="shared" si="3473"/>
        <v>0</v>
      </c>
    </row>
    <row r="1181" spans="2:45" ht="15" hidden="1">
      <c r="B1181" s="274" t="s">
        <v>672</v>
      </c>
      <c r="C1181" s="292"/>
      <c r="D1181" s="234"/>
      <c r="E1181" s="231"/>
      <c r="F1181" s="231"/>
      <c r="G1181" s="231"/>
      <c r="H1181" s="231"/>
      <c r="I1181" s="231"/>
      <c r="J1181" s="231"/>
      <c r="K1181" s="231"/>
      <c r="L1181" s="231"/>
      <c r="M1181" s="231"/>
      <c r="N1181" s="231"/>
      <c r="O1181" s="231"/>
      <c r="P1181" s="231"/>
      <c r="Q1181" s="231"/>
      <c r="R1181" s="242"/>
      <c r="S1181" s="231"/>
      <c r="T1181" s="231"/>
      <c r="U1181" s="231"/>
      <c r="V1181" s="234"/>
      <c r="W1181" s="234"/>
      <c r="X1181" s="234"/>
      <c r="Y1181" s="234"/>
      <c r="Z1181" s="231"/>
      <c r="AA1181" s="231"/>
      <c r="AB1181" s="231"/>
      <c r="AC1181" s="231"/>
      <c r="AD1181" s="231"/>
      <c r="AE1181" s="322">
        <f>AE1168*AE1171</f>
        <v>0</v>
      </c>
      <c r="AF1181" s="322">
        <f t="shared" ref="AF1181:AR1181" si="3479">AF1168*AF1171</f>
        <v>0</v>
      </c>
      <c r="AG1181" s="322">
        <f t="shared" si="3479"/>
        <v>0</v>
      </c>
      <c r="AH1181" s="322">
        <f t="shared" si="3479"/>
        <v>0</v>
      </c>
      <c r="AI1181" s="322">
        <f t="shared" si="3479"/>
        <v>0</v>
      </c>
      <c r="AJ1181" s="322">
        <f t="shared" si="3479"/>
        <v>0</v>
      </c>
      <c r="AK1181" s="322">
        <f t="shared" si="3479"/>
        <v>0</v>
      </c>
      <c r="AL1181" s="322">
        <f t="shared" si="3479"/>
        <v>0</v>
      </c>
      <c r="AM1181" s="322">
        <f t="shared" si="3479"/>
        <v>0</v>
      </c>
      <c r="AN1181" s="322">
        <f t="shared" si="3479"/>
        <v>0</v>
      </c>
      <c r="AO1181" s="322">
        <f t="shared" si="3479"/>
        <v>0</v>
      </c>
      <c r="AP1181" s="322">
        <f t="shared" si="3479"/>
        <v>0</v>
      </c>
      <c r="AQ1181" s="322">
        <f t="shared" si="3479"/>
        <v>0</v>
      </c>
      <c r="AR1181" s="322">
        <f t="shared" si="3479"/>
        <v>0</v>
      </c>
      <c r="AS1181" s="637">
        <f t="shared" si="3473"/>
        <v>0</v>
      </c>
    </row>
    <row r="1182" spans="2:45" ht="15.6" hidden="1">
      <c r="B1182" s="296" t="s">
        <v>673</v>
      </c>
      <c r="C1182" s="292"/>
      <c r="D1182" s="254"/>
      <c r="E1182" s="284"/>
      <c r="F1182" s="284"/>
      <c r="G1182" s="284"/>
      <c r="H1182" s="284"/>
      <c r="I1182" s="284"/>
      <c r="J1182" s="284"/>
      <c r="K1182" s="284"/>
      <c r="L1182" s="284"/>
      <c r="M1182" s="284"/>
      <c r="N1182" s="284"/>
      <c r="O1182" s="284"/>
      <c r="P1182" s="284"/>
      <c r="Q1182" s="284"/>
      <c r="R1182" s="251"/>
      <c r="S1182" s="284"/>
      <c r="T1182" s="284"/>
      <c r="U1182" s="284"/>
      <c r="V1182" s="254"/>
      <c r="W1182" s="254"/>
      <c r="X1182" s="254"/>
      <c r="Y1182" s="254"/>
      <c r="Z1182" s="284"/>
      <c r="AA1182" s="284"/>
      <c r="AB1182" s="284"/>
      <c r="AC1182" s="284"/>
      <c r="AD1182" s="284"/>
      <c r="AE1182" s="293">
        <f>SUM(AE1172:AE1181)</f>
        <v>0</v>
      </c>
      <c r="AF1182" s="293">
        <f>SUM(AF1172:AF1181)</f>
        <v>0</v>
      </c>
      <c r="AG1182" s="293">
        <f t="shared" ref="AG1182:AK1182" si="3480">SUM(AG1172:AG1181)</f>
        <v>0</v>
      </c>
      <c r="AH1182" s="293">
        <f t="shared" si="3480"/>
        <v>0</v>
      </c>
      <c r="AI1182" s="293">
        <f t="shared" si="3480"/>
        <v>0</v>
      </c>
      <c r="AJ1182" s="293">
        <f t="shared" si="3480"/>
        <v>0</v>
      </c>
      <c r="AK1182" s="293">
        <f t="shared" si="3480"/>
        <v>0</v>
      </c>
      <c r="AL1182" s="293">
        <f>SUM(AL1172:AL1181)</f>
        <v>0</v>
      </c>
      <c r="AM1182" s="293">
        <f t="shared" ref="AM1182:AR1182" si="3481">SUM(AM1172:AM1181)</f>
        <v>0</v>
      </c>
      <c r="AN1182" s="293">
        <f t="shared" si="3481"/>
        <v>0</v>
      </c>
      <c r="AO1182" s="293">
        <f t="shared" si="3481"/>
        <v>0</v>
      </c>
      <c r="AP1182" s="293">
        <f t="shared" si="3481"/>
        <v>0</v>
      </c>
      <c r="AQ1182" s="293">
        <f t="shared" si="3481"/>
        <v>0</v>
      </c>
      <c r="AR1182" s="293">
        <f t="shared" si="3481"/>
        <v>0</v>
      </c>
      <c r="AS1182" s="638">
        <f>SUM(AS1172:AS1181)</f>
        <v>0</v>
      </c>
    </row>
    <row r="1183" spans="2:45" ht="15.6" hidden="1">
      <c r="B1183" s="296" t="s">
        <v>674</v>
      </c>
      <c r="C1183" s="292"/>
      <c r="D1183" s="297"/>
      <c r="E1183" s="284"/>
      <c r="F1183" s="284"/>
      <c r="G1183" s="284"/>
      <c r="H1183" s="284"/>
      <c r="I1183" s="284"/>
      <c r="J1183" s="284"/>
      <c r="K1183" s="284"/>
      <c r="L1183" s="284"/>
      <c r="M1183" s="284"/>
      <c r="N1183" s="284"/>
      <c r="O1183" s="284"/>
      <c r="P1183" s="284"/>
      <c r="Q1183" s="284"/>
      <c r="R1183" s="251"/>
      <c r="S1183" s="284"/>
      <c r="T1183" s="284"/>
      <c r="U1183" s="284"/>
      <c r="V1183" s="254"/>
      <c r="W1183" s="254"/>
      <c r="X1183" s="254"/>
      <c r="Y1183" s="254"/>
      <c r="Z1183" s="284"/>
      <c r="AA1183" s="284"/>
      <c r="AB1183" s="284"/>
      <c r="AC1183" s="284"/>
      <c r="AD1183" s="284"/>
      <c r="AE1183" s="294">
        <f>AE1169*AE1171</f>
        <v>0</v>
      </c>
      <c r="AF1183" s="294">
        <f t="shared" ref="AF1183:AK1183" si="3482">AF1169*AF1171</f>
        <v>0</v>
      </c>
      <c r="AG1183" s="294">
        <f>AG1169*AG1171</f>
        <v>0</v>
      </c>
      <c r="AH1183" s="294">
        <f t="shared" si="3482"/>
        <v>0</v>
      </c>
      <c r="AI1183" s="294">
        <f t="shared" si="3482"/>
        <v>0</v>
      </c>
      <c r="AJ1183" s="294">
        <f t="shared" si="3482"/>
        <v>0</v>
      </c>
      <c r="AK1183" s="294">
        <f t="shared" si="3482"/>
        <v>0</v>
      </c>
      <c r="AL1183" s="294">
        <f t="shared" ref="AL1183:AR1183" si="3483">AL1169*AL1171</f>
        <v>0</v>
      </c>
      <c r="AM1183" s="294">
        <f t="shared" si="3483"/>
        <v>0</v>
      </c>
      <c r="AN1183" s="294">
        <f t="shared" si="3483"/>
        <v>0</v>
      </c>
      <c r="AO1183" s="294">
        <f t="shared" si="3483"/>
        <v>0</v>
      </c>
      <c r="AP1183" s="294">
        <f t="shared" si="3483"/>
        <v>0</v>
      </c>
      <c r="AQ1183" s="294">
        <f t="shared" si="3483"/>
        <v>0</v>
      </c>
      <c r="AR1183" s="294">
        <f t="shared" si="3483"/>
        <v>0</v>
      </c>
      <c r="AS1183" s="342">
        <f>SUM(AE1183:AR1183)</f>
        <v>0</v>
      </c>
    </row>
    <row r="1184" spans="2:45" ht="15.6" hidden="1">
      <c r="B1184" s="296" t="s">
        <v>675</v>
      </c>
      <c r="C1184" s="292"/>
      <c r="D1184" s="297"/>
      <c r="E1184" s="284"/>
      <c r="F1184" s="284"/>
      <c r="G1184" s="284"/>
      <c r="H1184" s="284"/>
      <c r="I1184" s="284"/>
      <c r="J1184" s="284"/>
      <c r="K1184" s="284"/>
      <c r="L1184" s="284"/>
      <c r="M1184" s="284"/>
      <c r="N1184" s="284"/>
      <c r="O1184" s="284"/>
      <c r="P1184" s="284"/>
      <c r="Q1184" s="284"/>
      <c r="R1184" s="251"/>
      <c r="S1184" s="284"/>
      <c r="T1184" s="284"/>
      <c r="U1184" s="284"/>
      <c r="V1184" s="297"/>
      <c r="W1184" s="297"/>
      <c r="X1184" s="297"/>
      <c r="Y1184" s="297"/>
      <c r="Z1184" s="284"/>
      <c r="AA1184" s="284"/>
      <c r="AB1184" s="284"/>
      <c r="AC1184" s="284"/>
      <c r="AD1184" s="284"/>
      <c r="AE1184" s="298"/>
      <c r="AF1184" s="298"/>
      <c r="AG1184" s="298"/>
      <c r="AH1184" s="298"/>
      <c r="AI1184" s="298"/>
      <c r="AJ1184" s="298"/>
      <c r="AK1184" s="298"/>
      <c r="AL1184" s="298"/>
      <c r="AM1184" s="298"/>
      <c r="AN1184" s="298"/>
      <c r="AO1184" s="298"/>
      <c r="AP1184" s="298"/>
      <c r="AQ1184" s="298"/>
      <c r="AR1184" s="298"/>
      <c r="AS1184" s="342">
        <f>AS1182-AS1183</f>
        <v>0</v>
      </c>
    </row>
    <row r="1185" spans="1:45" ht="15.6">
      <c r="B1185" s="296"/>
      <c r="C1185" s="292"/>
      <c r="D1185" s="297"/>
      <c r="E1185" s="284"/>
      <c r="F1185" s="284"/>
      <c r="G1185" s="284"/>
      <c r="H1185" s="284"/>
      <c r="I1185" s="284"/>
      <c r="J1185" s="284"/>
      <c r="K1185" s="284"/>
      <c r="L1185" s="284"/>
      <c r="M1185" s="284"/>
      <c r="N1185" s="284"/>
      <c r="O1185" s="284"/>
      <c r="P1185" s="284"/>
      <c r="Q1185" s="284"/>
      <c r="R1185" s="251"/>
      <c r="S1185" s="284"/>
      <c r="T1185" s="284"/>
      <c r="U1185" s="284"/>
      <c r="V1185" s="297"/>
      <c r="W1185" s="297"/>
      <c r="X1185" s="297"/>
      <c r="Y1185" s="297"/>
      <c r="Z1185" s="284"/>
      <c r="AA1185" s="284"/>
      <c r="AB1185" s="284"/>
      <c r="AC1185" s="284"/>
      <c r="AD1185" s="284"/>
      <c r="AE1185" s="298"/>
      <c r="AF1185" s="298"/>
      <c r="AG1185" s="298"/>
      <c r="AH1185" s="298"/>
      <c r="AI1185" s="298"/>
      <c r="AJ1185" s="298"/>
      <c r="AK1185" s="298"/>
      <c r="AL1185" s="298"/>
      <c r="AM1185" s="298"/>
      <c r="AN1185" s="298"/>
      <c r="AO1185" s="298"/>
      <c r="AP1185" s="298"/>
      <c r="AQ1185" s="298"/>
      <c r="AR1185" s="298"/>
      <c r="AS1185" s="342"/>
    </row>
    <row r="1186" spans="1:45" ht="15">
      <c r="B1186" s="274" t="s">
        <v>676</v>
      </c>
      <c r="C1186" s="297"/>
      <c r="D1186" s="297"/>
      <c r="E1186" s="284"/>
      <c r="F1186" s="284"/>
      <c r="G1186" s="284"/>
      <c r="H1186" s="284"/>
      <c r="I1186" s="284"/>
      <c r="J1186" s="284"/>
      <c r="K1186" s="284"/>
      <c r="L1186" s="284"/>
      <c r="M1186" s="284"/>
      <c r="N1186" s="284"/>
      <c r="O1186" s="284"/>
      <c r="P1186" s="284"/>
      <c r="Q1186" s="284"/>
      <c r="R1186" s="251"/>
      <c r="S1186" s="284"/>
      <c r="T1186" s="284"/>
      <c r="U1186" s="284"/>
      <c r="V1186" s="297"/>
      <c r="W1186" s="292"/>
      <c r="X1186" s="297"/>
      <c r="Y1186" s="297"/>
      <c r="Z1186" s="284"/>
      <c r="AA1186" s="284"/>
      <c r="AB1186" s="284"/>
      <c r="AC1186" s="284"/>
      <c r="AD1186" s="284"/>
      <c r="AE1186" s="788">
        <f>SUMPRODUCT($E$993:$E$1157,AE993:AE1157)</f>
        <v>0</v>
      </c>
      <c r="AF1186" s="788">
        <f>SUMPRODUCT($E$993:$E$1165,AF993:AF1165)</f>
        <v>4797799.26</v>
      </c>
      <c r="AG1186" s="788">
        <f>IF(AG991="kw",SUMPRODUCT($Q$993:$Q$1165,$S$993:$S$1165,AG993:AG1165),SUMPRODUCT($E$993:$E$1165,AG993:AG1165))</f>
        <v>28901.334000000003</v>
      </c>
      <c r="AH1186" s="788">
        <f>IF(AH991="kw",SUMPRODUCT($Q$993:$Q$1165,$S$993:$S$1165,AH993:AH1165),SUMPRODUCT($E$993:$E$1165,AH993:AH1165))</f>
        <v>9831.0996000000014</v>
      </c>
      <c r="AI1186" s="788">
        <f>IF(AI991="kw",SUMPRODUCT($Q$993:$Q$1165,$S$993:$S$1165,AI993:AI1165),SUMPRODUCT($E$993:$E$1165,AI993:AI1165))</f>
        <v>1511.6472000000001</v>
      </c>
      <c r="AJ1186" s="788">
        <f>IF(AJ991="kw",SUMPRODUCT($Q$993:$Q$1165,$S$993:$S$1165,AJ993:AJ1165),SUMPRODUCT($E$993:$E$1165,AJ993:AJ1165))</f>
        <v>0</v>
      </c>
      <c r="AK1186" s="788">
        <f>IF(AK991="kw",SUMPRODUCT($Q$993:$Q$1165,$S$993:$S$1165,AK993:AK1165),SUMPRODUCT($E$993:$E$1165,AK993:AK1165))</f>
        <v>2016</v>
      </c>
      <c r="AL1186" s="788">
        <f t="shared" ref="AL1186:AR1186" si="3484">IF(AL991="kw",SUMPRODUCT($Q$993:$Q$1157,$S$993:$S$1157,AL993:AL1157),SUMPRODUCT($E$993:$E$1157,AL993:AL1157))</f>
        <v>0</v>
      </c>
      <c r="AM1186" s="788">
        <f t="shared" si="3484"/>
        <v>0</v>
      </c>
      <c r="AN1186" s="788">
        <f t="shared" si="3484"/>
        <v>0</v>
      </c>
      <c r="AO1186" s="788">
        <f t="shared" si="3484"/>
        <v>0</v>
      </c>
      <c r="AP1186" s="788">
        <f t="shared" si="3484"/>
        <v>0</v>
      </c>
      <c r="AQ1186" s="788">
        <f t="shared" si="3484"/>
        <v>0</v>
      </c>
      <c r="AR1186" s="788">
        <f t="shared" si="3484"/>
        <v>0</v>
      </c>
      <c r="AS1186" s="286"/>
    </row>
    <row r="1187" spans="1:45" ht="15">
      <c r="B1187" s="274" t="s">
        <v>677</v>
      </c>
      <c r="C1187" s="297"/>
      <c r="D1187" s="297"/>
      <c r="E1187" s="284"/>
      <c r="F1187" s="284"/>
      <c r="G1187" s="284"/>
      <c r="H1187" s="284"/>
      <c r="I1187" s="284"/>
      <c r="J1187" s="284"/>
      <c r="K1187" s="284"/>
      <c r="L1187" s="284"/>
      <c r="M1187" s="284"/>
      <c r="N1187" s="284"/>
      <c r="O1187" s="284"/>
      <c r="P1187" s="284"/>
      <c r="Q1187" s="284"/>
      <c r="R1187" s="251"/>
      <c r="S1187" s="284"/>
      <c r="T1187" s="284"/>
      <c r="U1187" s="284"/>
      <c r="V1187" s="297"/>
      <c r="W1187" s="292"/>
      <c r="X1187" s="297"/>
      <c r="Y1187" s="297"/>
      <c r="Z1187" s="284"/>
      <c r="AA1187" s="284"/>
      <c r="AB1187" s="284"/>
      <c r="AC1187" s="284"/>
      <c r="AD1187" s="284"/>
      <c r="AE1187" s="788">
        <f>SUMPRODUCT($F$993:$F$1157,AE993:AE1157)</f>
        <v>0</v>
      </c>
      <c r="AF1187" s="788">
        <f>SUMPRODUCT($F$993:$F$1165,AF993:AF1165)</f>
        <v>4757139.6199999992</v>
      </c>
      <c r="AG1187" s="788">
        <f>IF(AG991="kw",SUMPRODUCT($Q$993:$Q$1165,$T$993:$T$1165,AG993:AG1165),SUMPRODUCT($F$993:$F$1165,AG993:AG1165))</f>
        <v>28754.916000000001</v>
      </c>
      <c r="AH1187" s="788">
        <f>IF(AH991="kw",SUMPRODUCT($Q$993:$Q$1165,$T$993:$T$1165,AH993:AH1165),SUMPRODUCT($F$993:$F$1165,AH993:AH1165))</f>
        <v>9780.5303999999996</v>
      </c>
      <c r="AI1187" s="788">
        <f>IF(AI991="kw",SUMPRODUCT($Q$993:$Q$1165,$T$993:$T$1165,AI993:AI1165),SUMPRODUCT($F$993:$F$1165,AI993:AI1165))</f>
        <v>1503.8928000000001</v>
      </c>
      <c r="AJ1187" s="788">
        <f>IF(AJ991="kw",SUMPRODUCT($Q$993:$Q$1165,$T$993:$T$1165,AJ993:AJ1165),SUMPRODUCT($F$993:$F$1165,AJ993:AJ1165))</f>
        <v>0</v>
      </c>
      <c r="AK1187" s="788">
        <f>IF(AK991="kw",SUMPRODUCT($Q$993:$Q$1165,$T$993:$T$1165,AK993:AK1165),SUMPRODUCT($F$993:$F$1165,AK993:AK1165))</f>
        <v>1999.0726488</v>
      </c>
      <c r="AL1187" s="788">
        <f t="shared" ref="AL1187:AR1187" si="3485">IF(AL991="kw",SUMPRODUCT($Q$993:$Q$1157,$T$993:$T$1157,AL993:AL1157),SUMPRODUCT($F$993:$F$1157,AL993:AL1157))</f>
        <v>0</v>
      </c>
      <c r="AM1187" s="788">
        <f t="shared" si="3485"/>
        <v>0</v>
      </c>
      <c r="AN1187" s="788">
        <f t="shared" si="3485"/>
        <v>0</v>
      </c>
      <c r="AO1187" s="788">
        <f t="shared" si="3485"/>
        <v>0</v>
      </c>
      <c r="AP1187" s="788">
        <f t="shared" si="3485"/>
        <v>0</v>
      </c>
      <c r="AQ1187" s="788">
        <f t="shared" si="3485"/>
        <v>0</v>
      </c>
      <c r="AR1187" s="788">
        <f t="shared" si="3485"/>
        <v>0</v>
      </c>
      <c r="AS1187" s="286"/>
    </row>
    <row r="1188" spans="1:45" ht="15">
      <c r="B1188" s="274" t="s">
        <v>678</v>
      </c>
      <c r="C1188" s="297"/>
      <c r="D1188" s="297"/>
      <c r="E1188" s="284"/>
      <c r="F1188" s="284"/>
      <c r="G1188" s="284"/>
      <c r="H1188" s="284"/>
      <c r="I1188" s="284"/>
      <c r="J1188" s="284"/>
      <c r="K1188" s="284"/>
      <c r="L1188" s="284"/>
      <c r="M1188" s="284"/>
      <c r="N1188" s="284"/>
      <c r="O1188" s="284"/>
      <c r="P1188" s="284"/>
      <c r="Q1188" s="284"/>
      <c r="R1188" s="251"/>
      <c r="S1188" s="284"/>
      <c r="T1188" s="284"/>
      <c r="U1188" s="284"/>
      <c r="V1188" s="297"/>
      <c r="W1188" s="292"/>
      <c r="X1188" s="297"/>
      <c r="Y1188" s="297"/>
      <c r="Z1188" s="284"/>
      <c r="AA1188" s="284"/>
      <c r="AB1188" s="284"/>
      <c r="AC1188" s="284"/>
      <c r="AD1188" s="284"/>
      <c r="AE1188" s="788">
        <f>SUMPRODUCT($G$993:$G$1157,AE993:AE1157)</f>
        <v>0</v>
      </c>
      <c r="AF1188" s="788">
        <f>SUMPRODUCT($G$993:$G$1165,AF993:AF1165)</f>
        <v>4756997.419999999</v>
      </c>
      <c r="AG1188" s="788">
        <f>IF(AG991="kw",SUMPRODUCT($Q$993:$Q$1165,$U$993:$U$1165,AG993:AG1165),SUMPRODUCT($G$993:$G$1165,AG993:AG1165))</f>
        <v>28754.916000000001</v>
      </c>
      <c r="AH1188" s="788">
        <f>IF(AH991="kw",SUMPRODUCT($Q$993:$Q$1165,$U$993:$U$1165,AH993:AH1165),SUMPRODUCT($G$993:$G$1165,AH993:AH1165))</f>
        <v>9780.5303999999996</v>
      </c>
      <c r="AI1188" s="788">
        <f>IF(AI991="kw",SUMPRODUCT($Q$993:$Q$1165,$U$993:$U$1165,AI993:AI1165),SUMPRODUCT($G$993:$G$1165,AI993:AI1165))</f>
        <v>1503.8928000000001</v>
      </c>
      <c r="AJ1188" s="788">
        <f>IF(AJ991="kw",SUMPRODUCT($Q$993:$Q$1165,$U$993:$U$1165,AJ993:AJ1165),SUMPRODUCT($G$993:$G$1165,AJ993:AJ1165))</f>
        <v>0</v>
      </c>
      <c r="AK1188" s="788">
        <f>IF(AK991="kw",SUMPRODUCT($Q$993:$Q$1165,$U$993:$U$1165,AK993:AK1165),SUMPRODUCT($G$993:$G$1165,AK993:AK1165))</f>
        <v>1989.0772855559999</v>
      </c>
      <c r="AL1188" s="788">
        <f t="shared" ref="AL1188:AR1188" si="3486">IF(AL991="kw",SUMPRODUCT($Q$993:$Q$1157,$U$993:$U$1157,AL993:AL1157),SUMPRODUCT($G$993:$G$1157,AL993:AL1157))</f>
        <v>0</v>
      </c>
      <c r="AM1188" s="788">
        <f t="shared" si="3486"/>
        <v>0</v>
      </c>
      <c r="AN1188" s="788">
        <f t="shared" si="3486"/>
        <v>0</v>
      </c>
      <c r="AO1188" s="788">
        <f t="shared" si="3486"/>
        <v>0</v>
      </c>
      <c r="AP1188" s="788">
        <f t="shared" si="3486"/>
        <v>0</v>
      </c>
      <c r="AQ1188" s="788">
        <f t="shared" si="3486"/>
        <v>0</v>
      </c>
      <c r="AR1188" s="788">
        <f t="shared" si="3486"/>
        <v>0</v>
      </c>
      <c r="AS1188" s="286"/>
    </row>
    <row r="1189" spans="1:45" ht="15">
      <c r="B1189" s="274" t="s">
        <v>679</v>
      </c>
      <c r="C1189" s="297"/>
      <c r="D1189" s="297"/>
      <c r="E1189" s="284"/>
      <c r="F1189" s="284"/>
      <c r="G1189" s="284"/>
      <c r="H1189" s="284"/>
      <c r="I1189" s="284"/>
      <c r="J1189" s="284"/>
      <c r="K1189" s="284"/>
      <c r="L1189" s="284"/>
      <c r="M1189" s="284"/>
      <c r="N1189" s="284"/>
      <c r="O1189" s="284"/>
      <c r="P1189" s="284"/>
      <c r="Q1189" s="284"/>
      <c r="R1189" s="251"/>
      <c r="S1189" s="284"/>
      <c r="T1189" s="284"/>
      <c r="U1189" s="284"/>
      <c r="V1189" s="297"/>
      <c r="W1189" s="292"/>
      <c r="X1189" s="297"/>
      <c r="Y1189" s="297"/>
      <c r="Z1189" s="284"/>
      <c r="AA1189" s="284"/>
      <c r="AB1189" s="284"/>
      <c r="AC1189" s="284"/>
      <c r="AD1189" s="284"/>
      <c r="AE1189" s="788">
        <f>SUMPRODUCT($H$993:$H$1157,AE993:AE1157)</f>
        <v>0</v>
      </c>
      <c r="AF1189" s="788">
        <f>SUMPRODUCT($H$993:$H$1165,AF993:AF1165)</f>
        <v>4756997.419999999</v>
      </c>
      <c r="AG1189" s="788">
        <f>IF(AG991="kw",SUMPRODUCT($Q$993:$Q$1165,$V$993:$V$1165,AG993:AG1165),SUMPRODUCT($H$993:$H$1165,AG993:AG1165))</f>
        <v>28754.916000000001</v>
      </c>
      <c r="AH1189" s="788">
        <f>IF(AH991="kw",SUMPRODUCT($Q$993:$Q$1165,$V$993:$V$1165,AH993:AH1165),SUMPRODUCT($H$993:$H$1165,AH993:AH1165))</f>
        <v>9780.5303999999996</v>
      </c>
      <c r="AI1189" s="788">
        <f>IF(AI991="kw",SUMPRODUCT($Q$993:$Q$1165,$V$993:$V$1165,AI993:AI1165),SUMPRODUCT($H$993:$H$1165,AI993:AI1165))</f>
        <v>1503.8928000000001</v>
      </c>
      <c r="AJ1189" s="788">
        <f>IF(AJ991="kw",SUMPRODUCT($Q$993:$Q$1165,$V$993:$V$1165,AJ993:AJ1165),SUMPRODUCT($H$993:$H$1165,AJ993:AJ1165))</f>
        <v>0</v>
      </c>
      <c r="AK1189" s="788">
        <f>IF(AK991="kw",SUMPRODUCT($Q$993:$Q$1165,$V$993:$V$1165,AK993:AK1165),SUMPRODUCT($H$993:$H$1165,AK993:AK1165))</f>
        <v>1979.1318991282196</v>
      </c>
      <c r="AL1189" s="788">
        <f t="shared" ref="AL1189:AR1189" si="3487">IF(AL991="kw",SUMPRODUCT($Q$993:$Q$1157,$V$993:$V$1157,AL993:AL1157),SUMPRODUCT($H$993:$H$1157,AL993:AL1157))</f>
        <v>0</v>
      </c>
      <c r="AM1189" s="788">
        <f t="shared" si="3487"/>
        <v>0</v>
      </c>
      <c r="AN1189" s="788">
        <f t="shared" si="3487"/>
        <v>0</v>
      </c>
      <c r="AO1189" s="788">
        <f t="shared" si="3487"/>
        <v>0</v>
      </c>
      <c r="AP1189" s="788">
        <f t="shared" si="3487"/>
        <v>0</v>
      </c>
      <c r="AQ1189" s="788">
        <f t="shared" si="3487"/>
        <v>0</v>
      </c>
      <c r="AR1189" s="788">
        <f t="shared" si="3487"/>
        <v>0</v>
      </c>
      <c r="AS1189" s="286"/>
    </row>
    <row r="1190" spans="1:45" ht="15">
      <c r="B1190" s="274" t="s">
        <v>680</v>
      </c>
      <c r="C1190" s="297"/>
      <c r="D1190" s="297"/>
      <c r="E1190" s="284"/>
      <c r="F1190" s="284"/>
      <c r="G1190" s="284"/>
      <c r="H1190" s="284"/>
      <c r="I1190" s="284"/>
      <c r="J1190" s="284"/>
      <c r="K1190" s="284"/>
      <c r="L1190" s="284"/>
      <c r="M1190" s="284"/>
      <c r="N1190" s="284"/>
      <c r="O1190" s="284"/>
      <c r="P1190" s="284"/>
      <c r="Q1190" s="284"/>
      <c r="R1190" s="251"/>
      <c r="S1190" s="284"/>
      <c r="T1190" s="284"/>
      <c r="U1190" s="284"/>
      <c r="V1190" s="297"/>
      <c r="W1190" s="292"/>
      <c r="X1190" s="297"/>
      <c r="Y1190" s="297"/>
      <c r="Z1190" s="284"/>
      <c r="AA1190" s="284"/>
      <c r="AB1190" s="284"/>
      <c r="AC1190" s="284"/>
      <c r="AD1190" s="284"/>
      <c r="AE1190" s="788">
        <f>SUMPRODUCT($I$993:$I$1157,AE993:AE1157)</f>
        <v>0</v>
      </c>
      <c r="AF1190" s="788">
        <f>SUMPRODUCT($I$993:$I$1165,AF993:AF1165)</f>
        <v>4756871.5200000005</v>
      </c>
      <c r="AG1190" s="788">
        <f>IF(AG991="kw",SUMPRODUCT($Q$993:$Q$1165,$W$993:$W$1165,AG993:AG1165),SUMPRODUCT($I$993:$I$1165,AG993:AG1165))</f>
        <v>16178.448</v>
      </c>
      <c r="AH1190" s="788">
        <f>IF(AH991="kw",SUMPRODUCT($Q$993:$Q$1165,$W$993:$W$1165,AH993:AH1165),SUMPRODUCT($I$993:$I$1165,AH993:AH1165))</f>
        <v>2737.8912</v>
      </c>
      <c r="AI1190" s="788">
        <f>IF(AI991="kw",SUMPRODUCT($Q$993:$Q$1165,$W$993:$W$1165,AI993:AI1165),SUMPRODUCT($I$993:$I$1165,AI993:AI1165))</f>
        <v>497.79839999999996</v>
      </c>
      <c r="AJ1190" s="788">
        <f>IF(AJ991="kw",SUMPRODUCT($Q$993:$Q$1165,$W$993:$W$1165,AJ993:AJ1165),SUMPRODUCT($I$993:$I$1165,AJ993:AJ1165))</f>
        <v>0</v>
      </c>
      <c r="AK1190" s="788">
        <f>IF(AK991="kw",SUMPRODUCT($Q$993:$Q$1165,$W$993:$W$1165,AK993:AK1165),SUMPRODUCT($I$993:$I$1165,AK993:AK1165))</f>
        <v>0</v>
      </c>
      <c r="AL1190" s="788">
        <f t="shared" ref="AL1190:AR1190" si="3488">IF(AL991="kw",SUMPRODUCT($Q$993:$Q$1157,$W$993:$W$1157,AL993:AL1157),SUMPRODUCT($I$993:$I$1157,AL993:AL1157))</f>
        <v>0</v>
      </c>
      <c r="AM1190" s="788">
        <f t="shared" si="3488"/>
        <v>0</v>
      </c>
      <c r="AN1190" s="788">
        <f t="shared" si="3488"/>
        <v>0</v>
      </c>
      <c r="AO1190" s="788">
        <f t="shared" si="3488"/>
        <v>0</v>
      </c>
      <c r="AP1190" s="788">
        <f t="shared" si="3488"/>
        <v>0</v>
      </c>
      <c r="AQ1190" s="788">
        <f t="shared" si="3488"/>
        <v>0</v>
      </c>
      <c r="AR1190" s="788">
        <f t="shared" si="3488"/>
        <v>0</v>
      </c>
      <c r="AS1190" s="286"/>
    </row>
    <row r="1191" spans="1:45" ht="15">
      <c r="B1191" s="274" t="s">
        <v>681</v>
      </c>
      <c r="C1191" s="297"/>
      <c r="D1191" s="297"/>
      <c r="E1191" s="284"/>
      <c r="F1191" s="284"/>
      <c r="G1191" s="284"/>
      <c r="H1191" s="284"/>
      <c r="I1191" s="284"/>
      <c r="J1191" s="284"/>
      <c r="K1191" s="284"/>
      <c r="L1191" s="284"/>
      <c r="M1191" s="284"/>
      <c r="N1191" s="284"/>
      <c r="O1191" s="284"/>
      <c r="P1191" s="284"/>
      <c r="Q1191" s="284"/>
      <c r="R1191" s="251"/>
      <c r="S1191" s="284"/>
      <c r="T1191" s="284"/>
      <c r="U1191" s="284"/>
      <c r="V1191" s="297"/>
      <c r="W1191" s="292"/>
      <c r="X1191" s="297"/>
      <c r="Y1191" s="297"/>
      <c r="Z1191" s="284"/>
      <c r="AA1191" s="284"/>
      <c r="AB1191" s="284"/>
      <c r="AC1191" s="284"/>
      <c r="AD1191" s="284"/>
      <c r="AE1191" s="788">
        <f>SUMPRODUCT($J$993:$J$1157,AE993:AE1157)</f>
        <v>0</v>
      </c>
      <c r="AF1191" s="788">
        <f>SUMPRODUCT($J$993:$J$1165,AF993:AF1165)</f>
        <v>0</v>
      </c>
      <c r="AG1191" s="788">
        <f>IF(AG991="kw",SUMPRODUCT($Q$993:$Q$1165,$X$993:$X$1165,AG993:AG1165),SUMPRODUCT($J$993:$J$1165,AG993:AG1165))</f>
        <v>0</v>
      </c>
      <c r="AH1191" s="788">
        <f>IF(AH991="kw",SUMPRODUCT($Q$993:$Q$1165,$X$993:$X$1165,AH993:AH1165),SUMPRODUCT($J$993:$J$1165,AH993:AH1165))</f>
        <v>0</v>
      </c>
      <c r="AI1191" s="788">
        <f>IF(AI991="kw",SUMPRODUCT($Q$993:$Q$1165,$X$993:$X$1165,AI993:AI1165),SUMPRODUCT($J$993:$J$1165,AI993:AI1165))</f>
        <v>0</v>
      </c>
      <c r="AJ1191" s="788">
        <f>IF(AJ991="kw",SUMPRODUCT($Q$993:$Q$1165,$X$993:$X$1165,AJ993:AJ1165),SUMPRODUCT($J$993:$J$1165,AJ993:AJ1165))</f>
        <v>0</v>
      </c>
      <c r="AK1191" s="788">
        <f>IF(AK991="kw",SUMPRODUCT($Q$993:$Q$1165,$X$993:$X$1165,AK993:AK1165),SUMPRODUCT($J$993:$J$1165,AK993:AK1165))</f>
        <v>0</v>
      </c>
      <c r="AL1191" s="788">
        <f t="shared" ref="AL1191:AR1191" si="3489">IF(AL991="kw",SUMPRODUCT($Q$993:$Q$1157,$X$993:$X$1157,AL993:AL1157),SUMPRODUCT($J$993:$J$1157,AL993:AL1157))</f>
        <v>0</v>
      </c>
      <c r="AM1191" s="788">
        <f t="shared" si="3489"/>
        <v>0</v>
      </c>
      <c r="AN1191" s="788">
        <f t="shared" si="3489"/>
        <v>0</v>
      </c>
      <c r="AO1191" s="788">
        <f t="shared" si="3489"/>
        <v>0</v>
      </c>
      <c r="AP1191" s="788">
        <f t="shared" si="3489"/>
        <v>0</v>
      </c>
      <c r="AQ1191" s="788">
        <f t="shared" si="3489"/>
        <v>0</v>
      </c>
      <c r="AR1191" s="788">
        <f t="shared" si="3489"/>
        <v>0</v>
      </c>
      <c r="AS1191" s="286"/>
    </row>
    <row r="1192" spans="1:45" ht="15">
      <c r="B1192" s="749" t="s">
        <v>682</v>
      </c>
      <c r="C1192" s="310"/>
      <c r="D1192" s="327"/>
      <c r="E1192" s="327"/>
      <c r="F1192" s="327"/>
      <c r="G1192" s="327"/>
      <c r="H1192" s="327"/>
      <c r="I1192" s="327"/>
      <c r="J1192" s="327"/>
      <c r="K1192" s="327"/>
      <c r="L1192" s="327"/>
      <c r="M1192" s="327"/>
      <c r="N1192" s="327"/>
      <c r="O1192" s="327"/>
      <c r="P1192" s="327"/>
      <c r="Q1192" s="327"/>
      <c r="R1192" s="326"/>
      <c r="S1192" s="327"/>
      <c r="T1192" s="327"/>
      <c r="U1192" s="327"/>
      <c r="V1192" s="310"/>
      <c r="W1192" s="328"/>
      <c r="X1192" s="328"/>
      <c r="Y1192" s="327"/>
      <c r="Z1192" s="327"/>
      <c r="AA1192" s="328"/>
      <c r="AB1192" s="328"/>
      <c r="AC1192" s="328"/>
      <c r="AD1192" s="328"/>
      <c r="AE1192" s="789">
        <f>SUMPRODUCT($K$993:$K$1157,AE993:AE1157)</f>
        <v>0</v>
      </c>
      <c r="AF1192" s="789">
        <f>SUMPRODUCT($K$993:$K$1165,AF993:AF1165)</f>
        <v>0</v>
      </c>
      <c r="AG1192" s="789">
        <f>IF(AG991="kw",SUMPRODUCT($Q$993:$Q$1165,$Y$993:$Y$1165,AG993:AG1165),SUMPRODUCT($K$993:$K$1165,AG993:AG1165))</f>
        <v>0</v>
      </c>
      <c r="AH1192" s="789">
        <f>IF(AH991="kw",SUMPRODUCT($Q$993:$Q$1165,$Y$993:$Y$1165,AH993:AH1165),SUMPRODUCT($K$993:$K$1165,AH993:AH1165))</f>
        <v>0</v>
      </c>
      <c r="AI1192" s="789">
        <f>IF(AI991="kw",SUMPRODUCT($Q$993:$Q$1165,$Y$993:$Y$1165,AI993:AI1165),SUMPRODUCT($K$993:$K$1165,AI993:AI1165))</f>
        <v>0</v>
      </c>
      <c r="AJ1192" s="789">
        <f>IF(AJ991="kw",SUMPRODUCT($Q$993:$Q$1165,$Y$993:$Y$1165,AJ993:AJ1165),SUMPRODUCT($K$993:$K$1165,AJ993:AJ1165))</f>
        <v>0</v>
      </c>
      <c r="AK1192" s="789">
        <f>IF(AK991="kw",SUMPRODUCT($Q$993:$Q$1165,$Y$993:$Y$1165,AK993:AK1165),SUMPRODUCT($K$993:$K$1165,AK993:AK1165))</f>
        <v>0</v>
      </c>
      <c r="AL1192" s="789">
        <f t="shared" ref="AL1192:AR1192" si="3490">IF(AL991="kw",SUMPRODUCT($Q$993:$Q$1157,$Y$993:$Y$1157,AL993:AL1157),SUMPRODUCT($K$993:$K$1157,AL993:AL1157))</f>
        <v>0</v>
      </c>
      <c r="AM1192" s="789">
        <f t="shared" si="3490"/>
        <v>0</v>
      </c>
      <c r="AN1192" s="789">
        <f t="shared" si="3490"/>
        <v>0</v>
      </c>
      <c r="AO1192" s="789">
        <f t="shared" si="3490"/>
        <v>0</v>
      </c>
      <c r="AP1192" s="789">
        <f t="shared" si="3490"/>
        <v>0</v>
      </c>
      <c r="AQ1192" s="789">
        <f t="shared" si="3490"/>
        <v>0</v>
      </c>
      <c r="AR1192" s="789">
        <f t="shared" si="3490"/>
        <v>0</v>
      </c>
      <c r="AS1192" s="747"/>
    </row>
    <row r="1193" spans="1:45" ht="19.5" customHeight="1">
      <c r="B1193" s="313" t="s">
        <v>380</v>
      </c>
      <c r="C1193" s="329"/>
      <c r="D1193" s="330"/>
      <c r="E1193" s="330"/>
      <c r="F1193" s="330"/>
      <c r="G1193" s="330"/>
      <c r="H1193" s="330"/>
      <c r="I1193" s="330"/>
      <c r="J1193" s="330"/>
      <c r="K1193" s="330"/>
      <c r="L1193" s="330"/>
      <c r="M1193" s="330"/>
      <c r="N1193" s="330"/>
      <c r="O1193" s="330"/>
      <c r="P1193" s="330"/>
      <c r="Q1193" s="330"/>
      <c r="R1193" s="330"/>
      <c r="S1193" s="330"/>
      <c r="T1193" s="330"/>
      <c r="U1193" s="330"/>
      <c r="V1193" s="316"/>
      <c r="W1193" s="317"/>
      <c r="X1193" s="330"/>
      <c r="Y1193" s="330"/>
      <c r="Z1193" s="330"/>
      <c r="AA1193" s="330"/>
      <c r="AB1193" s="330"/>
      <c r="AC1193" s="330"/>
      <c r="AD1193" s="330"/>
      <c r="AE1193" s="798"/>
      <c r="AF1193" s="798"/>
      <c r="AG1193" s="798"/>
      <c r="AH1193" s="798"/>
      <c r="AI1193" s="798"/>
      <c r="AJ1193" s="798"/>
      <c r="AK1193" s="798"/>
      <c r="AL1193" s="798"/>
      <c r="AM1193" s="798"/>
      <c r="AN1193" s="798"/>
      <c r="AO1193" s="798"/>
      <c r="AP1193" s="798"/>
      <c r="AQ1193" s="798"/>
      <c r="AR1193" s="798"/>
      <c r="AS1193" s="331"/>
    </row>
    <row r="1195" spans="1:45">
      <c r="B1195" s="478" t="s">
        <v>257</v>
      </c>
    </row>
    <row r="1196" spans="1:45" ht="15.6">
      <c r="B1196" s="232" t="s">
        <v>683</v>
      </c>
      <c r="C1196" s="233"/>
      <c r="D1196" s="478" t="s">
        <v>257</v>
      </c>
      <c r="E1196" s="208"/>
      <c r="F1196" s="478"/>
      <c r="G1196" s="208"/>
      <c r="H1196" s="208"/>
      <c r="I1196" s="208"/>
      <c r="J1196" s="208"/>
      <c r="K1196" s="208"/>
      <c r="L1196" s="208"/>
      <c r="M1196" s="208"/>
      <c r="N1196" s="208"/>
      <c r="O1196" s="208"/>
      <c r="P1196" s="208"/>
      <c r="Q1196" s="208"/>
      <c r="R1196" s="233"/>
      <c r="S1196" s="208"/>
      <c r="T1196" s="208"/>
      <c r="U1196" s="208"/>
      <c r="V1196" s="208"/>
      <c r="W1196" s="208"/>
      <c r="X1196" s="208"/>
      <c r="Y1196" s="208"/>
      <c r="Z1196" s="208"/>
      <c r="AA1196" s="208"/>
      <c r="AB1196" s="208"/>
      <c r="AC1196" s="208"/>
      <c r="AD1196" s="208"/>
      <c r="AE1196" s="222"/>
      <c r="AF1196" s="220"/>
      <c r="AG1196" s="220"/>
      <c r="AH1196" s="220"/>
      <c r="AI1196" s="220"/>
      <c r="AJ1196" s="220"/>
      <c r="AK1196" s="220"/>
      <c r="AL1196" s="220"/>
      <c r="AM1196" s="220"/>
      <c r="AN1196" s="220"/>
      <c r="AO1196" s="220"/>
      <c r="AP1196" s="220"/>
      <c r="AQ1196" s="220"/>
      <c r="AR1196" s="220"/>
    </row>
    <row r="1197" spans="1:45" ht="39.75" customHeight="1">
      <c r="B1197" s="913" t="s">
        <v>313</v>
      </c>
      <c r="C1197" s="915" t="s">
        <v>314</v>
      </c>
      <c r="D1197" s="235" t="s">
        <v>315</v>
      </c>
      <c r="E1197" s="918" t="s">
        <v>316</v>
      </c>
      <c r="F1197" s="919"/>
      <c r="G1197" s="919"/>
      <c r="H1197" s="919"/>
      <c r="I1197" s="919"/>
      <c r="J1197" s="919"/>
      <c r="K1197" s="919"/>
      <c r="L1197" s="919"/>
      <c r="M1197" s="919"/>
      <c r="N1197" s="919"/>
      <c r="O1197" s="919"/>
      <c r="P1197" s="920"/>
      <c r="Q1197" s="915" t="s">
        <v>317</v>
      </c>
      <c r="R1197" s="235" t="s">
        <v>318</v>
      </c>
      <c r="S1197" s="910" t="s">
        <v>319</v>
      </c>
      <c r="T1197" s="911"/>
      <c r="U1197" s="911"/>
      <c r="V1197" s="911"/>
      <c r="W1197" s="911"/>
      <c r="X1197" s="911"/>
      <c r="Y1197" s="911"/>
      <c r="Z1197" s="911"/>
      <c r="AA1197" s="911"/>
      <c r="AB1197" s="911"/>
      <c r="AC1197" s="911"/>
      <c r="AD1197" s="921"/>
      <c r="AE1197" s="910" t="s">
        <v>320</v>
      </c>
      <c r="AF1197" s="911"/>
      <c r="AG1197" s="911"/>
      <c r="AH1197" s="911"/>
      <c r="AI1197" s="911"/>
      <c r="AJ1197" s="911"/>
      <c r="AK1197" s="911"/>
      <c r="AL1197" s="911"/>
      <c r="AM1197" s="911"/>
      <c r="AN1197" s="911"/>
      <c r="AO1197" s="911"/>
      <c r="AP1197" s="911"/>
      <c r="AQ1197" s="911"/>
      <c r="AR1197" s="911"/>
      <c r="AS1197" s="912"/>
    </row>
    <row r="1198" spans="1:45" ht="65.25" customHeight="1">
      <c r="B1198" s="914"/>
      <c r="C1198" s="916"/>
      <c r="D1198" s="236">
        <v>2021</v>
      </c>
      <c r="E1198" s="236">
        <v>2022</v>
      </c>
      <c r="F1198" s="236">
        <v>2023</v>
      </c>
      <c r="G1198" s="236">
        <v>2024</v>
      </c>
      <c r="H1198" s="236">
        <v>2025</v>
      </c>
      <c r="I1198" s="236">
        <v>2026</v>
      </c>
      <c r="J1198" s="236">
        <v>2027</v>
      </c>
      <c r="K1198" s="236">
        <v>2028</v>
      </c>
      <c r="L1198" s="236">
        <v>2029</v>
      </c>
      <c r="M1198" s="236">
        <v>2030</v>
      </c>
      <c r="N1198" s="236">
        <v>2031</v>
      </c>
      <c r="O1198" s="236">
        <v>2032</v>
      </c>
      <c r="P1198" s="236">
        <v>2033</v>
      </c>
      <c r="Q1198" s="917"/>
      <c r="R1198" s="236">
        <v>2021</v>
      </c>
      <c r="S1198" s="236">
        <v>2022</v>
      </c>
      <c r="T1198" s="236">
        <v>2023</v>
      </c>
      <c r="U1198" s="236">
        <v>2024</v>
      </c>
      <c r="V1198" s="236">
        <v>2025</v>
      </c>
      <c r="W1198" s="236">
        <v>2026</v>
      </c>
      <c r="X1198" s="236">
        <v>2027</v>
      </c>
      <c r="Y1198" s="236">
        <v>2028</v>
      </c>
      <c r="Z1198" s="236">
        <v>2029</v>
      </c>
      <c r="AA1198" s="236">
        <v>2030</v>
      </c>
      <c r="AB1198" s="236">
        <v>2031</v>
      </c>
      <c r="AC1198" s="236">
        <v>2032</v>
      </c>
      <c r="AD1198" s="236">
        <v>2033</v>
      </c>
      <c r="AE1198" s="236" t="str">
        <f>'1.  LRAMVA Summary'!$D$53</f>
        <v>Residential</v>
      </c>
      <c r="AF1198" s="236" t="str">
        <f>'1.  LRAMVA Summary'!$E$53</f>
        <v>GS&lt;50 kW</v>
      </c>
      <c r="AG1198" s="236" t="str">
        <f>'1.  LRAMVA Summary'!$F$53</f>
        <v>GS 50 TO 1,499 KW</v>
      </c>
      <c r="AH1198" s="236" t="str">
        <f>'1.  LRAMVA Summary'!$G$53</f>
        <v>GS 1,500 TO 4,999</v>
      </c>
      <c r="AI1198" s="236" t="str">
        <f>'1.  LRAMVA Summary'!$H$53</f>
        <v>Large User</v>
      </c>
      <c r="AJ1198" s="236" t="str">
        <f>'1.  LRAMVA Summary'!$I$53</f>
        <v>Unmetered Scattered Load</v>
      </c>
      <c r="AK1198" s="236" t="str">
        <f>'1.  LRAMVA Summary'!$J$53</f>
        <v>Streetlighting</v>
      </c>
      <c r="AL1198" s="236" t="str">
        <f>'1.  LRAMVA Summary'!$K$53</f>
        <v/>
      </c>
      <c r="AM1198" s="236" t="str">
        <f>'1.  LRAMVA Summary'!$L$53</f>
        <v/>
      </c>
      <c r="AN1198" s="236" t="str">
        <f>'1.  LRAMVA Summary'!$M$53</f>
        <v/>
      </c>
      <c r="AO1198" s="236" t="str">
        <f>'1.  LRAMVA Summary'!$N$53</f>
        <v/>
      </c>
      <c r="AP1198" s="236" t="str">
        <f>'1.  LRAMVA Summary'!$O$53</f>
        <v/>
      </c>
      <c r="AQ1198" s="236" t="str">
        <f>'1.  LRAMVA Summary'!$P$53</f>
        <v/>
      </c>
      <c r="AR1198" s="236" t="str">
        <f>'1.  LRAMVA Summary'!$Q$53</f>
        <v/>
      </c>
      <c r="AS1198" s="238" t="str">
        <f>'1.  LRAMVA Summary'!$R$53</f>
        <v>Total</v>
      </c>
    </row>
    <row r="1199" spans="1:45" ht="15" hidden="1" customHeight="1" outlineLevel="1">
      <c r="A1199" s="434"/>
      <c r="B1199" s="424" t="s">
        <v>474</v>
      </c>
      <c r="C1199" s="240"/>
      <c r="D1199" s="240"/>
      <c r="E1199" s="240"/>
      <c r="F1199" s="240"/>
      <c r="G1199" s="240"/>
      <c r="H1199" s="240"/>
      <c r="I1199" s="240"/>
      <c r="J1199" s="240"/>
      <c r="K1199" s="240"/>
      <c r="L1199" s="240"/>
      <c r="M1199" s="240"/>
      <c r="N1199" s="240"/>
      <c r="O1199" s="240"/>
      <c r="P1199" s="240"/>
      <c r="Q1199" s="241"/>
      <c r="R1199" s="240"/>
      <c r="S1199" s="240"/>
      <c r="T1199" s="240"/>
      <c r="U1199" s="240"/>
      <c r="V1199" s="240"/>
      <c r="W1199" s="240"/>
      <c r="X1199" s="240"/>
      <c r="Y1199" s="240"/>
      <c r="Z1199" s="240"/>
      <c r="AA1199" s="240"/>
      <c r="AB1199" s="240"/>
      <c r="AC1199" s="240"/>
      <c r="AD1199" s="240"/>
      <c r="AE1199" s="242" t="str">
        <f>'1.  LRAMVA Summary'!$D$54</f>
        <v>kWh</v>
      </c>
      <c r="AF1199" s="242" t="str">
        <f>'1.  LRAMVA Summary'!$E$54</f>
        <v>kWh</v>
      </c>
      <c r="AG1199" s="242" t="str">
        <f>'1.  LRAMVA Summary'!$F$54</f>
        <v>kW</v>
      </c>
      <c r="AH1199" s="242" t="str">
        <f>'1.  LRAMVA Summary'!$G$54</f>
        <v>KW</v>
      </c>
      <c r="AI1199" s="242" t="str">
        <f>'1.  LRAMVA Summary'!$H$54</f>
        <v>kW</v>
      </c>
      <c r="AJ1199" s="242" t="str">
        <f>'1.  LRAMVA Summary'!$I$54</f>
        <v>kWh</v>
      </c>
      <c r="AK1199" s="242" t="str">
        <f>'1.  LRAMVA Summary'!$J$54</f>
        <v>kW</v>
      </c>
      <c r="AL1199" s="242">
        <f>'1.  LRAMVA Summary'!$K$54</f>
        <v>0</v>
      </c>
      <c r="AM1199" s="242">
        <f>'1.  LRAMVA Summary'!$L$54</f>
        <v>0</v>
      </c>
      <c r="AN1199" s="242">
        <f>'1.  LRAMVA Summary'!$M$54</f>
        <v>0</v>
      </c>
      <c r="AO1199" s="242">
        <f>'1.  LRAMVA Summary'!$N$54</f>
        <v>0</v>
      </c>
      <c r="AP1199" s="242">
        <f>'1.  LRAMVA Summary'!$O$54</f>
        <v>0</v>
      </c>
      <c r="AQ1199" s="242">
        <f>'1.  LRAMVA Summary'!$P$54</f>
        <v>0</v>
      </c>
      <c r="AR1199" s="242">
        <f>'1.  LRAMVA Summary'!$Q$54</f>
        <v>0</v>
      </c>
      <c r="AS1199" s="243"/>
    </row>
    <row r="1200" spans="1:45" ht="15" hidden="1" customHeight="1" outlineLevel="1">
      <c r="A1200" s="434"/>
      <c r="B1200" s="413" t="s">
        <v>475</v>
      </c>
      <c r="C1200" s="240"/>
      <c r="D1200" s="240"/>
      <c r="E1200" s="240"/>
      <c r="F1200" s="240"/>
      <c r="G1200" s="240"/>
      <c r="H1200" s="240"/>
      <c r="I1200" s="240"/>
      <c r="J1200" s="240"/>
      <c r="K1200" s="240"/>
      <c r="L1200" s="240"/>
      <c r="M1200" s="240"/>
      <c r="N1200" s="240"/>
      <c r="O1200" s="240"/>
      <c r="P1200" s="240"/>
      <c r="Q1200" s="241"/>
      <c r="R1200" s="240"/>
      <c r="S1200" s="240"/>
      <c r="T1200" s="240"/>
      <c r="U1200" s="240"/>
      <c r="V1200" s="240"/>
      <c r="W1200" s="240"/>
      <c r="X1200" s="240"/>
      <c r="Y1200" s="240"/>
      <c r="Z1200" s="240"/>
      <c r="AA1200" s="240"/>
      <c r="AB1200" s="240"/>
      <c r="AC1200" s="240"/>
      <c r="AD1200" s="240"/>
      <c r="AE1200" s="242"/>
      <c r="AF1200" s="242"/>
      <c r="AG1200" s="242"/>
      <c r="AH1200" s="242"/>
      <c r="AI1200" s="242"/>
      <c r="AJ1200" s="242"/>
      <c r="AK1200" s="242"/>
      <c r="AL1200" s="242"/>
      <c r="AM1200" s="242"/>
      <c r="AN1200" s="242"/>
      <c r="AO1200" s="242"/>
      <c r="AP1200" s="242"/>
      <c r="AQ1200" s="242"/>
      <c r="AR1200" s="242"/>
      <c r="AS1200" s="243"/>
    </row>
    <row r="1201" spans="1:45" ht="15" hidden="1" customHeight="1" outlineLevel="1">
      <c r="A1201" s="434">
        <v>1</v>
      </c>
      <c r="B1201" s="362" t="s">
        <v>476</v>
      </c>
      <c r="C1201" s="242" t="s">
        <v>323</v>
      </c>
      <c r="D1201" s="246"/>
      <c r="E1201" s="246"/>
      <c r="F1201" s="246"/>
      <c r="G1201" s="246"/>
      <c r="H1201" s="246"/>
      <c r="I1201" s="246"/>
      <c r="J1201" s="246"/>
      <c r="K1201" s="246"/>
      <c r="L1201" s="246"/>
      <c r="M1201" s="246"/>
      <c r="N1201" s="246"/>
      <c r="O1201" s="246"/>
      <c r="P1201" s="246"/>
      <c r="Q1201" s="242"/>
      <c r="R1201" s="246"/>
      <c r="S1201" s="246"/>
      <c r="T1201" s="246"/>
      <c r="U1201" s="246"/>
      <c r="V1201" s="246"/>
      <c r="W1201" s="246"/>
      <c r="X1201" s="246"/>
      <c r="Y1201" s="246"/>
      <c r="Z1201" s="246"/>
      <c r="AA1201" s="246"/>
      <c r="AB1201" s="246"/>
      <c r="AC1201" s="246"/>
      <c r="AD1201" s="246"/>
      <c r="AE1201" s="349"/>
      <c r="AF1201" s="349"/>
      <c r="AG1201" s="349"/>
      <c r="AH1201" s="349"/>
      <c r="AI1201" s="349"/>
      <c r="AJ1201" s="349"/>
      <c r="AK1201" s="349"/>
      <c r="AL1201" s="344"/>
      <c r="AM1201" s="344"/>
      <c r="AN1201" s="344"/>
      <c r="AO1201" s="344"/>
      <c r="AP1201" s="344"/>
      <c r="AQ1201" s="344"/>
      <c r="AR1201" s="344"/>
      <c r="AS1201" s="247">
        <f>SUM(AE1201:AR1201)</f>
        <v>0</v>
      </c>
    </row>
    <row r="1202" spans="1:45" ht="15" hidden="1" customHeight="1" outlineLevel="1">
      <c r="A1202" s="434"/>
      <c r="B1202" s="245" t="s">
        <v>684</v>
      </c>
      <c r="C1202" s="242" t="s">
        <v>325</v>
      </c>
      <c r="D1202" s="246"/>
      <c r="E1202" s="246"/>
      <c r="F1202" s="246"/>
      <c r="G1202" s="246"/>
      <c r="H1202" s="246"/>
      <c r="I1202" s="246"/>
      <c r="J1202" s="246"/>
      <c r="K1202" s="246"/>
      <c r="L1202" s="246"/>
      <c r="M1202" s="246"/>
      <c r="N1202" s="246"/>
      <c r="O1202" s="246"/>
      <c r="P1202" s="246"/>
      <c r="Q1202" s="386"/>
      <c r="R1202" s="246"/>
      <c r="S1202" s="246"/>
      <c r="T1202" s="246"/>
      <c r="U1202" s="246"/>
      <c r="V1202" s="246"/>
      <c r="W1202" s="246"/>
      <c r="X1202" s="246"/>
      <c r="Y1202" s="246"/>
      <c r="Z1202" s="246"/>
      <c r="AA1202" s="246"/>
      <c r="AB1202" s="246"/>
      <c r="AC1202" s="246"/>
      <c r="AD1202" s="246"/>
      <c r="AE1202" s="345">
        <f>AE1201</f>
        <v>0</v>
      </c>
      <c r="AF1202" s="345">
        <f t="shared" ref="AF1202:AR1202" si="3491">AF1201</f>
        <v>0</v>
      </c>
      <c r="AG1202" s="345">
        <f t="shared" si="3491"/>
        <v>0</v>
      </c>
      <c r="AH1202" s="345">
        <f t="shared" si="3491"/>
        <v>0</v>
      </c>
      <c r="AI1202" s="345">
        <f t="shared" si="3491"/>
        <v>0</v>
      </c>
      <c r="AJ1202" s="345">
        <f t="shared" si="3491"/>
        <v>0</v>
      </c>
      <c r="AK1202" s="345">
        <f t="shared" si="3491"/>
        <v>0</v>
      </c>
      <c r="AL1202" s="345">
        <f t="shared" si="3491"/>
        <v>0</v>
      </c>
      <c r="AM1202" s="345">
        <f t="shared" si="3491"/>
        <v>0</v>
      </c>
      <c r="AN1202" s="345">
        <f t="shared" si="3491"/>
        <v>0</v>
      </c>
      <c r="AO1202" s="345">
        <f t="shared" si="3491"/>
        <v>0</v>
      </c>
      <c r="AP1202" s="345">
        <f t="shared" si="3491"/>
        <v>0</v>
      </c>
      <c r="AQ1202" s="345">
        <f t="shared" si="3491"/>
        <v>0</v>
      </c>
      <c r="AR1202" s="345">
        <f t="shared" si="3491"/>
        <v>0</v>
      </c>
      <c r="AS1202" s="248"/>
    </row>
    <row r="1203" spans="1:45" ht="15" hidden="1" customHeight="1" outlineLevel="1">
      <c r="A1203" s="434"/>
      <c r="B1203" s="249"/>
      <c r="C1203" s="250"/>
      <c r="D1203" s="250"/>
      <c r="E1203" s="250"/>
      <c r="F1203" s="250"/>
      <c r="G1203" s="250"/>
      <c r="H1203" s="250"/>
      <c r="I1203" s="250"/>
      <c r="J1203" s="606"/>
      <c r="K1203" s="250"/>
      <c r="L1203" s="250"/>
      <c r="M1203" s="250"/>
      <c r="N1203" s="250"/>
      <c r="O1203" s="250"/>
      <c r="P1203" s="250"/>
      <c r="Q1203" s="251"/>
      <c r="R1203" s="250"/>
      <c r="S1203" s="250"/>
      <c r="T1203" s="250"/>
      <c r="U1203" s="250"/>
      <c r="V1203" s="250"/>
      <c r="W1203" s="250"/>
      <c r="X1203" s="250"/>
      <c r="Y1203" s="250"/>
      <c r="Z1203" s="250"/>
      <c r="AA1203" s="250"/>
      <c r="AB1203" s="250"/>
      <c r="AC1203" s="250"/>
      <c r="AD1203" s="250"/>
      <c r="AE1203" s="346"/>
      <c r="AF1203" s="347"/>
      <c r="AG1203" s="347"/>
      <c r="AH1203" s="347"/>
      <c r="AI1203" s="347"/>
      <c r="AJ1203" s="347"/>
      <c r="AK1203" s="347"/>
      <c r="AL1203" s="347"/>
      <c r="AM1203" s="347"/>
      <c r="AN1203" s="347"/>
      <c r="AO1203" s="347"/>
      <c r="AP1203" s="347"/>
      <c r="AQ1203" s="347"/>
      <c r="AR1203" s="347"/>
      <c r="AS1203" s="253"/>
    </row>
    <row r="1204" spans="1:45" ht="15" hidden="1" customHeight="1" outlineLevel="1">
      <c r="A1204" s="434">
        <v>2</v>
      </c>
      <c r="B1204" s="362" t="s">
        <v>478</v>
      </c>
      <c r="C1204" s="242" t="s">
        <v>323</v>
      </c>
      <c r="D1204" s="246"/>
      <c r="E1204" s="246"/>
      <c r="F1204" s="246"/>
      <c r="G1204" s="246"/>
      <c r="H1204" s="246"/>
      <c r="I1204" s="246"/>
      <c r="J1204" s="246"/>
      <c r="K1204" s="246"/>
      <c r="L1204" s="246"/>
      <c r="M1204" s="246"/>
      <c r="N1204" s="246"/>
      <c r="O1204" s="246"/>
      <c r="P1204" s="246"/>
      <c r="Q1204" s="242"/>
      <c r="R1204" s="246"/>
      <c r="S1204" s="246"/>
      <c r="T1204" s="246"/>
      <c r="U1204" s="246"/>
      <c r="V1204" s="246"/>
      <c r="W1204" s="246"/>
      <c r="X1204" s="246"/>
      <c r="Y1204" s="246"/>
      <c r="Z1204" s="246"/>
      <c r="AA1204" s="246"/>
      <c r="AB1204" s="246"/>
      <c r="AC1204" s="246"/>
      <c r="AD1204" s="246"/>
      <c r="AE1204" s="349"/>
      <c r="AF1204" s="349"/>
      <c r="AG1204" s="349"/>
      <c r="AH1204" s="349"/>
      <c r="AI1204" s="349"/>
      <c r="AJ1204" s="349"/>
      <c r="AK1204" s="349"/>
      <c r="AL1204" s="344"/>
      <c r="AM1204" s="344"/>
      <c r="AN1204" s="344"/>
      <c r="AO1204" s="344"/>
      <c r="AP1204" s="344"/>
      <c r="AQ1204" s="344"/>
      <c r="AR1204" s="344"/>
      <c r="AS1204" s="247">
        <f>SUM(AE1204:AR1204)</f>
        <v>0</v>
      </c>
    </row>
    <row r="1205" spans="1:45" ht="15" hidden="1" customHeight="1" outlineLevel="1">
      <c r="A1205" s="434"/>
      <c r="B1205" s="245" t="s">
        <v>684</v>
      </c>
      <c r="C1205" s="242" t="s">
        <v>325</v>
      </c>
      <c r="D1205" s="246"/>
      <c r="E1205" s="246"/>
      <c r="F1205" s="246"/>
      <c r="G1205" s="246"/>
      <c r="H1205" s="246"/>
      <c r="I1205" s="246"/>
      <c r="J1205" s="246"/>
      <c r="K1205" s="246"/>
      <c r="L1205" s="246"/>
      <c r="M1205" s="246"/>
      <c r="N1205" s="246"/>
      <c r="O1205" s="246"/>
      <c r="P1205" s="246"/>
      <c r="Q1205" s="386"/>
      <c r="R1205" s="246"/>
      <c r="S1205" s="246"/>
      <c r="T1205" s="246"/>
      <c r="U1205" s="246"/>
      <c r="V1205" s="246"/>
      <c r="W1205" s="246"/>
      <c r="X1205" s="246"/>
      <c r="Y1205" s="246"/>
      <c r="Z1205" s="246"/>
      <c r="AA1205" s="246"/>
      <c r="AB1205" s="246"/>
      <c r="AC1205" s="246"/>
      <c r="AD1205" s="246"/>
      <c r="AE1205" s="345">
        <f>AE1204</f>
        <v>0</v>
      </c>
      <c r="AF1205" s="345">
        <f t="shared" ref="AF1205:AR1205" si="3492">AF1204</f>
        <v>0</v>
      </c>
      <c r="AG1205" s="345">
        <f t="shared" si="3492"/>
        <v>0</v>
      </c>
      <c r="AH1205" s="345">
        <f t="shared" si="3492"/>
        <v>0</v>
      </c>
      <c r="AI1205" s="345">
        <f t="shared" si="3492"/>
        <v>0</v>
      </c>
      <c r="AJ1205" s="345">
        <f t="shared" si="3492"/>
        <v>0</v>
      </c>
      <c r="AK1205" s="345">
        <f t="shared" si="3492"/>
        <v>0</v>
      </c>
      <c r="AL1205" s="345">
        <f t="shared" si="3492"/>
        <v>0</v>
      </c>
      <c r="AM1205" s="345">
        <f t="shared" si="3492"/>
        <v>0</v>
      </c>
      <c r="AN1205" s="345">
        <f t="shared" si="3492"/>
        <v>0</v>
      </c>
      <c r="AO1205" s="345">
        <f t="shared" si="3492"/>
        <v>0</v>
      </c>
      <c r="AP1205" s="345">
        <f t="shared" si="3492"/>
        <v>0</v>
      </c>
      <c r="AQ1205" s="345">
        <f t="shared" si="3492"/>
        <v>0</v>
      </c>
      <c r="AR1205" s="345">
        <f t="shared" si="3492"/>
        <v>0</v>
      </c>
      <c r="AS1205" s="248"/>
    </row>
    <row r="1206" spans="1:45" ht="15" hidden="1" customHeight="1" outlineLevel="1">
      <c r="A1206" s="434"/>
      <c r="B1206" s="249"/>
      <c r="C1206" s="250"/>
      <c r="D1206" s="255"/>
      <c r="E1206" s="255"/>
      <c r="F1206" s="255"/>
      <c r="G1206" s="255"/>
      <c r="H1206" s="255"/>
      <c r="I1206" s="255"/>
      <c r="J1206" s="255"/>
      <c r="K1206" s="255"/>
      <c r="L1206" s="255"/>
      <c r="M1206" s="255"/>
      <c r="N1206" s="255"/>
      <c r="O1206" s="255"/>
      <c r="P1206" s="255"/>
      <c r="Q1206" s="251"/>
      <c r="R1206" s="255"/>
      <c r="S1206" s="255"/>
      <c r="T1206" s="255"/>
      <c r="U1206" s="255"/>
      <c r="V1206" s="255"/>
      <c r="W1206" s="255"/>
      <c r="X1206" s="255"/>
      <c r="Y1206" s="255"/>
      <c r="Z1206" s="255"/>
      <c r="AA1206" s="255"/>
      <c r="AB1206" s="255"/>
      <c r="AC1206" s="255"/>
      <c r="AD1206" s="255"/>
      <c r="AE1206" s="346"/>
      <c r="AF1206" s="347"/>
      <c r="AG1206" s="347"/>
      <c r="AH1206" s="347"/>
      <c r="AI1206" s="347"/>
      <c r="AJ1206" s="347"/>
      <c r="AK1206" s="347"/>
      <c r="AL1206" s="347"/>
      <c r="AM1206" s="347"/>
      <c r="AN1206" s="347"/>
      <c r="AO1206" s="347"/>
      <c r="AP1206" s="347"/>
      <c r="AQ1206" s="347"/>
      <c r="AR1206" s="347"/>
      <c r="AS1206" s="253"/>
    </row>
    <row r="1207" spans="1:45" ht="15" hidden="1" customHeight="1" outlineLevel="1">
      <c r="A1207" s="434">
        <v>3</v>
      </c>
      <c r="B1207" s="362" t="s">
        <v>479</v>
      </c>
      <c r="C1207" s="242" t="s">
        <v>323</v>
      </c>
      <c r="D1207" s="246"/>
      <c r="E1207" s="246"/>
      <c r="F1207" s="246"/>
      <c r="G1207" s="246"/>
      <c r="H1207" s="246"/>
      <c r="I1207" s="246"/>
      <c r="J1207" s="246"/>
      <c r="K1207" s="246"/>
      <c r="L1207" s="246"/>
      <c r="M1207" s="246"/>
      <c r="N1207" s="246"/>
      <c r="O1207" s="246"/>
      <c r="P1207" s="246"/>
      <c r="Q1207" s="242"/>
      <c r="R1207" s="246"/>
      <c r="S1207" s="246"/>
      <c r="T1207" s="246"/>
      <c r="U1207" s="246"/>
      <c r="V1207" s="246"/>
      <c r="W1207" s="246"/>
      <c r="X1207" s="246"/>
      <c r="Y1207" s="246"/>
      <c r="Z1207" s="246"/>
      <c r="AA1207" s="246"/>
      <c r="AB1207" s="246"/>
      <c r="AC1207" s="246"/>
      <c r="AD1207" s="246"/>
      <c r="AE1207" s="349"/>
      <c r="AF1207" s="349"/>
      <c r="AG1207" s="349"/>
      <c r="AH1207" s="349"/>
      <c r="AI1207" s="349"/>
      <c r="AJ1207" s="349"/>
      <c r="AK1207" s="349"/>
      <c r="AL1207" s="344"/>
      <c r="AM1207" s="344"/>
      <c r="AN1207" s="344"/>
      <c r="AO1207" s="344"/>
      <c r="AP1207" s="344"/>
      <c r="AQ1207" s="344"/>
      <c r="AR1207" s="344"/>
      <c r="AS1207" s="247">
        <f>SUM(AE1207:AR1207)</f>
        <v>0</v>
      </c>
    </row>
    <row r="1208" spans="1:45" ht="15" hidden="1" customHeight="1" outlineLevel="1">
      <c r="A1208" s="434"/>
      <c r="B1208" s="245" t="s">
        <v>684</v>
      </c>
      <c r="C1208" s="242" t="s">
        <v>325</v>
      </c>
      <c r="D1208" s="246"/>
      <c r="E1208" s="246"/>
      <c r="F1208" s="246"/>
      <c r="G1208" s="246"/>
      <c r="H1208" s="246"/>
      <c r="I1208" s="246"/>
      <c r="J1208" s="246"/>
      <c r="K1208" s="246"/>
      <c r="L1208" s="246"/>
      <c r="M1208" s="246"/>
      <c r="N1208" s="246"/>
      <c r="O1208" s="246"/>
      <c r="P1208" s="246"/>
      <c r="Q1208" s="386"/>
      <c r="R1208" s="246"/>
      <c r="S1208" s="246"/>
      <c r="T1208" s="246"/>
      <c r="U1208" s="246"/>
      <c r="V1208" s="246"/>
      <c r="W1208" s="246"/>
      <c r="X1208" s="246"/>
      <c r="Y1208" s="246"/>
      <c r="Z1208" s="246"/>
      <c r="AA1208" s="246"/>
      <c r="AB1208" s="246"/>
      <c r="AC1208" s="246"/>
      <c r="AD1208" s="246"/>
      <c r="AE1208" s="345">
        <f>AE1207</f>
        <v>0</v>
      </c>
      <c r="AF1208" s="345">
        <f t="shared" ref="AF1208:AR1208" si="3493">AF1207</f>
        <v>0</v>
      </c>
      <c r="AG1208" s="345">
        <f t="shared" si="3493"/>
        <v>0</v>
      </c>
      <c r="AH1208" s="345">
        <f t="shared" si="3493"/>
        <v>0</v>
      </c>
      <c r="AI1208" s="345">
        <f t="shared" si="3493"/>
        <v>0</v>
      </c>
      <c r="AJ1208" s="345">
        <f t="shared" si="3493"/>
        <v>0</v>
      </c>
      <c r="AK1208" s="345">
        <f t="shared" si="3493"/>
        <v>0</v>
      </c>
      <c r="AL1208" s="345">
        <f t="shared" si="3493"/>
        <v>0</v>
      </c>
      <c r="AM1208" s="345">
        <f t="shared" si="3493"/>
        <v>0</v>
      </c>
      <c r="AN1208" s="345">
        <f t="shared" si="3493"/>
        <v>0</v>
      </c>
      <c r="AO1208" s="345">
        <f t="shared" si="3493"/>
        <v>0</v>
      </c>
      <c r="AP1208" s="345">
        <f t="shared" si="3493"/>
        <v>0</v>
      </c>
      <c r="AQ1208" s="345">
        <f t="shared" si="3493"/>
        <v>0</v>
      </c>
      <c r="AR1208" s="345">
        <f t="shared" si="3493"/>
        <v>0</v>
      </c>
      <c r="AS1208" s="248"/>
    </row>
    <row r="1209" spans="1:45" ht="15" hidden="1" customHeight="1" outlineLevel="1">
      <c r="A1209" s="434"/>
      <c r="B1209" s="245"/>
      <c r="C1209" s="256"/>
      <c r="D1209" s="242"/>
      <c r="E1209" s="242"/>
      <c r="F1209" s="242"/>
      <c r="G1209" s="242"/>
      <c r="H1209" s="242"/>
      <c r="I1209" s="242"/>
      <c r="J1209" s="242"/>
      <c r="K1209" s="242"/>
      <c r="L1209" s="242"/>
      <c r="M1209" s="242"/>
      <c r="N1209" s="242"/>
      <c r="O1209" s="242"/>
      <c r="P1209" s="242"/>
      <c r="Q1209" s="242"/>
      <c r="R1209" s="242"/>
      <c r="S1209" s="242"/>
      <c r="T1209" s="242"/>
      <c r="U1209" s="242"/>
      <c r="V1209" s="242"/>
      <c r="W1209" s="242"/>
      <c r="X1209" s="242"/>
      <c r="Y1209" s="242"/>
      <c r="Z1209" s="242"/>
      <c r="AA1209" s="242"/>
      <c r="AB1209" s="242"/>
      <c r="AC1209" s="242"/>
      <c r="AD1209" s="242"/>
      <c r="AE1209" s="346"/>
      <c r="AF1209" s="346"/>
      <c r="AG1209" s="346"/>
      <c r="AH1209" s="346"/>
      <c r="AI1209" s="346"/>
      <c r="AJ1209" s="346"/>
      <c r="AK1209" s="346"/>
      <c r="AL1209" s="346"/>
      <c r="AM1209" s="346"/>
      <c r="AN1209" s="346"/>
      <c r="AO1209" s="346"/>
      <c r="AP1209" s="346"/>
      <c r="AQ1209" s="346"/>
      <c r="AR1209" s="346"/>
      <c r="AS1209" s="257"/>
    </row>
    <row r="1210" spans="1:45" ht="15" hidden="1" customHeight="1" outlineLevel="1">
      <c r="A1210" s="434">
        <v>4</v>
      </c>
      <c r="B1210" s="264" t="s">
        <v>480</v>
      </c>
      <c r="C1210" s="242" t="s">
        <v>323</v>
      </c>
      <c r="D1210" s="246"/>
      <c r="E1210" s="246"/>
      <c r="F1210" s="246"/>
      <c r="G1210" s="246"/>
      <c r="H1210" s="246"/>
      <c r="I1210" s="246"/>
      <c r="J1210" s="246"/>
      <c r="K1210" s="246"/>
      <c r="L1210" s="246"/>
      <c r="M1210" s="246"/>
      <c r="N1210" s="246"/>
      <c r="O1210" s="246"/>
      <c r="P1210" s="246"/>
      <c r="Q1210" s="242"/>
      <c r="R1210" s="246"/>
      <c r="S1210" s="246"/>
      <c r="T1210" s="246"/>
      <c r="U1210" s="246"/>
      <c r="V1210" s="246"/>
      <c r="W1210" s="246"/>
      <c r="X1210" s="246"/>
      <c r="Y1210" s="246"/>
      <c r="Z1210" s="246"/>
      <c r="AA1210" s="246"/>
      <c r="AB1210" s="246"/>
      <c r="AC1210" s="246"/>
      <c r="AD1210" s="246"/>
      <c r="AE1210" s="349"/>
      <c r="AF1210" s="349"/>
      <c r="AG1210" s="349"/>
      <c r="AH1210" s="349"/>
      <c r="AI1210" s="349"/>
      <c r="AJ1210" s="349"/>
      <c r="AK1210" s="349"/>
      <c r="AL1210" s="344"/>
      <c r="AM1210" s="344"/>
      <c r="AN1210" s="344"/>
      <c r="AO1210" s="344"/>
      <c r="AP1210" s="344"/>
      <c r="AQ1210" s="344"/>
      <c r="AR1210" s="344"/>
      <c r="AS1210" s="247">
        <f>SUM(AE1210:AR1210)</f>
        <v>0</v>
      </c>
    </row>
    <row r="1211" spans="1:45" ht="15" hidden="1" customHeight="1" outlineLevel="1">
      <c r="A1211" s="434"/>
      <c r="B1211" s="245" t="s">
        <v>684</v>
      </c>
      <c r="C1211" s="242" t="s">
        <v>325</v>
      </c>
      <c r="D1211" s="246"/>
      <c r="E1211" s="246"/>
      <c r="F1211" s="246"/>
      <c r="G1211" s="246"/>
      <c r="H1211" s="246"/>
      <c r="I1211" s="246"/>
      <c r="J1211" s="246"/>
      <c r="K1211" s="246"/>
      <c r="L1211" s="246"/>
      <c r="M1211" s="246"/>
      <c r="N1211" s="246"/>
      <c r="O1211" s="246"/>
      <c r="P1211" s="246"/>
      <c r="Q1211" s="386"/>
      <c r="R1211" s="246"/>
      <c r="S1211" s="246"/>
      <c r="T1211" s="246"/>
      <c r="U1211" s="246"/>
      <c r="V1211" s="246"/>
      <c r="W1211" s="246"/>
      <c r="X1211" s="246"/>
      <c r="Y1211" s="246"/>
      <c r="Z1211" s="246"/>
      <c r="AA1211" s="246"/>
      <c r="AB1211" s="246"/>
      <c r="AC1211" s="246"/>
      <c r="AD1211" s="246"/>
      <c r="AE1211" s="345">
        <f>AE1210</f>
        <v>0</v>
      </c>
      <c r="AF1211" s="345">
        <f t="shared" ref="AF1211:AR1211" si="3494">AF1210</f>
        <v>0</v>
      </c>
      <c r="AG1211" s="345">
        <f t="shared" si="3494"/>
        <v>0</v>
      </c>
      <c r="AH1211" s="345">
        <f t="shared" si="3494"/>
        <v>0</v>
      </c>
      <c r="AI1211" s="345">
        <f t="shared" si="3494"/>
        <v>0</v>
      </c>
      <c r="AJ1211" s="345">
        <f t="shared" si="3494"/>
        <v>0</v>
      </c>
      <c r="AK1211" s="345">
        <f t="shared" si="3494"/>
        <v>0</v>
      </c>
      <c r="AL1211" s="345">
        <f t="shared" si="3494"/>
        <v>0</v>
      </c>
      <c r="AM1211" s="345">
        <f t="shared" si="3494"/>
        <v>0</v>
      </c>
      <c r="AN1211" s="345">
        <f t="shared" si="3494"/>
        <v>0</v>
      </c>
      <c r="AO1211" s="345">
        <f t="shared" si="3494"/>
        <v>0</v>
      </c>
      <c r="AP1211" s="345">
        <f t="shared" si="3494"/>
        <v>0</v>
      </c>
      <c r="AQ1211" s="345">
        <f t="shared" si="3494"/>
        <v>0</v>
      </c>
      <c r="AR1211" s="345">
        <f t="shared" si="3494"/>
        <v>0</v>
      </c>
      <c r="AS1211" s="248"/>
    </row>
    <row r="1212" spans="1:45" ht="15" hidden="1" customHeight="1" outlineLevel="1">
      <c r="A1212" s="434"/>
      <c r="B1212" s="245"/>
      <c r="C1212" s="256"/>
      <c r="D1212" s="255"/>
      <c r="E1212" s="255"/>
      <c r="F1212" s="255"/>
      <c r="G1212" s="255"/>
      <c r="H1212" s="255"/>
      <c r="I1212" s="255"/>
      <c r="J1212" s="255"/>
      <c r="K1212" s="255"/>
      <c r="L1212" s="255"/>
      <c r="M1212" s="255"/>
      <c r="N1212" s="255"/>
      <c r="O1212" s="255"/>
      <c r="P1212" s="255"/>
      <c r="Q1212" s="242"/>
      <c r="R1212" s="255"/>
      <c r="S1212" s="255"/>
      <c r="T1212" s="255"/>
      <c r="U1212" s="255"/>
      <c r="V1212" s="255"/>
      <c r="W1212" s="255"/>
      <c r="X1212" s="255"/>
      <c r="Y1212" s="255"/>
      <c r="Z1212" s="255"/>
      <c r="AA1212" s="255"/>
      <c r="AB1212" s="255"/>
      <c r="AC1212" s="255"/>
      <c r="AD1212" s="255"/>
      <c r="AE1212" s="346"/>
      <c r="AF1212" s="346"/>
      <c r="AG1212" s="346"/>
      <c r="AH1212" s="346"/>
      <c r="AI1212" s="346"/>
      <c r="AJ1212" s="346"/>
      <c r="AK1212" s="346"/>
      <c r="AL1212" s="346"/>
      <c r="AM1212" s="346"/>
      <c r="AN1212" s="346"/>
      <c r="AO1212" s="346"/>
      <c r="AP1212" s="346"/>
      <c r="AQ1212" s="346"/>
      <c r="AR1212" s="346"/>
      <c r="AS1212" s="257"/>
    </row>
    <row r="1213" spans="1:45" ht="15" hidden="1" customHeight="1" outlineLevel="1">
      <c r="A1213" s="434">
        <v>5</v>
      </c>
      <c r="B1213" s="362" t="s">
        <v>481</v>
      </c>
      <c r="C1213" s="242" t="s">
        <v>323</v>
      </c>
      <c r="D1213" s="246"/>
      <c r="E1213" s="246"/>
      <c r="F1213" s="246"/>
      <c r="G1213" s="246"/>
      <c r="H1213" s="246"/>
      <c r="I1213" s="246"/>
      <c r="J1213" s="246"/>
      <c r="K1213" s="246"/>
      <c r="L1213" s="246"/>
      <c r="M1213" s="246"/>
      <c r="N1213" s="246"/>
      <c r="O1213" s="246"/>
      <c r="P1213" s="246"/>
      <c r="Q1213" s="242"/>
      <c r="R1213" s="246"/>
      <c r="S1213" s="246"/>
      <c r="T1213" s="246"/>
      <c r="U1213" s="246"/>
      <c r="V1213" s="246"/>
      <c r="W1213" s="246"/>
      <c r="X1213" s="246"/>
      <c r="Y1213" s="246"/>
      <c r="Z1213" s="246"/>
      <c r="AA1213" s="246"/>
      <c r="AB1213" s="246"/>
      <c r="AC1213" s="246"/>
      <c r="AD1213" s="246"/>
      <c r="AE1213" s="349"/>
      <c r="AF1213" s="349"/>
      <c r="AG1213" s="349"/>
      <c r="AH1213" s="349"/>
      <c r="AI1213" s="349"/>
      <c r="AJ1213" s="349"/>
      <c r="AK1213" s="349"/>
      <c r="AL1213" s="344"/>
      <c r="AM1213" s="344"/>
      <c r="AN1213" s="344"/>
      <c r="AO1213" s="344"/>
      <c r="AP1213" s="344"/>
      <c r="AQ1213" s="344"/>
      <c r="AR1213" s="344"/>
      <c r="AS1213" s="247">
        <f>SUM(AE1213:AR1213)</f>
        <v>0</v>
      </c>
    </row>
    <row r="1214" spans="1:45" ht="15" hidden="1" customHeight="1" outlineLevel="1">
      <c r="A1214" s="434"/>
      <c r="B1214" s="245" t="s">
        <v>684</v>
      </c>
      <c r="C1214" s="242" t="s">
        <v>325</v>
      </c>
      <c r="D1214" s="246"/>
      <c r="E1214" s="246"/>
      <c r="F1214" s="246"/>
      <c r="G1214" s="246"/>
      <c r="H1214" s="246"/>
      <c r="I1214" s="246"/>
      <c r="J1214" s="246"/>
      <c r="K1214" s="246"/>
      <c r="L1214" s="246"/>
      <c r="M1214" s="246"/>
      <c r="N1214" s="246"/>
      <c r="O1214" s="246"/>
      <c r="P1214" s="246"/>
      <c r="Q1214" s="386"/>
      <c r="R1214" s="246"/>
      <c r="S1214" s="246"/>
      <c r="T1214" s="246"/>
      <c r="U1214" s="246"/>
      <c r="V1214" s="246"/>
      <c r="W1214" s="246"/>
      <c r="X1214" s="246"/>
      <c r="Y1214" s="246"/>
      <c r="Z1214" s="246"/>
      <c r="AA1214" s="246"/>
      <c r="AB1214" s="246"/>
      <c r="AC1214" s="246"/>
      <c r="AD1214" s="246"/>
      <c r="AE1214" s="345">
        <f>AE1213</f>
        <v>0</v>
      </c>
      <c r="AF1214" s="345">
        <f t="shared" ref="AF1214:AR1214" si="3495">AF1213</f>
        <v>0</v>
      </c>
      <c r="AG1214" s="345">
        <f t="shared" si="3495"/>
        <v>0</v>
      </c>
      <c r="AH1214" s="345">
        <f t="shared" si="3495"/>
        <v>0</v>
      </c>
      <c r="AI1214" s="345">
        <f t="shared" si="3495"/>
        <v>0</v>
      </c>
      <c r="AJ1214" s="345">
        <f t="shared" si="3495"/>
        <v>0</v>
      </c>
      <c r="AK1214" s="345">
        <f t="shared" si="3495"/>
        <v>0</v>
      </c>
      <c r="AL1214" s="345">
        <f t="shared" si="3495"/>
        <v>0</v>
      </c>
      <c r="AM1214" s="345">
        <f t="shared" si="3495"/>
        <v>0</v>
      </c>
      <c r="AN1214" s="345">
        <f t="shared" si="3495"/>
        <v>0</v>
      </c>
      <c r="AO1214" s="345">
        <f t="shared" si="3495"/>
        <v>0</v>
      </c>
      <c r="AP1214" s="345">
        <f t="shared" si="3495"/>
        <v>0</v>
      </c>
      <c r="AQ1214" s="345">
        <f t="shared" si="3495"/>
        <v>0</v>
      </c>
      <c r="AR1214" s="345">
        <f t="shared" si="3495"/>
        <v>0</v>
      </c>
      <c r="AS1214" s="248"/>
    </row>
    <row r="1215" spans="1:45" ht="15" hidden="1" customHeight="1" outlineLevel="1">
      <c r="A1215" s="434"/>
      <c r="B1215" s="245"/>
      <c r="C1215" s="242"/>
      <c r="D1215" s="242"/>
      <c r="E1215" s="242"/>
      <c r="F1215" s="242"/>
      <c r="G1215" s="242"/>
      <c r="H1215" s="242"/>
      <c r="I1215" s="242"/>
      <c r="J1215" s="242"/>
      <c r="K1215" s="242"/>
      <c r="L1215" s="242"/>
      <c r="M1215" s="242"/>
      <c r="N1215" s="242"/>
      <c r="O1215" s="242"/>
      <c r="P1215" s="242"/>
      <c r="Q1215" s="242"/>
      <c r="R1215" s="242"/>
      <c r="S1215" s="242"/>
      <c r="T1215" s="242"/>
      <c r="U1215" s="242"/>
      <c r="V1215" s="242"/>
      <c r="W1215" s="242"/>
      <c r="X1215" s="242"/>
      <c r="Y1215" s="242"/>
      <c r="Z1215" s="242"/>
      <c r="AA1215" s="242"/>
      <c r="AB1215" s="242"/>
      <c r="AC1215" s="242"/>
      <c r="AD1215" s="242"/>
      <c r="AE1215" s="356"/>
      <c r="AF1215" s="357"/>
      <c r="AG1215" s="357"/>
      <c r="AH1215" s="357"/>
      <c r="AI1215" s="357"/>
      <c r="AJ1215" s="357"/>
      <c r="AK1215" s="357"/>
      <c r="AL1215" s="357"/>
      <c r="AM1215" s="357"/>
      <c r="AN1215" s="357"/>
      <c r="AO1215" s="357"/>
      <c r="AP1215" s="357"/>
      <c r="AQ1215" s="357"/>
      <c r="AR1215" s="357"/>
      <c r="AS1215" s="248"/>
    </row>
    <row r="1216" spans="1:45" ht="15.6" hidden="1" outlineLevel="1">
      <c r="A1216" s="434"/>
      <c r="B1216" s="269" t="s">
        <v>482</v>
      </c>
      <c r="C1216" s="240"/>
      <c r="D1216" s="240"/>
      <c r="E1216" s="240"/>
      <c r="F1216" s="240"/>
      <c r="G1216" s="240"/>
      <c r="H1216" s="240"/>
      <c r="I1216" s="240"/>
      <c r="J1216" s="240"/>
      <c r="K1216" s="240"/>
      <c r="L1216" s="240"/>
      <c r="M1216" s="240"/>
      <c r="N1216" s="240"/>
      <c r="O1216" s="240"/>
      <c r="P1216" s="240"/>
      <c r="Q1216" s="241"/>
      <c r="R1216" s="240"/>
      <c r="S1216" s="240"/>
      <c r="T1216" s="240"/>
      <c r="U1216" s="240"/>
      <c r="V1216" s="240"/>
      <c r="W1216" s="240"/>
      <c r="X1216" s="240"/>
      <c r="Y1216" s="240"/>
      <c r="Z1216" s="240"/>
      <c r="AA1216" s="240"/>
      <c r="AB1216" s="240"/>
      <c r="AC1216" s="240"/>
      <c r="AD1216" s="240"/>
      <c r="AE1216" s="348"/>
      <c r="AF1216" s="348"/>
      <c r="AG1216" s="348"/>
      <c r="AH1216" s="348"/>
      <c r="AI1216" s="348"/>
      <c r="AJ1216" s="348"/>
      <c r="AK1216" s="348"/>
      <c r="AL1216" s="348"/>
      <c r="AM1216" s="348"/>
      <c r="AN1216" s="348"/>
      <c r="AO1216" s="348"/>
      <c r="AP1216" s="348"/>
      <c r="AQ1216" s="348"/>
      <c r="AR1216" s="348"/>
      <c r="AS1216" s="243"/>
    </row>
    <row r="1217" spans="1:45" ht="15" hidden="1" customHeight="1" outlineLevel="1">
      <c r="A1217" s="434">
        <v>6</v>
      </c>
      <c r="B1217" s="362" t="s">
        <v>483</v>
      </c>
      <c r="C1217" s="242" t="s">
        <v>323</v>
      </c>
      <c r="D1217" s="246"/>
      <c r="E1217" s="246"/>
      <c r="F1217" s="246"/>
      <c r="G1217" s="246"/>
      <c r="H1217" s="246"/>
      <c r="I1217" s="246"/>
      <c r="J1217" s="246"/>
      <c r="K1217" s="246"/>
      <c r="L1217" s="246"/>
      <c r="M1217" s="246"/>
      <c r="N1217" s="246"/>
      <c r="O1217" s="246"/>
      <c r="P1217" s="246"/>
      <c r="Q1217" s="246">
        <v>12</v>
      </c>
      <c r="R1217" s="246"/>
      <c r="S1217" s="246"/>
      <c r="T1217" s="246"/>
      <c r="U1217" s="246"/>
      <c r="V1217" s="246"/>
      <c r="W1217" s="246"/>
      <c r="X1217" s="246"/>
      <c r="Y1217" s="246"/>
      <c r="Z1217" s="246"/>
      <c r="AA1217" s="246"/>
      <c r="AB1217" s="246"/>
      <c r="AC1217" s="246"/>
      <c r="AD1217" s="246"/>
      <c r="AE1217" s="349"/>
      <c r="AF1217" s="349"/>
      <c r="AG1217" s="349"/>
      <c r="AH1217" s="349"/>
      <c r="AI1217" s="349"/>
      <c r="AJ1217" s="349"/>
      <c r="AK1217" s="349"/>
      <c r="AL1217" s="349"/>
      <c r="AM1217" s="349"/>
      <c r="AN1217" s="349"/>
      <c r="AO1217" s="349"/>
      <c r="AP1217" s="349"/>
      <c r="AQ1217" s="349"/>
      <c r="AR1217" s="349"/>
      <c r="AS1217" s="247">
        <f>SUM(AE1217:AR1217)</f>
        <v>0</v>
      </c>
    </row>
    <row r="1218" spans="1:45" ht="15" hidden="1" customHeight="1" outlineLevel="1">
      <c r="A1218" s="434"/>
      <c r="B1218" s="245" t="s">
        <v>684</v>
      </c>
      <c r="C1218" s="242" t="s">
        <v>325</v>
      </c>
      <c r="D1218" s="246"/>
      <c r="E1218" s="246"/>
      <c r="F1218" s="246"/>
      <c r="G1218" s="246"/>
      <c r="H1218" s="246"/>
      <c r="I1218" s="246"/>
      <c r="J1218" s="246"/>
      <c r="K1218" s="246"/>
      <c r="L1218" s="246"/>
      <c r="M1218" s="246"/>
      <c r="N1218" s="246"/>
      <c r="O1218" s="246"/>
      <c r="P1218" s="246"/>
      <c r="Q1218" s="246">
        <f>Q1217</f>
        <v>12</v>
      </c>
      <c r="R1218" s="246"/>
      <c r="S1218" s="246"/>
      <c r="T1218" s="246"/>
      <c r="U1218" s="246"/>
      <c r="V1218" s="246"/>
      <c r="W1218" s="246"/>
      <c r="X1218" s="246"/>
      <c r="Y1218" s="246"/>
      <c r="Z1218" s="246"/>
      <c r="AA1218" s="246"/>
      <c r="AB1218" s="246"/>
      <c r="AC1218" s="246"/>
      <c r="AD1218" s="246"/>
      <c r="AE1218" s="345">
        <f>AE1217</f>
        <v>0</v>
      </c>
      <c r="AF1218" s="345">
        <f t="shared" ref="AF1218:AR1218" si="3496">AF1217</f>
        <v>0</v>
      </c>
      <c r="AG1218" s="345">
        <f t="shared" si="3496"/>
        <v>0</v>
      </c>
      <c r="AH1218" s="345">
        <f t="shared" si="3496"/>
        <v>0</v>
      </c>
      <c r="AI1218" s="345">
        <f t="shared" si="3496"/>
        <v>0</v>
      </c>
      <c r="AJ1218" s="345">
        <f t="shared" si="3496"/>
        <v>0</v>
      </c>
      <c r="AK1218" s="345">
        <f t="shared" si="3496"/>
        <v>0</v>
      </c>
      <c r="AL1218" s="345">
        <f t="shared" si="3496"/>
        <v>0</v>
      </c>
      <c r="AM1218" s="345">
        <f t="shared" si="3496"/>
        <v>0</v>
      </c>
      <c r="AN1218" s="345">
        <f t="shared" si="3496"/>
        <v>0</v>
      </c>
      <c r="AO1218" s="345">
        <f t="shared" si="3496"/>
        <v>0</v>
      </c>
      <c r="AP1218" s="345">
        <f t="shared" si="3496"/>
        <v>0</v>
      </c>
      <c r="AQ1218" s="345">
        <f t="shared" si="3496"/>
        <v>0</v>
      </c>
      <c r="AR1218" s="345">
        <f t="shared" si="3496"/>
        <v>0</v>
      </c>
      <c r="AS1218" s="261"/>
    </row>
    <row r="1219" spans="1:45" ht="15" hidden="1" customHeight="1" outlineLevel="1">
      <c r="A1219" s="434"/>
      <c r="B1219" s="260"/>
      <c r="C1219" s="262"/>
      <c r="D1219" s="242"/>
      <c r="E1219" s="242"/>
      <c r="F1219" s="242"/>
      <c r="G1219" s="242"/>
      <c r="H1219" s="242"/>
      <c r="I1219" s="242"/>
      <c r="J1219" s="242"/>
      <c r="K1219" s="242"/>
      <c r="L1219" s="242"/>
      <c r="M1219" s="242"/>
      <c r="N1219" s="242"/>
      <c r="O1219" s="242"/>
      <c r="P1219" s="242"/>
      <c r="Q1219" s="242"/>
      <c r="R1219" s="242"/>
      <c r="S1219" s="242"/>
      <c r="T1219" s="242"/>
      <c r="U1219" s="242"/>
      <c r="V1219" s="242"/>
      <c r="W1219" s="242"/>
      <c r="X1219" s="242"/>
      <c r="Y1219" s="242"/>
      <c r="Z1219" s="242"/>
      <c r="AA1219" s="242"/>
      <c r="AB1219" s="242"/>
      <c r="AC1219" s="242"/>
      <c r="AD1219" s="242"/>
      <c r="AE1219" s="350"/>
      <c r="AF1219" s="350"/>
      <c r="AG1219" s="350"/>
      <c r="AH1219" s="350"/>
      <c r="AI1219" s="350"/>
      <c r="AJ1219" s="350"/>
      <c r="AK1219" s="350"/>
      <c r="AL1219" s="350"/>
      <c r="AM1219" s="350"/>
      <c r="AN1219" s="350"/>
      <c r="AO1219" s="350"/>
      <c r="AP1219" s="350"/>
      <c r="AQ1219" s="350"/>
      <c r="AR1219" s="350"/>
      <c r="AS1219" s="263"/>
    </row>
    <row r="1220" spans="1:45" ht="15" hidden="1" customHeight="1" outlineLevel="1">
      <c r="A1220" s="434">
        <v>7</v>
      </c>
      <c r="B1220" s="362" t="s">
        <v>484</v>
      </c>
      <c r="C1220" s="242" t="s">
        <v>323</v>
      </c>
      <c r="D1220" s="246"/>
      <c r="E1220" s="246"/>
      <c r="F1220" s="246"/>
      <c r="G1220" s="246"/>
      <c r="H1220" s="246"/>
      <c r="I1220" s="246"/>
      <c r="J1220" s="246"/>
      <c r="K1220" s="246"/>
      <c r="L1220" s="246"/>
      <c r="M1220" s="246"/>
      <c r="N1220" s="246"/>
      <c r="O1220" s="246"/>
      <c r="P1220" s="246"/>
      <c r="Q1220" s="246">
        <v>12</v>
      </c>
      <c r="R1220" s="246"/>
      <c r="S1220" s="246"/>
      <c r="T1220" s="246"/>
      <c r="U1220" s="246"/>
      <c r="V1220" s="246"/>
      <c r="W1220" s="246"/>
      <c r="X1220" s="246"/>
      <c r="Y1220" s="246"/>
      <c r="Z1220" s="246"/>
      <c r="AA1220" s="246"/>
      <c r="AB1220" s="246"/>
      <c r="AC1220" s="246"/>
      <c r="AD1220" s="246"/>
      <c r="AE1220" s="349"/>
      <c r="AF1220" s="349"/>
      <c r="AG1220" s="349"/>
      <c r="AH1220" s="349"/>
      <c r="AI1220" s="349"/>
      <c r="AJ1220" s="349"/>
      <c r="AK1220" s="349"/>
      <c r="AL1220" s="349"/>
      <c r="AM1220" s="349"/>
      <c r="AN1220" s="349"/>
      <c r="AO1220" s="349"/>
      <c r="AP1220" s="349"/>
      <c r="AQ1220" s="349"/>
      <c r="AR1220" s="349"/>
      <c r="AS1220" s="247">
        <f>SUM(AE1220:AR1220)</f>
        <v>0</v>
      </c>
    </row>
    <row r="1221" spans="1:45" ht="15" hidden="1" customHeight="1" outlineLevel="1">
      <c r="A1221" s="434"/>
      <c r="B1221" s="245" t="s">
        <v>684</v>
      </c>
      <c r="C1221" s="242" t="s">
        <v>325</v>
      </c>
      <c r="D1221" s="246"/>
      <c r="E1221" s="246"/>
      <c r="F1221" s="246"/>
      <c r="G1221" s="246"/>
      <c r="H1221" s="246"/>
      <c r="I1221" s="246"/>
      <c r="J1221" s="246"/>
      <c r="K1221" s="246"/>
      <c r="L1221" s="246"/>
      <c r="M1221" s="246"/>
      <c r="N1221" s="246"/>
      <c r="O1221" s="246"/>
      <c r="P1221" s="246"/>
      <c r="Q1221" s="246">
        <f>Q1220</f>
        <v>12</v>
      </c>
      <c r="R1221" s="246"/>
      <c r="S1221" s="246"/>
      <c r="T1221" s="246"/>
      <c r="U1221" s="246"/>
      <c r="V1221" s="246"/>
      <c r="W1221" s="246"/>
      <c r="X1221" s="246"/>
      <c r="Y1221" s="246"/>
      <c r="Z1221" s="246"/>
      <c r="AA1221" s="246"/>
      <c r="AB1221" s="246"/>
      <c r="AC1221" s="246"/>
      <c r="AD1221" s="246"/>
      <c r="AE1221" s="345">
        <f>AE1220</f>
        <v>0</v>
      </c>
      <c r="AF1221" s="345">
        <f t="shared" ref="AF1221:AR1221" si="3497">AF1220</f>
        <v>0</v>
      </c>
      <c r="AG1221" s="345">
        <f t="shared" si="3497"/>
        <v>0</v>
      </c>
      <c r="AH1221" s="345">
        <f t="shared" si="3497"/>
        <v>0</v>
      </c>
      <c r="AI1221" s="345">
        <f t="shared" si="3497"/>
        <v>0</v>
      </c>
      <c r="AJ1221" s="345">
        <f t="shared" si="3497"/>
        <v>0</v>
      </c>
      <c r="AK1221" s="345">
        <f t="shared" si="3497"/>
        <v>0</v>
      </c>
      <c r="AL1221" s="345">
        <f t="shared" si="3497"/>
        <v>0</v>
      </c>
      <c r="AM1221" s="345">
        <f t="shared" si="3497"/>
        <v>0</v>
      </c>
      <c r="AN1221" s="345">
        <f t="shared" si="3497"/>
        <v>0</v>
      </c>
      <c r="AO1221" s="345">
        <f t="shared" si="3497"/>
        <v>0</v>
      </c>
      <c r="AP1221" s="345">
        <f t="shared" si="3497"/>
        <v>0</v>
      </c>
      <c r="AQ1221" s="345">
        <f t="shared" si="3497"/>
        <v>0</v>
      </c>
      <c r="AR1221" s="345">
        <f t="shared" si="3497"/>
        <v>0</v>
      </c>
      <c r="AS1221" s="261"/>
    </row>
    <row r="1222" spans="1:45" ht="15" hidden="1" customHeight="1" outlineLevel="1">
      <c r="A1222" s="434"/>
      <c r="B1222" s="264"/>
      <c r="C1222" s="262"/>
      <c r="D1222" s="242"/>
      <c r="E1222" s="242"/>
      <c r="F1222" s="242"/>
      <c r="G1222" s="242"/>
      <c r="H1222" s="242"/>
      <c r="I1222" s="242"/>
      <c r="J1222" s="242"/>
      <c r="K1222" s="242"/>
      <c r="L1222" s="242"/>
      <c r="M1222" s="242"/>
      <c r="N1222" s="242"/>
      <c r="O1222" s="242"/>
      <c r="P1222" s="242"/>
      <c r="Q1222" s="242"/>
      <c r="R1222" s="242"/>
      <c r="S1222" s="242"/>
      <c r="T1222" s="242"/>
      <c r="U1222" s="242"/>
      <c r="V1222" s="242"/>
      <c r="W1222" s="242"/>
      <c r="X1222" s="242"/>
      <c r="Y1222" s="242"/>
      <c r="Z1222" s="242"/>
      <c r="AA1222" s="242"/>
      <c r="AB1222" s="242"/>
      <c r="AC1222" s="242"/>
      <c r="AD1222" s="242"/>
      <c r="AE1222" s="350"/>
      <c r="AF1222" s="351"/>
      <c r="AG1222" s="350"/>
      <c r="AH1222" s="350"/>
      <c r="AI1222" s="350"/>
      <c r="AJ1222" s="350"/>
      <c r="AK1222" s="350"/>
      <c r="AL1222" s="350"/>
      <c r="AM1222" s="350"/>
      <c r="AN1222" s="350"/>
      <c r="AO1222" s="350"/>
      <c r="AP1222" s="350"/>
      <c r="AQ1222" s="350"/>
      <c r="AR1222" s="350"/>
      <c r="AS1222" s="263"/>
    </row>
    <row r="1223" spans="1:45" ht="15" hidden="1" customHeight="1" outlineLevel="1">
      <c r="A1223" s="434">
        <v>8</v>
      </c>
      <c r="B1223" s="362" t="s">
        <v>485</v>
      </c>
      <c r="C1223" s="242" t="s">
        <v>323</v>
      </c>
      <c r="D1223" s="246"/>
      <c r="E1223" s="246"/>
      <c r="F1223" s="246"/>
      <c r="G1223" s="246"/>
      <c r="H1223" s="246"/>
      <c r="I1223" s="246"/>
      <c r="J1223" s="246"/>
      <c r="K1223" s="246"/>
      <c r="L1223" s="246"/>
      <c r="M1223" s="246"/>
      <c r="N1223" s="246"/>
      <c r="O1223" s="246"/>
      <c r="P1223" s="246"/>
      <c r="Q1223" s="246">
        <v>12</v>
      </c>
      <c r="R1223" s="246"/>
      <c r="S1223" s="246"/>
      <c r="T1223" s="246"/>
      <c r="U1223" s="246"/>
      <c r="V1223" s="246"/>
      <c r="W1223" s="246"/>
      <c r="X1223" s="246"/>
      <c r="Y1223" s="246"/>
      <c r="Z1223" s="246"/>
      <c r="AA1223" s="246"/>
      <c r="AB1223" s="246"/>
      <c r="AC1223" s="246"/>
      <c r="AD1223" s="246"/>
      <c r="AE1223" s="349"/>
      <c r="AF1223" s="349"/>
      <c r="AG1223" s="349"/>
      <c r="AH1223" s="349"/>
      <c r="AI1223" s="349"/>
      <c r="AJ1223" s="349"/>
      <c r="AK1223" s="349"/>
      <c r="AL1223" s="349"/>
      <c r="AM1223" s="349"/>
      <c r="AN1223" s="349"/>
      <c r="AO1223" s="349"/>
      <c r="AP1223" s="349"/>
      <c r="AQ1223" s="349"/>
      <c r="AR1223" s="349"/>
      <c r="AS1223" s="247">
        <f>SUM(AE1223:AR1223)</f>
        <v>0</v>
      </c>
    </row>
    <row r="1224" spans="1:45" ht="15" hidden="1" customHeight="1" outlineLevel="1">
      <c r="A1224" s="434"/>
      <c r="B1224" s="245" t="s">
        <v>684</v>
      </c>
      <c r="C1224" s="242" t="s">
        <v>325</v>
      </c>
      <c r="D1224" s="246"/>
      <c r="E1224" s="246"/>
      <c r="F1224" s="246"/>
      <c r="G1224" s="246"/>
      <c r="H1224" s="246"/>
      <c r="I1224" s="246"/>
      <c r="J1224" s="246"/>
      <c r="K1224" s="246"/>
      <c r="L1224" s="246"/>
      <c r="M1224" s="246"/>
      <c r="N1224" s="246"/>
      <c r="O1224" s="246"/>
      <c r="P1224" s="246"/>
      <c r="Q1224" s="246">
        <f>Q1223</f>
        <v>12</v>
      </c>
      <c r="R1224" s="246"/>
      <c r="S1224" s="246"/>
      <c r="T1224" s="246"/>
      <c r="U1224" s="246"/>
      <c r="V1224" s="246"/>
      <c r="W1224" s="246"/>
      <c r="X1224" s="246"/>
      <c r="Y1224" s="246"/>
      <c r="Z1224" s="246"/>
      <c r="AA1224" s="246"/>
      <c r="AB1224" s="246"/>
      <c r="AC1224" s="246"/>
      <c r="AD1224" s="246"/>
      <c r="AE1224" s="345">
        <f>AE1223</f>
        <v>0</v>
      </c>
      <c r="AF1224" s="345">
        <f t="shared" ref="AF1224:AR1224" si="3498">AF1223</f>
        <v>0</v>
      </c>
      <c r="AG1224" s="345">
        <f t="shared" si="3498"/>
        <v>0</v>
      </c>
      <c r="AH1224" s="345">
        <f t="shared" si="3498"/>
        <v>0</v>
      </c>
      <c r="AI1224" s="345">
        <f t="shared" si="3498"/>
        <v>0</v>
      </c>
      <c r="AJ1224" s="345">
        <f t="shared" si="3498"/>
        <v>0</v>
      </c>
      <c r="AK1224" s="345">
        <f t="shared" si="3498"/>
        <v>0</v>
      </c>
      <c r="AL1224" s="345">
        <f t="shared" si="3498"/>
        <v>0</v>
      </c>
      <c r="AM1224" s="345">
        <f t="shared" si="3498"/>
        <v>0</v>
      </c>
      <c r="AN1224" s="345">
        <f t="shared" si="3498"/>
        <v>0</v>
      </c>
      <c r="AO1224" s="345">
        <f t="shared" si="3498"/>
        <v>0</v>
      </c>
      <c r="AP1224" s="345">
        <f t="shared" si="3498"/>
        <v>0</v>
      </c>
      <c r="AQ1224" s="345">
        <f t="shared" si="3498"/>
        <v>0</v>
      </c>
      <c r="AR1224" s="345">
        <f t="shared" si="3498"/>
        <v>0</v>
      </c>
      <c r="AS1224" s="261"/>
    </row>
    <row r="1225" spans="1:45" ht="15" hidden="1" customHeight="1" outlineLevel="1">
      <c r="A1225" s="434"/>
      <c r="B1225" s="264"/>
      <c r="C1225" s="262"/>
      <c r="D1225" s="266"/>
      <c r="E1225" s="266"/>
      <c r="F1225" s="266"/>
      <c r="G1225" s="266"/>
      <c r="H1225" s="266"/>
      <c r="I1225" s="266"/>
      <c r="J1225" s="266"/>
      <c r="K1225" s="266"/>
      <c r="L1225" s="266"/>
      <c r="M1225" s="266"/>
      <c r="N1225" s="266"/>
      <c r="O1225" s="266"/>
      <c r="P1225" s="266"/>
      <c r="Q1225" s="242"/>
      <c r="R1225" s="266"/>
      <c r="S1225" s="266"/>
      <c r="T1225" s="266"/>
      <c r="U1225" s="266"/>
      <c r="V1225" s="266"/>
      <c r="W1225" s="266"/>
      <c r="X1225" s="266"/>
      <c r="Y1225" s="266"/>
      <c r="Z1225" s="266"/>
      <c r="AA1225" s="266"/>
      <c r="AB1225" s="266"/>
      <c r="AC1225" s="266"/>
      <c r="AD1225" s="266"/>
      <c r="AE1225" s="350"/>
      <c r="AF1225" s="351"/>
      <c r="AG1225" s="350"/>
      <c r="AH1225" s="350"/>
      <c r="AI1225" s="350"/>
      <c r="AJ1225" s="350"/>
      <c r="AK1225" s="350"/>
      <c r="AL1225" s="350"/>
      <c r="AM1225" s="350"/>
      <c r="AN1225" s="350"/>
      <c r="AO1225" s="350"/>
      <c r="AP1225" s="350"/>
      <c r="AQ1225" s="350"/>
      <c r="AR1225" s="350"/>
      <c r="AS1225" s="263"/>
    </row>
    <row r="1226" spans="1:45" ht="15" hidden="1" customHeight="1" outlineLevel="1">
      <c r="A1226" s="434">
        <v>9</v>
      </c>
      <c r="B1226" s="362" t="s">
        <v>486</v>
      </c>
      <c r="C1226" s="242" t="s">
        <v>323</v>
      </c>
      <c r="D1226" s="246"/>
      <c r="E1226" s="246"/>
      <c r="F1226" s="246"/>
      <c r="G1226" s="246"/>
      <c r="H1226" s="246"/>
      <c r="I1226" s="246"/>
      <c r="J1226" s="246"/>
      <c r="K1226" s="246"/>
      <c r="L1226" s="246"/>
      <c r="M1226" s="246"/>
      <c r="N1226" s="246"/>
      <c r="O1226" s="246"/>
      <c r="P1226" s="246"/>
      <c r="Q1226" s="246">
        <v>12</v>
      </c>
      <c r="R1226" s="246"/>
      <c r="S1226" s="246"/>
      <c r="T1226" s="246"/>
      <c r="U1226" s="246"/>
      <c r="V1226" s="246"/>
      <c r="W1226" s="246"/>
      <c r="X1226" s="246"/>
      <c r="Y1226" s="246"/>
      <c r="Z1226" s="246"/>
      <c r="AA1226" s="246"/>
      <c r="AB1226" s="246"/>
      <c r="AC1226" s="246"/>
      <c r="AD1226" s="246"/>
      <c r="AE1226" s="349"/>
      <c r="AF1226" s="349"/>
      <c r="AG1226" s="349"/>
      <c r="AH1226" s="349"/>
      <c r="AI1226" s="349"/>
      <c r="AJ1226" s="349"/>
      <c r="AK1226" s="349"/>
      <c r="AL1226" s="349"/>
      <c r="AM1226" s="349"/>
      <c r="AN1226" s="349"/>
      <c r="AO1226" s="349"/>
      <c r="AP1226" s="349"/>
      <c r="AQ1226" s="349"/>
      <c r="AR1226" s="349"/>
      <c r="AS1226" s="247">
        <f>SUM(AE1226:AR1226)</f>
        <v>0</v>
      </c>
    </row>
    <row r="1227" spans="1:45" ht="15" hidden="1" customHeight="1" outlineLevel="1">
      <c r="A1227" s="434"/>
      <c r="B1227" s="245" t="s">
        <v>684</v>
      </c>
      <c r="C1227" s="242" t="s">
        <v>325</v>
      </c>
      <c r="D1227" s="246"/>
      <c r="E1227" s="246"/>
      <c r="F1227" s="246"/>
      <c r="G1227" s="246"/>
      <c r="H1227" s="246"/>
      <c r="I1227" s="246"/>
      <c r="J1227" s="246"/>
      <c r="K1227" s="246"/>
      <c r="L1227" s="246"/>
      <c r="M1227" s="246"/>
      <c r="N1227" s="246"/>
      <c r="O1227" s="246"/>
      <c r="P1227" s="246"/>
      <c r="Q1227" s="246">
        <f>Q1226</f>
        <v>12</v>
      </c>
      <c r="R1227" s="246"/>
      <c r="S1227" s="246"/>
      <c r="T1227" s="246"/>
      <c r="U1227" s="246"/>
      <c r="V1227" s="246"/>
      <c r="W1227" s="246"/>
      <c r="X1227" s="246"/>
      <c r="Y1227" s="246"/>
      <c r="Z1227" s="246"/>
      <c r="AA1227" s="246"/>
      <c r="AB1227" s="246"/>
      <c r="AC1227" s="246"/>
      <c r="AD1227" s="246"/>
      <c r="AE1227" s="345">
        <f>AE1226</f>
        <v>0</v>
      </c>
      <c r="AF1227" s="345">
        <f t="shared" ref="AF1227:AR1227" si="3499">AF1226</f>
        <v>0</v>
      </c>
      <c r="AG1227" s="345">
        <f t="shared" si="3499"/>
        <v>0</v>
      </c>
      <c r="AH1227" s="345">
        <f t="shared" si="3499"/>
        <v>0</v>
      </c>
      <c r="AI1227" s="345">
        <f t="shared" si="3499"/>
        <v>0</v>
      </c>
      <c r="AJ1227" s="345">
        <f t="shared" si="3499"/>
        <v>0</v>
      </c>
      <c r="AK1227" s="345">
        <f t="shared" si="3499"/>
        <v>0</v>
      </c>
      <c r="AL1227" s="345">
        <f t="shared" si="3499"/>
        <v>0</v>
      </c>
      <c r="AM1227" s="345">
        <f t="shared" si="3499"/>
        <v>0</v>
      </c>
      <c r="AN1227" s="345">
        <f t="shared" si="3499"/>
        <v>0</v>
      </c>
      <c r="AO1227" s="345">
        <f t="shared" si="3499"/>
        <v>0</v>
      </c>
      <c r="AP1227" s="345">
        <f t="shared" si="3499"/>
        <v>0</v>
      </c>
      <c r="AQ1227" s="345">
        <f t="shared" si="3499"/>
        <v>0</v>
      </c>
      <c r="AR1227" s="345">
        <f t="shared" si="3499"/>
        <v>0</v>
      </c>
      <c r="AS1227" s="261"/>
    </row>
    <row r="1228" spans="1:45" ht="15" hidden="1" customHeight="1" outlineLevel="1">
      <c r="A1228" s="434"/>
      <c r="B1228" s="264"/>
      <c r="C1228" s="262"/>
      <c r="D1228" s="266"/>
      <c r="E1228" s="266"/>
      <c r="F1228" s="266"/>
      <c r="G1228" s="266"/>
      <c r="H1228" s="266"/>
      <c r="I1228" s="266"/>
      <c r="J1228" s="266"/>
      <c r="K1228" s="266"/>
      <c r="L1228" s="266"/>
      <c r="M1228" s="266"/>
      <c r="N1228" s="266"/>
      <c r="O1228" s="266"/>
      <c r="P1228" s="266"/>
      <c r="Q1228" s="242"/>
      <c r="R1228" s="266"/>
      <c r="S1228" s="266"/>
      <c r="T1228" s="266"/>
      <c r="U1228" s="266"/>
      <c r="V1228" s="266"/>
      <c r="W1228" s="266"/>
      <c r="X1228" s="266"/>
      <c r="Y1228" s="266"/>
      <c r="Z1228" s="266"/>
      <c r="AA1228" s="266"/>
      <c r="AB1228" s="266"/>
      <c r="AC1228" s="266"/>
      <c r="AD1228" s="266"/>
      <c r="AE1228" s="350"/>
      <c r="AF1228" s="350"/>
      <c r="AG1228" s="350"/>
      <c r="AH1228" s="350"/>
      <c r="AI1228" s="350"/>
      <c r="AJ1228" s="350"/>
      <c r="AK1228" s="350"/>
      <c r="AL1228" s="350"/>
      <c r="AM1228" s="350"/>
      <c r="AN1228" s="350"/>
      <c r="AO1228" s="350"/>
      <c r="AP1228" s="350"/>
      <c r="AQ1228" s="350"/>
      <c r="AR1228" s="350"/>
      <c r="AS1228" s="263"/>
    </row>
    <row r="1229" spans="1:45" ht="15" hidden="1" customHeight="1" outlineLevel="1">
      <c r="A1229" s="434">
        <v>10</v>
      </c>
      <c r="B1229" s="362" t="s">
        <v>487</v>
      </c>
      <c r="C1229" s="242" t="s">
        <v>323</v>
      </c>
      <c r="D1229" s="246"/>
      <c r="E1229" s="246"/>
      <c r="F1229" s="246"/>
      <c r="G1229" s="246"/>
      <c r="H1229" s="246"/>
      <c r="I1229" s="246"/>
      <c r="J1229" s="246"/>
      <c r="K1229" s="246"/>
      <c r="L1229" s="246"/>
      <c r="M1229" s="246"/>
      <c r="N1229" s="246"/>
      <c r="O1229" s="246"/>
      <c r="P1229" s="246"/>
      <c r="Q1229" s="246">
        <v>3</v>
      </c>
      <c r="R1229" s="246"/>
      <c r="S1229" s="246"/>
      <c r="T1229" s="246"/>
      <c r="U1229" s="246"/>
      <c r="V1229" s="246"/>
      <c r="W1229" s="246"/>
      <c r="X1229" s="246"/>
      <c r="Y1229" s="246"/>
      <c r="Z1229" s="246"/>
      <c r="AA1229" s="246"/>
      <c r="AB1229" s="246"/>
      <c r="AC1229" s="246"/>
      <c r="AD1229" s="246"/>
      <c r="AE1229" s="349"/>
      <c r="AF1229" s="349"/>
      <c r="AG1229" s="349"/>
      <c r="AH1229" s="349"/>
      <c r="AI1229" s="349"/>
      <c r="AJ1229" s="349"/>
      <c r="AK1229" s="349"/>
      <c r="AL1229" s="349"/>
      <c r="AM1229" s="349"/>
      <c r="AN1229" s="349"/>
      <c r="AO1229" s="349"/>
      <c r="AP1229" s="349"/>
      <c r="AQ1229" s="349"/>
      <c r="AR1229" s="349"/>
      <c r="AS1229" s="247">
        <f>SUM(AE1229:AR1229)</f>
        <v>0</v>
      </c>
    </row>
    <row r="1230" spans="1:45" ht="15" hidden="1" customHeight="1" outlineLevel="1">
      <c r="A1230" s="434"/>
      <c r="B1230" s="245" t="s">
        <v>684</v>
      </c>
      <c r="C1230" s="242" t="s">
        <v>325</v>
      </c>
      <c r="D1230" s="246"/>
      <c r="E1230" s="246"/>
      <c r="F1230" s="246"/>
      <c r="G1230" s="246"/>
      <c r="H1230" s="246"/>
      <c r="I1230" s="246"/>
      <c r="J1230" s="246"/>
      <c r="K1230" s="246"/>
      <c r="L1230" s="246"/>
      <c r="M1230" s="246"/>
      <c r="N1230" s="246"/>
      <c r="O1230" s="246"/>
      <c r="P1230" s="246"/>
      <c r="Q1230" s="246">
        <f>Q1229</f>
        <v>3</v>
      </c>
      <c r="R1230" s="246"/>
      <c r="S1230" s="246"/>
      <c r="T1230" s="246"/>
      <c r="U1230" s="246"/>
      <c r="V1230" s="246"/>
      <c r="W1230" s="246"/>
      <c r="X1230" s="246"/>
      <c r="Y1230" s="246"/>
      <c r="Z1230" s="246"/>
      <c r="AA1230" s="246"/>
      <c r="AB1230" s="246"/>
      <c r="AC1230" s="246"/>
      <c r="AD1230" s="246"/>
      <c r="AE1230" s="345">
        <f>AE1229</f>
        <v>0</v>
      </c>
      <c r="AF1230" s="345">
        <f t="shared" ref="AF1230:AR1230" si="3500">AF1229</f>
        <v>0</v>
      </c>
      <c r="AG1230" s="345">
        <f t="shared" si="3500"/>
        <v>0</v>
      </c>
      <c r="AH1230" s="345">
        <f t="shared" si="3500"/>
        <v>0</v>
      </c>
      <c r="AI1230" s="345">
        <f t="shared" si="3500"/>
        <v>0</v>
      </c>
      <c r="AJ1230" s="345">
        <f t="shared" si="3500"/>
        <v>0</v>
      </c>
      <c r="AK1230" s="345">
        <f t="shared" si="3500"/>
        <v>0</v>
      </c>
      <c r="AL1230" s="345">
        <f t="shared" si="3500"/>
        <v>0</v>
      </c>
      <c r="AM1230" s="345">
        <f t="shared" si="3500"/>
        <v>0</v>
      </c>
      <c r="AN1230" s="345">
        <f t="shared" si="3500"/>
        <v>0</v>
      </c>
      <c r="AO1230" s="345">
        <f t="shared" si="3500"/>
        <v>0</v>
      </c>
      <c r="AP1230" s="345">
        <f t="shared" si="3500"/>
        <v>0</v>
      </c>
      <c r="AQ1230" s="345">
        <f t="shared" si="3500"/>
        <v>0</v>
      </c>
      <c r="AR1230" s="345">
        <f t="shared" si="3500"/>
        <v>0</v>
      </c>
      <c r="AS1230" s="261"/>
    </row>
    <row r="1231" spans="1:45" ht="15" hidden="1" customHeight="1" outlineLevel="1">
      <c r="A1231" s="434"/>
      <c r="B1231" s="264"/>
      <c r="C1231" s="262"/>
      <c r="D1231" s="266"/>
      <c r="E1231" s="266"/>
      <c r="F1231" s="266"/>
      <c r="G1231" s="266"/>
      <c r="H1231" s="266"/>
      <c r="I1231" s="266"/>
      <c r="J1231" s="266"/>
      <c r="K1231" s="266"/>
      <c r="L1231" s="266"/>
      <c r="M1231" s="266"/>
      <c r="N1231" s="266"/>
      <c r="O1231" s="266"/>
      <c r="P1231" s="266"/>
      <c r="Q1231" s="242"/>
      <c r="R1231" s="266"/>
      <c r="S1231" s="266"/>
      <c r="T1231" s="266"/>
      <c r="U1231" s="266"/>
      <c r="V1231" s="266"/>
      <c r="W1231" s="266"/>
      <c r="X1231" s="266"/>
      <c r="Y1231" s="266"/>
      <c r="Z1231" s="266"/>
      <c r="AA1231" s="266"/>
      <c r="AB1231" s="266"/>
      <c r="AC1231" s="266"/>
      <c r="AD1231" s="266"/>
      <c r="AE1231" s="350"/>
      <c r="AF1231" s="351"/>
      <c r="AG1231" s="350"/>
      <c r="AH1231" s="350"/>
      <c r="AI1231" s="350"/>
      <c r="AJ1231" s="350"/>
      <c r="AK1231" s="350"/>
      <c r="AL1231" s="350"/>
      <c r="AM1231" s="350"/>
      <c r="AN1231" s="350"/>
      <c r="AO1231" s="350"/>
      <c r="AP1231" s="350"/>
      <c r="AQ1231" s="350"/>
      <c r="AR1231" s="350"/>
      <c r="AS1231" s="263"/>
    </row>
    <row r="1232" spans="1:45" ht="15" hidden="1" customHeight="1" outlineLevel="1">
      <c r="A1232" s="434"/>
      <c r="B1232" s="239" t="s">
        <v>343</v>
      </c>
      <c r="C1232" s="240"/>
      <c r="D1232" s="240"/>
      <c r="E1232" s="240"/>
      <c r="F1232" s="240"/>
      <c r="G1232" s="240"/>
      <c r="H1232" s="240"/>
      <c r="I1232" s="240"/>
      <c r="J1232" s="240"/>
      <c r="K1232" s="240"/>
      <c r="L1232" s="240"/>
      <c r="M1232" s="240"/>
      <c r="N1232" s="240"/>
      <c r="O1232" s="240"/>
      <c r="P1232" s="240"/>
      <c r="Q1232" s="241"/>
      <c r="R1232" s="240"/>
      <c r="S1232" s="240"/>
      <c r="T1232" s="240"/>
      <c r="U1232" s="240"/>
      <c r="V1232" s="240"/>
      <c r="W1232" s="240"/>
      <c r="X1232" s="240"/>
      <c r="Y1232" s="240"/>
      <c r="Z1232" s="240"/>
      <c r="AA1232" s="240"/>
      <c r="AB1232" s="240"/>
      <c r="AC1232" s="240"/>
      <c r="AD1232" s="240"/>
      <c r="AE1232" s="348"/>
      <c r="AF1232" s="348"/>
      <c r="AG1232" s="348"/>
      <c r="AH1232" s="348"/>
      <c r="AI1232" s="348"/>
      <c r="AJ1232" s="348"/>
      <c r="AK1232" s="348"/>
      <c r="AL1232" s="348"/>
      <c r="AM1232" s="348"/>
      <c r="AN1232" s="348"/>
      <c r="AO1232" s="348"/>
      <c r="AP1232" s="348"/>
      <c r="AQ1232" s="348"/>
      <c r="AR1232" s="348"/>
      <c r="AS1232" s="243"/>
    </row>
    <row r="1233" spans="1:46" ht="15" hidden="1" customHeight="1" outlineLevel="1">
      <c r="A1233" s="434">
        <v>11</v>
      </c>
      <c r="B1233" s="362" t="s">
        <v>488</v>
      </c>
      <c r="C1233" s="242" t="s">
        <v>323</v>
      </c>
      <c r="D1233" s="246"/>
      <c r="E1233" s="246"/>
      <c r="F1233" s="246"/>
      <c r="G1233" s="246"/>
      <c r="H1233" s="246"/>
      <c r="I1233" s="246"/>
      <c r="J1233" s="246"/>
      <c r="K1233" s="246"/>
      <c r="L1233" s="246"/>
      <c r="M1233" s="246"/>
      <c r="N1233" s="246"/>
      <c r="O1233" s="246"/>
      <c r="P1233" s="246"/>
      <c r="Q1233" s="246">
        <v>12</v>
      </c>
      <c r="R1233" s="246"/>
      <c r="S1233" s="246"/>
      <c r="T1233" s="246"/>
      <c r="U1233" s="246"/>
      <c r="V1233" s="246"/>
      <c r="W1233" s="246"/>
      <c r="X1233" s="246"/>
      <c r="Y1233" s="246"/>
      <c r="Z1233" s="246"/>
      <c r="AA1233" s="246"/>
      <c r="AB1233" s="246"/>
      <c r="AC1233" s="246"/>
      <c r="AD1233" s="246"/>
      <c r="AE1233" s="360"/>
      <c r="AF1233" s="349"/>
      <c r="AG1233" s="349"/>
      <c r="AH1233" s="349"/>
      <c r="AI1233" s="349"/>
      <c r="AJ1233" s="349"/>
      <c r="AK1233" s="349"/>
      <c r="AL1233" s="349"/>
      <c r="AM1233" s="349"/>
      <c r="AN1233" s="349"/>
      <c r="AO1233" s="349"/>
      <c r="AP1233" s="349"/>
      <c r="AQ1233" s="349"/>
      <c r="AR1233" s="349"/>
      <c r="AS1233" s="247">
        <f>SUM(AE1233:AR1233)</f>
        <v>0</v>
      </c>
    </row>
    <row r="1234" spans="1:46" ht="15" hidden="1" customHeight="1" outlineLevel="1">
      <c r="A1234" s="434"/>
      <c r="B1234" s="245" t="s">
        <v>684</v>
      </c>
      <c r="C1234" s="242" t="s">
        <v>325</v>
      </c>
      <c r="D1234" s="246"/>
      <c r="E1234" s="246"/>
      <c r="F1234" s="246"/>
      <c r="G1234" s="246"/>
      <c r="H1234" s="246"/>
      <c r="I1234" s="246"/>
      <c r="J1234" s="246"/>
      <c r="K1234" s="246"/>
      <c r="L1234" s="246"/>
      <c r="M1234" s="246"/>
      <c r="N1234" s="246"/>
      <c r="O1234" s="246"/>
      <c r="P1234" s="246"/>
      <c r="Q1234" s="246">
        <f>Q1233</f>
        <v>12</v>
      </c>
      <c r="R1234" s="246"/>
      <c r="S1234" s="246"/>
      <c r="T1234" s="246"/>
      <c r="U1234" s="246"/>
      <c r="V1234" s="246"/>
      <c r="W1234" s="246"/>
      <c r="X1234" s="246"/>
      <c r="Y1234" s="246"/>
      <c r="Z1234" s="246"/>
      <c r="AA1234" s="246"/>
      <c r="AB1234" s="246"/>
      <c r="AC1234" s="246"/>
      <c r="AD1234" s="246"/>
      <c r="AE1234" s="345">
        <f>AE1233</f>
        <v>0</v>
      </c>
      <c r="AF1234" s="345">
        <f t="shared" ref="AF1234:AR1234" si="3501">AF1233</f>
        <v>0</v>
      </c>
      <c r="AG1234" s="345">
        <f t="shared" si="3501"/>
        <v>0</v>
      </c>
      <c r="AH1234" s="345">
        <f t="shared" si="3501"/>
        <v>0</v>
      </c>
      <c r="AI1234" s="345">
        <f t="shared" si="3501"/>
        <v>0</v>
      </c>
      <c r="AJ1234" s="345">
        <f t="shared" si="3501"/>
        <v>0</v>
      </c>
      <c r="AK1234" s="345">
        <f t="shared" si="3501"/>
        <v>0</v>
      </c>
      <c r="AL1234" s="345">
        <f t="shared" si="3501"/>
        <v>0</v>
      </c>
      <c r="AM1234" s="345">
        <f t="shared" si="3501"/>
        <v>0</v>
      </c>
      <c r="AN1234" s="345">
        <f t="shared" si="3501"/>
        <v>0</v>
      </c>
      <c r="AO1234" s="345">
        <f t="shared" si="3501"/>
        <v>0</v>
      </c>
      <c r="AP1234" s="345">
        <f t="shared" si="3501"/>
        <v>0</v>
      </c>
      <c r="AQ1234" s="345">
        <f t="shared" si="3501"/>
        <v>0</v>
      </c>
      <c r="AR1234" s="345">
        <f t="shared" si="3501"/>
        <v>0</v>
      </c>
      <c r="AS1234" s="248"/>
    </row>
    <row r="1235" spans="1:46" ht="15" hidden="1" customHeight="1" outlineLevel="1">
      <c r="A1235" s="434"/>
      <c r="B1235" s="265"/>
      <c r="C1235" s="256"/>
      <c r="D1235" s="242"/>
      <c r="E1235" s="242"/>
      <c r="F1235" s="242"/>
      <c r="G1235" s="242"/>
      <c r="H1235" s="242"/>
      <c r="I1235" s="242"/>
      <c r="J1235" s="242"/>
      <c r="K1235" s="242"/>
      <c r="L1235" s="242"/>
      <c r="M1235" s="242"/>
      <c r="N1235" s="242"/>
      <c r="O1235" s="242"/>
      <c r="P1235" s="242"/>
      <c r="Q1235" s="242"/>
      <c r="R1235" s="242"/>
      <c r="S1235" s="242"/>
      <c r="T1235" s="242"/>
      <c r="U1235" s="242"/>
      <c r="V1235" s="242"/>
      <c r="W1235" s="242"/>
      <c r="X1235" s="242"/>
      <c r="Y1235" s="242"/>
      <c r="Z1235" s="242"/>
      <c r="AA1235" s="242"/>
      <c r="AB1235" s="242"/>
      <c r="AC1235" s="242"/>
      <c r="AD1235" s="242"/>
      <c r="AE1235" s="346"/>
      <c r="AF1235" s="355"/>
      <c r="AG1235" s="355"/>
      <c r="AH1235" s="355"/>
      <c r="AI1235" s="355"/>
      <c r="AJ1235" s="355"/>
      <c r="AK1235" s="355"/>
      <c r="AL1235" s="355"/>
      <c r="AM1235" s="355"/>
      <c r="AN1235" s="355"/>
      <c r="AO1235" s="355"/>
      <c r="AP1235" s="355"/>
      <c r="AQ1235" s="355"/>
      <c r="AR1235" s="355"/>
      <c r="AS1235" s="257"/>
    </row>
    <row r="1236" spans="1:46" ht="28.5" hidden="1" customHeight="1" outlineLevel="1">
      <c r="A1236" s="434">
        <v>12</v>
      </c>
      <c r="B1236" s="362" t="s">
        <v>489</v>
      </c>
      <c r="C1236" s="242" t="s">
        <v>323</v>
      </c>
      <c r="D1236" s="246"/>
      <c r="E1236" s="246"/>
      <c r="F1236" s="246"/>
      <c r="G1236" s="246"/>
      <c r="H1236" s="246"/>
      <c r="I1236" s="246"/>
      <c r="J1236" s="246"/>
      <c r="K1236" s="246"/>
      <c r="L1236" s="246"/>
      <c r="M1236" s="246"/>
      <c r="N1236" s="246"/>
      <c r="O1236" s="246"/>
      <c r="P1236" s="246"/>
      <c r="Q1236" s="246">
        <v>12</v>
      </c>
      <c r="R1236" s="246"/>
      <c r="S1236" s="246"/>
      <c r="T1236" s="246"/>
      <c r="U1236" s="246"/>
      <c r="V1236" s="246"/>
      <c r="W1236" s="246"/>
      <c r="X1236" s="246"/>
      <c r="Y1236" s="246"/>
      <c r="Z1236" s="246"/>
      <c r="AA1236" s="246"/>
      <c r="AB1236" s="246"/>
      <c r="AC1236" s="246"/>
      <c r="AD1236" s="246"/>
      <c r="AE1236" s="344"/>
      <c r="AF1236" s="349"/>
      <c r="AG1236" s="349"/>
      <c r="AH1236" s="349"/>
      <c r="AI1236" s="349"/>
      <c r="AJ1236" s="349"/>
      <c r="AK1236" s="349"/>
      <c r="AL1236" s="349"/>
      <c r="AM1236" s="349"/>
      <c r="AN1236" s="349"/>
      <c r="AO1236" s="349"/>
      <c r="AP1236" s="349"/>
      <c r="AQ1236" s="349"/>
      <c r="AR1236" s="349"/>
      <c r="AS1236" s="247">
        <f>SUM(AE1236:AR1236)</f>
        <v>0</v>
      </c>
    </row>
    <row r="1237" spans="1:46" ht="15" hidden="1" customHeight="1" outlineLevel="1">
      <c r="A1237" s="434"/>
      <c r="B1237" s="245" t="s">
        <v>684</v>
      </c>
      <c r="C1237" s="242" t="s">
        <v>325</v>
      </c>
      <c r="D1237" s="246"/>
      <c r="E1237" s="246"/>
      <c r="F1237" s="246"/>
      <c r="G1237" s="246"/>
      <c r="H1237" s="246"/>
      <c r="I1237" s="246"/>
      <c r="J1237" s="246"/>
      <c r="K1237" s="246"/>
      <c r="L1237" s="246"/>
      <c r="M1237" s="246"/>
      <c r="N1237" s="246"/>
      <c r="O1237" s="246"/>
      <c r="P1237" s="246"/>
      <c r="Q1237" s="246">
        <f>Q1236</f>
        <v>12</v>
      </c>
      <c r="R1237" s="246"/>
      <c r="S1237" s="246"/>
      <c r="T1237" s="246"/>
      <c r="U1237" s="246"/>
      <c r="V1237" s="246"/>
      <c r="W1237" s="246"/>
      <c r="X1237" s="246"/>
      <c r="Y1237" s="246"/>
      <c r="Z1237" s="246"/>
      <c r="AA1237" s="246"/>
      <c r="AB1237" s="246"/>
      <c r="AC1237" s="246"/>
      <c r="AD1237" s="246"/>
      <c r="AE1237" s="345">
        <f>AE1236</f>
        <v>0</v>
      </c>
      <c r="AF1237" s="345">
        <f t="shared" ref="AF1237:AR1237" si="3502">AF1236</f>
        <v>0</v>
      </c>
      <c r="AG1237" s="345">
        <f t="shared" si="3502"/>
        <v>0</v>
      </c>
      <c r="AH1237" s="345">
        <f t="shared" si="3502"/>
        <v>0</v>
      </c>
      <c r="AI1237" s="345">
        <f t="shared" si="3502"/>
        <v>0</v>
      </c>
      <c r="AJ1237" s="345">
        <f t="shared" si="3502"/>
        <v>0</v>
      </c>
      <c r="AK1237" s="345">
        <f t="shared" si="3502"/>
        <v>0</v>
      </c>
      <c r="AL1237" s="345">
        <f t="shared" si="3502"/>
        <v>0</v>
      </c>
      <c r="AM1237" s="345">
        <f t="shared" si="3502"/>
        <v>0</v>
      </c>
      <c r="AN1237" s="345">
        <f t="shared" si="3502"/>
        <v>0</v>
      </c>
      <c r="AO1237" s="345">
        <f t="shared" si="3502"/>
        <v>0</v>
      </c>
      <c r="AP1237" s="345">
        <f t="shared" si="3502"/>
        <v>0</v>
      </c>
      <c r="AQ1237" s="345">
        <f t="shared" si="3502"/>
        <v>0</v>
      </c>
      <c r="AR1237" s="345">
        <f t="shared" si="3502"/>
        <v>0</v>
      </c>
      <c r="AS1237" s="248"/>
    </row>
    <row r="1238" spans="1:46" ht="15" hidden="1" customHeight="1" outlineLevel="1">
      <c r="A1238" s="434"/>
      <c r="B1238" s="265"/>
      <c r="C1238" s="256"/>
      <c r="D1238" s="242"/>
      <c r="E1238" s="242"/>
      <c r="F1238" s="242"/>
      <c r="G1238" s="242"/>
      <c r="H1238" s="242"/>
      <c r="I1238" s="242"/>
      <c r="J1238" s="242"/>
      <c r="K1238" s="242"/>
      <c r="L1238" s="242"/>
      <c r="M1238" s="242"/>
      <c r="N1238" s="242"/>
      <c r="O1238" s="242"/>
      <c r="P1238" s="242"/>
      <c r="Q1238" s="242"/>
      <c r="R1238" s="242"/>
      <c r="S1238" s="242"/>
      <c r="T1238" s="242"/>
      <c r="U1238" s="242"/>
      <c r="V1238" s="242"/>
      <c r="W1238" s="242"/>
      <c r="X1238" s="242"/>
      <c r="Y1238" s="242"/>
      <c r="Z1238" s="242"/>
      <c r="AA1238" s="242"/>
      <c r="AB1238" s="242"/>
      <c r="AC1238" s="242"/>
      <c r="AD1238" s="242"/>
      <c r="AE1238" s="356"/>
      <c r="AF1238" s="356"/>
      <c r="AG1238" s="346"/>
      <c r="AH1238" s="346"/>
      <c r="AI1238" s="346"/>
      <c r="AJ1238" s="346"/>
      <c r="AK1238" s="346"/>
      <c r="AL1238" s="346"/>
      <c r="AM1238" s="346"/>
      <c r="AN1238" s="346"/>
      <c r="AO1238" s="346"/>
      <c r="AP1238" s="346"/>
      <c r="AQ1238" s="346"/>
      <c r="AR1238" s="346"/>
      <c r="AS1238" s="257"/>
    </row>
    <row r="1239" spans="1:46" ht="15" hidden="1" customHeight="1" outlineLevel="1">
      <c r="A1239" s="434">
        <v>13</v>
      </c>
      <c r="B1239" s="362" t="s">
        <v>490</v>
      </c>
      <c r="C1239" s="242" t="s">
        <v>323</v>
      </c>
      <c r="D1239" s="246"/>
      <c r="E1239" s="246"/>
      <c r="F1239" s="246"/>
      <c r="G1239" s="246"/>
      <c r="H1239" s="246"/>
      <c r="I1239" s="246"/>
      <c r="J1239" s="246"/>
      <c r="K1239" s="246"/>
      <c r="L1239" s="246"/>
      <c r="M1239" s="246"/>
      <c r="N1239" s="246"/>
      <c r="O1239" s="246"/>
      <c r="P1239" s="246"/>
      <c r="Q1239" s="246">
        <v>12</v>
      </c>
      <c r="R1239" s="246"/>
      <c r="S1239" s="246"/>
      <c r="T1239" s="246"/>
      <c r="U1239" s="246"/>
      <c r="V1239" s="246"/>
      <c r="W1239" s="246"/>
      <c r="X1239" s="246"/>
      <c r="Y1239" s="246"/>
      <c r="Z1239" s="246"/>
      <c r="AA1239" s="246"/>
      <c r="AB1239" s="246"/>
      <c r="AC1239" s="246"/>
      <c r="AD1239" s="246"/>
      <c r="AE1239" s="344"/>
      <c r="AF1239" s="349"/>
      <c r="AG1239" s="349"/>
      <c r="AH1239" s="349"/>
      <c r="AI1239" s="349"/>
      <c r="AJ1239" s="349"/>
      <c r="AK1239" s="349"/>
      <c r="AL1239" s="349"/>
      <c r="AM1239" s="349"/>
      <c r="AN1239" s="349"/>
      <c r="AO1239" s="349"/>
      <c r="AP1239" s="349"/>
      <c r="AQ1239" s="349"/>
      <c r="AR1239" s="349"/>
      <c r="AS1239" s="247">
        <f>SUM(AE1239:AR1239)</f>
        <v>0</v>
      </c>
    </row>
    <row r="1240" spans="1:46" ht="15" hidden="1" customHeight="1" outlineLevel="1">
      <c r="A1240" s="434"/>
      <c r="B1240" s="245" t="s">
        <v>684</v>
      </c>
      <c r="C1240" s="242" t="s">
        <v>325</v>
      </c>
      <c r="D1240" s="246"/>
      <c r="E1240" s="246"/>
      <c r="F1240" s="246"/>
      <c r="G1240" s="246"/>
      <c r="H1240" s="246"/>
      <c r="I1240" s="246"/>
      <c r="J1240" s="246"/>
      <c r="K1240" s="246"/>
      <c r="L1240" s="246"/>
      <c r="M1240" s="246"/>
      <c r="N1240" s="246"/>
      <c r="O1240" s="246"/>
      <c r="P1240" s="246"/>
      <c r="Q1240" s="246">
        <f>Q1239</f>
        <v>12</v>
      </c>
      <c r="R1240" s="246"/>
      <c r="S1240" s="246"/>
      <c r="T1240" s="246"/>
      <c r="U1240" s="246"/>
      <c r="V1240" s="246"/>
      <c r="W1240" s="246"/>
      <c r="X1240" s="246"/>
      <c r="Y1240" s="246"/>
      <c r="Z1240" s="246"/>
      <c r="AA1240" s="246"/>
      <c r="AB1240" s="246"/>
      <c r="AC1240" s="246"/>
      <c r="AD1240" s="246"/>
      <c r="AE1240" s="345">
        <f>AE1239</f>
        <v>0</v>
      </c>
      <c r="AF1240" s="345">
        <f t="shared" ref="AF1240:AR1240" si="3503">AF1239</f>
        <v>0</v>
      </c>
      <c r="AG1240" s="345">
        <f t="shared" si="3503"/>
        <v>0</v>
      </c>
      <c r="AH1240" s="345">
        <f t="shared" si="3503"/>
        <v>0</v>
      </c>
      <c r="AI1240" s="345">
        <f t="shared" si="3503"/>
        <v>0</v>
      </c>
      <c r="AJ1240" s="345">
        <f t="shared" si="3503"/>
        <v>0</v>
      </c>
      <c r="AK1240" s="345">
        <f t="shared" si="3503"/>
        <v>0</v>
      </c>
      <c r="AL1240" s="345">
        <f t="shared" si="3503"/>
        <v>0</v>
      </c>
      <c r="AM1240" s="345">
        <f t="shared" si="3503"/>
        <v>0</v>
      </c>
      <c r="AN1240" s="345">
        <f t="shared" si="3503"/>
        <v>0</v>
      </c>
      <c r="AO1240" s="345">
        <f t="shared" si="3503"/>
        <v>0</v>
      </c>
      <c r="AP1240" s="345">
        <f t="shared" si="3503"/>
        <v>0</v>
      </c>
      <c r="AQ1240" s="345">
        <f t="shared" si="3503"/>
        <v>0</v>
      </c>
      <c r="AR1240" s="345">
        <f t="shared" si="3503"/>
        <v>0</v>
      </c>
      <c r="AS1240" s="257"/>
    </row>
    <row r="1241" spans="1:46" ht="15" hidden="1" customHeight="1" outlineLevel="1">
      <c r="A1241" s="434"/>
      <c r="B1241" s="265"/>
      <c r="C1241" s="256"/>
      <c r="D1241" s="242"/>
      <c r="E1241" s="242"/>
      <c r="F1241" s="242"/>
      <c r="G1241" s="242"/>
      <c r="H1241" s="242"/>
      <c r="I1241" s="242"/>
      <c r="J1241" s="242"/>
      <c r="K1241" s="242"/>
      <c r="L1241" s="242"/>
      <c r="M1241" s="242"/>
      <c r="N1241" s="242"/>
      <c r="O1241" s="242"/>
      <c r="P1241" s="242"/>
      <c r="Q1241" s="242"/>
      <c r="R1241" s="242"/>
      <c r="S1241" s="242"/>
      <c r="T1241" s="242"/>
      <c r="U1241" s="242"/>
      <c r="V1241" s="242"/>
      <c r="W1241" s="242"/>
      <c r="X1241" s="242"/>
      <c r="Y1241" s="242"/>
      <c r="Z1241" s="242"/>
      <c r="AA1241" s="242"/>
      <c r="AB1241" s="242"/>
      <c r="AC1241" s="242"/>
      <c r="AD1241" s="242"/>
      <c r="AE1241" s="346"/>
      <c r="AF1241" s="346"/>
      <c r="AG1241" s="346"/>
      <c r="AH1241" s="346"/>
      <c r="AI1241" s="346"/>
      <c r="AJ1241" s="346"/>
      <c r="AK1241" s="346"/>
      <c r="AL1241" s="346"/>
      <c r="AM1241" s="346"/>
      <c r="AN1241" s="346"/>
      <c r="AO1241" s="346"/>
      <c r="AP1241" s="346"/>
      <c r="AQ1241" s="346"/>
      <c r="AR1241" s="346"/>
      <c r="AS1241" s="257"/>
    </row>
    <row r="1242" spans="1:46" ht="15" hidden="1" customHeight="1" outlineLevel="1">
      <c r="A1242" s="434"/>
      <c r="B1242" s="239" t="s">
        <v>491</v>
      </c>
      <c r="C1242" s="240"/>
      <c r="D1242" s="241"/>
      <c r="E1242" s="241"/>
      <c r="F1242" s="241"/>
      <c r="G1242" s="241"/>
      <c r="H1242" s="241"/>
      <c r="I1242" s="241"/>
      <c r="J1242" s="241"/>
      <c r="K1242" s="241"/>
      <c r="L1242" s="241"/>
      <c r="M1242" s="241"/>
      <c r="N1242" s="241"/>
      <c r="O1242" s="241"/>
      <c r="P1242" s="241"/>
      <c r="Q1242" s="241"/>
      <c r="R1242" s="241"/>
      <c r="S1242" s="240"/>
      <c r="T1242" s="240"/>
      <c r="U1242" s="240"/>
      <c r="V1242" s="240"/>
      <c r="W1242" s="240"/>
      <c r="X1242" s="240"/>
      <c r="Y1242" s="240"/>
      <c r="Z1242" s="240"/>
      <c r="AA1242" s="240"/>
      <c r="AB1242" s="240"/>
      <c r="AC1242" s="240"/>
      <c r="AD1242" s="240"/>
      <c r="AE1242" s="348"/>
      <c r="AF1242" s="348"/>
      <c r="AG1242" s="348"/>
      <c r="AH1242" s="348"/>
      <c r="AI1242" s="348"/>
      <c r="AJ1242" s="348"/>
      <c r="AK1242" s="348"/>
      <c r="AL1242" s="348"/>
      <c r="AM1242" s="348"/>
      <c r="AN1242" s="348"/>
      <c r="AO1242" s="348"/>
      <c r="AP1242" s="348"/>
      <c r="AQ1242" s="348"/>
      <c r="AR1242" s="348"/>
      <c r="AS1242" s="243"/>
    </row>
    <row r="1243" spans="1:46" ht="15" hidden="1" customHeight="1" outlineLevel="1">
      <c r="A1243" s="434">
        <v>14</v>
      </c>
      <c r="B1243" s="265" t="s">
        <v>492</v>
      </c>
      <c r="C1243" s="242" t="s">
        <v>323</v>
      </c>
      <c r="D1243" s="246"/>
      <c r="E1243" s="246"/>
      <c r="F1243" s="246"/>
      <c r="G1243" s="246"/>
      <c r="H1243" s="246"/>
      <c r="I1243" s="246"/>
      <c r="J1243" s="246"/>
      <c r="K1243" s="246"/>
      <c r="L1243" s="246"/>
      <c r="M1243" s="246"/>
      <c r="N1243" s="246"/>
      <c r="O1243" s="246"/>
      <c r="P1243" s="246"/>
      <c r="Q1243" s="246">
        <v>12</v>
      </c>
      <c r="R1243" s="246"/>
      <c r="S1243" s="246"/>
      <c r="T1243" s="246"/>
      <c r="U1243" s="246"/>
      <c r="V1243" s="246"/>
      <c r="W1243" s="246"/>
      <c r="X1243" s="246"/>
      <c r="Y1243" s="246"/>
      <c r="Z1243" s="246"/>
      <c r="AA1243" s="246"/>
      <c r="AB1243" s="246"/>
      <c r="AC1243" s="246"/>
      <c r="AD1243" s="246"/>
      <c r="AE1243" s="344"/>
      <c r="AF1243" s="344"/>
      <c r="AG1243" s="344"/>
      <c r="AH1243" s="344"/>
      <c r="AI1243" s="344"/>
      <c r="AJ1243" s="344"/>
      <c r="AK1243" s="344"/>
      <c r="AL1243" s="344"/>
      <c r="AM1243" s="344"/>
      <c r="AN1243" s="344"/>
      <c r="AO1243" s="344"/>
      <c r="AP1243" s="344"/>
      <c r="AQ1243" s="344"/>
      <c r="AR1243" s="344"/>
      <c r="AS1243" s="247">
        <f>SUM(AE1243:AR1243)</f>
        <v>0</v>
      </c>
    </row>
    <row r="1244" spans="1:46" ht="15" hidden="1" customHeight="1" outlineLevel="1">
      <c r="A1244" s="434"/>
      <c r="B1244" s="245" t="s">
        <v>684</v>
      </c>
      <c r="C1244" s="242" t="s">
        <v>325</v>
      </c>
      <c r="D1244" s="246"/>
      <c r="E1244" s="246"/>
      <c r="F1244" s="246"/>
      <c r="G1244" s="246"/>
      <c r="H1244" s="246"/>
      <c r="I1244" s="246"/>
      <c r="J1244" s="246"/>
      <c r="K1244" s="246"/>
      <c r="L1244" s="246"/>
      <c r="M1244" s="246"/>
      <c r="N1244" s="246"/>
      <c r="O1244" s="246"/>
      <c r="P1244" s="246"/>
      <c r="Q1244" s="246">
        <f>Q1243</f>
        <v>12</v>
      </c>
      <c r="R1244" s="246"/>
      <c r="S1244" s="246"/>
      <c r="T1244" s="246"/>
      <c r="U1244" s="246"/>
      <c r="V1244" s="246"/>
      <c r="W1244" s="246"/>
      <c r="X1244" s="246"/>
      <c r="Y1244" s="246"/>
      <c r="Z1244" s="246"/>
      <c r="AA1244" s="246"/>
      <c r="AB1244" s="246"/>
      <c r="AC1244" s="246"/>
      <c r="AD1244" s="246"/>
      <c r="AE1244" s="345">
        <f>AE1243</f>
        <v>0</v>
      </c>
      <c r="AF1244" s="345">
        <f t="shared" ref="AF1244:AR1244" si="3504">AF1243</f>
        <v>0</v>
      </c>
      <c r="AG1244" s="345">
        <f t="shared" si="3504"/>
        <v>0</v>
      </c>
      <c r="AH1244" s="345">
        <f t="shared" si="3504"/>
        <v>0</v>
      </c>
      <c r="AI1244" s="345">
        <f t="shared" si="3504"/>
        <v>0</v>
      </c>
      <c r="AJ1244" s="345">
        <f t="shared" si="3504"/>
        <v>0</v>
      </c>
      <c r="AK1244" s="345">
        <f t="shared" si="3504"/>
        <v>0</v>
      </c>
      <c r="AL1244" s="345">
        <f t="shared" si="3504"/>
        <v>0</v>
      </c>
      <c r="AM1244" s="345">
        <f t="shared" si="3504"/>
        <v>0</v>
      </c>
      <c r="AN1244" s="345">
        <f t="shared" si="3504"/>
        <v>0</v>
      </c>
      <c r="AO1244" s="345">
        <f t="shared" si="3504"/>
        <v>0</v>
      </c>
      <c r="AP1244" s="345">
        <f t="shared" si="3504"/>
        <v>0</v>
      </c>
      <c r="AQ1244" s="345">
        <f t="shared" si="3504"/>
        <v>0</v>
      </c>
      <c r="AR1244" s="345">
        <f t="shared" si="3504"/>
        <v>0</v>
      </c>
      <c r="AS1244" s="248"/>
    </row>
    <row r="1245" spans="1:46" ht="15" hidden="1" customHeight="1" outlineLevel="1">
      <c r="A1245" s="434"/>
      <c r="B1245" s="265"/>
      <c r="C1245" s="256"/>
      <c r="D1245" s="242"/>
      <c r="E1245" s="242"/>
      <c r="F1245" s="242"/>
      <c r="G1245" s="242"/>
      <c r="H1245" s="242"/>
      <c r="I1245" s="242"/>
      <c r="J1245" s="242"/>
      <c r="K1245" s="242"/>
      <c r="L1245" s="242"/>
      <c r="M1245" s="242"/>
      <c r="N1245" s="242"/>
      <c r="O1245" s="242"/>
      <c r="P1245" s="242"/>
      <c r="Q1245" s="386"/>
      <c r="R1245" s="242"/>
      <c r="S1245" s="242"/>
      <c r="T1245" s="242"/>
      <c r="U1245" s="242"/>
      <c r="V1245" s="242"/>
      <c r="W1245" s="242"/>
      <c r="X1245" s="242"/>
      <c r="Y1245" s="242"/>
      <c r="Z1245" s="242"/>
      <c r="AA1245" s="242"/>
      <c r="AB1245" s="242"/>
      <c r="AC1245" s="242"/>
      <c r="AD1245" s="242"/>
      <c r="AE1245" s="346"/>
      <c r="AF1245" s="346"/>
      <c r="AG1245" s="346"/>
      <c r="AH1245" s="346"/>
      <c r="AI1245" s="346"/>
      <c r="AJ1245" s="346"/>
      <c r="AK1245" s="346"/>
      <c r="AL1245" s="346"/>
      <c r="AM1245" s="346"/>
      <c r="AN1245" s="346"/>
      <c r="AO1245" s="346"/>
      <c r="AP1245" s="346"/>
      <c r="AQ1245" s="346"/>
      <c r="AR1245" s="346"/>
      <c r="AS1245" s="252"/>
      <c r="AT1245" s="508"/>
    </row>
    <row r="1246" spans="1:46" s="234" customFormat="1" ht="15.6" hidden="1" outlineLevel="1">
      <c r="A1246" s="434"/>
      <c r="B1246" s="239" t="s">
        <v>296</v>
      </c>
      <c r="C1246" s="242"/>
      <c r="D1246" s="242"/>
      <c r="E1246" s="242"/>
      <c r="F1246" s="242"/>
      <c r="G1246" s="242"/>
      <c r="H1246" s="242"/>
      <c r="I1246" s="242"/>
      <c r="J1246" s="242"/>
      <c r="K1246" s="242"/>
      <c r="L1246" s="242"/>
      <c r="M1246" s="242"/>
      <c r="N1246" s="242"/>
      <c r="O1246" s="242"/>
      <c r="P1246" s="242"/>
      <c r="Q1246" s="242"/>
      <c r="R1246" s="242"/>
      <c r="S1246" s="242"/>
      <c r="T1246" s="242"/>
      <c r="U1246" s="242"/>
      <c r="V1246" s="242"/>
      <c r="W1246" s="242"/>
      <c r="X1246" s="242"/>
      <c r="Y1246" s="242"/>
      <c r="Z1246" s="242"/>
      <c r="AA1246" s="242"/>
      <c r="AB1246" s="242"/>
      <c r="AC1246" s="242"/>
      <c r="AD1246" s="242"/>
      <c r="AE1246" s="346"/>
      <c r="AF1246" s="346"/>
      <c r="AG1246" s="346"/>
      <c r="AH1246" s="346"/>
      <c r="AI1246" s="346"/>
      <c r="AJ1246" s="346"/>
      <c r="AK1246" s="350"/>
      <c r="AL1246" s="350"/>
      <c r="AM1246" s="350"/>
      <c r="AN1246" s="350"/>
      <c r="AO1246" s="350"/>
      <c r="AP1246" s="350"/>
      <c r="AQ1246" s="350"/>
      <c r="AR1246" s="350"/>
      <c r="AS1246" s="423"/>
      <c r="AT1246" s="509"/>
    </row>
    <row r="1247" spans="1:46" ht="15" hidden="1" outlineLevel="1">
      <c r="A1247" s="434">
        <v>15</v>
      </c>
      <c r="B1247" s="245" t="s">
        <v>493</v>
      </c>
      <c r="C1247" s="242" t="s">
        <v>323</v>
      </c>
      <c r="D1247" s="246"/>
      <c r="E1247" s="246"/>
      <c r="F1247" s="246"/>
      <c r="G1247" s="246"/>
      <c r="H1247" s="246"/>
      <c r="I1247" s="246"/>
      <c r="J1247" s="246"/>
      <c r="K1247" s="246"/>
      <c r="L1247" s="246"/>
      <c r="M1247" s="246"/>
      <c r="N1247" s="246"/>
      <c r="O1247" s="246"/>
      <c r="P1247" s="246"/>
      <c r="Q1247" s="246">
        <v>0</v>
      </c>
      <c r="R1247" s="246"/>
      <c r="S1247" s="246"/>
      <c r="T1247" s="246"/>
      <c r="U1247" s="246"/>
      <c r="V1247" s="246"/>
      <c r="W1247" s="246"/>
      <c r="X1247" s="246"/>
      <c r="Y1247" s="246"/>
      <c r="Z1247" s="246"/>
      <c r="AA1247" s="246"/>
      <c r="AB1247" s="246"/>
      <c r="AC1247" s="246"/>
      <c r="AD1247" s="246"/>
      <c r="AE1247" s="344"/>
      <c r="AF1247" s="344"/>
      <c r="AG1247" s="344"/>
      <c r="AH1247" s="344"/>
      <c r="AI1247" s="344"/>
      <c r="AJ1247" s="344"/>
      <c r="AK1247" s="344"/>
      <c r="AL1247" s="344"/>
      <c r="AM1247" s="344"/>
      <c r="AN1247" s="344"/>
      <c r="AO1247" s="344"/>
      <c r="AP1247" s="344"/>
      <c r="AQ1247" s="344"/>
      <c r="AR1247" s="344"/>
      <c r="AS1247" s="510">
        <f>SUM(AE1247:AR1247)</f>
        <v>0</v>
      </c>
      <c r="AT1247" s="508"/>
    </row>
    <row r="1248" spans="1:46" ht="15" hidden="1" outlineLevel="1">
      <c r="A1248" s="434"/>
      <c r="B1248" s="245" t="s">
        <v>684</v>
      </c>
      <c r="C1248" s="242" t="s">
        <v>325</v>
      </c>
      <c r="D1248" s="246"/>
      <c r="E1248" s="246"/>
      <c r="F1248" s="246"/>
      <c r="G1248" s="246"/>
      <c r="H1248" s="246"/>
      <c r="I1248" s="246"/>
      <c r="J1248" s="246"/>
      <c r="K1248" s="246"/>
      <c r="L1248" s="246"/>
      <c r="M1248" s="246"/>
      <c r="N1248" s="246"/>
      <c r="O1248" s="246"/>
      <c r="P1248" s="246"/>
      <c r="Q1248" s="246">
        <f>Q1247</f>
        <v>0</v>
      </c>
      <c r="R1248" s="246"/>
      <c r="S1248" s="246"/>
      <c r="T1248" s="246"/>
      <c r="U1248" s="246"/>
      <c r="V1248" s="246"/>
      <c r="W1248" s="246"/>
      <c r="X1248" s="246"/>
      <c r="Y1248" s="246"/>
      <c r="Z1248" s="246"/>
      <c r="AA1248" s="246"/>
      <c r="AB1248" s="246"/>
      <c r="AC1248" s="246"/>
      <c r="AD1248" s="246"/>
      <c r="AE1248" s="345">
        <f>AE1247</f>
        <v>0</v>
      </c>
      <c r="AF1248" s="345">
        <f>AF1247</f>
        <v>0</v>
      </c>
      <c r="AG1248" s="345">
        <f t="shared" ref="AG1248:AI1248" si="3505">AG1247</f>
        <v>0</v>
      </c>
      <c r="AH1248" s="345">
        <f t="shared" si="3505"/>
        <v>0</v>
      </c>
      <c r="AI1248" s="345">
        <f t="shared" si="3505"/>
        <v>0</v>
      </c>
      <c r="AJ1248" s="345">
        <f>AJ1247</f>
        <v>0</v>
      </c>
      <c r="AK1248" s="345">
        <f t="shared" ref="AK1248:AR1248" si="3506">AK1247</f>
        <v>0</v>
      </c>
      <c r="AL1248" s="345">
        <f t="shared" si="3506"/>
        <v>0</v>
      </c>
      <c r="AM1248" s="345">
        <f t="shared" si="3506"/>
        <v>0</v>
      </c>
      <c r="AN1248" s="345">
        <f t="shared" si="3506"/>
        <v>0</v>
      </c>
      <c r="AO1248" s="345">
        <f t="shared" si="3506"/>
        <v>0</v>
      </c>
      <c r="AP1248" s="345">
        <f t="shared" si="3506"/>
        <v>0</v>
      </c>
      <c r="AQ1248" s="345">
        <f t="shared" si="3506"/>
        <v>0</v>
      </c>
      <c r="AR1248" s="345">
        <f t="shared" si="3506"/>
        <v>0</v>
      </c>
      <c r="AS1248" s="248"/>
    </row>
    <row r="1249" spans="1:45" ht="15" hidden="1" outlineLevel="1">
      <c r="A1249" s="434"/>
      <c r="B1249" s="265"/>
      <c r="C1249" s="256"/>
      <c r="D1249" s="242"/>
      <c r="E1249" s="242"/>
      <c r="F1249" s="242"/>
      <c r="G1249" s="242"/>
      <c r="H1249" s="242"/>
      <c r="I1249" s="242"/>
      <c r="J1249" s="242"/>
      <c r="K1249" s="242"/>
      <c r="L1249" s="242"/>
      <c r="M1249" s="242"/>
      <c r="N1249" s="242"/>
      <c r="O1249" s="242"/>
      <c r="P1249" s="242"/>
      <c r="Q1249" s="242"/>
      <c r="R1249" s="242"/>
      <c r="S1249" s="242"/>
      <c r="T1249" s="242"/>
      <c r="U1249" s="242"/>
      <c r="V1249" s="242"/>
      <c r="W1249" s="242"/>
      <c r="X1249" s="242"/>
      <c r="Y1249" s="242"/>
      <c r="Z1249" s="242"/>
      <c r="AA1249" s="242"/>
      <c r="AB1249" s="242"/>
      <c r="AC1249" s="242"/>
      <c r="AD1249" s="242"/>
      <c r="AE1249" s="346"/>
      <c r="AF1249" s="346"/>
      <c r="AG1249" s="346"/>
      <c r="AH1249" s="346"/>
      <c r="AI1249" s="346"/>
      <c r="AJ1249" s="346"/>
      <c r="AK1249" s="346"/>
      <c r="AL1249" s="346"/>
      <c r="AM1249" s="346"/>
      <c r="AN1249" s="346"/>
      <c r="AO1249" s="346"/>
      <c r="AP1249" s="346"/>
      <c r="AQ1249" s="346"/>
      <c r="AR1249" s="346"/>
      <c r="AS1249" s="257"/>
    </row>
    <row r="1250" spans="1:45" s="234" customFormat="1" ht="15" hidden="1" outlineLevel="1">
      <c r="A1250" s="434">
        <v>16</v>
      </c>
      <c r="B1250" s="274" t="s">
        <v>355</v>
      </c>
      <c r="C1250" s="242" t="s">
        <v>323</v>
      </c>
      <c r="D1250" s="246"/>
      <c r="E1250" s="246"/>
      <c r="F1250" s="246"/>
      <c r="G1250" s="246"/>
      <c r="H1250" s="246"/>
      <c r="I1250" s="246"/>
      <c r="J1250" s="246"/>
      <c r="K1250" s="246"/>
      <c r="L1250" s="246"/>
      <c r="M1250" s="246"/>
      <c r="N1250" s="246"/>
      <c r="O1250" s="246"/>
      <c r="P1250" s="246"/>
      <c r="Q1250" s="246">
        <v>0</v>
      </c>
      <c r="R1250" s="246"/>
      <c r="S1250" s="246"/>
      <c r="T1250" s="246"/>
      <c r="U1250" s="246"/>
      <c r="V1250" s="246"/>
      <c r="W1250" s="246"/>
      <c r="X1250" s="246"/>
      <c r="Y1250" s="246"/>
      <c r="Z1250" s="246"/>
      <c r="AA1250" s="246"/>
      <c r="AB1250" s="246"/>
      <c r="AC1250" s="246"/>
      <c r="AD1250" s="246"/>
      <c r="AE1250" s="344"/>
      <c r="AF1250" s="344"/>
      <c r="AG1250" s="344"/>
      <c r="AH1250" s="344"/>
      <c r="AI1250" s="344"/>
      <c r="AJ1250" s="344"/>
      <c r="AK1250" s="344"/>
      <c r="AL1250" s="344"/>
      <c r="AM1250" s="344"/>
      <c r="AN1250" s="344"/>
      <c r="AO1250" s="344"/>
      <c r="AP1250" s="344"/>
      <c r="AQ1250" s="344"/>
      <c r="AR1250" s="344"/>
      <c r="AS1250" s="247">
        <f>SUM(AE1250:AR1250)</f>
        <v>0</v>
      </c>
    </row>
    <row r="1251" spans="1:45" s="234" customFormat="1" ht="15" hidden="1" outlineLevel="1">
      <c r="A1251" s="434"/>
      <c r="B1251" s="245" t="s">
        <v>684</v>
      </c>
      <c r="C1251" s="242" t="s">
        <v>325</v>
      </c>
      <c r="D1251" s="246"/>
      <c r="E1251" s="246"/>
      <c r="F1251" s="246"/>
      <c r="G1251" s="246"/>
      <c r="H1251" s="246"/>
      <c r="I1251" s="246"/>
      <c r="J1251" s="246"/>
      <c r="K1251" s="246"/>
      <c r="L1251" s="246"/>
      <c r="M1251" s="246"/>
      <c r="N1251" s="246"/>
      <c r="O1251" s="246"/>
      <c r="P1251" s="246"/>
      <c r="Q1251" s="246">
        <f>Q1250</f>
        <v>0</v>
      </c>
      <c r="R1251" s="246"/>
      <c r="S1251" s="246"/>
      <c r="T1251" s="246"/>
      <c r="U1251" s="246"/>
      <c r="V1251" s="246"/>
      <c r="W1251" s="246"/>
      <c r="X1251" s="246"/>
      <c r="Y1251" s="246"/>
      <c r="Z1251" s="246"/>
      <c r="AA1251" s="246"/>
      <c r="AB1251" s="246"/>
      <c r="AC1251" s="246"/>
      <c r="AD1251" s="246"/>
      <c r="AE1251" s="345">
        <f>AE1250</f>
        <v>0</v>
      </c>
      <c r="AF1251" s="345">
        <f t="shared" ref="AF1251:AQ1251" si="3507">AF1250</f>
        <v>0</v>
      </c>
      <c r="AG1251" s="345">
        <f t="shared" si="3507"/>
        <v>0</v>
      </c>
      <c r="AH1251" s="345">
        <f t="shared" si="3507"/>
        <v>0</v>
      </c>
      <c r="AI1251" s="345">
        <f t="shared" si="3507"/>
        <v>0</v>
      </c>
      <c r="AJ1251" s="345">
        <f t="shared" si="3507"/>
        <v>0</v>
      </c>
      <c r="AK1251" s="345">
        <f t="shared" si="3507"/>
        <v>0</v>
      </c>
      <c r="AL1251" s="345">
        <f t="shared" si="3507"/>
        <v>0</v>
      </c>
      <c r="AM1251" s="345">
        <f t="shared" si="3507"/>
        <v>0</v>
      </c>
      <c r="AN1251" s="345">
        <f t="shared" si="3507"/>
        <v>0</v>
      </c>
      <c r="AO1251" s="345">
        <f t="shared" si="3507"/>
        <v>0</v>
      </c>
      <c r="AP1251" s="345">
        <f t="shared" si="3507"/>
        <v>0</v>
      </c>
      <c r="AQ1251" s="345">
        <f t="shared" si="3507"/>
        <v>0</v>
      </c>
      <c r="AR1251" s="345">
        <f>AR1250</f>
        <v>0</v>
      </c>
      <c r="AS1251" s="248"/>
    </row>
    <row r="1252" spans="1:45" s="234" customFormat="1" ht="15" hidden="1" outlineLevel="1">
      <c r="A1252" s="434"/>
      <c r="B1252" s="274"/>
      <c r="C1252" s="242"/>
      <c r="D1252" s="242"/>
      <c r="E1252" s="242"/>
      <c r="F1252" s="242"/>
      <c r="G1252" s="242"/>
      <c r="H1252" s="242"/>
      <c r="I1252" s="242"/>
      <c r="J1252" s="242"/>
      <c r="K1252" s="242"/>
      <c r="L1252" s="242"/>
      <c r="M1252" s="242"/>
      <c r="N1252" s="242"/>
      <c r="O1252" s="242"/>
      <c r="P1252" s="242"/>
      <c r="Q1252" s="242"/>
      <c r="R1252" s="242"/>
      <c r="S1252" s="242"/>
      <c r="T1252" s="242"/>
      <c r="U1252" s="242"/>
      <c r="V1252" s="242"/>
      <c r="W1252" s="242"/>
      <c r="X1252" s="242"/>
      <c r="Y1252" s="242"/>
      <c r="Z1252" s="242"/>
      <c r="AA1252" s="242"/>
      <c r="AB1252" s="242"/>
      <c r="AC1252" s="242"/>
      <c r="AD1252" s="242"/>
      <c r="AE1252" s="346"/>
      <c r="AF1252" s="346"/>
      <c r="AG1252" s="346"/>
      <c r="AH1252" s="346"/>
      <c r="AI1252" s="346"/>
      <c r="AJ1252" s="346"/>
      <c r="AK1252" s="350"/>
      <c r="AL1252" s="350"/>
      <c r="AM1252" s="350"/>
      <c r="AN1252" s="350"/>
      <c r="AO1252" s="350"/>
      <c r="AP1252" s="350"/>
      <c r="AQ1252" s="350"/>
      <c r="AR1252" s="350"/>
      <c r="AS1252" s="263"/>
    </row>
    <row r="1253" spans="1:45" ht="15.6" hidden="1" outlineLevel="1">
      <c r="A1253" s="434"/>
      <c r="B1253" s="425" t="s">
        <v>494</v>
      </c>
      <c r="C1253" s="270"/>
      <c r="D1253" s="241"/>
      <c r="E1253" s="240"/>
      <c r="F1253" s="240"/>
      <c r="G1253" s="240"/>
      <c r="H1253" s="240"/>
      <c r="I1253" s="240"/>
      <c r="J1253" s="240"/>
      <c r="K1253" s="240"/>
      <c r="L1253" s="240"/>
      <c r="M1253" s="240"/>
      <c r="N1253" s="240"/>
      <c r="O1253" s="240"/>
      <c r="P1253" s="240"/>
      <c r="Q1253" s="241"/>
      <c r="R1253" s="240"/>
      <c r="S1253" s="240"/>
      <c r="T1253" s="240"/>
      <c r="U1253" s="240"/>
      <c r="V1253" s="240"/>
      <c r="W1253" s="240"/>
      <c r="X1253" s="240"/>
      <c r="Y1253" s="240"/>
      <c r="Z1253" s="240"/>
      <c r="AA1253" s="240"/>
      <c r="AB1253" s="240"/>
      <c r="AC1253" s="240"/>
      <c r="AD1253" s="240"/>
      <c r="AE1253" s="348"/>
      <c r="AF1253" s="348"/>
      <c r="AG1253" s="348"/>
      <c r="AH1253" s="348"/>
      <c r="AI1253" s="348"/>
      <c r="AJ1253" s="348"/>
      <c r="AK1253" s="348"/>
      <c r="AL1253" s="348"/>
      <c r="AM1253" s="348"/>
      <c r="AN1253" s="348"/>
      <c r="AO1253" s="348"/>
      <c r="AP1253" s="348"/>
      <c r="AQ1253" s="348"/>
      <c r="AR1253" s="348"/>
      <c r="AS1253" s="243"/>
    </row>
    <row r="1254" spans="1:45" ht="15" hidden="1" outlineLevel="1">
      <c r="A1254" s="434">
        <v>17</v>
      </c>
      <c r="B1254" s="362" t="s">
        <v>495</v>
      </c>
      <c r="C1254" s="242" t="s">
        <v>323</v>
      </c>
      <c r="D1254" s="246"/>
      <c r="E1254" s="246"/>
      <c r="F1254" s="246"/>
      <c r="G1254" s="246"/>
      <c r="H1254" s="246"/>
      <c r="I1254" s="246"/>
      <c r="J1254" s="246"/>
      <c r="K1254" s="246"/>
      <c r="L1254" s="246"/>
      <c r="M1254" s="246"/>
      <c r="N1254" s="246"/>
      <c r="O1254" s="246"/>
      <c r="P1254" s="246"/>
      <c r="Q1254" s="246">
        <v>12</v>
      </c>
      <c r="R1254" s="246"/>
      <c r="S1254" s="246"/>
      <c r="T1254" s="246"/>
      <c r="U1254" s="246"/>
      <c r="V1254" s="246"/>
      <c r="W1254" s="246"/>
      <c r="X1254" s="246"/>
      <c r="Y1254" s="246"/>
      <c r="Z1254" s="246"/>
      <c r="AA1254" s="246"/>
      <c r="AB1254" s="246"/>
      <c r="AC1254" s="246"/>
      <c r="AD1254" s="246"/>
      <c r="AE1254" s="360"/>
      <c r="AF1254" s="344"/>
      <c r="AG1254" s="344"/>
      <c r="AH1254" s="344"/>
      <c r="AI1254" s="344"/>
      <c r="AJ1254" s="344"/>
      <c r="AK1254" s="344"/>
      <c r="AL1254" s="349"/>
      <c r="AM1254" s="349"/>
      <c r="AN1254" s="349"/>
      <c r="AO1254" s="349"/>
      <c r="AP1254" s="349"/>
      <c r="AQ1254" s="349"/>
      <c r="AR1254" s="349"/>
      <c r="AS1254" s="247">
        <f>SUM(AE1254:AR1254)</f>
        <v>0</v>
      </c>
    </row>
    <row r="1255" spans="1:45" ht="15" hidden="1" outlineLevel="1">
      <c r="A1255" s="434"/>
      <c r="B1255" s="245" t="s">
        <v>684</v>
      </c>
      <c r="C1255" s="242" t="s">
        <v>325</v>
      </c>
      <c r="D1255" s="246"/>
      <c r="E1255" s="246"/>
      <c r="F1255" s="246"/>
      <c r="G1255" s="246"/>
      <c r="H1255" s="246"/>
      <c r="I1255" s="246"/>
      <c r="J1255" s="246"/>
      <c r="K1255" s="246"/>
      <c r="L1255" s="246"/>
      <c r="M1255" s="246"/>
      <c r="N1255" s="246"/>
      <c r="O1255" s="246"/>
      <c r="P1255" s="246"/>
      <c r="Q1255" s="246">
        <f>Q1254</f>
        <v>12</v>
      </c>
      <c r="R1255" s="246"/>
      <c r="S1255" s="246"/>
      <c r="T1255" s="246"/>
      <c r="U1255" s="246"/>
      <c r="V1255" s="246"/>
      <c r="W1255" s="246"/>
      <c r="X1255" s="246"/>
      <c r="Y1255" s="246"/>
      <c r="Z1255" s="246"/>
      <c r="AA1255" s="246"/>
      <c r="AB1255" s="246"/>
      <c r="AC1255" s="246"/>
      <c r="AD1255" s="246"/>
      <c r="AE1255" s="345">
        <f>AE1254</f>
        <v>0</v>
      </c>
      <c r="AF1255" s="345">
        <f t="shared" ref="AF1255:AR1255" si="3508">AF1254</f>
        <v>0</v>
      </c>
      <c r="AG1255" s="345">
        <f t="shared" si="3508"/>
        <v>0</v>
      </c>
      <c r="AH1255" s="345">
        <f t="shared" si="3508"/>
        <v>0</v>
      </c>
      <c r="AI1255" s="345">
        <f t="shared" si="3508"/>
        <v>0</v>
      </c>
      <c r="AJ1255" s="345">
        <f t="shared" si="3508"/>
        <v>0</v>
      </c>
      <c r="AK1255" s="345">
        <f t="shared" si="3508"/>
        <v>0</v>
      </c>
      <c r="AL1255" s="345">
        <f t="shared" si="3508"/>
        <v>0</v>
      </c>
      <c r="AM1255" s="345">
        <f t="shared" si="3508"/>
        <v>0</v>
      </c>
      <c r="AN1255" s="345">
        <f t="shared" si="3508"/>
        <v>0</v>
      </c>
      <c r="AO1255" s="345">
        <f t="shared" si="3508"/>
        <v>0</v>
      </c>
      <c r="AP1255" s="345">
        <f t="shared" si="3508"/>
        <v>0</v>
      </c>
      <c r="AQ1255" s="345">
        <f t="shared" si="3508"/>
        <v>0</v>
      </c>
      <c r="AR1255" s="345">
        <f t="shared" si="3508"/>
        <v>0</v>
      </c>
      <c r="AS1255" s="257"/>
    </row>
    <row r="1256" spans="1:45" ht="15" hidden="1" outlineLevel="1">
      <c r="A1256" s="434"/>
      <c r="B1256" s="245"/>
      <c r="C1256" s="242"/>
      <c r="D1256" s="242"/>
      <c r="E1256" s="242"/>
      <c r="F1256" s="242"/>
      <c r="G1256" s="242"/>
      <c r="H1256" s="242"/>
      <c r="I1256" s="242"/>
      <c r="J1256" s="242"/>
      <c r="K1256" s="242"/>
      <c r="L1256" s="242"/>
      <c r="M1256" s="242"/>
      <c r="N1256" s="242"/>
      <c r="O1256" s="242"/>
      <c r="P1256" s="242"/>
      <c r="Q1256" s="242"/>
      <c r="R1256" s="242"/>
      <c r="S1256" s="242"/>
      <c r="T1256" s="242"/>
      <c r="U1256" s="242"/>
      <c r="V1256" s="242"/>
      <c r="W1256" s="242"/>
      <c r="X1256" s="242"/>
      <c r="Y1256" s="242"/>
      <c r="Z1256" s="242"/>
      <c r="AA1256" s="242"/>
      <c r="AB1256" s="242"/>
      <c r="AC1256" s="242"/>
      <c r="AD1256" s="242"/>
      <c r="AE1256" s="356"/>
      <c r="AF1256" s="359"/>
      <c r="AG1256" s="359"/>
      <c r="AH1256" s="359"/>
      <c r="AI1256" s="359"/>
      <c r="AJ1256" s="359"/>
      <c r="AK1256" s="359"/>
      <c r="AL1256" s="359"/>
      <c r="AM1256" s="359"/>
      <c r="AN1256" s="359"/>
      <c r="AO1256" s="359"/>
      <c r="AP1256" s="359"/>
      <c r="AQ1256" s="359"/>
      <c r="AR1256" s="359"/>
      <c r="AS1256" s="257"/>
    </row>
    <row r="1257" spans="1:45" ht="15" hidden="1" outlineLevel="1">
      <c r="A1257" s="434">
        <v>18</v>
      </c>
      <c r="B1257" s="362" t="s">
        <v>496</v>
      </c>
      <c r="C1257" s="242" t="s">
        <v>323</v>
      </c>
      <c r="D1257" s="246"/>
      <c r="E1257" s="246"/>
      <c r="F1257" s="246"/>
      <c r="G1257" s="246"/>
      <c r="H1257" s="246"/>
      <c r="I1257" s="246"/>
      <c r="J1257" s="246"/>
      <c r="K1257" s="246"/>
      <c r="L1257" s="246"/>
      <c r="M1257" s="246"/>
      <c r="N1257" s="246"/>
      <c r="O1257" s="246"/>
      <c r="P1257" s="246"/>
      <c r="Q1257" s="246">
        <v>12</v>
      </c>
      <c r="R1257" s="246"/>
      <c r="S1257" s="246"/>
      <c r="T1257" s="246"/>
      <c r="U1257" s="246"/>
      <c r="V1257" s="246"/>
      <c r="W1257" s="246"/>
      <c r="X1257" s="246"/>
      <c r="Y1257" s="246"/>
      <c r="Z1257" s="246"/>
      <c r="AA1257" s="246"/>
      <c r="AB1257" s="246"/>
      <c r="AC1257" s="246"/>
      <c r="AD1257" s="246"/>
      <c r="AE1257" s="360"/>
      <c r="AF1257" s="344"/>
      <c r="AG1257" s="344"/>
      <c r="AH1257" s="344"/>
      <c r="AI1257" s="344"/>
      <c r="AJ1257" s="344"/>
      <c r="AK1257" s="344"/>
      <c r="AL1257" s="349"/>
      <c r="AM1257" s="349"/>
      <c r="AN1257" s="349"/>
      <c r="AO1257" s="349"/>
      <c r="AP1257" s="349"/>
      <c r="AQ1257" s="349"/>
      <c r="AR1257" s="349"/>
      <c r="AS1257" s="247">
        <f>SUM(AE1257:AR1257)</f>
        <v>0</v>
      </c>
    </row>
    <row r="1258" spans="1:45" ht="15" hidden="1" outlineLevel="1">
      <c r="A1258" s="434"/>
      <c r="B1258" s="245" t="s">
        <v>684</v>
      </c>
      <c r="C1258" s="242" t="s">
        <v>325</v>
      </c>
      <c r="D1258" s="246"/>
      <c r="E1258" s="246"/>
      <c r="F1258" s="246"/>
      <c r="G1258" s="246"/>
      <c r="H1258" s="246"/>
      <c r="I1258" s="246"/>
      <c r="J1258" s="246"/>
      <c r="K1258" s="246"/>
      <c r="L1258" s="246"/>
      <c r="M1258" s="246"/>
      <c r="N1258" s="246"/>
      <c r="O1258" s="246"/>
      <c r="P1258" s="246"/>
      <c r="Q1258" s="246">
        <f>Q1257</f>
        <v>12</v>
      </c>
      <c r="R1258" s="246"/>
      <c r="S1258" s="246"/>
      <c r="T1258" s="246"/>
      <c r="U1258" s="246"/>
      <c r="V1258" s="246"/>
      <c r="W1258" s="246"/>
      <c r="X1258" s="246"/>
      <c r="Y1258" s="246"/>
      <c r="Z1258" s="246"/>
      <c r="AA1258" s="246"/>
      <c r="AB1258" s="246"/>
      <c r="AC1258" s="246"/>
      <c r="AD1258" s="246"/>
      <c r="AE1258" s="345">
        <f>AE1257</f>
        <v>0</v>
      </c>
      <c r="AF1258" s="345">
        <f t="shared" ref="AF1258:AR1258" si="3509">AF1257</f>
        <v>0</v>
      </c>
      <c r="AG1258" s="345">
        <f t="shared" si="3509"/>
        <v>0</v>
      </c>
      <c r="AH1258" s="345">
        <f t="shared" si="3509"/>
        <v>0</v>
      </c>
      <c r="AI1258" s="345">
        <f t="shared" si="3509"/>
        <v>0</v>
      </c>
      <c r="AJ1258" s="345">
        <f t="shared" si="3509"/>
        <v>0</v>
      </c>
      <c r="AK1258" s="345">
        <f t="shared" si="3509"/>
        <v>0</v>
      </c>
      <c r="AL1258" s="345">
        <f t="shared" si="3509"/>
        <v>0</v>
      </c>
      <c r="AM1258" s="345">
        <f t="shared" si="3509"/>
        <v>0</v>
      </c>
      <c r="AN1258" s="345">
        <f t="shared" si="3509"/>
        <v>0</v>
      </c>
      <c r="AO1258" s="345">
        <f t="shared" si="3509"/>
        <v>0</v>
      </c>
      <c r="AP1258" s="345">
        <f t="shared" si="3509"/>
        <v>0</v>
      </c>
      <c r="AQ1258" s="345">
        <f t="shared" si="3509"/>
        <v>0</v>
      </c>
      <c r="AR1258" s="345">
        <f t="shared" si="3509"/>
        <v>0</v>
      </c>
      <c r="AS1258" s="257"/>
    </row>
    <row r="1259" spans="1:45" ht="15" hidden="1" outlineLevel="1">
      <c r="A1259" s="434"/>
      <c r="B1259" s="272"/>
      <c r="C1259" s="242"/>
      <c r="D1259" s="242"/>
      <c r="E1259" s="242"/>
      <c r="F1259" s="242"/>
      <c r="G1259" s="242"/>
      <c r="H1259" s="242"/>
      <c r="I1259" s="242"/>
      <c r="J1259" s="242"/>
      <c r="K1259" s="242"/>
      <c r="L1259" s="242"/>
      <c r="M1259" s="242"/>
      <c r="N1259" s="242"/>
      <c r="O1259" s="242"/>
      <c r="P1259" s="242"/>
      <c r="Q1259" s="242"/>
      <c r="R1259" s="242"/>
      <c r="S1259" s="242"/>
      <c r="T1259" s="242"/>
      <c r="U1259" s="242"/>
      <c r="V1259" s="242"/>
      <c r="W1259" s="242"/>
      <c r="X1259" s="242"/>
      <c r="Y1259" s="242"/>
      <c r="Z1259" s="242"/>
      <c r="AA1259" s="242"/>
      <c r="AB1259" s="242"/>
      <c r="AC1259" s="242"/>
      <c r="AD1259" s="242"/>
      <c r="AE1259" s="357"/>
      <c r="AF1259" s="358"/>
      <c r="AG1259" s="358"/>
      <c r="AH1259" s="358"/>
      <c r="AI1259" s="358"/>
      <c r="AJ1259" s="358"/>
      <c r="AK1259" s="358"/>
      <c r="AL1259" s="358"/>
      <c r="AM1259" s="358"/>
      <c r="AN1259" s="358"/>
      <c r="AO1259" s="358"/>
      <c r="AP1259" s="358"/>
      <c r="AQ1259" s="358"/>
      <c r="AR1259" s="358"/>
      <c r="AS1259" s="248"/>
    </row>
    <row r="1260" spans="1:45" ht="15" hidden="1" outlineLevel="1">
      <c r="A1260" s="434">
        <v>19</v>
      </c>
      <c r="B1260" s="362" t="s">
        <v>497</v>
      </c>
      <c r="C1260" s="242" t="s">
        <v>323</v>
      </c>
      <c r="D1260" s="246"/>
      <c r="E1260" s="246"/>
      <c r="F1260" s="246"/>
      <c r="G1260" s="246"/>
      <c r="H1260" s="246"/>
      <c r="I1260" s="246"/>
      <c r="J1260" s="246"/>
      <c r="K1260" s="246"/>
      <c r="L1260" s="246"/>
      <c r="M1260" s="246"/>
      <c r="N1260" s="246"/>
      <c r="O1260" s="246"/>
      <c r="P1260" s="246"/>
      <c r="Q1260" s="246">
        <v>12</v>
      </c>
      <c r="R1260" s="246"/>
      <c r="S1260" s="246"/>
      <c r="T1260" s="246"/>
      <c r="U1260" s="246"/>
      <c r="V1260" s="246"/>
      <c r="W1260" s="246"/>
      <c r="X1260" s="246"/>
      <c r="Y1260" s="246"/>
      <c r="Z1260" s="246"/>
      <c r="AA1260" s="246"/>
      <c r="AB1260" s="246"/>
      <c r="AC1260" s="246"/>
      <c r="AD1260" s="246"/>
      <c r="AE1260" s="360"/>
      <c r="AF1260" s="344"/>
      <c r="AG1260" s="344"/>
      <c r="AH1260" s="344"/>
      <c r="AI1260" s="344"/>
      <c r="AJ1260" s="344"/>
      <c r="AK1260" s="344"/>
      <c r="AL1260" s="349"/>
      <c r="AM1260" s="349"/>
      <c r="AN1260" s="349"/>
      <c r="AO1260" s="349"/>
      <c r="AP1260" s="349"/>
      <c r="AQ1260" s="349"/>
      <c r="AR1260" s="349"/>
      <c r="AS1260" s="247">
        <f>SUM(AE1260:AR1260)</f>
        <v>0</v>
      </c>
    </row>
    <row r="1261" spans="1:45" ht="15" hidden="1" outlineLevel="1">
      <c r="A1261" s="434"/>
      <c r="B1261" s="245" t="s">
        <v>684</v>
      </c>
      <c r="C1261" s="242" t="s">
        <v>325</v>
      </c>
      <c r="D1261" s="246"/>
      <c r="E1261" s="246"/>
      <c r="F1261" s="246"/>
      <c r="G1261" s="246"/>
      <c r="H1261" s="246"/>
      <c r="I1261" s="246"/>
      <c r="J1261" s="246"/>
      <c r="K1261" s="246"/>
      <c r="L1261" s="246"/>
      <c r="M1261" s="246"/>
      <c r="N1261" s="246"/>
      <c r="O1261" s="246"/>
      <c r="P1261" s="246"/>
      <c r="Q1261" s="246">
        <f>Q1260</f>
        <v>12</v>
      </c>
      <c r="R1261" s="246"/>
      <c r="S1261" s="246"/>
      <c r="T1261" s="246"/>
      <c r="U1261" s="246"/>
      <c r="V1261" s="246"/>
      <c r="W1261" s="246"/>
      <c r="X1261" s="246"/>
      <c r="Y1261" s="246"/>
      <c r="Z1261" s="246"/>
      <c r="AA1261" s="246"/>
      <c r="AB1261" s="246"/>
      <c r="AC1261" s="246"/>
      <c r="AD1261" s="246"/>
      <c r="AE1261" s="345">
        <f>AE1260</f>
        <v>0</v>
      </c>
      <c r="AF1261" s="345">
        <f t="shared" ref="AF1261:AR1261" si="3510">AF1260</f>
        <v>0</v>
      </c>
      <c r="AG1261" s="345">
        <f t="shared" si="3510"/>
        <v>0</v>
      </c>
      <c r="AH1261" s="345">
        <f t="shared" si="3510"/>
        <v>0</v>
      </c>
      <c r="AI1261" s="345">
        <f t="shared" si="3510"/>
        <v>0</v>
      </c>
      <c r="AJ1261" s="345">
        <f t="shared" si="3510"/>
        <v>0</v>
      </c>
      <c r="AK1261" s="345">
        <f t="shared" si="3510"/>
        <v>0</v>
      </c>
      <c r="AL1261" s="345">
        <f t="shared" si="3510"/>
        <v>0</v>
      </c>
      <c r="AM1261" s="345">
        <f t="shared" si="3510"/>
        <v>0</v>
      </c>
      <c r="AN1261" s="345">
        <f t="shared" si="3510"/>
        <v>0</v>
      </c>
      <c r="AO1261" s="345">
        <f t="shared" si="3510"/>
        <v>0</v>
      </c>
      <c r="AP1261" s="345">
        <f t="shared" si="3510"/>
        <v>0</v>
      </c>
      <c r="AQ1261" s="345">
        <f t="shared" si="3510"/>
        <v>0</v>
      </c>
      <c r="AR1261" s="345">
        <f t="shared" si="3510"/>
        <v>0</v>
      </c>
      <c r="AS1261" s="248"/>
    </row>
    <row r="1262" spans="1:45" ht="15" hidden="1" outlineLevel="1">
      <c r="A1262" s="434"/>
      <c r="B1262" s="272"/>
      <c r="C1262" s="242"/>
      <c r="D1262" s="242"/>
      <c r="E1262" s="242"/>
      <c r="F1262" s="242"/>
      <c r="G1262" s="242"/>
      <c r="H1262" s="242"/>
      <c r="I1262" s="242"/>
      <c r="J1262" s="242"/>
      <c r="K1262" s="242"/>
      <c r="L1262" s="242"/>
      <c r="M1262" s="242"/>
      <c r="N1262" s="242"/>
      <c r="O1262" s="242"/>
      <c r="P1262" s="242"/>
      <c r="Q1262" s="242"/>
      <c r="R1262" s="242"/>
      <c r="S1262" s="242"/>
      <c r="T1262" s="242"/>
      <c r="U1262" s="242"/>
      <c r="V1262" s="242"/>
      <c r="W1262" s="242"/>
      <c r="X1262" s="242"/>
      <c r="Y1262" s="242"/>
      <c r="Z1262" s="242"/>
      <c r="AA1262" s="242"/>
      <c r="AB1262" s="242"/>
      <c r="AC1262" s="242"/>
      <c r="AD1262" s="242"/>
      <c r="AE1262" s="346"/>
      <c r="AF1262" s="346"/>
      <c r="AG1262" s="346"/>
      <c r="AH1262" s="346"/>
      <c r="AI1262" s="346"/>
      <c r="AJ1262" s="346"/>
      <c r="AK1262" s="346"/>
      <c r="AL1262" s="346"/>
      <c r="AM1262" s="346"/>
      <c r="AN1262" s="346"/>
      <c r="AO1262" s="346"/>
      <c r="AP1262" s="346"/>
      <c r="AQ1262" s="346"/>
      <c r="AR1262" s="346"/>
      <c r="AS1262" s="257"/>
    </row>
    <row r="1263" spans="1:45" ht="15" hidden="1" outlineLevel="1">
      <c r="A1263" s="434">
        <v>20</v>
      </c>
      <c r="B1263" s="362" t="s">
        <v>498</v>
      </c>
      <c r="C1263" s="242" t="s">
        <v>323</v>
      </c>
      <c r="D1263" s="246"/>
      <c r="E1263" s="246"/>
      <c r="F1263" s="246"/>
      <c r="G1263" s="246"/>
      <c r="H1263" s="246"/>
      <c r="I1263" s="246"/>
      <c r="J1263" s="246"/>
      <c r="K1263" s="246"/>
      <c r="L1263" s="246"/>
      <c r="M1263" s="246"/>
      <c r="N1263" s="246"/>
      <c r="O1263" s="246"/>
      <c r="P1263" s="246"/>
      <c r="Q1263" s="246">
        <v>12</v>
      </c>
      <c r="R1263" s="246"/>
      <c r="S1263" s="246"/>
      <c r="T1263" s="246"/>
      <c r="U1263" s="246"/>
      <c r="V1263" s="246"/>
      <c r="W1263" s="246"/>
      <c r="X1263" s="246"/>
      <c r="Y1263" s="246"/>
      <c r="Z1263" s="246"/>
      <c r="AA1263" s="246"/>
      <c r="AB1263" s="246"/>
      <c r="AC1263" s="246"/>
      <c r="AD1263" s="246"/>
      <c r="AE1263" s="360"/>
      <c r="AF1263" s="344"/>
      <c r="AG1263" s="344"/>
      <c r="AH1263" s="344"/>
      <c r="AI1263" s="344"/>
      <c r="AJ1263" s="344"/>
      <c r="AK1263" s="344"/>
      <c r="AL1263" s="349"/>
      <c r="AM1263" s="349"/>
      <c r="AN1263" s="349"/>
      <c r="AO1263" s="349"/>
      <c r="AP1263" s="349"/>
      <c r="AQ1263" s="349"/>
      <c r="AR1263" s="349"/>
      <c r="AS1263" s="247">
        <f>SUM(AE1263:AR1263)</f>
        <v>0</v>
      </c>
    </row>
    <row r="1264" spans="1:45" ht="15" hidden="1" outlineLevel="1">
      <c r="A1264" s="434"/>
      <c r="B1264" s="245" t="s">
        <v>684</v>
      </c>
      <c r="C1264" s="242" t="s">
        <v>325</v>
      </c>
      <c r="D1264" s="246"/>
      <c r="E1264" s="246"/>
      <c r="F1264" s="246"/>
      <c r="G1264" s="246"/>
      <c r="H1264" s="246"/>
      <c r="I1264" s="246"/>
      <c r="J1264" s="246"/>
      <c r="K1264" s="246"/>
      <c r="L1264" s="246"/>
      <c r="M1264" s="246"/>
      <c r="N1264" s="246"/>
      <c r="O1264" s="246"/>
      <c r="P1264" s="246"/>
      <c r="Q1264" s="246">
        <f>Q1263</f>
        <v>12</v>
      </c>
      <c r="R1264" s="246"/>
      <c r="S1264" s="246"/>
      <c r="T1264" s="246"/>
      <c r="U1264" s="246"/>
      <c r="V1264" s="246"/>
      <c r="W1264" s="246"/>
      <c r="X1264" s="246"/>
      <c r="Y1264" s="246"/>
      <c r="Z1264" s="246"/>
      <c r="AA1264" s="246"/>
      <c r="AB1264" s="246"/>
      <c r="AC1264" s="246"/>
      <c r="AD1264" s="246"/>
      <c r="AE1264" s="345">
        <f t="shared" ref="AE1264:AR1264" si="3511">AE1263</f>
        <v>0</v>
      </c>
      <c r="AF1264" s="345">
        <f t="shared" si="3511"/>
        <v>0</v>
      </c>
      <c r="AG1264" s="345">
        <f t="shared" si="3511"/>
        <v>0</v>
      </c>
      <c r="AH1264" s="345">
        <f t="shared" si="3511"/>
        <v>0</v>
      </c>
      <c r="AI1264" s="345">
        <f t="shared" si="3511"/>
        <v>0</v>
      </c>
      <c r="AJ1264" s="345">
        <f t="shared" si="3511"/>
        <v>0</v>
      </c>
      <c r="AK1264" s="345">
        <f t="shared" si="3511"/>
        <v>0</v>
      </c>
      <c r="AL1264" s="345">
        <f t="shared" si="3511"/>
        <v>0</v>
      </c>
      <c r="AM1264" s="345">
        <f t="shared" si="3511"/>
        <v>0</v>
      </c>
      <c r="AN1264" s="345">
        <f t="shared" si="3511"/>
        <v>0</v>
      </c>
      <c r="AO1264" s="345">
        <f t="shared" si="3511"/>
        <v>0</v>
      </c>
      <c r="AP1264" s="345">
        <f t="shared" si="3511"/>
        <v>0</v>
      </c>
      <c r="AQ1264" s="345">
        <f t="shared" si="3511"/>
        <v>0</v>
      </c>
      <c r="AR1264" s="345">
        <f t="shared" si="3511"/>
        <v>0</v>
      </c>
      <c r="AS1264" s="257"/>
    </row>
    <row r="1265" spans="1:45" ht="15.6" hidden="1" outlineLevel="1">
      <c r="A1265" s="434"/>
      <c r="B1265" s="273"/>
      <c r="C1265" s="251"/>
      <c r="D1265" s="242"/>
      <c r="E1265" s="242"/>
      <c r="F1265" s="242"/>
      <c r="G1265" s="242"/>
      <c r="H1265" s="242"/>
      <c r="I1265" s="242"/>
      <c r="J1265" s="242"/>
      <c r="K1265" s="242"/>
      <c r="L1265" s="242"/>
      <c r="M1265" s="242"/>
      <c r="N1265" s="242"/>
      <c r="O1265" s="242"/>
      <c r="P1265" s="242"/>
      <c r="Q1265" s="251"/>
      <c r="R1265" s="242"/>
      <c r="S1265" s="242"/>
      <c r="T1265" s="242"/>
      <c r="U1265" s="242"/>
      <c r="V1265" s="242"/>
      <c r="W1265" s="242"/>
      <c r="X1265" s="242"/>
      <c r="Y1265" s="242"/>
      <c r="Z1265" s="242"/>
      <c r="AA1265" s="242"/>
      <c r="AB1265" s="242"/>
      <c r="AC1265" s="242"/>
      <c r="AD1265" s="242"/>
      <c r="AE1265" s="346"/>
      <c r="AF1265" s="346"/>
      <c r="AG1265" s="346"/>
      <c r="AH1265" s="346"/>
      <c r="AI1265" s="346"/>
      <c r="AJ1265" s="346"/>
      <c r="AK1265" s="346"/>
      <c r="AL1265" s="346"/>
      <c r="AM1265" s="346"/>
      <c r="AN1265" s="346"/>
      <c r="AO1265" s="346"/>
      <c r="AP1265" s="346"/>
      <c r="AQ1265" s="346"/>
      <c r="AR1265" s="346"/>
      <c r="AS1265" s="257"/>
    </row>
    <row r="1266" spans="1:45" ht="15.6" collapsed="1">
      <c r="A1266" s="434"/>
      <c r="B1266" s="424" t="s">
        <v>499</v>
      </c>
      <c r="C1266" s="242"/>
      <c r="D1266" s="242"/>
      <c r="E1266" s="242"/>
      <c r="F1266" s="242"/>
      <c r="G1266" s="242"/>
      <c r="H1266" s="242"/>
      <c r="I1266" s="242"/>
      <c r="J1266" s="242"/>
      <c r="K1266" s="242"/>
      <c r="L1266" s="242"/>
      <c r="M1266" s="242"/>
      <c r="N1266" s="242"/>
      <c r="O1266" s="242"/>
      <c r="P1266" s="242"/>
      <c r="Q1266" s="242"/>
      <c r="R1266" s="242"/>
      <c r="S1266" s="242"/>
      <c r="T1266" s="242"/>
      <c r="U1266" s="242"/>
      <c r="V1266" s="242"/>
      <c r="W1266" s="242"/>
      <c r="X1266" s="242"/>
      <c r="Y1266" s="242"/>
      <c r="Z1266" s="242"/>
      <c r="AA1266" s="242"/>
      <c r="AB1266" s="242"/>
      <c r="AC1266" s="242"/>
      <c r="AD1266" s="242"/>
      <c r="AE1266" s="356"/>
      <c r="AF1266" s="359"/>
      <c r="AG1266" s="359"/>
      <c r="AH1266" s="359"/>
      <c r="AI1266" s="359"/>
      <c r="AJ1266" s="359"/>
      <c r="AK1266" s="359"/>
      <c r="AL1266" s="359"/>
      <c r="AM1266" s="359"/>
      <c r="AN1266" s="359"/>
      <c r="AO1266" s="359"/>
      <c r="AP1266" s="359"/>
      <c r="AQ1266" s="359"/>
      <c r="AR1266" s="359"/>
      <c r="AS1266" s="257"/>
    </row>
    <row r="1267" spans="1:45" ht="15.6">
      <c r="A1267" s="434"/>
      <c r="B1267" s="413" t="s">
        <v>500</v>
      </c>
      <c r="C1267" s="242"/>
      <c r="D1267" s="242"/>
      <c r="E1267" s="242"/>
      <c r="F1267" s="242"/>
      <c r="G1267" s="242"/>
      <c r="H1267" s="242"/>
      <c r="I1267" s="242"/>
      <c r="J1267" s="242"/>
      <c r="K1267" s="242"/>
      <c r="L1267" s="242"/>
      <c r="M1267" s="242"/>
      <c r="N1267" s="242"/>
      <c r="O1267" s="242"/>
      <c r="P1267" s="242"/>
      <c r="Q1267" s="242"/>
      <c r="R1267" s="242"/>
      <c r="S1267" s="242"/>
      <c r="T1267" s="242"/>
      <c r="U1267" s="242"/>
      <c r="V1267" s="242"/>
      <c r="W1267" s="242"/>
      <c r="X1267" s="242"/>
      <c r="Y1267" s="242"/>
      <c r="Z1267" s="242"/>
      <c r="AA1267" s="242"/>
      <c r="AB1267" s="242"/>
      <c r="AC1267" s="242"/>
      <c r="AD1267" s="242"/>
      <c r="AE1267" s="356"/>
      <c r="AF1267" s="359"/>
      <c r="AG1267" s="359"/>
      <c r="AH1267" s="359"/>
      <c r="AI1267" s="359"/>
      <c r="AJ1267" s="359"/>
      <c r="AK1267" s="359"/>
      <c r="AL1267" s="359"/>
      <c r="AM1267" s="359"/>
      <c r="AN1267" s="359"/>
      <c r="AO1267" s="359"/>
      <c r="AP1267" s="359"/>
      <c r="AQ1267" s="359"/>
      <c r="AR1267" s="359"/>
      <c r="AS1267" s="257"/>
    </row>
    <row r="1268" spans="1:45" ht="15" customHeight="1">
      <c r="A1268" s="434">
        <v>21</v>
      </c>
      <c r="B1268" s="362" t="s">
        <v>501</v>
      </c>
      <c r="C1268" s="242" t="s">
        <v>323</v>
      </c>
      <c r="D1268" s="246">
        <f>ROUND(+'7.  Persistence Report'!BA39,)</f>
        <v>4568663</v>
      </c>
      <c r="E1268" s="246">
        <f>ROUND(+'7.  Persistence Report'!BB39,)</f>
        <v>4568663</v>
      </c>
      <c r="F1268" s="246">
        <f>ROUND(+'7.  Persistence Report'!BC39,)</f>
        <v>4546071</v>
      </c>
      <c r="G1268" s="246">
        <f>ROUND(+'7.  Persistence Report'!BD39,)</f>
        <v>4546071</v>
      </c>
      <c r="H1268" s="246">
        <f>ROUND(+'7.  Persistence Report'!BE39,)</f>
        <v>4546071</v>
      </c>
      <c r="I1268" s="246"/>
      <c r="J1268" s="246"/>
      <c r="K1268" s="246"/>
      <c r="L1268" s="246"/>
      <c r="M1268" s="246"/>
      <c r="N1268" s="246"/>
      <c r="O1268" s="246"/>
      <c r="P1268" s="246"/>
      <c r="Q1268" s="246">
        <v>12</v>
      </c>
      <c r="R1268" s="246">
        <f>ROUND(+'7.  Persistence Report'!V39,)</f>
        <v>255</v>
      </c>
      <c r="S1268" s="246">
        <f>ROUND(+'7.  Persistence Report'!W39,)</f>
        <v>255</v>
      </c>
      <c r="T1268" s="246">
        <f>ROUND(+'7.  Persistence Report'!X39,)</f>
        <v>254</v>
      </c>
      <c r="U1268" s="246">
        <f>ROUND(+'7.  Persistence Report'!Y39,)</f>
        <v>254</v>
      </c>
      <c r="V1268" s="246">
        <f>ROUND(+'7.  Persistence Report'!Z39,)</f>
        <v>254</v>
      </c>
      <c r="W1268" s="246"/>
      <c r="X1268" s="246"/>
      <c r="Y1268" s="246"/>
      <c r="Z1268" s="246"/>
      <c r="AA1268" s="246"/>
      <c r="AB1268" s="246"/>
      <c r="AC1268" s="246"/>
      <c r="AD1268" s="246"/>
      <c r="AE1268" s="344"/>
      <c r="AF1268" s="349">
        <v>0.22</v>
      </c>
      <c r="AG1268" s="349">
        <v>0.65</v>
      </c>
      <c r="AH1268" s="349">
        <v>0.11</v>
      </c>
      <c r="AI1268" s="349">
        <v>0.02</v>
      </c>
      <c r="AJ1268" s="344"/>
      <c r="AK1268" s="344"/>
      <c r="AL1268" s="344"/>
      <c r="AM1268" s="344"/>
      <c r="AN1268" s="344"/>
      <c r="AO1268" s="344"/>
      <c r="AP1268" s="344"/>
      <c r="AQ1268" s="344"/>
      <c r="AR1268" s="344"/>
      <c r="AS1268" s="247">
        <f>SUM(AE1268:AR1268)</f>
        <v>1</v>
      </c>
    </row>
    <row r="1269" spans="1:45" ht="15" customHeight="1">
      <c r="A1269" s="434"/>
      <c r="B1269" s="245" t="s">
        <v>684</v>
      </c>
      <c r="C1269" s="242" t="s">
        <v>325</v>
      </c>
      <c r="D1269" s="246"/>
      <c r="E1269" s="246"/>
      <c r="F1269" s="246"/>
      <c r="G1269" s="246"/>
      <c r="H1269" s="246"/>
      <c r="I1269" s="246"/>
      <c r="J1269" s="246"/>
      <c r="K1269" s="246"/>
      <c r="L1269" s="246"/>
      <c r="M1269" s="246"/>
      <c r="N1269" s="246"/>
      <c r="O1269" s="246"/>
      <c r="P1269" s="246"/>
      <c r="Q1269" s="246">
        <f>Q1268</f>
        <v>12</v>
      </c>
      <c r="R1269" s="246"/>
      <c r="S1269" s="246"/>
      <c r="T1269" s="246"/>
      <c r="U1269" s="246"/>
      <c r="V1269" s="246"/>
      <c r="W1269" s="246"/>
      <c r="X1269" s="246"/>
      <c r="Y1269" s="246"/>
      <c r="Z1269" s="246"/>
      <c r="AA1269" s="246"/>
      <c r="AB1269" s="246"/>
      <c r="AC1269" s="246"/>
      <c r="AD1269" s="246"/>
      <c r="AE1269" s="345">
        <f>AE1268</f>
        <v>0</v>
      </c>
      <c r="AF1269" s="345">
        <f t="shared" ref="AF1269:AR1269" si="3512">AF1268</f>
        <v>0.22</v>
      </c>
      <c r="AG1269" s="345">
        <f t="shared" si="3512"/>
        <v>0.65</v>
      </c>
      <c r="AH1269" s="345">
        <f t="shared" si="3512"/>
        <v>0.11</v>
      </c>
      <c r="AI1269" s="345">
        <f t="shared" si="3512"/>
        <v>0.02</v>
      </c>
      <c r="AJ1269" s="345">
        <f t="shared" si="3512"/>
        <v>0</v>
      </c>
      <c r="AK1269" s="345">
        <f t="shared" si="3512"/>
        <v>0</v>
      </c>
      <c r="AL1269" s="345">
        <f t="shared" si="3512"/>
        <v>0</v>
      </c>
      <c r="AM1269" s="345">
        <f t="shared" si="3512"/>
        <v>0</v>
      </c>
      <c r="AN1269" s="345">
        <f t="shared" si="3512"/>
        <v>0</v>
      </c>
      <c r="AO1269" s="345">
        <f t="shared" si="3512"/>
        <v>0</v>
      </c>
      <c r="AP1269" s="345">
        <f t="shared" si="3512"/>
        <v>0</v>
      </c>
      <c r="AQ1269" s="345">
        <f t="shared" si="3512"/>
        <v>0</v>
      </c>
      <c r="AR1269" s="345">
        <f t="shared" si="3512"/>
        <v>0</v>
      </c>
      <c r="AS1269" s="257"/>
    </row>
    <row r="1270" spans="1:45" ht="15" hidden="1" customHeight="1" outlineLevel="1">
      <c r="A1270" s="434"/>
      <c r="B1270" s="245"/>
      <c r="C1270" s="242"/>
      <c r="D1270" s="242"/>
      <c r="E1270" s="242"/>
      <c r="F1270" s="242"/>
      <c r="G1270" s="242"/>
      <c r="H1270" s="242"/>
      <c r="I1270" s="242"/>
      <c r="J1270" s="242"/>
      <c r="K1270" s="242"/>
      <c r="L1270" s="242"/>
      <c r="M1270" s="242"/>
      <c r="N1270" s="242"/>
      <c r="O1270" s="242"/>
      <c r="P1270" s="242"/>
      <c r="Q1270" s="242"/>
      <c r="R1270" s="242"/>
      <c r="S1270" s="242"/>
      <c r="T1270" s="242"/>
      <c r="U1270" s="242"/>
      <c r="V1270" s="242"/>
      <c r="W1270" s="242"/>
      <c r="X1270" s="242"/>
      <c r="Y1270" s="242"/>
      <c r="Z1270" s="242"/>
      <c r="AA1270" s="242"/>
      <c r="AB1270" s="242"/>
      <c r="AC1270" s="242"/>
      <c r="AD1270" s="242"/>
      <c r="AE1270" s="356"/>
      <c r="AF1270" s="359"/>
      <c r="AG1270" s="359"/>
      <c r="AH1270" s="359"/>
      <c r="AI1270" s="359"/>
      <c r="AJ1270" s="359"/>
      <c r="AK1270" s="359"/>
      <c r="AL1270" s="359"/>
      <c r="AM1270" s="359"/>
      <c r="AN1270" s="359"/>
      <c r="AO1270" s="359"/>
      <c r="AP1270" s="359"/>
      <c r="AQ1270" s="359"/>
      <c r="AR1270" s="359"/>
      <c r="AS1270" s="257"/>
    </row>
    <row r="1271" spans="1:45" ht="15" hidden="1" customHeight="1" outlineLevel="1">
      <c r="A1271" s="434">
        <v>22</v>
      </c>
      <c r="B1271" s="362" t="s">
        <v>502</v>
      </c>
      <c r="C1271" s="242" t="s">
        <v>323</v>
      </c>
      <c r="D1271" s="246"/>
      <c r="E1271" s="246"/>
      <c r="F1271" s="246"/>
      <c r="G1271" s="246"/>
      <c r="H1271" s="246"/>
      <c r="I1271" s="246"/>
      <c r="J1271" s="246"/>
      <c r="K1271" s="246"/>
      <c r="L1271" s="246"/>
      <c r="M1271" s="246"/>
      <c r="N1271" s="246"/>
      <c r="O1271" s="246"/>
      <c r="P1271" s="246"/>
      <c r="Q1271" s="242"/>
      <c r="R1271" s="246"/>
      <c r="S1271" s="246"/>
      <c r="T1271" s="246"/>
      <c r="U1271" s="246"/>
      <c r="V1271" s="246"/>
      <c r="W1271" s="246"/>
      <c r="X1271" s="246"/>
      <c r="Y1271" s="246"/>
      <c r="Z1271" s="246"/>
      <c r="AA1271" s="246"/>
      <c r="AB1271" s="246"/>
      <c r="AC1271" s="246"/>
      <c r="AD1271" s="246"/>
      <c r="AE1271" s="344"/>
      <c r="AF1271" s="344"/>
      <c r="AG1271" s="344"/>
      <c r="AH1271" s="344"/>
      <c r="AI1271" s="344"/>
      <c r="AJ1271" s="344"/>
      <c r="AK1271" s="344"/>
      <c r="AL1271" s="344"/>
      <c r="AM1271" s="344"/>
      <c r="AN1271" s="344"/>
      <c r="AO1271" s="344"/>
      <c r="AP1271" s="344"/>
      <c r="AQ1271" s="344"/>
      <c r="AR1271" s="344"/>
      <c r="AS1271" s="247">
        <f>SUM(AE1271:AR1271)</f>
        <v>0</v>
      </c>
    </row>
    <row r="1272" spans="1:45" ht="15" hidden="1" customHeight="1" outlineLevel="1">
      <c r="A1272" s="434"/>
      <c r="B1272" s="245" t="s">
        <v>684</v>
      </c>
      <c r="C1272" s="242" t="s">
        <v>325</v>
      </c>
      <c r="D1272" s="246"/>
      <c r="E1272" s="246"/>
      <c r="F1272" s="246"/>
      <c r="G1272" s="246"/>
      <c r="H1272" s="246"/>
      <c r="I1272" s="246"/>
      <c r="J1272" s="246"/>
      <c r="K1272" s="246"/>
      <c r="L1272" s="246"/>
      <c r="M1272" s="246"/>
      <c r="N1272" s="246"/>
      <c r="O1272" s="246"/>
      <c r="P1272" s="246"/>
      <c r="Q1272" s="242"/>
      <c r="R1272" s="246"/>
      <c r="S1272" s="246"/>
      <c r="T1272" s="246"/>
      <c r="U1272" s="246"/>
      <c r="V1272" s="246"/>
      <c r="W1272" s="246"/>
      <c r="X1272" s="246"/>
      <c r="Y1272" s="246"/>
      <c r="Z1272" s="246"/>
      <c r="AA1272" s="246"/>
      <c r="AB1272" s="246"/>
      <c r="AC1272" s="246"/>
      <c r="AD1272" s="246"/>
      <c r="AE1272" s="345">
        <f>AE1271</f>
        <v>0</v>
      </c>
      <c r="AF1272" s="345">
        <f t="shared" ref="AF1272:AR1272" si="3513">AF1271</f>
        <v>0</v>
      </c>
      <c r="AG1272" s="345">
        <f t="shared" si="3513"/>
        <v>0</v>
      </c>
      <c r="AH1272" s="345">
        <f t="shared" si="3513"/>
        <v>0</v>
      </c>
      <c r="AI1272" s="345">
        <f t="shared" si="3513"/>
        <v>0</v>
      </c>
      <c r="AJ1272" s="345">
        <f t="shared" si="3513"/>
        <v>0</v>
      </c>
      <c r="AK1272" s="345">
        <f t="shared" si="3513"/>
        <v>0</v>
      </c>
      <c r="AL1272" s="345">
        <f t="shared" si="3513"/>
        <v>0</v>
      </c>
      <c r="AM1272" s="345">
        <f t="shared" si="3513"/>
        <v>0</v>
      </c>
      <c r="AN1272" s="345">
        <f t="shared" si="3513"/>
        <v>0</v>
      </c>
      <c r="AO1272" s="345">
        <f t="shared" si="3513"/>
        <v>0</v>
      </c>
      <c r="AP1272" s="345">
        <f t="shared" si="3513"/>
        <v>0</v>
      </c>
      <c r="AQ1272" s="345">
        <f t="shared" si="3513"/>
        <v>0</v>
      </c>
      <c r="AR1272" s="345">
        <f t="shared" si="3513"/>
        <v>0</v>
      </c>
      <c r="AS1272" s="257"/>
    </row>
    <row r="1273" spans="1:45" ht="15" hidden="1" customHeight="1" outlineLevel="1">
      <c r="A1273" s="434"/>
      <c r="B1273" s="245"/>
      <c r="C1273" s="242"/>
      <c r="D1273" s="242"/>
      <c r="E1273" s="242"/>
      <c r="F1273" s="242"/>
      <c r="G1273" s="242"/>
      <c r="H1273" s="242"/>
      <c r="I1273" s="242"/>
      <c r="J1273" s="242"/>
      <c r="K1273" s="242"/>
      <c r="L1273" s="242"/>
      <c r="M1273" s="242"/>
      <c r="N1273" s="242"/>
      <c r="O1273" s="242"/>
      <c r="P1273" s="242"/>
      <c r="Q1273" s="242"/>
      <c r="R1273" s="242"/>
      <c r="S1273" s="242"/>
      <c r="T1273" s="242"/>
      <c r="U1273" s="242"/>
      <c r="V1273" s="242"/>
      <c r="W1273" s="242"/>
      <c r="X1273" s="242"/>
      <c r="Y1273" s="242"/>
      <c r="Z1273" s="242"/>
      <c r="AA1273" s="242"/>
      <c r="AB1273" s="242"/>
      <c r="AC1273" s="242"/>
      <c r="AD1273" s="242"/>
      <c r="AE1273" s="356"/>
      <c r="AF1273" s="359"/>
      <c r="AG1273" s="359"/>
      <c r="AH1273" s="359"/>
      <c r="AI1273" s="359"/>
      <c r="AJ1273" s="359"/>
      <c r="AK1273" s="359"/>
      <c r="AL1273" s="359"/>
      <c r="AM1273" s="359"/>
      <c r="AN1273" s="359"/>
      <c r="AO1273" s="359"/>
      <c r="AP1273" s="359"/>
      <c r="AQ1273" s="359"/>
      <c r="AR1273" s="359"/>
      <c r="AS1273" s="257"/>
    </row>
    <row r="1274" spans="1:45" ht="15" hidden="1" customHeight="1" outlineLevel="1">
      <c r="A1274" s="434">
        <v>23</v>
      </c>
      <c r="B1274" s="362" t="s">
        <v>503</v>
      </c>
      <c r="C1274" s="242" t="s">
        <v>323</v>
      </c>
      <c r="D1274" s="246"/>
      <c r="E1274" s="246"/>
      <c r="F1274" s="246"/>
      <c r="G1274" s="246"/>
      <c r="H1274" s="246"/>
      <c r="I1274" s="246"/>
      <c r="J1274" s="246"/>
      <c r="K1274" s="246"/>
      <c r="L1274" s="246"/>
      <c r="M1274" s="246"/>
      <c r="N1274" s="246"/>
      <c r="O1274" s="246"/>
      <c r="P1274" s="246"/>
      <c r="Q1274" s="242"/>
      <c r="R1274" s="246"/>
      <c r="S1274" s="246"/>
      <c r="T1274" s="246"/>
      <c r="U1274" s="246"/>
      <c r="V1274" s="246"/>
      <c r="W1274" s="246"/>
      <c r="X1274" s="246"/>
      <c r="Y1274" s="246"/>
      <c r="Z1274" s="246"/>
      <c r="AA1274" s="246"/>
      <c r="AB1274" s="246"/>
      <c r="AC1274" s="246"/>
      <c r="AD1274" s="246"/>
      <c r="AE1274" s="344"/>
      <c r="AF1274" s="344"/>
      <c r="AG1274" s="344"/>
      <c r="AH1274" s="344"/>
      <c r="AI1274" s="344"/>
      <c r="AJ1274" s="344"/>
      <c r="AK1274" s="344"/>
      <c r="AL1274" s="344"/>
      <c r="AM1274" s="344"/>
      <c r="AN1274" s="344"/>
      <c r="AO1274" s="344"/>
      <c r="AP1274" s="344"/>
      <c r="AQ1274" s="344"/>
      <c r="AR1274" s="344"/>
      <c r="AS1274" s="247">
        <f>SUM(AE1274:AR1274)</f>
        <v>0</v>
      </c>
    </row>
    <row r="1275" spans="1:45" ht="15" hidden="1" customHeight="1" outlineLevel="1">
      <c r="A1275" s="434"/>
      <c r="B1275" s="245" t="s">
        <v>684</v>
      </c>
      <c r="C1275" s="242" t="s">
        <v>325</v>
      </c>
      <c r="D1275" s="246"/>
      <c r="E1275" s="246"/>
      <c r="F1275" s="246"/>
      <c r="G1275" s="246"/>
      <c r="H1275" s="246"/>
      <c r="I1275" s="246"/>
      <c r="J1275" s="246"/>
      <c r="K1275" s="246"/>
      <c r="L1275" s="246"/>
      <c r="M1275" s="246"/>
      <c r="N1275" s="246"/>
      <c r="O1275" s="246"/>
      <c r="P1275" s="246"/>
      <c r="Q1275" s="242"/>
      <c r="R1275" s="246"/>
      <c r="S1275" s="246"/>
      <c r="T1275" s="246"/>
      <c r="U1275" s="246"/>
      <c r="V1275" s="246"/>
      <c r="W1275" s="246"/>
      <c r="X1275" s="246"/>
      <c r="Y1275" s="246"/>
      <c r="Z1275" s="246"/>
      <c r="AA1275" s="246"/>
      <c r="AB1275" s="246"/>
      <c r="AC1275" s="246"/>
      <c r="AD1275" s="246"/>
      <c r="AE1275" s="345">
        <f>AE1274</f>
        <v>0</v>
      </c>
      <c r="AF1275" s="345">
        <f t="shared" ref="AF1275:AR1275" si="3514">AF1274</f>
        <v>0</v>
      </c>
      <c r="AG1275" s="345">
        <f t="shared" si="3514"/>
        <v>0</v>
      </c>
      <c r="AH1275" s="345">
        <f t="shared" si="3514"/>
        <v>0</v>
      </c>
      <c r="AI1275" s="345">
        <f t="shared" si="3514"/>
        <v>0</v>
      </c>
      <c r="AJ1275" s="345">
        <f t="shared" si="3514"/>
        <v>0</v>
      </c>
      <c r="AK1275" s="345">
        <f t="shared" si="3514"/>
        <v>0</v>
      </c>
      <c r="AL1275" s="345">
        <f t="shared" si="3514"/>
        <v>0</v>
      </c>
      <c r="AM1275" s="345">
        <f t="shared" si="3514"/>
        <v>0</v>
      </c>
      <c r="AN1275" s="345">
        <f t="shared" si="3514"/>
        <v>0</v>
      </c>
      <c r="AO1275" s="345">
        <f t="shared" si="3514"/>
        <v>0</v>
      </c>
      <c r="AP1275" s="345">
        <f t="shared" si="3514"/>
        <v>0</v>
      </c>
      <c r="AQ1275" s="345">
        <f t="shared" si="3514"/>
        <v>0</v>
      </c>
      <c r="AR1275" s="345">
        <f t="shared" si="3514"/>
        <v>0</v>
      </c>
      <c r="AS1275" s="257"/>
    </row>
    <row r="1276" spans="1:45" ht="15" hidden="1" customHeight="1" outlineLevel="1">
      <c r="A1276" s="434"/>
      <c r="B1276" s="364"/>
      <c r="C1276" s="242"/>
      <c r="D1276" s="242"/>
      <c r="E1276" s="242"/>
      <c r="F1276" s="242"/>
      <c r="G1276" s="242"/>
      <c r="H1276" s="242"/>
      <c r="I1276" s="242"/>
      <c r="J1276" s="242"/>
      <c r="K1276" s="242"/>
      <c r="L1276" s="242"/>
      <c r="M1276" s="242"/>
      <c r="N1276" s="242"/>
      <c r="O1276" s="242"/>
      <c r="P1276" s="242"/>
      <c r="Q1276" s="242"/>
      <c r="R1276" s="242"/>
      <c r="S1276" s="242"/>
      <c r="T1276" s="242"/>
      <c r="U1276" s="242"/>
      <c r="V1276" s="242"/>
      <c r="W1276" s="242"/>
      <c r="X1276" s="242"/>
      <c r="Y1276" s="242"/>
      <c r="Z1276" s="242"/>
      <c r="AA1276" s="242"/>
      <c r="AB1276" s="242"/>
      <c r="AC1276" s="242"/>
      <c r="AD1276" s="242"/>
      <c r="AE1276" s="356"/>
      <c r="AF1276" s="359"/>
      <c r="AG1276" s="359"/>
      <c r="AH1276" s="359"/>
      <c r="AI1276" s="359"/>
      <c r="AJ1276" s="359"/>
      <c r="AK1276" s="359"/>
      <c r="AL1276" s="359"/>
      <c r="AM1276" s="359"/>
      <c r="AN1276" s="359"/>
      <c r="AO1276" s="359"/>
      <c r="AP1276" s="359"/>
      <c r="AQ1276" s="359"/>
      <c r="AR1276" s="359"/>
      <c r="AS1276" s="257"/>
    </row>
    <row r="1277" spans="1:45" ht="15" hidden="1" customHeight="1" outlineLevel="1">
      <c r="A1277" s="434">
        <v>24</v>
      </c>
      <c r="B1277" s="362" t="s">
        <v>504</v>
      </c>
      <c r="C1277" s="242" t="s">
        <v>323</v>
      </c>
      <c r="D1277" s="246"/>
      <c r="E1277" s="246"/>
      <c r="F1277" s="246"/>
      <c r="G1277" s="246"/>
      <c r="H1277" s="246"/>
      <c r="I1277" s="246"/>
      <c r="J1277" s="246"/>
      <c r="K1277" s="246"/>
      <c r="L1277" s="246"/>
      <c r="M1277" s="246"/>
      <c r="N1277" s="246"/>
      <c r="O1277" s="246"/>
      <c r="P1277" s="246"/>
      <c r="Q1277" s="242"/>
      <c r="R1277" s="246"/>
      <c r="S1277" s="246"/>
      <c r="T1277" s="246"/>
      <c r="U1277" s="246"/>
      <c r="V1277" s="246"/>
      <c r="W1277" s="246"/>
      <c r="X1277" s="246"/>
      <c r="Y1277" s="246"/>
      <c r="Z1277" s="246"/>
      <c r="AA1277" s="246"/>
      <c r="AB1277" s="246"/>
      <c r="AC1277" s="246"/>
      <c r="AD1277" s="246"/>
      <c r="AE1277" s="344"/>
      <c r="AF1277" s="344"/>
      <c r="AG1277" s="344"/>
      <c r="AH1277" s="344"/>
      <c r="AI1277" s="344"/>
      <c r="AJ1277" s="344"/>
      <c r="AK1277" s="344"/>
      <c r="AL1277" s="344"/>
      <c r="AM1277" s="344"/>
      <c r="AN1277" s="344"/>
      <c r="AO1277" s="344"/>
      <c r="AP1277" s="344"/>
      <c r="AQ1277" s="344"/>
      <c r="AR1277" s="344"/>
      <c r="AS1277" s="247">
        <f>SUM(AE1277:AR1277)</f>
        <v>0</v>
      </c>
    </row>
    <row r="1278" spans="1:45" ht="15" hidden="1" customHeight="1" outlineLevel="1">
      <c r="A1278" s="434"/>
      <c r="B1278" s="245" t="s">
        <v>684</v>
      </c>
      <c r="C1278" s="242" t="s">
        <v>325</v>
      </c>
      <c r="D1278" s="246"/>
      <c r="E1278" s="246"/>
      <c r="F1278" s="246"/>
      <c r="G1278" s="246"/>
      <c r="H1278" s="246"/>
      <c r="I1278" s="246"/>
      <c r="J1278" s="246"/>
      <c r="K1278" s="246"/>
      <c r="L1278" s="246"/>
      <c r="M1278" s="246"/>
      <c r="N1278" s="246"/>
      <c r="O1278" s="246"/>
      <c r="P1278" s="246"/>
      <c r="Q1278" s="242"/>
      <c r="R1278" s="246"/>
      <c r="S1278" s="246"/>
      <c r="T1278" s="246"/>
      <c r="U1278" s="246"/>
      <c r="V1278" s="246"/>
      <c r="W1278" s="246"/>
      <c r="X1278" s="246"/>
      <c r="Y1278" s="246"/>
      <c r="Z1278" s="246"/>
      <c r="AA1278" s="246"/>
      <c r="AB1278" s="246"/>
      <c r="AC1278" s="246"/>
      <c r="AD1278" s="246"/>
      <c r="AE1278" s="345">
        <f>AE1277</f>
        <v>0</v>
      </c>
      <c r="AF1278" s="345">
        <f t="shared" ref="AF1278:AR1278" si="3515">AF1277</f>
        <v>0</v>
      </c>
      <c r="AG1278" s="345">
        <f t="shared" si="3515"/>
        <v>0</v>
      </c>
      <c r="AH1278" s="345">
        <f t="shared" si="3515"/>
        <v>0</v>
      </c>
      <c r="AI1278" s="345">
        <f t="shared" si="3515"/>
        <v>0</v>
      </c>
      <c r="AJ1278" s="345">
        <f t="shared" si="3515"/>
        <v>0</v>
      </c>
      <c r="AK1278" s="345">
        <f t="shared" si="3515"/>
        <v>0</v>
      </c>
      <c r="AL1278" s="345">
        <f t="shared" si="3515"/>
        <v>0</v>
      </c>
      <c r="AM1278" s="345">
        <f t="shared" si="3515"/>
        <v>0</v>
      </c>
      <c r="AN1278" s="345">
        <f t="shared" si="3515"/>
        <v>0</v>
      </c>
      <c r="AO1278" s="345">
        <f t="shared" si="3515"/>
        <v>0</v>
      </c>
      <c r="AP1278" s="345">
        <f t="shared" si="3515"/>
        <v>0</v>
      </c>
      <c r="AQ1278" s="345">
        <f t="shared" si="3515"/>
        <v>0</v>
      </c>
      <c r="AR1278" s="345">
        <f t="shared" si="3515"/>
        <v>0</v>
      </c>
      <c r="AS1278" s="257"/>
    </row>
    <row r="1279" spans="1:45" ht="15" customHeight="1" collapsed="1">
      <c r="A1279" s="434"/>
      <c r="B1279" s="245"/>
      <c r="C1279" s="242"/>
      <c r="D1279" s="242"/>
      <c r="E1279" s="242"/>
      <c r="F1279" s="242"/>
      <c r="G1279" s="242"/>
      <c r="H1279" s="242"/>
      <c r="I1279" s="242"/>
      <c r="J1279" s="242"/>
      <c r="K1279" s="242"/>
      <c r="L1279" s="242"/>
      <c r="M1279" s="242"/>
      <c r="N1279" s="242"/>
      <c r="O1279" s="242"/>
      <c r="P1279" s="242"/>
      <c r="Q1279" s="242"/>
      <c r="R1279" s="242"/>
      <c r="S1279" s="242"/>
      <c r="T1279" s="242"/>
      <c r="U1279" s="242"/>
      <c r="V1279" s="242"/>
      <c r="W1279" s="242"/>
      <c r="X1279" s="242"/>
      <c r="Y1279" s="242"/>
      <c r="Z1279" s="242"/>
      <c r="AA1279" s="242"/>
      <c r="AB1279" s="242"/>
      <c r="AC1279" s="242"/>
      <c r="AD1279" s="242"/>
      <c r="AE1279" s="346"/>
      <c r="AF1279" s="359"/>
      <c r="AG1279" s="359"/>
      <c r="AH1279" s="359"/>
      <c r="AI1279" s="359"/>
      <c r="AJ1279" s="359"/>
      <c r="AK1279" s="359"/>
      <c r="AL1279" s="359"/>
      <c r="AM1279" s="359"/>
      <c r="AN1279" s="359"/>
      <c r="AO1279" s="359"/>
      <c r="AP1279" s="359"/>
      <c r="AQ1279" s="359"/>
      <c r="AR1279" s="359"/>
      <c r="AS1279" s="257"/>
    </row>
    <row r="1280" spans="1:45" ht="15" customHeight="1">
      <c r="A1280" s="434"/>
      <c r="B1280" s="239" t="s">
        <v>505</v>
      </c>
      <c r="C1280" s="242"/>
      <c r="D1280" s="242"/>
      <c r="E1280" s="242"/>
      <c r="F1280" s="242"/>
      <c r="G1280" s="242"/>
      <c r="H1280" s="242"/>
      <c r="I1280" s="242"/>
      <c r="J1280" s="242"/>
      <c r="K1280" s="242"/>
      <c r="L1280" s="242"/>
      <c r="M1280" s="242"/>
      <c r="N1280" s="242"/>
      <c r="O1280" s="242"/>
      <c r="P1280" s="242"/>
      <c r="Q1280" s="242"/>
      <c r="R1280" s="242"/>
      <c r="S1280" s="242"/>
      <c r="T1280" s="242"/>
      <c r="U1280" s="242"/>
      <c r="V1280" s="242"/>
      <c r="W1280" s="242"/>
      <c r="X1280" s="242"/>
      <c r="Y1280" s="242"/>
      <c r="Z1280" s="242"/>
      <c r="AA1280" s="242"/>
      <c r="AB1280" s="242"/>
      <c r="AC1280" s="242"/>
      <c r="AD1280" s="242"/>
      <c r="AE1280" s="346"/>
      <c r="AF1280" s="359"/>
      <c r="AG1280" s="359"/>
      <c r="AH1280" s="359"/>
      <c r="AI1280" s="359"/>
      <c r="AJ1280" s="359"/>
      <c r="AK1280" s="359"/>
      <c r="AL1280" s="359"/>
      <c r="AM1280" s="359"/>
      <c r="AN1280" s="359"/>
      <c r="AO1280" s="359"/>
      <c r="AP1280" s="359"/>
      <c r="AQ1280" s="359"/>
      <c r="AR1280" s="359"/>
      <c r="AS1280" s="257"/>
    </row>
    <row r="1281" spans="1:45" ht="15" hidden="1" customHeight="1" outlineLevel="1">
      <c r="A1281" s="434">
        <v>25</v>
      </c>
      <c r="B1281" s="362" t="s">
        <v>506</v>
      </c>
      <c r="C1281" s="242" t="s">
        <v>323</v>
      </c>
      <c r="D1281" s="246"/>
      <c r="E1281" s="246"/>
      <c r="F1281" s="246"/>
      <c r="G1281" s="246"/>
      <c r="H1281" s="246"/>
      <c r="I1281" s="246"/>
      <c r="J1281" s="246"/>
      <c r="K1281" s="246"/>
      <c r="L1281" s="246"/>
      <c r="M1281" s="246"/>
      <c r="N1281" s="246"/>
      <c r="O1281" s="246"/>
      <c r="P1281" s="246"/>
      <c r="Q1281" s="246">
        <v>12</v>
      </c>
      <c r="R1281" s="246"/>
      <c r="S1281" s="246"/>
      <c r="T1281" s="246"/>
      <c r="U1281" s="246"/>
      <c r="V1281" s="246"/>
      <c r="W1281" s="246"/>
      <c r="X1281" s="246"/>
      <c r="Y1281" s="246"/>
      <c r="Z1281" s="246"/>
      <c r="AA1281" s="246"/>
      <c r="AB1281" s="246"/>
      <c r="AC1281" s="246"/>
      <c r="AD1281" s="246"/>
      <c r="AE1281" s="360"/>
      <c r="AF1281" s="349"/>
      <c r="AG1281" s="349"/>
      <c r="AH1281" s="349"/>
      <c r="AI1281" s="349"/>
      <c r="AJ1281" s="349"/>
      <c r="AK1281" s="349"/>
      <c r="AL1281" s="349"/>
      <c r="AM1281" s="349"/>
      <c r="AN1281" s="349"/>
      <c r="AO1281" s="349"/>
      <c r="AP1281" s="349"/>
      <c r="AQ1281" s="349"/>
      <c r="AR1281" s="349"/>
      <c r="AS1281" s="247">
        <f>SUM(AE1281:AR1281)</f>
        <v>0</v>
      </c>
    </row>
    <row r="1282" spans="1:45" ht="15" hidden="1" customHeight="1" outlineLevel="1">
      <c r="A1282" s="434"/>
      <c r="B1282" s="245" t="s">
        <v>684</v>
      </c>
      <c r="C1282" s="242" t="s">
        <v>325</v>
      </c>
      <c r="D1282" s="246"/>
      <c r="E1282" s="246"/>
      <c r="F1282" s="246"/>
      <c r="G1282" s="246"/>
      <c r="H1282" s="246"/>
      <c r="I1282" s="246"/>
      <c r="J1282" s="246"/>
      <c r="K1282" s="246"/>
      <c r="L1282" s="246"/>
      <c r="M1282" s="246"/>
      <c r="N1282" s="246"/>
      <c r="O1282" s="246"/>
      <c r="P1282" s="246"/>
      <c r="Q1282" s="246">
        <f>Q1281</f>
        <v>12</v>
      </c>
      <c r="R1282" s="246"/>
      <c r="S1282" s="246"/>
      <c r="T1282" s="246"/>
      <c r="U1282" s="246"/>
      <c r="V1282" s="246"/>
      <c r="W1282" s="246"/>
      <c r="X1282" s="246"/>
      <c r="Y1282" s="246"/>
      <c r="Z1282" s="246"/>
      <c r="AA1282" s="246"/>
      <c r="AB1282" s="246"/>
      <c r="AC1282" s="246"/>
      <c r="AD1282" s="246"/>
      <c r="AE1282" s="345">
        <f>AE1281</f>
        <v>0</v>
      </c>
      <c r="AF1282" s="345">
        <f t="shared" ref="AF1282:AR1282" si="3516">AF1281</f>
        <v>0</v>
      </c>
      <c r="AG1282" s="345">
        <f t="shared" si="3516"/>
        <v>0</v>
      </c>
      <c r="AH1282" s="345">
        <f t="shared" si="3516"/>
        <v>0</v>
      </c>
      <c r="AI1282" s="345">
        <f t="shared" si="3516"/>
        <v>0</v>
      </c>
      <c r="AJ1282" s="345">
        <f t="shared" si="3516"/>
        <v>0</v>
      </c>
      <c r="AK1282" s="345">
        <f t="shared" si="3516"/>
        <v>0</v>
      </c>
      <c r="AL1282" s="345">
        <f t="shared" si="3516"/>
        <v>0</v>
      </c>
      <c r="AM1282" s="345">
        <f t="shared" si="3516"/>
        <v>0</v>
      </c>
      <c r="AN1282" s="345">
        <f t="shared" si="3516"/>
        <v>0</v>
      </c>
      <c r="AO1282" s="345">
        <f t="shared" si="3516"/>
        <v>0</v>
      </c>
      <c r="AP1282" s="345">
        <f t="shared" si="3516"/>
        <v>0</v>
      </c>
      <c r="AQ1282" s="345">
        <f t="shared" si="3516"/>
        <v>0</v>
      </c>
      <c r="AR1282" s="345">
        <f t="shared" si="3516"/>
        <v>0</v>
      </c>
      <c r="AS1282" s="257"/>
    </row>
    <row r="1283" spans="1:45" ht="15" hidden="1" customHeight="1" outlineLevel="1">
      <c r="A1283" s="434"/>
      <c r="B1283" s="245"/>
      <c r="C1283" s="242"/>
      <c r="D1283" s="242"/>
      <c r="E1283" s="242"/>
      <c r="F1283" s="242"/>
      <c r="G1283" s="242"/>
      <c r="H1283" s="242"/>
      <c r="I1283" s="242"/>
      <c r="J1283" s="242"/>
      <c r="K1283" s="242"/>
      <c r="L1283" s="242"/>
      <c r="M1283" s="242"/>
      <c r="N1283" s="242"/>
      <c r="O1283" s="242"/>
      <c r="P1283" s="242"/>
      <c r="Q1283" s="242"/>
      <c r="R1283" s="242"/>
      <c r="S1283" s="242"/>
      <c r="T1283" s="242"/>
      <c r="U1283" s="242"/>
      <c r="V1283" s="242"/>
      <c r="W1283" s="242"/>
      <c r="X1283" s="242"/>
      <c r="Y1283" s="242"/>
      <c r="Z1283" s="242"/>
      <c r="AA1283" s="242"/>
      <c r="AB1283" s="242"/>
      <c r="AC1283" s="242"/>
      <c r="AD1283" s="242"/>
      <c r="AE1283" s="346"/>
      <c r="AF1283" s="359"/>
      <c r="AG1283" s="359"/>
      <c r="AH1283" s="359"/>
      <c r="AI1283" s="359"/>
      <c r="AJ1283" s="359"/>
      <c r="AK1283" s="359"/>
      <c r="AL1283" s="359"/>
      <c r="AM1283" s="359"/>
      <c r="AN1283" s="359"/>
      <c r="AO1283" s="359"/>
      <c r="AP1283" s="359"/>
      <c r="AQ1283" s="359"/>
      <c r="AR1283" s="359"/>
      <c r="AS1283" s="257"/>
    </row>
    <row r="1284" spans="1:45" ht="15" hidden="1" customHeight="1" outlineLevel="1">
      <c r="A1284" s="434">
        <v>26</v>
      </c>
      <c r="B1284" s="362" t="s">
        <v>507</v>
      </c>
      <c r="C1284" s="242" t="s">
        <v>323</v>
      </c>
      <c r="D1284" s="246"/>
      <c r="E1284" s="246"/>
      <c r="F1284" s="246"/>
      <c r="G1284" s="246"/>
      <c r="H1284" s="246"/>
      <c r="I1284" s="246"/>
      <c r="J1284" s="246"/>
      <c r="K1284" s="246"/>
      <c r="L1284" s="246"/>
      <c r="M1284" s="246"/>
      <c r="N1284" s="246"/>
      <c r="O1284" s="246"/>
      <c r="P1284" s="246"/>
      <c r="Q1284" s="246">
        <v>12</v>
      </c>
      <c r="R1284" s="246"/>
      <c r="S1284" s="246"/>
      <c r="T1284" s="246"/>
      <c r="U1284" s="246"/>
      <c r="V1284" s="246"/>
      <c r="W1284" s="246"/>
      <c r="X1284" s="246"/>
      <c r="Y1284" s="246"/>
      <c r="Z1284" s="246"/>
      <c r="AA1284" s="246"/>
      <c r="AB1284" s="246"/>
      <c r="AC1284" s="246"/>
      <c r="AD1284" s="246"/>
      <c r="AE1284" s="360"/>
      <c r="AF1284" s="349"/>
      <c r="AG1284" s="349"/>
      <c r="AH1284" s="349"/>
      <c r="AI1284" s="349"/>
      <c r="AJ1284" s="349"/>
      <c r="AK1284" s="349"/>
      <c r="AL1284" s="349"/>
      <c r="AM1284" s="349"/>
      <c r="AN1284" s="349"/>
      <c r="AO1284" s="349"/>
      <c r="AP1284" s="349"/>
      <c r="AQ1284" s="349"/>
      <c r="AR1284" s="349"/>
      <c r="AS1284" s="247">
        <f>SUM(AE1284:AR1284)</f>
        <v>0</v>
      </c>
    </row>
    <row r="1285" spans="1:45" ht="15" hidden="1" customHeight="1" outlineLevel="1">
      <c r="A1285" s="434"/>
      <c r="B1285" s="245" t="s">
        <v>684</v>
      </c>
      <c r="C1285" s="242" t="s">
        <v>325</v>
      </c>
      <c r="D1285" s="246"/>
      <c r="E1285" s="246"/>
      <c r="F1285" s="246"/>
      <c r="G1285" s="246"/>
      <c r="H1285" s="246"/>
      <c r="I1285" s="246"/>
      <c r="J1285" s="246"/>
      <c r="K1285" s="246"/>
      <c r="L1285" s="246"/>
      <c r="M1285" s="246"/>
      <c r="N1285" s="246"/>
      <c r="O1285" s="246"/>
      <c r="P1285" s="246"/>
      <c r="Q1285" s="246">
        <f>Q1284</f>
        <v>12</v>
      </c>
      <c r="R1285" s="246"/>
      <c r="S1285" s="246"/>
      <c r="T1285" s="246"/>
      <c r="U1285" s="246"/>
      <c r="V1285" s="246"/>
      <c r="W1285" s="246"/>
      <c r="X1285" s="246"/>
      <c r="Y1285" s="246"/>
      <c r="Z1285" s="246"/>
      <c r="AA1285" s="246"/>
      <c r="AB1285" s="246"/>
      <c r="AC1285" s="246"/>
      <c r="AD1285" s="246"/>
      <c r="AE1285" s="345">
        <f>AE1284</f>
        <v>0</v>
      </c>
      <c r="AF1285" s="345">
        <f t="shared" ref="AF1285:AR1285" si="3517">AF1284</f>
        <v>0</v>
      </c>
      <c r="AG1285" s="345">
        <f t="shared" si="3517"/>
        <v>0</v>
      </c>
      <c r="AH1285" s="345">
        <f t="shared" si="3517"/>
        <v>0</v>
      </c>
      <c r="AI1285" s="345">
        <f t="shared" si="3517"/>
        <v>0</v>
      </c>
      <c r="AJ1285" s="345">
        <f t="shared" si="3517"/>
        <v>0</v>
      </c>
      <c r="AK1285" s="345">
        <f t="shared" si="3517"/>
        <v>0</v>
      </c>
      <c r="AL1285" s="345">
        <f t="shared" si="3517"/>
        <v>0</v>
      </c>
      <c r="AM1285" s="345">
        <f t="shared" si="3517"/>
        <v>0</v>
      </c>
      <c r="AN1285" s="345">
        <f t="shared" si="3517"/>
        <v>0</v>
      </c>
      <c r="AO1285" s="345">
        <f t="shared" si="3517"/>
        <v>0</v>
      </c>
      <c r="AP1285" s="345">
        <f t="shared" si="3517"/>
        <v>0</v>
      </c>
      <c r="AQ1285" s="345">
        <f t="shared" si="3517"/>
        <v>0</v>
      </c>
      <c r="AR1285" s="345">
        <f t="shared" si="3517"/>
        <v>0</v>
      </c>
      <c r="AS1285" s="257"/>
    </row>
    <row r="1286" spans="1:45" ht="15" hidden="1" customHeight="1" outlineLevel="1">
      <c r="A1286" s="434"/>
      <c r="B1286" s="245"/>
      <c r="C1286" s="242"/>
      <c r="D1286" s="242"/>
      <c r="E1286" s="242"/>
      <c r="F1286" s="242"/>
      <c r="G1286" s="242"/>
      <c r="H1286" s="242"/>
      <c r="I1286" s="242"/>
      <c r="J1286" s="242"/>
      <c r="K1286" s="242"/>
      <c r="L1286" s="242"/>
      <c r="M1286" s="242"/>
      <c r="N1286" s="242"/>
      <c r="O1286" s="242"/>
      <c r="P1286" s="242"/>
      <c r="Q1286" s="242"/>
      <c r="R1286" s="242"/>
      <c r="S1286" s="242"/>
      <c r="T1286" s="242"/>
      <c r="U1286" s="242"/>
      <c r="V1286" s="242"/>
      <c r="W1286" s="242"/>
      <c r="X1286" s="242"/>
      <c r="Y1286" s="242"/>
      <c r="Z1286" s="242"/>
      <c r="AA1286" s="242"/>
      <c r="AB1286" s="242"/>
      <c r="AC1286" s="242"/>
      <c r="AD1286" s="242"/>
      <c r="AE1286" s="346"/>
      <c r="AF1286" s="359"/>
      <c r="AG1286" s="359"/>
      <c r="AH1286" s="359"/>
      <c r="AI1286" s="359"/>
      <c r="AJ1286" s="359"/>
      <c r="AK1286" s="359"/>
      <c r="AL1286" s="359"/>
      <c r="AM1286" s="359"/>
      <c r="AN1286" s="359"/>
      <c r="AO1286" s="359"/>
      <c r="AP1286" s="359"/>
      <c r="AQ1286" s="359"/>
      <c r="AR1286" s="359"/>
      <c r="AS1286" s="257"/>
    </row>
    <row r="1287" spans="1:45" ht="15" hidden="1" customHeight="1" outlineLevel="1">
      <c r="A1287" s="434">
        <v>27</v>
      </c>
      <c r="B1287" s="362" t="s">
        <v>508</v>
      </c>
      <c r="C1287" s="242" t="s">
        <v>323</v>
      </c>
      <c r="D1287" s="246"/>
      <c r="E1287" s="246"/>
      <c r="F1287" s="246"/>
      <c r="G1287" s="246"/>
      <c r="H1287" s="246"/>
      <c r="I1287" s="246"/>
      <c r="J1287" s="246"/>
      <c r="K1287" s="246"/>
      <c r="L1287" s="246"/>
      <c r="M1287" s="246"/>
      <c r="N1287" s="246"/>
      <c r="O1287" s="246"/>
      <c r="P1287" s="246"/>
      <c r="Q1287" s="246">
        <v>12</v>
      </c>
      <c r="R1287" s="246"/>
      <c r="S1287" s="246"/>
      <c r="T1287" s="246"/>
      <c r="U1287" s="246"/>
      <c r="V1287" s="246"/>
      <c r="W1287" s="246"/>
      <c r="X1287" s="246"/>
      <c r="Y1287" s="246"/>
      <c r="Z1287" s="246"/>
      <c r="AA1287" s="246"/>
      <c r="AB1287" s="246"/>
      <c r="AC1287" s="246"/>
      <c r="AD1287" s="246"/>
      <c r="AE1287" s="360"/>
      <c r="AF1287" s="349"/>
      <c r="AG1287" s="349"/>
      <c r="AH1287" s="349"/>
      <c r="AI1287" s="349"/>
      <c r="AJ1287" s="349"/>
      <c r="AK1287" s="349"/>
      <c r="AL1287" s="349"/>
      <c r="AM1287" s="349"/>
      <c r="AN1287" s="349"/>
      <c r="AO1287" s="349"/>
      <c r="AP1287" s="349"/>
      <c r="AQ1287" s="349"/>
      <c r="AR1287" s="349"/>
      <c r="AS1287" s="247">
        <f>SUM(AE1287:AR1287)</f>
        <v>0</v>
      </c>
    </row>
    <row r="1288" spans="1:45" ht="15" hidden="1" customHeight="1" outlineLevel="1">
      <c r="A1288" s="434"/>
      <c r="B1288" s="245" t="s">
        <v>684</v>
      </c>
      <c r="C1288" s="242" t="s">
        <v>325</v>
      </c>
      <c r="D1288" s="246"/>
      <c r="E1288" s="246"/>
      <c r="F1288" s="246"/>
      <c r="G1288" s="246"/>
      <c r="H1288" s="246"/>
      <c r="I1288" s="246"/>
      <c r="J1288" s="246"/>
      <c r="K1288" s="246"/>
      <c r="L1288" s="246"/>
      <c r="M1288" s="246"/>
      <c r="N1288" s="246"/>
      <c r="O1288" s="246"/>
      <c r="P1288" s="246"/>
      <c r="Q1288" s="246">
        <f>Q1287</f>
        <v>12</v>
      </c>
      <c r="R1288" s="246"/>
      <c r="S1288" s="246"/>
      <c r="T1288" s="246"/>
      <c r="U1288" s="246"/>
      <c r="V1288" s="246"/>
      <c r="W1288" s="246"/>
      <c r="X1288" s="246"/>
      <c r="Y1288" s="246"/>
      <c r="Z1288" s="246"/>
      <c r="AA1288" s="246"/>
      <c r="AB1288" s="246"/>
      <c r="AC1288" s="246"/>
      <c r="AD1288" s="246"/>
      <c r="AE1288" s="345">
        <f>AE1287</f>
        <v>0</v>
      </c>
      <c r="AF1288" s="345">
        <f t="shared" ref="AF1288:AR1288" si="3518">AF1287</f>
        <v>0</v>
      </c>
      <c r="AG1288" s="345">
        <f t="shared" si="3518"/>
        <v>0</v>
      </c>
      <c r="AH1288" s="345">
        <f t="shared" si="3518"/>
        <v>0</v>
      </c>
      <c r="AI1288" s="345">
        <f t="shared" si="3518"/>
        <v>0</v>
      </c>
      <c r="AJ1288" s="345">
        <f t="shared" si="3518"/>
        <v>0</v>
      </c>
      <c r="AK1288" s="345">
        <f t="shared" si="3518"/>
        <v>0</v>
      </c>
      <c r="AL1288" s="345">
        <f t="shared" si="3518"/>
        <v>0</v>
      </c>
      <c r="AM1288" s="345">
        <f t="shared" si="3518"/>
        <v>0</v>
      </c>
      <c r="AN1288" s="345">
        <f t="shared" si="3518"/>
        <v>0</v>
      </c>
      <c r="AO1288" s="345">
        <f t="shared" si="3518"/>
        <v>0</v>
      </c>
      <c r="AP1288" s="345">
        <f t="shared" si="3518"/>
        <v>0</v>
      </c>
      <c r="AQ1288" s="345">
        <f t="shared" si="3518"/>
        <v>0</v>
      </c>
      <c r="AR1288" s="345">
        <f t="shared" si="3518"/>
        <v>0</v>
      </c>
      <c r="AS1288" s="257"/>
    </row>
    <row r="1289" spans="1:45" ht="15" hidden="1" customHeight="1" outlineLevel="1">
      <c r="A1289" s="434"/>
      <c r="B1289" s="245"/>
      <c r="C1289" s="242"/>
      <c r="D1289" s="242"/>
      <c r="E1289" s="242"/>
      <c r="F1289" s="242"/>
      <c r="G1289" s="242"/>
      <c r="H1289" s="242"/>
      <c r="I1289" s="242"/>
      <c r="J1289" s="242"/>
      <c r="K1289" s="242"/>
      <c r="L1289" s="242"/>
      <c r="M1289" s="242"/>
      <c r="N1289" s="242"/>
      <c r="O1289" s="242"/>
      <c r="P1289" s="242"/>
      <c r="Q1289" s="242"/>
      <c r="R1289" s="242"/>
      <c r="S1289" s="242"/>
      <c r="T1289" s="242"/>
      <c r="U1289" s="242"/>
      <c r="V1289" s="242"/>
      <c r="W1289" s="242"/>
      <c r="X1289" s="242"/>
      <c r="Y1289" s="242"/>
      <c r="Z1289" s="242"/>
      <c r="AA1289" s="242"/>
      <c r="AB1289" s="242"/>
      <c r="AC1289" s="242"/>
      <c r="AD1289" s="242"/>
      <c r="AE1289" s="346"/>
      <c r="AF1289" s="359"/>
      <c r="AG1289" s="359"/>
      <c r="AH1289" s="359"/>
      <c r="AI1289" s="359"/>
      <c r="AJ1289" s="359"/>
      <c r="AK1289" s="359"/>
      <c r="AL1289" s="359"/>
      <c r="AM1289" s="359"/>
      <c r="AN1289" s="359"/>
      <c r="AO1289" s="359"/>
      <c r="AP1289" s="359"/>
      <c r="AQ1289" s="359"/>
      <c r="AR1289" s="359"/>
      <c r="AS1289" s="257"/>
    </row>
    <row r="1290" spans="1:45" ht="15" customHeight="1" collapsed="1">
      <c r="A1290" s="434">
        <v>28</v>
      </c>
      <c r="B1290" s="362" t="s">
        <v>509</v>
      </c>
      <c r="C1290" s="242" t="s">
        <v>323</v>
      </c>
      <c r="D1290" s="246">
        <f>ROUND(+'7.  Persistence Report'!BA41,)</f>
        <v>326789</v>
      </c>
      <c r="E1290" s="246">
        <f>ROUND(+'7.  Persistence Report'!BB41,)</f>
        <v>326789</v>
      </c>
      <c r="F1290" s="246">
        <f>ROUND(+'7.  Persistence Report'!BC41,)</f>
        <v>326789</v>
      </c>
      <c r="G1290" s="246">
        <f>ROUND(+'7.  Persistence Report'!BD41,)</f>
        <v>326789</v>
      </c>
      <c r="H1290" s="246">
        <f>ROUND(+'7.  Persistence Report'!BE41,)</f>
        <v>326789</v>
      </c>
      <c r="I1290" s="246"/>
      <c r="J1290" s="246"/>
      <c r="K1290" s="246"/>
      <c r="L1290" s="246"/>
      <c r="M1290" s="246"/>
      <c r="N1290" s="246"/>
      <c r="O1290" s="246"/>
      <c r="P1290" s="246"/>
      <c r="Q1290" s="246">
        <v>12</v>
      </c>
      <c r="R1290" s="246">
        <f>ROUND(+'7.  Persistence Report'!V41,)</f>
        <v>150</v>
      </c>
      <c r="S1290" s="246">
        <f>ROUND(+'7.  Persistence Report'!W41,)</f>
        <v>149</v>
      </c>
      <c r="T1290" s="246">
        <f>ROUND(+'7.  Persistence Report'!X41,)</f>
        <v>149</v>
      </c>
      <c r="U1290" s="246">
        <f>ROUND(+'7.  Persistence Report'!Y41,)</f>
        <v>149</v>
      </c>
      <c r="V1290" s="246">
        <f>ROUND(+'7.  Persistence Report'!Z41,)</f>
        <v>149</v>
      </c>
      <c r="W1290" s="246"/>
      <c r="X1290" s="246"/>
      <c r="Y1290" s="246"/>
      <c r="Z1290" s="246"/>
      <c r="AA1290" s="246"/>
      <c r="AB1290" s="246"/>
      <c r="AC1290" s="246"/>
      <c r="AD1290" s="246"/>
      <c r="AE1290" s="360"/>
      <c r="AF1290" s="349"/>
      <c r="AG1290" s="349">
        <v>0.84899999999999998</v>
      </c>
      <c r="AH1290" s="349">
        <v>0.151</v>
      </c>
      <c r="AI1290" s="349"/>
      <c r="AJ1290" s="349"/>
      <c r="AK1290" s="349"/>
      <c r="AL1290" s="349"/>
      <c r="AM1290" s="349"/>
      <c r="AN1290" s="349"/>
      <c r="AO1290" s="349"/>
      <c r="AP1290" s="349"/>
      <c r="AQ1290" s="349"/>
      <c r="AR1290" s="349"/>
      <c r="AS1290" s="247">
        <f>SUM(AE1290:AR1290)</f>
        <v>1</v>
      </c>
    </row>
    <row r="1291" spans="1:45" ht="15" customHeight="1">
      <c r="A1291" s="434"/>
      <c r="B1291" s="245" t="s">
        <v>684</v>
      </c>
      <c r="C1291" s="242" t="s">
        <v>325</v>
      </c>
      <c r="D1291" s="246"/>
      <c r="E1291" s="246"/>
      <c r="F1291" s="246"/>
      <c r="G1291" s="246"/>
      <c r="H1291" s="246"/>
      <c r="I1291" s="246"/>
      <c r="J1291" s="246"/>
      <c r="K1291" s="246"/>
      <c r="L1291" s="246"/>
      <c r="M1291" s="246"/>
      <c r="N1291" s="246"/>
      <c r="O1291" s="246"/>
      <c r="P1291" s="246"/>
      <c r="Q1291" s="246">
        <f>Q1290</f>
        <v>12</v>
      </c>
      <c r="R1291" s="246"/>
      <c r="S1291" s="246"/>
      <c r="T1291" s="246"/>
      <c r="U1291" s="246"/>
      <c r="V1291" s="246"/>
      <c r="W1291" s="246"/>
      <c r="X1291" s="246"/>
      <c r="Y1291" s="246"/>
      <c r="Z1291" s="246"/>
      <c r="AA1291" s="246"/>
      <c r="AB1291" s="246"/>
      <c r="AC1291" s="246"/>
      <c r="AD1291" s="246"/>
      <c r="AE1291" s="345">
        <f>AE1290</f>
        <v>0</v>
      </c>
      <c r="AF1291" s="345">
        <f>AF1290</f>
        <v>0</v>
      </c>
      <c r="AG1291" s="345">
        <f t="shared" ref="AG1291:AJ1291" si="3519">AG1290</f>
        <v>0.84899999999999998</v>
      </c>
      <c r="AH1291" s="345">
        <f t="shared" si="3519"/>
        <v>0.151</v>
      </c>
      <c r="AI1291" s="345">
        <f t="shared" si="3519"/>
        <v>0</v>
      </c>
      <c r="AJ1291" s="345">
        <f t="shared" si="3519"/>
        <v>0</v>
      </c>
      <c r="AK1291" s="345">
        <f>AK1290</f>
        <v>0</v>
      </c>
      <c r="AL1291" s="345">
        <f t="shared" ref="AL1291:AR1291" si="3520">AL1290</f>
        <v>0</v>
      </c>
      <c r="AM1291" s="345">
        <f t="shared" si="3520"/>
        <v>0</v>
      </c>
      <c r="AN1291" s="345">
        <f t="shared" si="3520"/>
        <v>0</v>
      </c>
      <c r="AO1291" s="345">
        <f t="shared" si="3520"/>
        <v>0</v>
      </c>
      <c r="AP1291" s="345">
        <f t="shared" si="3520"/>
        <v>0</v>
      </c>
      <c r="AQ1291" s="345">
        <f t="shared" si="3520"/>
        <v>0</v>
      </c>
      <c r="AR1291" s="345">
        <f t="shared" si="3520"/>
        <v>0</v>
      </c>
      <c r="AS1291" s="257"/>
    </row>
    <row r="1292" spans="1:45" ht="15" customHeight="1">
      <c r="A1292" s="434"/>
      <c r="B1292" s="245"/>
      <c r="C1292" s="242"/>
      <c r="D1292" s="242"/>
      <c r="E1292" s="242"/>
      <c r="F1292" s="242"/>
      <c r="G1292" s="242"/>
      <c r="H1292" s="242"/>
      <c r="I1292" s="242"/>
      <c r="J1292" s="242"/>
      <c r="K1292" s="242"/>
      <c r="L1292" s="242"/>
      <c r="M1292" s="242"/>
      <c r="N1292" s="242"/>
      <c r="O1292" s="242"/>
      <c r="P1292" s="242"/>
      <c r="Q1292" s="242"/>
      <c r="R1292" s="242"/>
      <c r="S1292" s="242"/>
      <c r="T1292" s="242"/>
      <c r="U1292" s="242"/>
      <c r="V1292" s="242"/>
      <c r="W1292" s="242"/>
      <c r="X1292" s="242"/>
      <c r="Y1292" s="242"/>
      <c r="Z1292" s="242"/>
      <c r="AA1292" s="242"/>
      <c r="AB1292" s="242"/>
      <c r="AC1292" s="242"/>
      <c r="AD1292" s="242"/>
      <c r="AE1292" s="346"/>
      <c r="AF1292" s="359"/>
      <c r="AG1292" s="359"/>
      <c r="AH1292" s="359"/>
      <c r="AI1292" s="359"/>
      <c r="AJ1292" s="359"/>
      <c r="AK1292" s="359"/>
      <c r="AL1292" s="359"/>
      <c r="AM1292" s="359"/>
      <c r="AN1292" s="359"/>
      <c r="AO1292" s="359"/>
      <c r="AP1292" s="359"/>
      <c r="AQ1292" s="359"/>
      <c r="AR1292" s="359"/>
      <c r="AS1292" s="257"/>
    </row>
    <row r="1293" spans="1:45" ht="15" hidden="1" customHeight="1" outlineLevel="1">
      <c r="A1293" s="434">
        <v>29</v>
      </c>
      <c r="B1293" s="362" t="s">
        <v>510</v>
      </c>
      <c r="C1293" s="242" t="s">
        <v>323</v>
      </c>
      <c r="D1293" s="246"/>
      <c r="E1293" s="246"/>
      <c r="F1293" s="246"/>
      <c r="G1293" s="246"/>
      <c r="H1293" s="246"/>
      <c r="I1293" s="246"/>
      <c r="J1293" s="246"/>
      <c r="K1293" s="246"/>
      <c r="L1293" s="246"/>
      <c r="M1293" s="246"/>
      <c r="N1293" s="246"/>
      <c r="O1293" s="246"/>
      <c r="P1293" s="246"/>
      <c r="Q1293" s="246">
        <v>3</v>
      </c>
      <c r="R1293" s="246"/>
      <c r="S1293" s="246"/>
      <c r="T1293" s="246"/>
      <c r="U1293" s="246"/>
      <c r="V1293" s="246"/>
      <c r="W1293" s="246"/>
      <c r="X1293" s="246"/>
      <c r="Y1293" s="246"/>
      <c r="Z1293" s="246"/>
      <c r="AA1293" s="246"/>
      <c r="AB1293" s="246"/>
      <c r="AC1293" s="246"/>
      <c r="AD1293" s="246"/>
      <c r="AE1293" s="360"/>
      <c r="AF1293" s="349"/>
      <c r="AG1293" s="349"/>
      <c r="AH1293" s="349"/>
      <c r="AI1293" s="349"/>
      <c r="AJ1293" s="349"/>
      <c r="AK1293" s="349"/>
      <c r="AL1293" s="349"/>
      <c r="AM1293" s="349"/>
      <c r="AN1293" s="349"/>
      <c r="AO1293" s="349"/>
      <c r="AP1293" s="349"/>
      <c r="AQ1293" s="349"/>
      <c r="AR1293" s="349"/>
      <c r="AS1293" s="247">
        <f>SUM(AE1293:AR1293)</f>
        <v>0</v>
      </c>
    </row>
    <row r="1294" spans="1:45" ht="15" hidden="1" customHeight="1" outlineLevel="1">
      <c r="A1294" s="434"/>
      <c r="B1294" s="245" t="s">
        <v>684</v>
      </c>
      <c r="C1294" s="242" t="s">
        <v>325</v>
      </c>
      <c r="D1294" s="246"/>
      <c r="E1294" s="246"/>
      <c r="F1294" s="246"/>
      <c r="G1294" s="246"/>
      <c r="H1294" s="246"/>
      <c r="I1294" s="246"/>
      <c r="J1294" s="246"/>
      <c r="K1294" s="246"/>
      <c r="L1294" s="246"/>
      <c r="M1294" s="246"/>
      <c r="N1294" s="246"/>
      <c r="O1294" s="246"/>
      <c r="P1294" s="246"/>
      <c r="Q1294" s="246">
        <f>Q1293</f>
        <v>3</v>
      </c>
      <c r="R1294" s="246"/>
      <c r="S1294" s="246"/>
      <c r="T1294" s="246"/>
      <c r="U1294" s="246"/>
      <c r="V1294" s="246"/>
      <c r="W1294" s="246"/>
      <c r="X1294" s="246"/>
      <c r="Y1294" s="246"/>
      <c r="Z1294" s="246"/>
      <c r="AA1294" s="246"/>
      <c r="AB1294" s="246"/>
      <c r="AC1294" s="246"/>
      <c r="AD1294" s="246"/>
      <c r="AE1294" s="345">
        <f>AE1293</f>
        <v>0</v>
      </c>
      <c r="AF1294" s="345">
        <f t="shared" ref="AF1294:AR1294" si="3521">AF1293</f>
        <v>0</v>
      </c>
      <c r="AG1294" s="345">
        <f t="shared" si="3521"/>
        <v>0</v>
      </c>
      <c r="AH1294" s="345">
        <f t="shared" si="3521"/>
        <v>0</v>
      </c>
      <c r="AI1294" s="345">
        <f t="shared" si="3521"/>
        <v>0</v>
      </c>
      <c r="AJ1294" s="345">
        <f t="shared" si="3521"/>
        <v>0</v>
      </c>
      <c r="AK1294" s="345">
        <f t="shared" si="3521"/>
        <v>0</v>
      </c>
      <c r="AL1294" s="345">
        <f t="shared" si="3521"/>
        <v>0</v>
      </c>
      <c r="AM1294" s="345">
        <f t="shared" si="3521"/>
        <v>0</v>
      </c>
      <c r="AN1294" s="345">
        <f t="shared" si="3521"/>
        <v>0</v>
      </c>
      <c r="AO1294" s="345">
        <f t="shared" si="3521"/>
        <v>0</v>
      </c>
      <c r="AP1294" s="345">
        <f t="shared" si="3521"/>
        <v>0</v>
      </c>
      <c r="AQ1294" s="345">
        <f t="shared" si="3521"/>
        <v>0</v>
      </c>
      <c r="AR1294" s="345">
        <f t="shared" si="3521"/>
        <v>0</v>
      </c>
      <c r="AS1294" s="257"/>
    </row>
    <row r="1295" spans="1:45" ht="15" hidden="1" customHeight="1" outlineLevel="1">
      <c r="A1295" s="434"/>
      <c r="B1295" s="245"/>
      <c r="C1295" s="242"/>
      <c r="D1295" s="242"/>
      <c r="E1295" s="242"/>
      <c r="F1295" s="242"/>
      <c r="G1295" s="242"/>
      <c r="H1295" s="242"/>
      <c r="I1295" s="242"/>
      <c r="J1295" s="242"/>
      <c r="K1295" s="242"/>
      <c r="L1295" s="242"/>
      <c r="M1295" s="242"/>
      <c r="N1295" s="242"/>
      <c r="O1295" s="242"/>
      <c r="P1295" s="242"/>
      <c r="Q1295" s="242"/>
      <c r="R1295" s="242"/>
      <c r="S1295" s="242"/>
      <c r="T1295" s="242"/>
      <c r="U1295" s="242"/>
      <c r="V1295" s="242"/>
      <c r="W1295" s="242"/>
      <c r="X1295" s="242"/>
      <c r="Y1295" s="242"/>
      <c r="Z1295" s="242"/>
      <c r="AA1295" s="242"/>
      <c r="AB1295" s="242"/>
      <c r="AC1295" s="242"/>
      <c r="AD1295" s="242"/>
      <c r="AE1295" s="346"/>
      <c r="AF1295" s="359"/>
      <c r="AG1295" s="359"/>
      <c r="AH1295" s="359"/>
      <c r="AI1295" s="359"/>
      <c r="AJ1295" s="359"/>
      <c r="AK1295" s="359"/>
      <c r="AL1295" s="359"/>
      <c r="AM1295" s="359"/>
      <c r="AN1295" s="359"/>
      <c r="AO1295" s="359"/>
      <c r="AP1295" s="359"/>
      <c r="AQ1295" s="359"/>
      <c r="AR1295" s="359"/>
      <c r="AS1295" s="257"/>
    </row>
    <row r="1296" spans="1:45" ht="15" hidden="1" customHeight="1" outlineLevel="1">
      <c r="A1296" s="434">
        <v>30</v>
      </c>
      <c r="B1296" s="362" t="s">
        <v>511</v>
      </c>
      <c r="C1296" s="242" t="s">
        <v>323</v>
      </c>
      <c r="D1296" s="246"/>
      <c r="E1296" s="246"/>
      <c r="F1296" s="246"/>
      <c r="G1296" s="246"/>
      <c r="H1296" s="246"/>
      <c r="I1296" s="246"/>
      <c r="J1296" s="246"/>
      <c r="K1296" s="246"/>
      <c r="L1296" s="246"/>
      <c r="M1296" s="246"/>
      <c r="N1296" s="246"/>
      <c r="O1296" s="246"/>
      <c r="P1296" s="246"/>
      <c r="Q1296" s="246">
        <v>12</v>
      </c>
      <c r="R1296" s="246"/>
      <c r="S1296" s="246"/>
      <c r="T1296" s="246"/>
      <c r="U1296" s="246"/>
      <c r="V1296" s="246"/>
      <c r="W1296" s="246"/>
      <c r="X1296" s="246"/>
      <c r="Y1296" s="246"/>
      <c r="Z1296" s="246"/>
      <c r="AA1296" s="246"/>
      <c r="AB1296" s="246"/>
      <c r="AC1296" s="246"/>
      <c r="AD1296" s="246"/>
      <c r="AE1296" s="360"/>
      <c r="AF1296" s="349"/>
      <c r="AG1296" s="349"/>
      <c r="AH1296" s="349"/>
      <c r="AI1296" s="349"/>
      <c r="AJ1296" s="349"/>
      <c r="AK1296" s="349"/>
      <c r="AL1296" s="349"/>
      <c r="AM1296" s="349"/>
      <c r="AN1296" s="349"/>
      <c r="AO1296" s="349"/>
      <c r="AP1296" s="349"/>
      <c r="AQ1296" s="349"/>
      <c r="AR1296" s="349"/>
      <c r="AS1296" s="247">
        <f>SUM(AE1296:AR1296)</f>
        <v>0</v>
      </c>
    </row>
    <row r="1297" spans="1:45" ht="15" hidden="1" customHeight="1" outlineLevel="1">
      <c r="A1297" s="434"/>
      <c r="B1297" s="245" t="s">
        <v>684</v>
      </c>
      <c r="C1297" s="242" t="s">
        <v>325</v>
      </c>
      <c r="D1297" s="246"/>
      <c r="E1297" s="246"/>
      <c r="F1297" s="246"/>
      <c r="G1297" s="246"/>
      <c r="H1297" s="246"/>
      <c r="I1297" s="246"/>
      <c r="J1297" s="246"/>
      <c r="K1297" s="246"/>
      <c r="L1297" s="246"/>
      <c r="M1297" s="246"/>
      <c r="N1297" s="246"/>
      <c r="O1297" s="246"/>
      <c r="P1297" s="246"/>
      <c r="Q1297" s="246">
        <f>Q1296</f>
        <v>12</v>
      </c>
      <c r="R1297" s="246"/>
      <c r="S1297" s="246"/>
      <c r="T1297" s="246"/>
      <c r="U1297" s="246"/>
      <c r="V1297" s="246"/>
      <c r="W1297" s="246"/>
      <c r="X1297" s="246"/>
      <c r="Y1297" s="246"/>
      <c r="Z1297" s="246"/>
      <c r="AA1297" s="246"/>
      <c r="AB1297" s="246"/>
      <c r="AC1297" s="246"/>
      <c r="AD1297" s="246"/>
      <c r="AE1297" s="345">
        <f>AE1296</f>
        <v>0</v>
      </c>
      <c r="AF1297" s="345">
        <f t="shared" ref="AF1297:AR1297" si="3522">AF1296</f>
        <v>0</v>
      </c>
      <c r="AG1297" s="345">
        <f t="shared" si="3522"/>
        <v>0</v>
      </c>
      <c r="AH1297" s="345">
        <f t="shared" si="3522"/>
        <v>0</v>
      </c>
      <c r="AI1297" s="345">
        <f t="shared" si="3522"/>
        <v>0</v>
      </c>
      <c r="AJ1297" s="345">
        <f t="shared" si="3522"/>
        <v>0</v>
      </c>
      <c r="AK1297" s="345">
        <f t="shared" si="3522"/>
        <v>0</v>
      </c>
      <c r="AL1297" s="345">
        <f t="shared" si="3522"/>
        <v>0</v>
      </c>
      <c r="AM1297" s="345">
        <f t="shared" si="3522"/>
        <v>0</v>
      </c>
      <c r="AN1297" s="345">
        <f t="shared" si="3522"/>
        <v>0</v>
      </c>
      <c r="AO1297" s="345">
        <f t="shared" si="3522"/>
        <v>0</v>
      </c>
      <c r="AP1297" s="345">
        <f t="shared" si="3522"/>
        <v>0</v>
      </c>
      <c r="AQ1297" s="345">
        <f t="shared" si="3522"/>
        <v>0</v>
      </c>
      <c r="AR1297" s="345">
        <f t="shared" si="3522"/>
        <v>0</v>
      </c>
      <c r="AS1297" s="257"/>
    </row>
    <row r="1298" spans="1:45" ht="15" hidden="1" customHeight="1" outlineLevel="1">
      <c r="A1298" s="434"/>
      <c r="B1298" s="245"/>
      <c r="C1298" s="242"/>
      <c r="D1298" s="242"/>
      <c r="E1298" s="242"/>
      <c r="F1298" s="242"/>
      <c r="G1298" s="242"/>
      <c r="H1298" s="242"/>
      <c r="I1298" s="242"/>
      <c r="J1298" s="242"/>
      <c r="K1298" s="242"/>
      <c r="L1298" s="242"/>
      <c r="M1298" s="242"/>
      <c r="N1298" s="242"/>
      <c r="O1298" s="242"/>
      <c r="P1298" s="242"/>
      <c r="Q1298" s="242"/>
      <c r="R1298" s="242"/>
      <c r="S1298" s="242"/>
      <c r="T1298" s="242"/>
      <c r="U1298" s="242"/>
      <c r="V1298" s="242"/>
      <c r="W1298" s="242"/>
      <c r="X1298" s="242"/>
      <c r="Y1298" s="242"/>
      <c r="Z1298" s="242"/>
      <c r="AA1298" s="242"/>
      <c r="AB1298" s="242"/>
      <c r="AC1298" s="242"/>
      <c r="AD1298" s="242"/>
      <c r="AE1298" s="346"/>
      <c r="AF1298" s="359"/>
      <c r="AG1298" s="359"/>
      <c r="AH1298" s="359"/>
      <c r="AI1298" s="359"/>
      <c r="AJ1298" s="359"/>
      <c r="AK1298" s="359"/>
      <c r="AL1298" s="359"/>
      <c r="AM1298" s="359"/>
      <c r="AN1298" s="359"/>
      <c r="AO1298" s="359"/>
      <c r="AP1298" s="359"/>
      <c r="AQ1298" s="359"/>
      <c r="AR1298" s="359"/>
      <c r="AS1298" s="257"/>
    </row>
    <row r="1299" spans="1:45" ht="15" hidden="1" customHeight="1" outlineLevel="1">
      <c r="A1299" s="434">
        <v>31</v>
      </c>
      <c r="B1299" s="362" t="s">
        <v>512</v>
      </c>
      <c r="C1299" s="242" t="s">
        <v>323</v>
      </c>
      <c r="D1299" s="246"/>
      <c r="E1299" s="246"/>
      <c r="F1299" s="246"/>
      <c r="G1299" s="246"/>
      <c r="H1299" s="246"/>
      <c r="I1299" s="246"/>
      <c r="J1299" s="246"/>
      <c r="K1299" s="246"/>
      <c r="L1299" s="246"/>
      <c r="M1299" s="246"/>
      <c r="N1299" s="246"/>
      <c r="O1299" s="246"/>
      <c r="P1299" s="246"/>
      <c r="Q1299" s="246">
        <v>12</v>
      </c>
      <c r="R1299" s="246"/>
      <c r="S1299" s="246"/>
      <c r="T1299" s="246"/>
      <c r="U1299" s="246"/>
      <c r="V1299" s="246"/>
      <c r="W1299" s="246"/>
      <c r="X1299" s="246"/>
      <c r="Y1299" s="246"/>
      <c r="Z1299" s="246"/>
      <c r="AA1299" s="246"/>
      <c r="AB1299" s="246"/>
      <c r="AC1299" s="246"/>
      <c r="AD1299" s="246"/>
      <c r="AE1299" s="360"/>
      <c r="AF1299" s="349"/>
      <c r="AG1299" s="349"/>
      <c r="AH1299" s="349"/>
      <c r="AI1299" s="349"/>
      <c r="AJ1299" s="349"/>
      <c r="AK1299" s="349"/>
      <c r="AL1299" s="349"/>
      <c r="AM1299" s="349"/>
      <c r="AN1299" s="349"/>
      <c r="AO1299" s="349"/>
      <c r="AP1299" s="349"/>
      <c r="AQ1299" s="349"/>
      <c r="AR1299" s="349"/>
      <c r="AS1299" s="247">
        <f>SUM(AE1299:AR1299)</f>
        <v>0</v>
      </c>
    </row>
    <row r="1300" spans="1:45" ht="15" hidden="1" customHeight="1" outlineLevel="1">
      <c r="A1300" s="434"/>
      <c r="B1300" s="245" t="s">
        <v>684</v>
      </c>
      <c r="C1300" s="242" t="s">
        <v>325</v>
      </c>
      <c r="D1300" s="246"/>
      <c r="E1300" s="246"/>
      <c r="F1300" s="246"/>
      <c r="G1300" s="246"/>
      <c r="H1300" s="246"/>
      <c r="I1300" s="246"/>
      <c r="J1300" s="246"/>
      <c r="K1300" s="246"/>
      <c r="L1300" s="246"/>
      <c r="M1300" s="246"/>
      <c r="N1300" s="246"/>
      <c r="O1300" s="246"/>
      <c r="P1300" s="246"/>
      <c r="Q1300" s="246">
        <f>Q1299</f>
        <v>12</v>
      </c>
      <c r="R1300" s="246"/>
      <c r="S1300" s="246"/>
      <c r="T1300" s="246"/>
      <c r="U1300" s="246"/>
      <c r="V1300" s="246"/>
      <c r="W1300" s="246"/>
      <c r="X1300" s="246"/>
      <c r="Y1300" s="246"/>
      <c r="Z1300" s="246"/>
      <c r="AA1300" s="246"/>
      <c r="AB1300" s="246"/>
      <c r="AC1300" s="246"/>
      <c r="AD1300" s="246"/>
      <c r="AE1300" s="345">
        <f>AE1299</f>
        <v>0</v>
      </c>
      <c r="AF1300" s="345">
        <f t="shared" ref="AF1300:AR1300" si="3523">AF1299</f>
        <v>0</v>
      </c>
      <c r="AG1300" s="345">
        <f t="shared" si="3523"/>
        <v>0</v>
      </c>
      <c r="AH1300" s="345">
        <f t="shared" si="3523"/>
        <v>0</v>
      </c>
      <c r="AI1300" s="345">
        <f t="shared" si="3523"/>
        <v>0</v>
      </c>
      <c r="AJ1300" s="345">
        <f t="shared" si="3523"/>
        <v>0</v>
      </c>
      <c r="AK1300" s="345">
        <f t="shared" si="3523"/>
        <v>0</v>
      </c>
      <c r="AL1300" s="345">
        <f t="shared" si="3523"/>
        <v>0</v>
      </c>
      <c r="AM1300" s="345">
        <f t="shared" si="3523"/>
        <v>0</v>
      </c>
      <c r="AN1300" s="345">
        <f t="shared" si="3523"/>
        <v>0</v>
      </c>
      <c r="AO1300" s="345">
        <f t="shared" si="3523"/>
        <v>0</v>
      </c>
      <c r="AP1300" s="345">
        <f t="shared" si="3523"/>
        <v>0</v>
      </c>
      <c r="AQ1300" s="345">
        <f t="shared" si="3523"/>
        <v>0</v>
      </c>
      <c r="AR1300" s="345">
        <f t="shared" si="3523"/>
        <v>0</v>
      </c>
      <c r="AS1300" s="257"/>
    </row>
    <row r="1301" spans="1:45" ht="15" hidden="1" customHeight="1" outlineLevel="1">
      <c r="A1301" s="434"/>
      <c r="B1301" s="362"/>
      <c r="C1301" s="242"/>
      <c r="D1301" s="242"/>
      <c r="E1301" s="242"/>
      <c r="F1301" s="242"/>
      <c r="G1301" s="242"/>
      <c r="H1301" s="242"/>
      <c r="I1301" s="242"/>
      <c r="J1301" s="242"/>
      <c r="K1301" s="242"/>
      <c r="L1301" s="242"/>
      <c r="M1301" s="242"/>
      <c r="N1301" s="242"/>
      <c r="O1301" s="242"/>
      <c r="P1301" s="242"/>
      <c r="Q1301" s="242"/>
      <c r="R1301" s="242"/>
      <c r="S1301" s="242"/>
      <c r="T1301" s="242"/>
      <c r="U1301" s="242"/>
      <c r="V1301" s="242"/>
      <c r="W1301" s="242"/>
      <c r="X1301" s="242"/>
      <c r="Y1301" s="242"/>
      <c r="Z1301" s="242"/>
      <c r="AA1301" s="242"/>
      <c r="AB1301" s="242"/>
      <c r="AC1301" s="242"/>
      <c r="AD1301" s="242"/>
      <c r="AE1301" s="346"/>
      <c r="AF1301" s="359"/>
      <c r="AG1301" s="359"/>
      <c r="AH1301" s="359"/>
      <c r="AI1301" s="359"/>
      <c r="AJ1301" s="359"/>
      <c r="AK1301" s="359"/>
      <c r="AL1301" s="359"/>
      <c r="AM1301" s="359"/>
      <c r="AN1301" s="359"/>
      <c r="AO1301" s="359"/>
      <c r="AP1301" s="359"/>
      <c r="AQ1301" s="359"/>
      <c r="AR1301" s="359"/>
      <c r="AS1301" s="257"/>
    </row>
    <row r="1302" spans="1:45" ht="15" hidden="1" customHeight="1" outlineLevel="1">
      <c r="A1302" s="434">
        <v>32</v>
      </c>
      <c r="B1302" s="362" t="s">
        <v>513</v>
      </c>
      <c r="C1302" s="242" t="s">
        <v>323</v>
      </c>
      <c r="D1302" s="246"/>
      <c r="E1302" s="246"/>
      <c r="F1302" s="246"/>
      <c r="G1302" s="246"/>
      <c r="H1302" s="246"/>
      <c r="I1302" s="246"/>
      <c r="J1302" s="246"/>
      <c r="K1302" s="246"/>
      <c r="L1302" s="246"/>
      <c r="M1302" s="246"/>
      <c r="N1302" s="246"/>
      <c r="O1302" s="246"/>
      <c r="P1302" s="246"/>
      <c r="Q1302" s="246">
        <v>12</v>
      </c>
      <c r="R1302" s="246"/>
      <c r="S1302" s="246"/>
      <c r="T1302" s="246"/>
      <c r="U1302" s="246"/>
      <c r="V1302" s="246"/>
      <c r="W1302" s="246"/>
      <c r="X1302" s="246"/>
      <c r="Y1302" s="246"/>
      <c r="Z1302" s="246"/>
      <c r="AA1302" s="246"/>
      <c r="AB1302" s="246"/>
      <c r="AC1302" s="246"/>
      <c r="AD1302" s="246"/>
      <c r="AE1302" s="360"/>
      <c r="AF1302" s="349"/>
      <c r="AG1302" s="349"/>
      <c r="AH1302" s="349"/>
      <c r="AI1302" s="349"/>
      <c r="AJ1302" s="349"/>
      <c r="AK1302" s="349"/>
      <c r="AL1302" s="349"/>
      <c r="AM1302" s="349"/>
      <c r="AN1302" s="349"/>
      <c r="AO1302" s="349"/>
      <c r="AP1302" s="349"/>
      <c r="AQ1302" s="349"/>
      <c r="AR1302" s="349"/>
      <c r="AS1302" s="247">
        <f>SUM(AE1302:AR1302)</f>
        <v>0</v>
      </c>
    </row>
    <row r="1303" spans="1:45" ht="15" hidden="1" customHeight="1" outlineLevel="1">
      <c r="A1303" s="434"/>
      <c r="B1303" s="245" t="s">
        <v>684</v>
      </c>
      <c r="C1303" s="242" t="s">
        <v>325</v>
      </c>
      <c r="D1303" s="246"/>
      <c r="E1303" s="246"/>
      <c r="F1303" s="246"/>
      <c r="G1303" s="246"/>
      <c r="H1303" s="246"/>
      <c r="I1303" s="246"/>
      <c r="J1303" s="246"/>
      <c r="K1303" s="246"/>
      <c r="L1303" s="246"/>
      <c r="M1303" s="246"/>
      <c r="N1303" s="246"/>
      <c r="O1303" s="246"/>
      <c r="P1303" s="246"/>
      <c r="Q1303" s="246">
        <f>Q1302</f>
        <v>12</v>
      </c>
      <c r="R1303" s="246"/>
      <c r="S1303" s="246"/>
      <c r="T1303" s="246"/>
      <c r="U1303" s="246"/>
      <c r="V1303" s="246"/>
      <c r="W1303" s="246"/>
      <c r="X1303" s="246"/>
      <c r="Y1303" s="246"/>
      <c r="Z1303" s="246"/>
      <c r="AA1303" s="246"/>
      <c r="AB1303" s="246"/>
      <c r="AC1303" s="246"/>
      <c r="AD1303" s="246"/>
      <c r="AE1303" s="345">
        <f>AE1302</f>
        <v>0</v>
      </c>
      <c r="AF1303" s="345">
        <f t="shared" ref="AF1303:AR1303" si="3524">AF1302</f>
        <v>0</v>
      </c>
      <c r="AG1303" s="345">
        <f t="shared" si="3524"/>
        <v>0</v>
      </c>
      <c r="AH1303" s="345">
        <f t="shared" si="3524"/>
        <v>0</v>
      </c>
      <c r="AI1303" s="345">
        <f t="shared" si="3524"/>
        <v>0</v>
      </c>
      <c r="AJ1303" s="345">
        <f t="shared" si="3524"/>
        <v>0</v>
      </c>
      <c r="AK1303" s="345">
        <f t="shared" si="3524"/>
        <v>0</v>
      </c>
      <c r="AL1303" s="345">
        <f t="shared" si="3524"/>
        <v>0</v>
      </c>
      <c r="AM1303" s="345">
        <f t="shared" si="3524"/>
        <v>0</v>
      </c>
      <c r="AN1303" s="345">
        <f t="shared" si="3524"/>
        <v>0</v>
      </c>
      <c r="AO1303" s="345">
        <f t="shared" si="3524"/>
        <v>0</v>
      </c>
      <c r="AP1303" s="345">
        <f t="shared" si="3524"/>
        <v>0</v>
      </c>
      <c r="AQ1303" s="345">
        <f t="shared" si="3524"/>
        <v>0</v>
      </c>
      <c r="AR1303" s="345">
        <f t="shared" si="3524"/>
        <v>0</v>
      </c>
      <c r="AS1303" s="257"/>
    </row>
    <row r="1304" spans="1:45" ht="15" hidden="1" customHeight="1" outlineLevel="1">
      <c r="A1304" s="434"/>
      <c r="B1304" s="362"/>
      <c r="C1304" s="242"/>
      <c r="D1304" s="242"/>
      <c r="E1304" s="242"/>
      <c r="F1304" s="242"/>
      <c r="G1304" s="242"/>
      <c r="H1304" s="242"/>
      <c r="I1304" s="242"/>
      <c r="J1304" s="242"/>
      <c r="K1304" s="242"/>
      <c r="L1304" s="242"/>
      <c r="M1304" s="242"/>
      <c r="N1304" s="242"/>
      <c r="O1304" s="242"/>
      <c r="P1304" s="242"/>
      <c r="Q1304" s="242"/>
      <c r="R1304" s="242"/>
      <c r="S1304" s="242"/>
      <c r="T1304" s="242"/>
      <c r="U1304" s="242"/>
      <c r="V1304" s="242"/>
      <c r="W1304" s="242"/>
      <c r="X1304" s="242"/>
      <c r="Y1304" s="242"/>
      <c r="Z1304" s="242"/>
      <c r="AA1304" s="242"/>
      <c r="AB1304" s="242"/>
      <c r="AC1304" s="242"/>
      <c r="AD1304" s="242"/>
      <c r="AE1304" s="346"/>
      <c r="AF1304" s="359"/>
      <c r="AG1304" s="359"/>
      <c r="AH1304" s="359"/>
      <c r="AI1304" s="359"/>
      <c r="AJ1304" s="359"/>
      <c r="AK1304" s="359"/>
      <c r="AL1304" s="359"/>
      <c r="AM1304" s="359"/>
      <c r="AN1304" s="359"/>
      <c r="AO1304" s="359"/>
      <c r="AP1304" s="359"/>
      <c r="AQ1304" s="359"/>
      <c r="AR1304" s="359"/>
      <c r="AS1304" s="257"/>
    </row>
    <row r="1305" spans="1:45" ht="15" hidden="1" customHeight="1" outlineLevel="1">
      <c r="A1305" s="434"/>
      <c r="B1305" s="239" t="s">
        <v>514</v>
      </c>
      <c r="C1305" s="242"/>
      <c r="D1305" s="242"/>
      <c r="E1305" s="242"/>
      <c r="F1305" s="242"/>
      <c r="G1305" s="242"/>
      <c r="H1305" s="242"/>
      <c r="I1305" s="242"/>
      <c r="J1305" s="242"/>
      <c r="K1305" s="242"/>
      <c r="L1305" s="242"/>
      <c r="M1305" s="242"/>
      <c r="N1305" s="242"/>
      <c r="O1305" s="242"/>
      <c r="P1305" s="242"/>
      <c r="Q1305" s="242"/>
      <c r="R1305" s="242"/>
      <c r="S1305" s="242"/>
      <c r="T1305" s="242"/>
      <c r="U1305" s="242"/>
      <c r="V1305" s="242"/>
      <c r="W1305" s="242"/>
      <c r="X1305" s="242"/>
      <c r="Y1305" s="242"/>
      <c r="Z1305" s="242"/>
      <c r="AA1305" s="242"/>
      <c r="AB1305" s="242"/>
      <c r="AC1305" s="242"/>
      <c r="AD1305" s="242"/>
      <c r="AE1305" s="346"/>
      <c r="AF1305" s="359"/>
      <c r="AG1305" s="359"/>
      <c r="AH1305" s="359"/>
      <c r="AI1305" s="359"/>
      <c r="AJ1305" s="359"/>
      <c r="AK1305" s="359"/>
      <c r="AL1305" s="359"/>
      <c r="AM1305" s="359"/>
      <c r="AN1305" s="359"/>
      <c r="AO1305" s="359"/>
      <c r="AP1305" s="359"/>
      <c r="AQ1305" s="359"/>
      <c r="AR1305" s="359"/>
      <c r="AS1305" s="257"/>
    </row>
    <row r="1306" spans="1:45" ht="15" hidden="1" customHeight="1" outlineLevel="1">
      <c r="A1306" s="434">
        <v>33</v>
      </c>
      <c r="B1306" s="362" t="s">
        <v>515</v>
      </c>
      <c r="C1306" s="242" t="s">
        <v>323</v>
      </c>
      <c r="D1306" s="246"/>
      <c r="E1306" s="246"/>
      <c r="F1306" s="246"/>
      <c r="G1306" s="246"/>
      <c r="H1306" s="246"/>
      <c r="I1306" s="246"/>
      <c r="J1306" s="246"/>
      <c r="K1306" s="246"/>
      <c r="L1306" s="246"/>
      <c r="M1306" s="246"/>
      <c r="N1306" s="246"/>
      <c r="O1306" s="246"/>
      <c r="P1306" s="246"/>
      <c r="Q1306" s="246">
        <v>0</v>
      </c>
      <c r="R1306" s="246"/>
      <c r="S1306" s="246"/>
      <c r="T1306" s="246"/>
      <c r="U1306" s="246"/>
      <c r="V1306" s="246"/>
      <c r="W1306" s="246"/>
      <c r="X1306" s="246"/>
      <c r="Y1306" s="246"/>
      <c r="Z1306" s="246"/>
      <c r="AA1306" s="246"/>
      <c r="AB1306" s="246"/>
      <c r="AC1306" s="246"/>
      <c r="AD1306" s="246"/>
      <c r="AE1306" s="360"/>
      <c r="AF1306" s="349"/>
      <c r="AG1306" s="349"/>
      <c r="AH1306" s="349"/>
      <c r="AI1306" s="349"/>
      <c r="AJ1306" s="349"/>
      <c r="AK1306" s="349"/>
      <c r="AL1306" s="349"/>
      <c r="AM1306" s="349"/>
      <c r="AN1306" s="349"/>
      <c r="AO1306" s="349"/>
      <c r="AP1306" s="349"/>
      <c r="AQ1306" s="349"/>
      <c r="AR1306" s="349"/>
      <c r="AS1306" s="247">
        <f>SUM(AE1306:AR1306)</f>
        <v>0</v>
      </c>
    </row>
    <row r="1307" spans="1:45" ht="15" hidden="1" customHeight="1" outlineLevel="1">
      <c r="A1307" s="434"/>
      <c r="B1307" s="245" t="s">
        <v>684</v>
      </c>
      <c r="C1307" s="242" t="s">
        <v>325</v>
      </c>
      <c r="D1307" s="246"/>
      <c r="E1307" s="246"/>
      <c r="F1307" s="246"/>
      <c r="G1307" s="246"/>
      <c r="H1307" s="246"/>
      <c r="I1307" s="246"/>
      <c r="J1307" s="246"/>
      <c r="K1307" s="246"/>
      <c r="L1307" s="246"/>
      <c r="M1307" s="246"/>
      <c r="N1307" s="246"/>
      <c r="O1307" s="246"/>
      <c r="P1307" s="246"/>
      <c r="Q1307" s="246">
        <f>Q1306</f>
        <v>0</v>
      </c>
      <c r="R1307" s="246"/>
      <c r="S1307" s="246"/>
      <c r="T1307" s="246"/>
      <c r="U1307" s="246"/>
      <c r="V1307" s="246"/>
      <c r="W1307" s="246"/>
      <c r="X1307" s="246"/>
      <c r="Y1307" s="246"/>
      <c r="Z1307" s="246"/>
      <c r="AA1307" s="246"/>
      <c r="AB1307" s="246"/>
      <c r="AC1307" s="246"/>
      <c r="AD1307" s="246"/>
      <c r="AE1307" s="345">
        <f>AE1306</f>
        <v>0</v>
      </c>
      <c r="AF1307" s="345">
        <f t="shared" ref="AF1307:AR1307" si="3525">AF1306</f>
        <v>0</v>
      </c>
      <c r="AG1307" s="345">
        <f t="shared" si="3525"/>
        <v>0</v>
      </c>
      <c r="AH1307" s="345">
        <f t="shared" si="3525"/>
        <v>0</v>
      </c>
      <c r="AI1307" s="345">
        <f t="shared" si="3525"/>
        <v>0</v>
      </c>
      <c r="AJ1307" s="345">
        <f t="shared" si="3525"/>
        <v>0</v>
      </c>
      <c r="AK1307" s="345">
        <f t="shared" si="3525"/>
        <v>0</v>
      </c>
      <c r="AL1307" s="345">
        <f t="shared" si="3525"/>
        <v>0</v>
      </c>
      <c r="AM1307" s="345">
        <f t="shared" si="3525"/>
        <v>0</v>
      </c>
      <c r="AN1307" s="345">
        <f t="shared" si="3525"/>
        <v>0</v>
      </c>
      <c r="AO1307" s="345">
        <f t="shared" si="3525"/>
        <v>0</v>
      </c>
      <c r="AP1307" s="345">
        <f t="shared" si="3525"/>
        <v>0</v>
      </c>
      <c r="AQ1307" s="345">
        <f t="shared" si="3525"/>
        <v>0</v>
      </c>
      <c r="AR1307" s="345">
        <f t="shared" si="3525"/>
        <v>0</v>
      </c>
      <c r="AS1307" s="257"/>
    </row>
    <row r="1308" spans="1:45" ht="15" hidden="1" customHeight="1" outlineLevel="1">
      <c r="A1308" s="434"/>
      <c r="B1308" s="362"/>
      <c r="C1308" s="242"/>
      <c r="D1308" s="242"/>
      <c r="E1308" s="242"/>
      <c r="F1308" s="242"/>
      <c r="G1308" s="242"/>
      <c r="H1308" s="242"/>
      <c r="I1308" s="242"/>
      <c r="J1308" s="242"/>
      <c r="K1308" s="242"/>
      <c r="L1308" s="242"/>
      <c r="M1308" s="242"/>
      <c r="N1308" s="242"/>
      <c r="O1308" s="242"/>
      <c r="P1308" s="242"/>
      <c r="Q1308" s="242"/>
      <c r="R1308" s="242"/>
      <c r="S1308" s="242"/>
      <c r="T1308" s="242"/>
      <c r="U1308" s="242"/>
      <c r="V1308" s="242"/>
      <c r="W1308" s="242"/>
      <c r="X1308" s="242"/>
      <c r="Y1308" s="242"/>
      <c r="Z1308" s="242"/>
      <c r="AA1308" s="242"/>
      <c r="AB1308" s="242"/>
      <c r="AC1308" s="242"/>
      <c r="AD1308" s="242"/>
      <c r="AE1308" s="346"/>
      <c r="AF1308" s="359"/>
      <c r="AG1308" s="359"/>
      <c r="AH1308" s="359"/>
      <c r="AI1308" s="359"/>
      <c r="AJ1308" s="359"/>
      <c r="AK1308" s="359"/>
      <c r="AL1308" s="359"/>
      <c r="AM1308" s="359"/>
      <c r="AN1308" s="359"/>
      <c r="AO1308" s="359"/>
      <c r="AP1308" s="359"/>
      <c r="AQ1308" s="359"/>
      <c r="AR1308" s="359"/>
      <c r="AS1308" s="257"/>
    </row>
    <row r="1309" spans="1:45" ht="15" hidden="1" customHeight="1" outlineLevel="1">
      <c r="A1309" s="434">
        <v>34</v>
      </c>
      <c r="B1309" s="362" t="s">
        <v>516</v>
      </c>
      <c r="C1309" s="242" t="s">
        <v>323</v>
      </c>
      <c r="D1309" s="246"/>
      <c r="E1309" s="246"/>
      <c r="F1309" s="246"/>
      <c r="G1309" s="246"/>
      <c r="H1309" s="246"/>
      <c r="I1309" s="246"/>
      <c r="J1309" s="246"/>
      <c r="K1309" s="246"/>
      <c r="L1309" s="246"/>
      <c r="M1309" s="246"/>
      <c r="N1309" s="246"/>
      <c r="O1309" s="246"/>
      <c r="P1309" s="246"/>
      <c r="Q1309" s="246">
        <v>0</v>
      </c>
      <c r="R1309" s="246"/>
      <c r="S1309" s="246"/>
      <c r="T1309" s="246"/>
      <c r="U1309" s="246"/>
      <c r="V1309" s="246"/>
      <c r="W1309" s="246"/>
      <c r="X1309" s="246"/>
      <c r="Y1309" s="246"/>
      <c r="Z1309" s="246"/>
      <c r="AA1309" s="246"/>
      <c r="AB1309" s="246"/>
      <c r="AC1309" s="246"/>
      <c r="AD1309" s="246"/>
      <c r="AE1309" s="360"/>
      <c r="AF1309" s="349"/>
      <c r="AG1309" s="349"/>
      <c r="AH1309" s="349"/>
      <c r="AI1309" s="349"/>
      <c r="AJ1309" s="349"/>
      <c r="AK1309" s="349"/>
      <c r="AL1309" s="349"/>
      <c r="AM1309" s="349"/>
      <c r="AN1309" s="349"/>
      <c r="AO1309" s="349"/>
      <c r="AP1309" s="349"/>
      <c r="AQ1309" s="349"/>
      <c r="AR1309" s="349"/>
      <c r="AS1309" s="247">
        <f>SUM(AE1309:AR1309)</f>
        <v>0</v>
      </c>
    </row>
    <row r="1310" spans="1:45" ht="15" hidden="1" customHeight="1" outlineLevel="1">
      <c r="A1310" s="434"/>
      <c r="B1310" s="245" t="s">
        <v>684</v>
      </c>
      <c r="C1310" s="242" t="s">
        <v>325</v>
      </c>
      <c r="D1310" s="246"/>
      <c r="E1310" s="246"/>
      <c r="F1310" s="246"/>
      <c r="G1310" s="246"/>
      <c r="H1310" s="246"/>
      <c r="I1310" s="246"/>
      <c r="J1310" s="246"/>
      <c r="K1310" s="246"/>
      <c r="L1310" s="246"/>
      <c r="M1310" s="246"/>
      <c r="N1310" s="246"/>
      <c r="O1310" s="246"/>
      <c r="P1310" s="246"/>
      <c r="Q1310" s="246">
        <f>Q1309</f>
        <v>0</v>
      </c>
      <c r="R1310" s="246"/>
      <c r="S1310" s="246"/>
      <c r="T1310" s="246"/>
      <c r="U1310" s="246"/>
      <c r="V1310" s="246"/>
      <c r="W1310" s="246"/>
      <c r="X1310" s="246"/>
      <c r="Y1310" s="246"/>
      <c r="Z1310" s="246"/>
      <c r="AA1310" s="246"/>
      <c r="AB1310" s="246"/>
      <c r="AC1310" s="246"/>
      <c r="AD1310" s="246"/>
      <c r="AE1310" s="345">
        <f>AE1309</f>
        <v>0</v>
      </c>
      <c r="AF1310" s="345">
        <f t="shared" ref="AF1310:AR1310" si="3526">AF1309</f>
        <v>0</v>
      </c>
      <c r="AG1310" s="345">
        <f t="shared" si="3526"/>
        <v>0</v>
      </c>
      <c r="AH1310" s="345">
        <f t="shared" si="3526"/>
        <v>0</v>
      </c>
      <c r="AI1310" s="345">
        <f t="shared" si="3526"/>
        <v>0</v>
      </c>
      <c r="AJ1310" s="345">
        <f t="shared" si="3526"/>
        <v>0</v>
      </c>
      <c r="AK1310" s="345">
        <f t="shared" si="3526"/>
        <v>0</v>
      </c>
      <c r="AL1310" s="345">
        <f t="shared" si="3526"/>
        <v>0</v>
      </c>
      <c r="AM1310" s="345">
        <f t="shared" si="3526"/>
        <v>0</v>
      </c>
      <c r="AN1310" s="345">
        <f t="shared" si="3526"/>
        <v>0</v>
      </c>
      <c r="AO1310" s="345">
        <f t="shared" si="3526"/>
        <v>0</v>
      </c>
      <c r="AP1310" s="345">
        <f t="shared" si="3526"/>
        <v>0</v>
      </c>
      <c r="AQ1310" s="345">
        <f t="shared" si="3526"/>
        <v>0</v>
      </c>
      <c r="AR1310" s="345">
        <f t="shared" si="3526"/>
        <v>0</v>
      </c>
      <c r="AS1310" s="257"/>
    </row>
    <row r="1311" spans="1:45" ht="15" hidden="1" customHeight="1" outlineLevel="1">
      <c r="A1311" s="434"/>
      <c r="B1311" s="362"/>
      <c r="C1311" s="242"/>
      <c r="D1311" s="242"/>
      <c r="E1311" s="242"/>
      <c r="F1311" s="242"/>
      <c r="G1311" s="242"/>
      <c r="H1311" s="242"/>
      <c r="I1311" s="242"/>
      <c r="J1311" s="242"/>
      <c r="K1311" s="242"/>
      <c r="L1311" s="242"/>
      <c r="M1311" s="242"/>
      <c r="N1311" s="242"/>
      <c r="O1311" s="242"/>
      <c r="P1311" s="242"/>
      <c r="Q1311" s="242"/>
      <c r="R1311" s="242"/>
      <c r="S1311" s="242"/>
      <c r="T1311" s="242"/>
      <c r="U1311" s="242"/>
      <c r="V1311" s="242"/>
      <c r="W1311" s="242"/>
      <c r="X1311" s="242"/>
      <c r="Y1311" s="242"/>
      <c r="Z1311" s="242"/>
      <c r="AA1311" s="242"/>
      <c r="AB1311" s="242"/>
      <c r="AC1311" s="242"/>
      <c r="AD1311" s="242"/>
      <c r="AE1311" s="346"/>
      <c r="AF1311" s="359"/>
      <c r="AG1311" s="359"/>
      <c r="AH1311" s="359"/>
      <c r="AI1311" s="359"/>
      <c r="AJ1311" s="359"/>
      <c r="AK1311" s="359"/>
      <c r="AL1311" s="359"/>
      <c r="AM1311" s="359"/>
      <c r="AN1311" s="359"/>
      <c r="AO1311" s="359"/>
      <c r="AP1311" s="359"/>
      <c r="AQ1311" s="359"/>
      <c r="AR1311" s="359"/>
      <c r="AS1311" s="257"/>
    </row>
    <row r="1312" spans="1:45" ht="15" hidden="1" customHeight="1" outlineLevel="1">
      <c r="A1312" s="434">
        <v>35</v>
      </c>
      <c r="B1312" s="362" t="s">
        <v>517</v>
      </c>
      <c r="C1312" s="242" t="s">
        <v>323</v>
      </c>
      <c r="D1312" s="246"/>
      <c r="E1312" s="246"/>
      <c r="F1312" s="246"/>
      <c r="G1312" s="246"/>
      <c r="H1312" s="246"/>
      <c r="I1312" s="246"/>
      <c r="J1312" s="246"/>
      <c r="K1312" s="246"/>
      <c r="L1312" s="246"/>
      <c r="M1312" s="246"/>
      <c r="N1312" s="246"/>
      <c r="O1312" s="246"/>
      <c r="P1312" s="246"/>
      <c r="Q1312" s="246">
        <v>0</v>
      </c>
      <c r="R1312" s="246"/>
      <c r="S1312" s="246"/>
      <c r="T1312" s="246"/>
      <c r="U1312" s="246"/>
      <c r="V1312" s="246"/>
      <c r="W1312" s="246"/>
      <c r="X1312" s="246"/>
      <c r="Y1312" s="246"/>
      <c r="Z1312" s="246"/>
      <c r="AA1312" s="246"/>
      <c r="AB1312" s="246"/>
      <c r="AC1312" s="246"/>
      <c r="AD1312" s="246"/>
      <c r="AE1312" s="360"/>
      <c r="AF1312" s="349"/>
      <c r="AG1312" s="349"/>
      <c r="AH1312" s="349"/>
      <c r="AI1312" s="349"/>
      <c r="AJ1312" s="349"/>
      <c r="AK1312" s="349"/>
      <c r="AL1312" s="349"/>
      <c r="AM1312" s="349"/>
      <c r="AN1312" s="349"/>
      <c r="AO1312" s="349"/>
      <c r="AP1312" s="349"/>
      <c r="AQ1312" s="349"/>
      <c r="AR1312" s="349"/>
      <c r="AS1312" s="247">
        <f>SUM(AE1312:AR1312)</f>
        <v>0</v>
      </c>
    </row>
    <row r="1313" spans="1:45" ht="15" hidden="1" customHeight="1" outlineLevel="1">
      <c r="A1313" s="434"/>
      <c r="B1313" s="245" t="s">
        <v>684</v>
      </c>
      <c r="C1313" s="242" t="s">
        <v>325</v>
      </c>
      <c r="D1313" s="246"/>
      <c r="E1313" s="246"/>
      <c r="F1313" s="246"/>
      <c r="G1313" s="246"/>
      <c r="H1313" s="246"/>
      <c r="I1313" s="246"/>
      <c r="J1313" s="246"/>
      <c r="K1313" s="246"/>
      <c r="L1313" s="246"/>
      <c r="M1313" s="246"/>
      <c r="N1313" s="246"/>
      <c r="O1313" s="246"/>
      <c r="P1313" s="246"/>
      <c r="Q1313" s="246">
        <f>Q1312</f>
        <v>0</v>
      </c>
      <c r="R1313" s="246"/>
      <c r="S1313" s="246"/>
      <c r="T1313" s="246"/>
      <c r="U1313" s="246"/>
      <c r="V1313" s="246"/>
      <c r="W1313" s="246"/>
      <c r="X1313" s="246"/>
      <c r="Y1313" s="246"/>
      <c r="Z1313" s="246"/>
      <c r="AA1313" s="246"/>
      <c r="AB1313" s="246"/>
      <c r="AC1313" s="246"/>
      <c r="AD1313" s="246"/>
      <c r="AE1313" s="345">
        <f>AE1312</f>
        <v>0</v>
      </c>
      <c r="AF1313" s="345">
        <f t="shared" ref="AF1313:AR1313" si="3527">AF1312</f>
        <v>0</v>
      </c>
      <c r="AG1313" s="345">
        <f t="shared" si="3527"/>
        <v>0</v>
      </c>
      <c r="AH1313" s="345">
        <f t="shared" si="3527"/>
        <v>0</v>
      </c>
      <c r="AI1313" s="345">
        <f t="shared" si="3527"/>
        <v>0</v>
      </c>
      <c r="AJ1313" s="345">
        <f t="shared" si="3527"/>
        <v>0</v>
      </c>
      <c r="AK1313" s="345">
        <f t="shared" si="3527"/>
        <v>0</v>
      </c>
      <c r="AL1313" s="345">
        <f t="shared" si="3527"/>
        <v>0</v>
      </c>
      <c r="AM1313" s="345">
        <f t="shared" si="3527"/>
        <v>0</v>
      </c>
      <c r="AN1313" s="345">
        <f t="shared" si="3527"/>
        <v>0</v>
      </c>
      <c r="AO1313" s="345">
        <f t="shared" si="3527"/>
        <v>0</v>
      </c>
      <c r="AP1313" s="345">
        <f t="shared" si="3527"/>
        <v>0</v>
      </c>
      <c r="AQ1313" s="345">
        <f t="shared" si="3527"/>
        <v>0</v>
      </c>
      <c r="AR1313" s="345">
        <f t="shared" si="3527"/>
        <v>0</v>
      </c>
      <c r="AS1313" s="257"/>
    </row>
    <row r="1314" spans="1:45" ht="15" hidden="1" customHeight="1" outlineLevel="1">
      <c r="A1314" s="434"/>
      <c r="B1314" s="365"/>
      <c r="C1314" s="242"/>
      <c r="D1314" s="242"/>
      <c r="E1314" s="242"/>
      <c r="F1314" s="242"/>
      <c r="G1314" s="242"/>
      <c r="H1314" s="242"/>
      <c r="I1314" s="242"/>
      <c r="J1314" s="242"/>
      <c r="K1314" s="242"/>
      <c r="L1314" s="242"/>
      <c r="M1314" s="242"/>
      <c r="N1314" s="242"/>
      <c r="O1314" s="242"/>
      <c r="P1314" s="242"/>
      <c r="Q1314" s="242"/>
      <c r="R1314" s="242"/>
      <c r="S1314" s="242"/>
      <c r="T1314" s="242"/>
      <c r="U1314" s="242"/>
      <c r="V1314" s="242"/>
      <c r="W1314" s="242"/>
      <c r="X1314" s="242"/>
      <c r="Y1314" s="242"/>
      <c r="Z1314" s="242"/>
      <c r="AA1314" s="242"/>
      <c r="AB1314" s="242"/>
      <c r="AC1314" s="242"/>
      <c r="AD1314" s="242"/>
      <c r="AE1314" s="346"/>
      <c r="AF1314" s="359"/>
      <c r="AG1314" s="359"/>
      <c r="AH1314" s="359"/>
      <c r="AI1314" s="359"/>
      <c r="AJ1314" s="359"/>
      <c r="AK1314" s="359"/>
      <c r="AL1314" s="359"/>
      <c r="AM1314" s="359"/>
      <c r="AN1314" s="359"/>
      <c r="AO1314" s="359"/>
      <c r="AP1314" s="359"/>
      <c r="AQ1314" s="359"/>
      <c r="AR1314" s="359"/>
      <c r="AS1314" s="257"/>
    </row>
    <row r="1315" spans="1:45" ht="15" customHeight="1" collapsed="1">
      <c r="A1315" s="434"/>
      <c r="B1315" s="239" t="s">
        <v>518</v>
      </c>
      <c r="C1315" s="242"/>
      <c r="D1315" s="242"/>
      <c r="E1315" s="242"/>
      <c r="F1315" s="242"/>
      <c r="G1315" s="242"/>
      <c r="H1315" s="242"/>
      <c r="I1315" s="242"/>
      <c r="J1315" s="242"/>
      <c r="K1315" s="242"/>
      <c r="L1315" s="242"/>
      <c r="M1315" s="242"/>
      <c r="N1315" s="242"/>
      <c r="O1315" s="242"/>
      <c r="P1315" s="242"/>
      <c r="Q1315" s="242"/>
      <c r="R1315" s="242"/>
      <c r="S1315" s="242"/>
      <c r="T1315" s="242"/>
      <c r="U1315" s="242"/>
      <c r="V1315" s="242"/>
      <c r="W1315" s="242"/>
      <c r="X1315" s="242"/>
      <c r="Y1315" s="242"/>
      <c r="Z1315" s="242"/>
      <c r="AA1315" s="242"/>
      <c r="AB1315" s="242"/>
      <c r="AC1315" s="242"/>
      <c r="AD1315" s="242"/>
      <c r="AE1315" s="346"/>
      <c r="AF1315" s="359"/>
      <c r="AG1315" s="359"/>
      <c r="AH1315" s="359"/>
      <c r="AI1315" s="359"/>
      <c r="AJ1315" s="359"/>
      <c r="AK1315" s="359"/>
      <c r="AL1315" s="359"/>
      <c r="AM1315" s="359"/>
      <c r="AN1315" s="359"/>
      <c r="AO1315" s="359"/>
      <c r="AP1315" s="359"/>
      <c r="AQ1315" s="359"/>
      <c r="AR1315" s="359"/>
      <c r="AS1315" s="257"/>
    </row>
    <row r="1316" spans="1:45" ht="28.5" hidden="1" customHeight="1" outlineLevel="1">
      <c r="A1316" s="434">
        <v>36</v>
      </c>
      <c r="B1316" s="362" t="s">
        <v>519</v>
      </c>
      <c r="C1316" s="242" t="s">
        <v>323</v>
      </c>
      <c r="D1316" s="246"/>
      <c r="E1316" s="246"/>
      <c r="F1316" s="246"/>
      <c r="G1316" s="246"/>
      <c r="H1316" s="246"/>
      <c r="I1316" s="246"/>
      <c r="J1316" s="246"/>
      <c r="K1316" s="246"/>
      <c r="L1316" s="246"/>
      <c r="M1316" s="246"/>
      <c r="N1316" s="246"/>
      <c r="O1316" s="246"/>
      <c r="P1316" s="246"/>
      <c r="Q1316" s="246">
        <v>12</v>
      </c>
      <c r="R1316" s="246"/>
      <c r="S1316" s="246"/>
      <c r="T1316" s="246"/>
      <c r="U1316" s="246"/>
      <c r="V1316" s="246"/>
      <c r="W1316" s="246"/>
      <c r="X1316" s="246"/>
      <c r="Y1316" s="246"/>
      <c r="Z1316" s="246"/>
      <c r="AA1316" s="246"/>
      <c r="AB1316" s="246"/>
      <c r="AC1316" s="246"/>
      <c r="AD1316" s="246"/>
      <c r="AE1316" s="360"/>
      <c r="AF1316" s="349"/>
      <c r="AG1316" s="349"/>
      <c r="AH1316" s="349"/>
      <c r="AI1316" s="349"/>
      <c r="AJ1316" s="349"/>
      <c r="AK1316" s="349"/>
      <c r="AL1316" s="349"/>
      <c r="AM1316" s="349"/>
      <c r="AN1316" s="349"/>
      <c r="AO1316" s="349"/>
      <c r="AP1316" s="349"/>
      <c r="AQ1316" s="349"/>
      <c r="AR1316" s="349"/>
      <c r="AS1316" s="247">
        <f>SUM(AE1316:AR1316)</f>
        <v>0</v>
      </c>
    </row>
    <row r="1317" spans="1:45" ht="15" hidden="1" customHeight="1" outlineLevel="1">
      <c r="A1317" s="434"/>
      <c r="B1317" s="245" t="s">
        <v>684</v>
      </c>
      <c r="C1317" s="242" t="s">
        <v>325</v>
      </c>
      <c r="D1317" s="246"/>
      <c r="E1317" s="246"/>
      <c r="F1317" s="246"/>
      <c r="G1317" s="246"/>
      <c r="H1317" s="246"/>
      <c r="I1317" s="246"/>
      <c r="J1317" s="246"/>
      <c r="K1317" s="246"/>
      <c r="L1317" s="246"/>
      <c r="M1317" s="246"/>
      <c r="N1317" s="246"/>
      <c r="O1317" s="246"/>
      <c r="P1317" s="246"/>
      <c r="Q1317" s="246">
        <f>Q1316</f>
        <v>12</v>
      </c>
      <c r="R1317" s="246"/>
      <c r="S1317" s="246"/>
      <c r="T1317" s="246"/>
      <c r="U1317" s="246"/>
      <c r="V1317" s="246"/>
      <c r="W1317" s="246"/>
      <c r="X1317" s="246"/>
      <c r="Y1317" s="246"/>
      <c r="Z1317" s="246"/>
      <c r="AA1317" s="246"/>
      <c r="AB1317" s="246"/>
      <c r="AC1317" s="246"/>
      <c r="AD1317" s="246"/>
      <c r="AE1317" s="345">
        <f>AE1316</f>
        <v>0</v>
      </c>
      <c r="AF1317" s="345">
        <f t="shared" ref="AF1317:AR1317" si="3528">AF1316</f>
        <v>0</v>
      </c>
      <c r="AG1317" s="345">
        <f t="shared" si="3528"/>
        <v>0</v>
      </c>
      <c r="AH1317" s="345">
        <f t="shared" si="3528"/>
        <v>0</v>
      </c>
      <c r="AI1317" s="345">
        <f t="shared" si="3528"/>
        <v>0</v>
      </c>
      <c r="AJ1317" s="345">
        <f t="shared" si="3528"/>
        <v>0</v>
      </c>
      <c r="AK1317" s="345">
        <f t="shared" si="3528"/>
        <v>0</v>
      </c>
      <c r="AL1317" s="345">
        <f t="shared" si="3528"/>
        <v>0</v>
      </c>
      <c r="AM1317" s="345">
        <f t="shared" si="3528"/>
        <v>0</v>
      </c>
      <c r="AN1317" s="345">
        <f t="shared" si="3528"/>
        <v>0</v>
      </c>
      <c r="AO1317" s="345">
        <f t="shared" si="3528"/>
        <v>0</v>
      </c>
      <c r="AP1317" s="345">
        <f t="shared" si="3528"/>
        <v>0</v>
      </c>
      <c r="AQ1317" s="345">
        <f t="shared" si="3528"/>
        <v>0</v>
      </c>
      <c r="AR1317" s="345">
        <f t="shared" si="3528"/>
        <v>0</v>
      </c>
      <c r="AS1317" s="257"/>
    </row>
    <row r="1318" spans="1:45" ht="15" hidden="1" customHeight="1" outlineLevel="1">
      <c r="A1318" s="434"/>
      <c r="B1318" s="362"/>
      <c r="C1318" s="242"/>
      <c r="D1318" s="242"/>
      <c r="E1318" s="242"/>
      <c r="F1318" s="242"/>
      <c r="G1318" s="242"/>
      <c r="H1318" s="242"/>
      <c r="I1318" s="242"/>
      <c r="J1318" s="242"/>
      <c r="K1318" s="242"/>
      <c r="L1318" s="242"/>
      <c r="M1318" s="242"/>
      <c r="N1318" s="242"/>
      <c r="O1318" s="242"/>
      <c r="P1318" s="242"/>
      <c r="Q1318" s="242"/>
      <c r="R1318" s="242"/>
      <c r="S1318" s="242"/>
      <c r="T1318" s="242"/>
      <c r="U1318" s="242"/>
      <c r="V1318" s="242"/>
      <c r="W1318" s="242"/>
      <c r="X1318" s="242"/>
      <c r="Y1318" s="242"/>
      <c r="Z1318" s="242"/>
      <c r="AA1318" s="242"/>
      <c r="AB1318" s="242"/>
      <c r="AC1318" s="242"/>
      <c r="AD1318" s="242"/>
      <c r="AE1318" s="346"/>
      <c r="AF1318" s="359"/>
      <c r="AG1318" s="359"/>
      <c r="AH1318" s="359"/>
      <c r="AI1318" s="359"/>
      <c r="AJ1318" s="359"/>
      <c r="AK1318" s="359"/>
      <c r="AL1318" s="359"/>
      <c r="AM1318" s="359"/>
      <c r="AN1318" s="359"/>
      <c r="AO1318" s="359"/>
      <c r="AP1318" s="359"/>
      <c r="AQ1318" s="359"/>
      <c r="AR1318" s="359"/>
      <c r="AS1318" s="257"/>
    </row>
    <row r="1319" spans="1:45" ht="15" hidden="1" customHeight="1" outlineLevel="1">
      <c r="A1319" s="434">
        <v>37</v>
      </c>
      <c r="B1319" s="362" t="s">
        <v>520</v>
      </c>
      <c r="C1319" s="242" t="s">
        <v>323</v>
      </c>
      <c r="D1319" s="246"/>
      <c r="E1319" s="246"/>
      <c r="F1319" s="246"/>
      <c r="G1319" s="246"/>
      <c r="H1319" s="246"/>
      <c r="I1319" s="246"/>
      <c r="J1319" s="246"/>
      <c r="K1319" s="246"/>
      <c r="L1319" s="246"/>
      <c r="M1319" s="246"/>
      <c r="N1319" s="246"/>
      <c r="O1319" s="246"/>
      <c r="P1319" s="246"/>
      <c r="Q1319" s="246">
        <v>12</v>
      </c>
      <c r="R1319" s="246"/>
      <c r="S1319" s="246"/>
      <c r="T1319" s="246"/>
      <c r="U1319" s="246"/>
      <c r="V1319" s="246"/>
      <c r="W1319" s="246"/>
      <c r="X1319" s="246"/>
      <c r="Y1319" s="246"/>
      <c r="Z1319" s="246"/>
      <c r="AA1319" s="246"/>
      <c r="AB1319" s="246"/>
      <c r="AC1319" s="246"/>
      <c r="AD1319" s="246"/>
      <c r="AE1319" s="360"/>
      <c r="AF1319" s="349"/>
      <c r="AG1319" s="349"/>
      <c r="AH1319" s="349"/>
      <c r="AI1319" s="349"/>
      <c r="AJ1319" s="349"/>
      <c r="AK1319" s="349"/>
      <c r="AL1319" s="349"/>
      <c r="AM1319" s="349"/>
      <c r="AN1319" s="349"/>
      <c r="AO1319" s="349"/>
      <c r="AP1319" s="349"/>
      <c r="AQ1319" s="349"/>
      <c r="AR1319" s="349"/>
      <c r="AS1319" s="247">
        <f>SUM(AE1319:AR1319)</f>
        <v>0</v>
      </c>
    </row>
    <row r="1320" spans="1:45" ht="15" hidden="1" customHeight="1" outlineLevel="1">
      <c r="A1320" s="434"/>
      <c r="B1320" s="245" t="s">
        <v>684</v>
      </c>
      <c r="C1320" s="242" t="s">
        <v>325</v>
      </c>
      <c r="D1320" s="246"/>
      <c r="E1320" s="246"/>
      <c r="F1320" s="246"/>
      <c r="G1320" s="246"/>
      <c r="H1320" s="246"/>
      <c r="I1320" s="246"/>
      <c r="J1320" s="246"/>
      <c r="K1320" s="246"/>
      <c r="L1320" s="246"/>
      <c r="M1320" s="246"/>
      <c r="N1320" s="246"/>
      <c r="O1320" s="246"/>
      <c r="P1320" s="246"/>
      <c r="Q1320" s="246">
        <f>Q1319</f>
        <v>12</v>
      </c>
      <c r="R1320" s="246"/>
      <c r="S1320" s="246"/>
      <c r="T1320" s="246"/>
      <c r="U1320" s="246"/>
      <c r="V1320" s="246"/>
      <c r="W1320" s="246"/>
      <c r="X1320" s="246"/>
      <c r="Y1320" s="246"/>
      <c r="Z1320" s="246"/>
      <c r="AA1320" s="246"/>
      <c r="AB1320" s="246"/>
      <c r="AC1320" s="246"/>
      <c r="AD1320" s="246"/>
      <c r="AE1320" s="345">
        <f>AE1319</f>
        <v>0</v>
      </c>
      <c r="AF1320" s="345">
        <f t="shared" ref="AF1320:AR1320" si="3529">AF1319</f>
        <v>0</v>
      </c>
      <c r="AG1320" s="345">
        <f t="shared" si="3529"/>
        <v>0</v>
      </c>
      <c r="AH1320" s="345">
        <f t="shared" si="3529"/>
        <v>0</v>
      </c>
      <c r="AI1320" s="345">
        <f t="shared" si="3529"/>
        <v>0</v>
      </c>
      <c r="AJ1320" s="345">
        <f t="shared" si="3529"/>
        <v>0</v>
      </c>
      <c r="AK1320" s="345">
        <f t="shared" si="3529"/>
        <v>0</v>
      </c>
      <c r="AL1320" s="345">
        <f t="shared" si="3529"/>
        <v>0</v>
      </c>
      <c r="AM1320" s="345">
        <f t="shared" si="3529"/>
        <v>0</v>
      </c>
      <c r="AN1320" s="345">
        <f t="shared" si="3529"/>
        <v>0</v>
      </c>
      <c r="AO1320" s="345">
        <f t="shared" si="3529"/>
        <v>0</v>
      </c>
      <c r="AP1320" s="345">
        <f t="shared" si="3529"/>
        <v>0</v>
      </c>
      <c r="AQ1320" s="345">
        <f t="shared" si="3529"/>
        <v>0</v>
      </c>
      <c r="AR1320" s="345">
        <f t="shared" si="3529"/>
        <v>0</v>
      </c>
      <c r="AS1320" s="257"/>
    </row>
    <row r="1321" spans="1:45" ht="15" hidden="1" customHeight="1" outlineLevel="1">
      <c r="A1321" s="434"/>
      <c r="B1321" s="362"/>
      <c r="C1321" s="242"/>
      <c r="D1321" s="242"/>
      <c r="E1321" s="242"/>
      <c r="F1321" s="242"/>
      <c r="G1321" s="242"/>
      <c r="H1321" s="242"/>
      <c r="I1321" s="242"/>
      <c r="J1321" s="242"/>
      <c r="K1321" s="242"/>
      <c r="L1321" s="242"/>
      <c r="M1321" s="242"/>
      <c r="N1321" s="242"/>
      <c r="O1321" s="242"/>
      <c r="P1321" s="242"/>
      <c r="Q1321" s="242"/>
      <c r="R1321" s="242"/>
      <c r="S1321" s="242"/>
      <c r="T1321" s="242"/>
      <c r="U1321" s="242"/>
      <c r="V1321" s="242"/>
      <c r="W1321" s="242"/>
      <c r="X1321" s="242"/>
      <c r="Y1321" s="242"/>
      <c r="Z1321" s="242"/>
      <c r="AA1321" s="242"/>
      <c r="AB1321" s="242"/>
      <c r="AC1321" s="242"/>
      <c r="AD1321" s="242"/>
      <c r="AE1321" s="346"/>
      <c r="AF1321" s="359"/>
      <c r="AG1321" s="359"/>
      <c r="AH1321" s="359"/>
      <c r="AI1321" s="359"/>
      <c r="AJ1321" s="359"/>
      <c r="AK1321" s="359"/>
      <c r="AL1321" s="359"/>
      <c r="AM1321" s="359"/>
      <c r="AN1321" s="359"/>
      <c r="AO1321" s="359"/>
      <c r="AP1321" s="359"/>
      <c r="AQ1321" s="359"/>
      <c r="AR1321" s="359"/>
      <c r="AS1321" s="257"/>
    </row>
    <row r="1322" spans="1:45" ht="15" hidden="1" customHeight="1" outlineLevel="1">
      <c r="A1322" s="434">
        <v>38</v>
      </c>
      <c r="B1322" s="362" t="s">
        <v>521</v>
      </c>
      <c r="C1322" s="242" t="s">
        <v>323</v>
      </c>
      <c r="D1322" s="246"/>
      <c r="E1322" s="246"/>
      <c r="F1322" s="246"/>
      <c r="G1322" s="246"/>
      <c r="H1322" s="246"/>
      <c r="I1322" s="246"/>
      <c r="J1322" s="246"/>
      <c r="K1322" s="246"/>
      <c r="L1322" s="246"/>
      <c r="M1322" s="246"/>
      <c r="N1322" s="246"/>
      <c r="O1322" s="246"/>
      <c r="P1322" s="246"/>
      <c r="Q1322" s="246">
        <v>12</v>
      </c>
      <c r="R1322" s="246"/>
      <c r="S1322" s="246"/>
      <c r="T1322" s="246"/>
      <c r="U1322" s="246"/>
      <c r="V1322" s="246"/>
      <c r="W1322" s="246"/>
      <c r="X1322" s="246"/>
      <c r="Y1322" s="246"/>
      <c r="Z1322" s="246"/>
      <c r="AA1322" s="246"/>
      <c r="AB1322" s="246"/>
      <c r="AC1322" s="246"/>
      <c r="AD1322" s="246"/>
      <c r="AE1322" s="360"/>
      <c r="AF1322" s="349"/>
      <c r="AG1322" s="349"/>
      <c r="AH1322" s="349"/>
      <c r="AI1322" s="349"/>
      <c r="AJ1322" s="349"/>
      <c r="AK1322" s="349"/>
      <c r="AL1322" s="349"/>
      <c r="AM1322" s="349"/>
      <c r="AN1322" s="349"/>
      <c r="AO1322" s="349"/>
      <c r="AP1322" s="349"/>
      <c r="AQ1322" s="349"/>
      <c r="AR1322" s="349"/>
      <c r="AS1322" s="247">
        <f>SUM(AE1322:AR1322)</f>
        <v>0</v>
      </c>
    </row>
    <row r="1323" spans="1:45" ht="15" hidden="1" customHeight="1" outlineLevel="1">
      <c r="A1323" s="434"/>
      <c r="B1323" s="245" t="s">
        <v>684</v>
      </c>
      <c r="C1323" s="242" t="s">
        <v>325</v>
      </c>
      <c r="D1323" s="246"/>
      <c r="E1323" s="246"/>
      <c r="F1323" s="246"/>
      <c r="G1323" s="246"/>
      <c r="H1323" s="246"/>
      <c r="I1323" s="246"/>
      <c r="J1323" s="246"/>
      <c r="K1323" s="246"/>
      <c r="L1323" s="246"/>
      <c r="M1323" s="246"/>
      <c r="N1323" s="246"/>
      <c r="O1323" s="246"/>
      <c r="P1323" s="246"/>
      <c r="Q1323" s="246">
        <f>Q1322</f>
        <v>12</v>
      </c>
      <c r="R1323" s="246"/>
      <c r="S1323" s="246"/>
      <c r="T1323" s="246"/>
      <c r="U1323" s="246"/>
      <c r="V1323" s="246"/>
      <c r="W1323" s="246"/>
      <c r="X1323" s="246"/>
      <c r="Y1323" s="246"/>
      <c r="Z1323" s="246"/>
      <c r="AA1323" s="246"/>
      <c r="AB1323" s="246"/>
      <c r="AC1323" s="246"/>
      <c r="AD1323" s="246"/>
      <c r="AE1323" s="345">
        <f>AE1322</f>
        <v>0</v>
      </c>
      <c r="AF1323" s="345">
        <f t="shared" ref="AF1323:AR1323" si="3530">AF1322</f>
        <v>0</v>
      </c>
      <c r="AG1323" s="345">
        <f t="shared" si="3530"/>
        <v>0</v>
      </c>
      <c r="AH1323" s="345">
        <f t="shared" si="3530"/>
        <v>0</v>
      </c>
      <c r="AI1323" s="345">
        <f t="shared" si="3530"/>
        <v>0</v>
      </c>
      <c r="AJ1323" s="345">
        <f t="shared" si="3530"/>
        <v>0</v>
      </c>
      <c r="AK1323" s="345">
        <f t="shared" si="3530"/>
        <v>0</v>
      </c>
      <c r="AL1323" s="345">
        <f t="shared" si="3530"/>
        <v>0</v>
      </c>
      <c r="AM1323" s="345">
        <f t="shared" si="3530"/>
        <v>0</v>
      </c>
      <c r="AN1323" s="345">
        <f t="shared" si="3530"/>
        <v>0</v>
      </c>
      <c r="AO1323" s="345">
        <f t="shared" si="3530"/>
        <v>0</v>
      </c>
      <c r="AP1323" s="345">
        <f t="shared" si="3530"/>
        <v>0</v>
      </c>
      <c r="AQ1323" s="345">
        <f t="shared" si="3530"/>
        <v>0</v>
      </c>
      <c r="AR1323" s="345">
        <f t="shared" si="3530"/>
        <v>0</v>
      </c>
      <c r="AS1323" s="257"/>
    </row>
    <row r="1324" spans="1:45" ht="15" hidden="1" customHeight="1" outlineLevel="1">
      <c r="A1324" s="434"/>
      <c r="B1324" s="362"/>
      <c r="C1324" s="242"/>
      <c r="D1324" s="242"/>
      <c r="E1324" s="242"/>
      <c r="F1324" s="242"/>
      <c r="G1324" s="242"/>
      <c r="H1324" s="242"/>
      <c r="I1324" s="242"/>
      <c r="J1324" s="242"/>
      <c r="K1324" s="242"/>
      <c r="L1324" s="242"/>
      <c r="M1324" s="242"/>
      <c r="N1324" s="242"/>
      <c r="O1324" s="242"/>
      <c r="P1324" s="242"/>
      <c r="Q1324" s="242"/>
      <c r="R1324" s="242"/>
      <c r="S1324" s="242"/>
      <c r="T1324" s="242"/>
      <c r="U1324" s="242"/>
      <c r="V1324" s="242"/>
      <c r="W1324" s="242"/>
      <c r="X1324" s="242"/>
      <c r="Y1324" s="242"/>
      <c r="Z1324" s="242"/>
      <c r="AA1324" s="242"/>
      <c r="AB1324" s="242"/>
      <c r="AC1324" s="242"/>
      <c r="AD1324" s="242"/>
      <c r="AE1324" s="346"/>
      <c r="AF1324" s="359"/>
      <c r="AG1324" s="359"/>
      <c r="AH1324" s="359"/>
      <c r="AI1324" s="359"/>
      <c r="AJ1324" s="359"/>
      <c r="AK1324" s="359"/>
      <c r="AL1324" s="359"/>
      <c r="AM1324" s="359"/>
      <c r="AN1324" s="359"/>
      <c r="AO1324" s="359"/>
      <c r="AP1324" s="359"/>
      <c r="AQ1324" s="359"/>
      <c r="AR1324" s="359"/>
      <c r="AS1324" s="257"/>
    </row>
    <row r="1325" spans="1:45" ht="15" hidden="1" customHeight="1" outlineLevel="1">
      <c r="A1325" s="434">
        <v>39</v>
      </c>
      <c r="B1325" s="362" t="s">
        <v>522</v>
      </c>
      <c r="C1325" s="242" t="s">
        <v>323</v>
      </c>
      <c r="D1325" s="246"/>
      <c r="E1325" s="246"/>
      <c r="F1325" s="246"/>
      <c r="G1325" s="246"/>
      <c r="H1325" s="246"/>
      <c r="I1325" s="246"/>
      <c r="J1325" s="246"/>
      <c r="K1325" s="246"/>
      <c r="L1325" s="246"/>
      <c r="M1325" s="246"/>
      <c r="N1325" s="246"/>
      <c r="O1325" s="246"/>
      <c r="P1325" s="246"/>
      <c r="Q1325" s="246">
        <v>12</v>
      </c>
      <c r="R1325" s="246"/>
      <c r="S1325" s="246"/>
      <c r="T1325" s="246"/>
      <c r="U1325" s="246"/>
      <c r="V1325" s="246"/>
      <c r="W1325" s="246"/>
      <c r="X1325" s="246"/>
      <c r="Y1325" s="246"/>
      <c r="Z1325" s="246"/>
      <c r="AA1325" s="246"/>
      <c r="AB1325" s="246"/>
      <c r="AC1325" s="246"/>
      <c r="AD1325" s="246"/>
      <c r="AE1325" s="360"/>
      <c r="AF1325" s="349"/>
      <c r="AG1325" s="349"/>
      <c r="AH1325" s="349"/>
      <c r="AI1325" s="349"/>
      <c r="AJ1325" s="349"/>
      <c r="AK1325" s="349"/>
      <c r="AL1325" s="349"/>
      <c r="AM1325" s="349"/>
      <c r="AN1325" s="349"/>
      <c r="AO1325" s="349"/>
      <c r="AP1325" s="349"/>
      <c r="AQ1325" s="349"/>
      <c r="AR1325" s="349"/>
      <c r="AS1325" s="247">
        <f>SUM(AE1325:AR1325)</f>
        <v>0</v>
      </c>
    </row>
    <row r="1326" spans="1:45" ht="15" hidden="1" customHeight="1" outlineLevel="1">
      <c r="A1326" s="434"/>
      <c r="B1326" s="245" t="s">
        <v>684</v>
      </c>
      <c r="C1326" s="242" t="s">
        <v>325</v>
      </c>
      <c r="D1326" s="246"/>
      <c r="E1326" s="246"/>
      <c r="F1326" s="246"/>
      <c r="G1326" s="246"/>
      <c r="H1326" s="246"/>
      <c r="I1326" s="246"/>
      <c r="J1326" s="246"/>
      <c r="K1326" s="246"/>
      <c r="L1326" s="246"/>
      <c r="M1326" s="246"/>
      <c r="N1326" s="246"/>
      <c r="O1326" s="246"/>
      <c r="P1326" s="246"/>
      <c r="Q1326" s="246">
        <f>Q1325</f>
        <v>12</v>
      </c>
      <c r="R1326" s="246"/>
      <c r="S1326" s="246"/>
      <c r="T1326" s="246"/>
      <c r="U1326" s="246"/>
      <c r="V1326" s="246"/>
      <c r="W1326" s="246"/>
      <c r="X1326" s="246"/>
      <c r="Y1326" s="246"/>
      <c r="Z1326" s="246"/>
      <c r="AA1326" s="246"/>
      <c r="AB1326" s="246"/>
      <c r="AC1326" s="246"/>
      <c r="AD1326" s="246"/>
      <c r="AE1326" s="345">
        <f>AE1325</f>
        <v>0</v>
      </c>
      <c r="AF1326" s="345">
        <f t="shared" ref="AF1326:AR1326" si="3531">AF1325</f>
        <v>0</v>
      </c>
      <c r="AG1326" s="345">
        <f t="shared" si="3531"/>
        <v>0</v>
      </c>
      <c r="AH1326" s="345">
        <f t="shared" si="3531"/>
        <v>0</v>
      </c>
      <c r="AI1326" s="345">
        <f t="shared" si="3531"/>
        <v>0</v>
      </c>
      <c r="AJ1326" s="345">
        <f t="shared" si="3531"/>
        <v>0</v>
      </c>
      <c r="AK1326" s="345">
        <f t="shared" si="3531"/>
        <v>0</v>
      </c>
      <c r="AL1326" s="345">
        <f t="shared" si="3531"/>
        <v>0</v>
      </c>
      <c r="AM1326" s="345">
        <f t="shared" si="3531"/>
        <v>0</v>
      </c>
      <c r="AN1326" s="345">
        <f t="shared" si="3531"/>
        <v>0</v>
      </c>
      <c r="AO1326" s="345">
        <f t="shared" si="3531"/>
        <v>0</v>
      </c>
      <c r="AP1326" s="345">
        <f t="shared" si="3531"/>
        <v>0</v>
      </c>
      <c r="AQ1326" s="345">
        <f t="shared" si="3531"/>
        <v>0</v>
      </c>
      <c r="AR1326" s="345">
        <f t="shared" si="3531"/>
        <v>0</v>
      </c>
      <c r="AS1326" s="257"/>
    </row>
    <row r="1327" spans="1:45" ht="15" hidden="1" customHeight="1" outlineLevel="1">
      <c r="A1327" s="434"/>
      <c r="B1327" s="362"/>
      <c r="C1327" s="242"/>
      <c r="D1327" s="242"/>
      <c r="E1327" s="242"/>
      <c r="F1327" s="242"/>
      <c r="G1327" s="242"/>
      <c r="H1327" s="242"/>
      <c r="I1327" s="242"/>
      <c r="J1327" s="242"/>
      <c r="K1327" s="242"/>
      <c r="L1327" s="242"/>
      <c r="M1327" s="242"/>
      <c r="N1327" s="242"/>
      <c r="O1327" s="242"/>
      <c r="P1327" s="242"/>
      <c r="Q1327" s="242"/>
      <c r="R1327" s="242"/>
      <c r="S1327" s="242"/>
      <c r="T1327" s="242"/>
      <c r="U1327" s="242"/>
      <c r="V1327" s="242"/>
      <c r="W1327" s="242"/>
      <c r="X1327" s="242"/>
      <c r="Y1327" s="242"/>
      <c r="Z1327" s="242"/>
      <c r="AA1327" s="242"/>
      <c r="AB1327" s="242"/>
      <c r="AC1327" s="242"/>
      <c r="AD1327" s="242"/>
      <c r="AE1327" s="346"/>
      <c r="AF1327" s="359"/>
      <c r="AG1327" s="359"/>
      <c r="AH1327" s="359"/>
      <c r="AI1327" s="359"/>
      <c r="AJ1327" s="359"/>
      <c r="AK1327" s="359"/>
      <c r="AL1327" s="359"/>
      <c r="AM1327" s="359"/>
      <c r="AN1327" s="359"/>
      <c r="AO1327" s="359"/>
      <c r="AP1327" s="359"/>
      <c r="AQ1327" s="359"/>
      <c r="AR1327" s="359"/>
      <c r="AS1327" s="257"/>
    </row>
    <row r="1328" spans="1:45" ht="15" hidden="1" customHeight="1" outlineLevel="1">
      <c r="A1328" s="434">
        <v>40</v>
      </c>
      <c r="B1328" s="362" t="s">
        <v>523</v>
      </c>
      <c r="C1328" s="242" t="s">
        <v>323</v>
      </c>
      <c r="D1328" s="246"/>
      <c r="E1328" s="246"/>
      <c r="F1328" s="246"/>
      <c r="G1328" s="246"/>
      <c r="H1328" s="246"/>
      <c r="I1328" s="246"/>
      <c r="J1328" s="246"/>
      <c r="K1328" s="246"/>
      <c r="L1328" s="246"/>
      <c r="M1328" s="246"/>
      <c r="N1328" s="246"/>
      <c r="O1328" s="246"/>
      <c r="P1328" s="246"/>
      <c r="Q1328" s="246">
        <v>12</v>
      </c>
      <c r="R1328" s="246"/>
      <c r="S1328" s="246"/>
      <c r="T1328" s="246"/>
      <c r="U1328" s="246"/>
      <c r="V1328" s="246"/>
      <c r="W1328" s="246"/>
      <c r="X1328" s="246"/>
      <c r="Y1328" s="246"/>
      <c r="Z1328" s="246"/>
      <c r="AA1328" s="246"/>
      <c r="AB1328" s="246"/>
      <c r="AC1328" s="246"/>
      <c r="AD1328" s="246"/>
      <c r="AE1328" s="360"/>
      <c r="AF1328" s="349"/>
      <c r="AG1328" s="349"/>
      <c r="AH1328" s="349"/>
      <c r="AI1328" s="349"/>
      <c r="AJ1328" s="349"/>
      <c r="AK1328" s="349"/>
      <c r="AL1328" s="349"/>
      <c r="AM1328" s="349"/>
      <c r="AN1328" s="349"/>
      <c r="AO1328" s="349"/>
      <c r="AP1328" s="349"/>
      <c r="AQ1328" s="349"/>
      <c r="AR1328" s="349"/>
      <c r="AS1328" s="247">
        <f>SUM(AE1328:AR1328)</f>
        <v>0</v>
      </c>
    </row>
    <row r="1329" spans="1:45" ht="15" hidden="1" customHeight="1" outlineLevel="1">
      <c r="A1329" s="434"/>
      <c r="B1329" s="245" t="s">
        <v>684</v>
      </c>
      <c r="C1329" s="242" t="s">
        <v>325</v>
      </c>
      <c r="D1329" s="246"/>
      <c r="E1329" s="246"/>
      <c r="F1329" s="246"/>
      <c r="G1329" s="246"/>
      <c r="H1329" s="246"/>
      <c r="I1329" s="246"/>
      <c r="J1329" s="246"/>
      <c r="K1329" s="246"/>
      <c r="L1329" s="246"/>
      <c r="M1329" s="246"/>
      <c r="N1329" s="246"/>
      <c r="O1329" s="246"/>
      <c r="P1329" s="246"/>
      <c r="Q1329" s="246">
        <f>Q1328</f>
        <v>12</v>
      </c>
      <c r="R1329" s="246"/>
      <c r="S1329" s="246"/>
      <c r="T1329" s="246"/>
      <c r="U1329" s="246"/>
      <c r="V1329" s="246"/>
      <c r="W1329" s="246"/>
      <c r="X1329" s="246"/>
      <c r="Y1329" s="246"/>
      <c r="Z1329" s="246"/>
      <c r="AA1329" s="246"/>
      <c r="AB1329" s="246"/>
      <c r="AC1329" s="246"/>
      <c r="AD1329" s="246"/>
      <c r="AE1329" s="345">
        <f>AE1328</f>
        <v>0</v>
      </c>
      <c r="AF1329" s="345">
        <f t="shared" ref="AF1329:AR1329" si="3532">AF1328</f>
        <v>0</v>
      </c>
      <c r="AG1329" s="345">
        <f t="shared" si="3532"/>
        <v>0</v>
      </c>
      <c r="AH1329" s="345">
        <f t="shared" si="3532"/>
        <v>0</v>
      </c>
      <c r="AI1329" s="345">
        <f t="shared" si="3532"/>
        <v>0</v>
      </c>
      <c r="AJ1329" s="345">
        <f t="shared" si="3532"/>
        <v>0</v>
      </c>
      <c r="AK1329" s="345">
        <f t="shared" si="3532"/>
        <v>0</v>
      </c>
      <c r="AL1329" s="345">
        <f t="shared" si="3532"/>
        <v>0</v>
      </c>
      <c r="AM1329" s="345">
        <f t="shared" si="3532"/>
        <v>0</v>
      </c>
      <c r="AN1329" s="345">
        <f t="shared" si="3532"/>
        <v>0</v>
      </c>
      <c r="AO1329" s="345">
        <f t="shared" si="3532"/>
        <v>0</v>
      </c>
      <c r="AP1329" s="345">
        <f t="shared" si="3532"/>
        <v>0</v>
      </c>
      <c r="AQ1329" s="345">
        <f t="shared" si="3532"/>
        <v>0</v>
      </c>
      <c r="AR1329" s="345">
        <f t="shared" si="3532"/>
        <v>0</v>
      </c>
      <c r="AS1329" s="257"/>
    </row>
    <row r="1330" spans="1:45" ht="15" hidden="1" customHeight="1" outlineLevel="1">
      <c r="A1330" s="434"/>
      <c r="B1330" s="362"/>
      <c r="C1330" s="242"/>
      <c r="D1330" s="242"/>
      <c r="E1330" s="242"/>
      <c r="F1330" s="242"/>
      <c r="G1330" s="242"/>
      <c r="H1330" s="242"/>
      <c r="I1330" s="242"/>
      <c r="J1330" s="242"/>
      <c r="K1330" s="242"/>
      <c r="L1330" s="242"/>
      <c r="M1330" s="242"/>
      <c r="N1330" s="242"/>
      <c r="O1330" s="242"/>
      <c r="P1330" s="242"/>
      <c r="Q1330" s="242"/>
      <c r="R1330" s="242"/>
      <c r="S1330" s="242"/>
      <c r="T1330" s="242"/>
      <c r="U1330" s="242"/>
      <c r="V1330" s="242"/>
      <c r="W1330" s="242"/>
      <c r="X1330" s="242"/>
      <c r="Y1330" s="242"/>
      <c r="Z1330" s="242"/>
      <c r="AA1330" s="242"/>
      <c r="AB1330" s="242"/>
      <c r="AC1330" s="242"/>
      <c r="AD1330" s="242"/>
      <c r="AE1330" s="346"/>
      <c r="AF1330" s="359"/>
      <c r="AG1330" s="359"/>
      <c r="AH1330" s="359"/>
      <c r="AI1330" s="359"/>
      <c r="AJ1330" s="359"/>
      <c r="AK1330" s="359"/>
      <c r="AL1330" s="359"/>
      <c r="AM1330" s="359"/>
      <c r="AN1330" s="359"/>
      <c r="AO1330" s="359"/>
      <c r="AP1330" s="359"/>
      <c r="AQ1330" s="359"/>
      <c r="AR1330" s="359"/>
      <c r="AS1330" s="257"/>
    </row>
    <row r="1331" spans="1:45" ht="28.5" hidden="1" customHeight="1" outlineLevel="1">
      <c r="A1331" s="434">
        <v>41</v>
      </c>
      <c r="B1331" s="362" t="s">
        <v>524</v>
      </c>
      <c r="C1331" s="242" t="s">
        <v>323</v>
      </c>
      <c r="D1331" s="246"/>
      <c r="E1331" s="246"/>
      <c r="F1331" s="246"/>
      <c r="G1331" s="246"/>
      <c r="H1331" s="246"/>
      <c r="I1331" s="246"/>
      <c r="J1331" s="246"/>
      <c r="K1331" s="246"/>
      <c r="L1331" s="246"/>
      <c r="M1331" s="246"/>
      <c r="N1331" s="246"/>
      <c r="O1331" s="246"/>
      <c r="P1331" s="246"/>
      <c r="Q1331" s="246">
        <v>12</v>
      </c>
      <c r="R1331" s="246"/>
      <c r="S1331" s="246"/>
      <c r="T1331" s="246"/>
      <c r="U1331" s="246"/>
      <c r="V1331" s="246"/>
      <c r="W1331" s="246"/>
      <c r="X1331" s="246"/>
      <c r="Y1331" s="246"/>
      <c r="Z1331" s="246"/>
      <c r="AA1331" s="246"/>
      <c r="AB1331" s="246"/>
      <c r="AC1331" s="246"/>
      <c r="AD1331" s="246"/>
      <c r="AE1331" s="360"/>
      <c r="AF1331" s="349"/>
      <c r="AG1331" s="349"/>
      <c r="AH1331" s="349"/>
      <c r="AI1331" s="349"/>
      <c r="AJ1331" s="349"/>
      <c r="AK1331" s="349"/>
      <c r="AL1331" s="349"/>
      <c r="AM1331" s="349"/>
      <c r="AN1331" s="349"/>
      <c r="AO1331" s="349"/>
      <c r="AP1331" s="349"/>
      <c r="AQ1331" s="349"/>
      <c r="AR1331" s="349"/>
      <c r="AS1331" s="247">
        <f>SUM(AE1331:AR1331)</f>
        <v>0</v>
      </c>
    </row>
    <row r="1332" spans="1:45" ht="15" hidden="1" customHeight="1" outlineLevel="1">
      <c r="A1332" s="434"/>
      <c r="B1332" s="245" t="s">
        <v>684</v>
      </c>
      <c r="C1332" s="242" t="s">
        <v>325</v>
      </c>
      <c r="D1332" s="246"/>
      <c r="E1332" s="246"/>
      <c r="F1332" s="246"/>
      <c r="G1332" s="246"/>
      <c r="H1332" s="246"/>
      <c r="I1332" s="246"/>
      <c r="J1332" s="246"/>
      <c r="K1332" s="246"/>
      <c r="L1332" s="246"/>
      <c r="M1332" s="246"/>
      <c r="N1332" s="246"/>
      <c r="O1332" s="246"/>
      <c r="P1332" s="246"/>
      <c r="Q1332" s="246">
        <f>Q1331</f>
        <v>12</v>
      </c>
      <c r="R1332" s="246"/>
      <c r="S1332" s="246"/>
      <c r="T1332" s="246"/>
      <c r="U1332" s="246"/>
      <c r="V1332" s="246"/>
      <c r="W1332" s="246"/>
      <c r="X1332" s="246"/>
      <c r="Y1332" s="246"/>
      <c r="Z1332" s="246"/>
      <c r="AA1332" s="246"/>
      <c r="AB1332" s="246"/>
      <c r="AC1332" s="246"/>
      <c r="AD1332" s="246"/>
      <c r="AE1332" s="345">
        <f>AE1331</f>
        <v>0</v>
      </c>
      <c r="AF1332" s="345">
        <f t="shared" ref="AF1332:AR1332" si="3533">AF1331</f>
        <v>0</v>
      </c>
      <c r="AG1332" s="345">
        <f t="shared" si="3533"/>
        <v>0</v>
      </c>
      <c r="AH1332" s="345">
        <f t="shared" si="3533"/>
        <v>0</v>
      </c>
      <c r="AI1332" s="345">
        <f t="shared" si="3533"/>
        <v>0</v>
      </c>
      <c r="AJ1332" s="345">
        <f t="shared" si="3533"/>
        <v>0</v>
      </c>
      <c r="AK1332" s="345">
        <f t="shared" si="3533"/>
        <v>0</v>
      </c>
      <c r="AL1332" s="345">
        <f t="shared" si="3533"/>
        <v>0</v>
      </c>
      <c r="AM1332" s="345">
        <f t="shared" si="3533"/>
        <v>0</v>
      </c>
      <c r="AN1332" s="345">
        <f t="shared" si="3533"/>
        <v>0</v>
      </c>
      <c r="AO1332" s="345">
        <f t="shared" si="3533"/>
        <v>0</v>
      </c>
      <c r="AP1332" s="345">
        <f t="shared" si="3533"/>
        <v>0</v>
      </c>
      <c r="AQ1332" s="345">
        <f t="shared" si="3533"/>
        <v>0</v>
      </c>
      <c r="AR1332" s="345">
        <f t="shared" si="3533"/>
        <v>0</v>
      </c>
      <c r="AS1332" s="257"/>
    </row>
    <row r="1333" spans="1:45" ht="15" hidden="1" customHeight="1" outlineLevel="1">
      <c r="A1333" s="434"/>
      <c r="B1333" s="362"/>
      <c r="C1333" s="242"/>
      <c r="D1333" s="242"/>
      <c r="E1333" s="242"/>
      <c r="F1333" s="242"/>
      <c r="G1333" s="242"/>
      <c r="H1333" s="242"/>
      <c r="I1333" s="242"/>
      <c r="J1333" s="242"/>
      <c r="K1333" s="242"/>
      <c r="L1333" s="242"/>
      <c r="M1333" s="242"/>
      <c r="N1333" s="242"/>
      <c r="O1333" s="242"/>
      <c r="P1333" s="242"/>
      <c r="Q1333" s="242"/>
      <c r="R1333" s="242"/>
      <c r="S1333" s="242"/>
      <c r="T1333" s="242"/>
      <c r="U1333" s="242"/>
      <c r="V1333" s="242"/>
      <c r="W1333" s="242"/>
      <c r="X1333" s="242"/>
      <c r="Y1333" s="242"/>
      <c r="Z1333" s="242"/>
      <c r="AA1333" s="242"/>
      <c r="AB1333" s="242"/>
      <c r="AC1333" s="242"/>
      <c r="AD1333" s="242"/>
      <c r="AE1333" s="346"/>
      <c r="AF1333" s="359"/>
      <c r="AG1333" s="359"/>
      <c r="AH1333" s="359"/>
      <c r="AI1333" s="359"/>
      <c r="AJ1333" s="359"/>
      <c r="AK1333" s="359"/>
      <c r="AL1333" s="359"/>
      <c r="AM1333" s="359"/>
      <c r="AN1333" s="359"/>
      <c r="AO1333" s="359"/>
      <c r="AP1333" s="359"/>
      <c r="AQ1333" s="359"/>
      <c r="AR1333" s="359"/>
      <c r="AS1333" s="257"/>
    </row>
    <row r="1334" spans="1:45" ht="28.5" hidden="1" customHeight="1" outlineLevel="1">
      <c r="A1334" s="434">
        <v>42</v>
      </c>
      <c r="B1334" s="362" t="s">
        <v>525</v>
      </c>
      <c r="C1334" s="242" t="s">
        <v>323</v>
      </c>
      <c r="D1334" s="246"/>
      <c r="E1334" s="246"/>
      <c r="F1334" s="246"/>
      <c r="G1334" s="246"/>
      <c r="H1334" s="246"/>
      <c r="I1334" s="246"/>
      <c r="J1334" s="246"/>
      <c r="K1334" s="246"/>
      <c r="L1334" s="246"/>
      <c r="M1334" s="246"/>
      <c r="N1334" s="246"/>
      <c r="O1334" s="246"/>
      <c r="P1334" s="246"/>
      <c r="Q1334" s="242"/>
      <c r="R1334" s="246"/>
      <c r="S1334" s="246"/>
      <c r="T1334" s="246"/>
      <c r="U1334" s="246"/>
      <c r="V1334" s="246"/>
      <c r="W1334" s="246"/>
      <c r="X1334" s="246"/>
      <c r="Y1334" s="246"/>
      <c r="Z1334" s="246"/>
      <c r="AA1334" s="246"/>
      <c r="AB1334" s="246"/>
      <c r="AC1334" s="246"/>
      <c r="AD1334" s="246"/>
      <c r="AE1334" s="360"/>
      <c r="AF1334" s="349"/>
      <c r="AG1334" s="349"/>
      <c r="AH1334" s="349"/>
      <c r="AI1334" s="349"/>
      <c r="AJ1334" s="349"/>
      <c r="AK1334" s="349"/>
      <c r="AL1334" s="349"/>
      <c r="AM1334" s="349"/>
      <c r="AN1334" s="349"/>
      <c r="AO1334" s="349"/>
      <c r="AP1334" s="349"/>
      <c r="AQ1334" s="349"/>
      <c r="AR1334" s="349"/>
      <c r="AS1334" s="247">
        <f>SUM(AE1334:AR1334)</f>
        <v>0</v>
      </c>
    </row>
    <row r="1335" spans="1:45" ht="15" hidden="1" customHeight="1" outlineLevel="1">
      <c r="A1335" s="434"/>
      <c r="B1335" s="245" t="s">
        <v>684</v>
      </c>
      <c r="C1335" s="242" t="s">
        <v>325</v>
      </c>
      <c r="D1335" s="246"/>
      <c r="E1335" s="246"/>
      <c r="F1335" s="246"/>
      <c r="G1335" s="246"/>
      <c r="H1335" s="246"/>
      <c r="I1335" s="246"/>
      <c r="J1335" s="246"/>
      <c r="K1335" s="246"/>
      <c r="L1335" s="246"/>
      <c r="M1335" s="246"/>
      <c r="N1335" s="246"/>
      <c r="O1335" s="246"/>
      <c r="P1335" s="246"/>
      <c r="Q1335" s="386"/>
      <c r="R1335" s="246"/>
      <c r="S1335" s="246"/>
      <c r="T1335" s="246"/>
      <c r="U1335" s="246"/>
      <c r="V1335" s="246"/>
      <c r="W1335" s="246"/>
      <c r="X1335" s="246"/>
      <c r="Y1335" s="246"/>
      <c r="Z1335" s="246"/>
      <c r="AA1335" s="246"/>
      <c r="AB1335" s="246"/>
      <c r="AC1335" s="246"/>
      <c r="AD1335" s="246"/>
      <c r="AE1335" s="345">
        <f>AE1334</f>
        <v>0</v>
      </c>
      <c r="AF1335" s="345">
        <f t="shared" ref="AF1335:AR1335" si="3534">AF1334</f>
        <v>0</v>
      </c>
      <c r="AG1335" s="345">
        <f t="shared" si="3534"/>
        <v>0</v>
      </c>
      <c r="AH1335" s="345">
        <f t="shared" si="3534"/>
        <v>0</v>
      </c>
      <c r="AI1335" s="345">
        <f t="shared" si="3534"/>
        <v>0</v>
      </c>
      <c r="AJ1335" s="345">
        <f t="shared" si="3534"/>
        <v>0</v>
      </c>
      <c r="AK1335" s="345">
        <f t="shared" si="3534"/>
        <v>0</v>
      </c>
      <c r="AL1335" s="345">
        <f t="shared" si="3534"/>
        <v>0</v>
      </c>
      <c r="AM1335" s="345">
        <f t="shared" si="3534"/>
        <v>0</v>
      </c>
      <c r="AN1335" s="345">
        <f t="shared" si="3534"/>
        <v>0</v>
      </c>
      <c r="AO1335" s="345">
        <f t="shared" si="3534"/>
        <v>0</v>
      </c>
      <c r="AP1335" s="345">
        <f t="shared" si="3534"/>
        <v>0</v>
      </c>
      <c r="AQ1335" s="345">
        <f t="shared" si="3534"/>
        <v>0</v>
      </c>
      <c r="AR1335" s="345">
        <f t="shared" si="3534"/>
        <v>0</v>
      </c>
      <c r="AS1335" s="257"/>
    </row>
    <row r="1336" spans="1:45" ht="15" hidden="1" customHeight="1" outlineLevel="1">
      <c r="A1336" s="434"/>
      <c r="B1336" s="362"/>
      <c r="C1336" s="242"/>
      <c r="D1336" s="242"/>
      <c r="E1336" s="242"/>
      <c r="F1336" s="242"/>
      <c r="G1336" s="242"/>
      <c r="H1336" s="242"/>
      <c r="I1336" s="242"/>
      <c r="J1336" s="242"/>
      <c r="K1336" s="242"/>
      <c r="L1336" s="242"/>
      <c r="M1336" s="242"/>
      <c r="N1336" s="242"/>
      <c r="O1336" s="242"/>
      <c r="P1336" s="242"/>
      <c r="Q1336" s="242"/>
      <c r="R1336" s="242"/>
      <c r="S1336" s="242"/>
      <c r="T1336" s="242"/>
      <c r="U1336" s="242"/>
      <c r="V1336" s="242"/>
      <c r="W1336" s="242"/>
      <c r="X1336" s="242"/>
      <c r="Y1336" s="242"/>
      <c r="Z1336" s="242"/>
      <c r="AA1336" s="242"/>
      <c r="AB1336" s="242"/>
      <c r="AC1336" s="242"/>
      <c r="AD1336" s="242"/>
      <c r="AE1336" s="346"/>
      <c r="AF1336" s="359"/>
      <c r="AG1336" s="359"/>
      <c r="AH1336" s="359"/>
      <c r="AI1336" s="359"/>
      <c r="AJ1336" s="359"/>
      <c r="AK1336" s="359"/>
      <c r="AL1336" s="359"/>
      <c r="AM1336" s="359"/>
      <c r="AN1336" s="359"/>
      <c r="AO1336" s="359"/>
      <c r="AP1336" s="359"/>
      <c r="AQ1336" s="359"/>
      <c r="AR1336" s="359"/>
      <c r="AS1336" s="257"/>
    </row>
    <row r="1337" spans="1:45" ht="15" hidden="1" customHeight="1" outlineLevel="1">
      <c r="A1337" s="434">
        <v>43</v>
      </c>
      <c r="B1337" s="362" t="s">
        <v>526</v>
      </c>
      <c r="C1337" s="242" t="s">
        <v>323</v>
      </c>
      <c r="D1337" s="246"/>
      <c r="E1337" s="246"/>
      <c r="F1337" s="246"/>
      <c r="G1337" s="246"/>
      <c r="H1337" s="246"/>
      <c r="I1337" s="246"/>
      <c r="J1337" s="246"/>
      <c r="K1337" s="246"/>
      <c r="L1337" s="246"/>
      <c r="M1337" s="246"/>
      <c r="N1337" s="246"/>
      <c r="O1337" s="246"/>
      <c r="P1337" s="246"/>
      <c r="Q1337" s="246">
        <v>12</v>
      </c>
      <c r="R1337" s="246"/>
      <c r="S1337" s="246"/>
      <c r="T1337" s="246"/>
      <c r="U1337" s="246"/>
      <c r="V1337" s="246"/>
      <c r="W1337" s="246"/>
      <c r="X1337" s="246"/>
      <c r="Y1337" s="246"/>
      <c r="Z1337" s="246"/>
      <c r="AA1337" s="246"/>
      <c r="AB1337" s="246"/>
      <c r="AC1337" s="246"/>
      <c r="AD1337" s="246"/>
      <c r="AE1337" s="360"/>
      <c r="AF1337" s="349"/>
      <c r="AG1337" s="349"/>
      <c r="AH1337" s="349"/>
      <c r="AI1337" s="349"/>
      <c r="AJ1337" s="349"/>
      <c r="AK1337" s="349"/>
      <c r="AL1337" s="349"/>
      <c r="AM1337" s="349"/>
      <c r="AN1337" s="349"/>
      <c r="AO1337" s="349"/>
      <c r="AP1337" s="349"/>
      <c r="AQ1337" s="349"/>
      <c r="AR1337" s="349"/>
      <c r="AS1337" s="247">
        <f>SUM(AE1337:AR1337)</f>
        <v>0</v>
      </c>
    </row>
    <row r="1338" spans="1:45" ht="15" hidden="1" customHeight="1" outlineLevel="1">
      <c r="A1338" s="434"/>
      <c r="B1338" s="245" t="s">
        <v>684</v>
      </c>
      <c r="C1338" s="242" t="s">
        <v>325</v>
      </c>
      <c r="D1338" s="246"/>
      <c r="E1338" s="246"/>
      <c r="F1338" s="246"/>
      <c r="G1338" s="246"/>
      <c r="H1338" s="246"/>
      <c r="I1338" s="246"/>
      <c r="J1338" s="246"/>
      <c r="K1338" s="246"/>
      <c r="L1338" s="246"/>
      <c r="M1338" s="246"/>
      <c r="N1338" s="246"/>
      <c r="O1338" s="246"/>
      <c r="P1338" s="246"/>
      <c r="Q1338" s="246">
        <f>Q1337</f>
        <v>12</v>
      </c>
      <c r="R1338" s="246"/>
      <c r="S1338" s="246"/>
      <c r="T1338" s="246"/>
      <c r="U1338" s="246"/>
      <c r="V1338" s="246"/>
      <c r="W1338" s="246"/>
      <c r="X1338" s="246"/>
      <c r="Y1338" s="246"/>
      <c r="Z1338" s="246"/>
      <c r="AA1338" s="246"/>
      <c r="AB1338" s="246"/>
      <c r="AC1338" s="246"/>
      <c r="AD1338" s="246"/>
      <c r="AE1338" s="345">
        <f>AE1337</f>
        <v>0</v>
      </c>
      <c r="AF1338" s="345">
        <f t="shared" ref="AF1338:AR1338" si="3535">AF1337</f>
        <v>0</v>
      </c>
      <c r="AG1338" s="345">
        <f t="shared" si="3535"/>
        <v>0</v>
      </c>
      <c r="AH1338" s="345">
        <f t="shared" si="3535"/>
        <v>0</v>
      </c>
      <c r="AI1338" s="345">
        <f t="shared" si="3535"/>
        <v>0</v>
      </c>
      <c r="AJ1338" s="345">
        <f t="shared" si="3535"/>
        <v>0</v>
      </c>
      <c r="AK1338" s="345">
        <f t="shared" si="3535"/>
        <v>0</v>
      </c>
      <c r="AL1338" s="345">
        <f t="shared" si="3535"/>
        <v>0</v>
      </c>
      <c r="AM1338" s="345">
        <f t="shared" si="3535"/>
        <v>0</v>
      </c>
      <c r="AN1338" s="345">
        <f t="shared" si="3535"/>
        <v>0</v>
      </c>
      <c r="AO1338" s="345">
        <f t="shared" si="3535"/>
        <v>0</v>
      </c>
      <c r="AP1338" s="345">
        <f t="shared" si="3535"/>
        <v>0</v>
      </c>
      <c r="AQ1338" s="345">
        <f t="shared" si="3535"/>
        <v>0</v>
      </c>
      <c r="AR1338" s="345">
        <f t="shared" si="3535"/>
        <v>0</v>
      </c>
      <c r="AS1338" s="257"/>
    </row>
    <row r="1339" spans="1:45" ht="15" hidden="1" customHeight="1" outlineLevel="1">
      <c r="A1339" s="434"/>
      <c r="B1339" s="362"/>
      <c r="C1339" s="242"/>
      <c r="D1339" s="242"/>
      <c r="E1339" s="242"/>
      <c r="F1339" s="242"/>
      <c r="G1339" s="242"/>
      <c r="H1339" s="242"/>
      <c r="I1339" s="242"/>
      <c r="J1339" s="242"/>
      <c r="K1339" s="242"/>
      <c r="L1339" s="242"/>
      <c r="M1339" s="242"/>
      <c r="N1339" s="242"/>
      <c r="O1339" s="242"/>
      <c r="P1339" s="242"/>
      <c r="Q1339" s="242"/>
      <c r="R1339" s="242"/>
      <c r="S1339" s="242"/>
      <c r="T1339" s="242"/>
      <c r="U1339" s="242"/>
      <c r="V1339" s="242"/>
      <c r="W1339" s="242"/>
      <c r="X1339" s="242"/>
      <c r="Y1339" s="242"/>
      <c r="Z1339" s="242"/>
      <c r="AA1339" s="242"/>
      <c r="AB1339" s="242"/>
      <c r="AC1339" s="242"/>
      <c r="AD1339" s="242"/>
      <c r="AE1339" s="346"/>
      <c r="AF1339" s="359"/>
      <c r="AG1339" s="359"/>
      <c r="AH1339" s="359"/>
      <c r="AI1339" s="359"/>
      <c r="AJ1339" s="359"/>
      <c r="AK1339" s="359"/>
      <c r="AL1339" s="359"/>
      <c r="AM1339" s="359"/>
      <c r="AN1339" s="359"/>
      <c r="AO1339" s="359"/>
      <c r="AP1339" s="359"/>
      <c r="AQ1339" s="359"/>
      <c r="AR1339" s="359"/>
      <c r="AS1339" s="257"/>
    </row>
    <row r="1340" spans="1:45" ht="28.5" hidden="1" customHeight="1" outlineLevel="1">
      <c r="A1340" s="434">
        <v>44</v>
      </c>
      <c r="B1340" s="362" t="s">
        <v>527</v>
      </c>
      <c r="C1340" s="242" t="s">
        <v>323</v>
      </c>
      <c r="D1340" s="246"/>
      <c r="E1340" s="246"/>
      <c r="F1340" s="246"/>
      <c r="G1340" s="246"/>
      <c r="H1340" s="246"/>
      <c r="I1340" s="246"/>
      <c r="J1340" s="246"/>
      <c r="K1340" s="246"/>
      <c r="L1340" s="246"/>
      <c r="M1340" s="246"/>
      <c r="N1340" s="246"/>
      <c r="O1340" s="246"/>
      <c r="P1340" s="246"/>
      <c r="Q1340" s="246">
        <v>12</v>
      </c>
      <c r="R1340" s="246"/>
      <c r="S1340" s="246"/>
      <c r="T1340" s="246"/>
      <c r="U1340" s="246"/>
      <c r="V1340" s="246"/>
      <c r="W1340" s="246"/>
      <c r="X1340" s="246"/>
      <c r="Y1340" s="246"/>
      <c r="Z1340" s="246"/>
      <c r="AA1340" s="246"/>
      <c r="AB1340" s="246"/>
      <c r="AC1340" s="246"/>
      <c r="AD1340" s="246"/>
      <c r="AE1340" s="360"/>
      <c r="AF1340" s="349"/>
      <c r="AG1340" s="349"/>
      <c r="AH1340" s="349"/>
      <c r="AI1340" s="349"/>
      <c r="AJ1340" s="349"/>
      <c r="AK1340" s="349"/>
      <c r="AL1340" s="349"/>
      <c r="AM1340" s="349"/>
      <c r="AN1340" s="349"/>
      <c r="AO1340" s="349"/>
      <c r="AP1340" s="349"/>
      <c r="AQ1340" s="349"/>
      <c r="AR1340" s="349"/>
      <c r="AS1340" s="247">
        <f>SUM(AE1340:AR1340)</f>
        <v>0</v>
      </c>
    </row>
    <row r="1341" spans="1:45" ht="15" hidden="1" customHeight="1" outlineLevel="1">
      <c r="A1341" s="434"/>
      <c r="B1341" s="245" t="s">
        <v>684</v>
      </c>
      <c r="C1341" s="242" t="s">
        <v>325</v>
      </c>
      <c r="D1341" s="246"/>
      <c r="E1341" s="246"/>
      <c r="F1341" s="246"/>
      <c r="G1341" s="246"/>
      <c r="H1341" s="246"/>
      <c r="I1341" s="246"/>
      <c r="J1341" s="246"/>
      <c r="K1341" s="246"/>
      <c r="L1341" s="246"/>
      <c r="M1341" s="246"/>
      <c r="N1341" s="246"/>
      <c r="O1341" s="246"/>
      <c r="P1341" s="246"/>
      <c r="Q1341" s="246">
        <f>Q1340</f>
        <v>12</v>
      </c>
      <c r="R1341" s="246"/>
      <c r="S1341" s="246"/>
      <c r="T1341" s="246"/>
      <c r="U1341" s="246"/>
      <c r="V1341" s="246"/>
      <c r="W1341" s="246"/>
      <c r="X1341" s="246"/>
      <c r="Y1341" s="246"/>
      <c r="Z1341" s="246"/>
      <c r="AA1341" s="246"/>
      <c r="AB1341" s="246"/>
      <c r="AC1341" s="246"/>
      <c r="AD1341" s="246"/>
      <c r="AE1341" s="345">
        <f>AE1340</f>
        <v>0</v>
      </c>
      <c r="AF1341" s="345">
        <f t="shared" ref="AF1341:AR1341" si="3536">AF1340</f>
        <v>0</v>
      </c>
      <c r="AG1341" s="345">
        <f t="shared" si="3536"/>
        <v>0</v>
      </c>
      <c r="AH1341" s="345">
        <f t="shared" si="3536"/>
        <v>0</v>
      </c>
      <c r="AI1341" s="345">
        <f t="shared" si="3536"/>
        <v>0</v>
      </c>
      <c r="AJ1341" s="345">
        <f t="shared" si="3536"/>
        <v>0</v>
      </c>
      <c r="AK1341" s="345">
        <f t="shared" si="3536"/>
        <v>0</v>
      </c>
      <c r="AL1341" s="345">
        <f t="shared" si="3536"/>
        <v>0</v>
      </c>
      <c r="AM1341" s="345">
        <f t="shared" si="3536"/>
        <v>0</v>
      </c>
      <c r="AN1341" s="345">
        <f t="shared" si="3536"/>
        <v>0</v>
      </c>
      <c r="AO1341" s="345">
        <f t="shared" si="3536"/>
        <v>0</v>
      </c>
      <c r="AP1341" s="345">
        <f t="shared" si="3536"/>
        <v>0</v>
      </c>
      <c r="AQ1341" s="345">
        <f t="shared" si="3536"/>
        <v>0</v>
      </c>
      <c r="AR1341" s="345">
        <f t="shared" si="3536"/>
        <v>0</v>
      </c>
      <c r="AS1341" s="257"/>
    </row>
    <row r="1342" spans="1:45" ht="15" hidden="1" customHeight="1" outlineLevel="1">
      <c r="A1342" s="434"/>
      <c r="B1342" s="362"/>
      <c r="C1342" s="242"/>
      <c r="D1342" s="242"/>
      <c r="E1342" s="242"/>
      <c r="F1342" s="242"/>
      <c r="G1342" s="242"/>
      <c r="H1342" s="242"/>
      <c r="I1342" s="242"/>
      <c r="J1342" s="242"/>
      <c r="K1342" s="242"/>
      <c r="L1342" s="242"/>
      <c r="M1342" s="242"/>
      <c r="N1342" s="242"/>
      <c r="O1342" s="242"/>
      <c r="P1342" s="242"/>
      <c r="Q1342" s="242"/>
      <c r="R1342" s="242"/>
      <c r="S1342" s="242"/>
      <c r="T1342" s="242"/>
      <c r="U1342" s="242"/>
      <c r="V1342" s="242"/>
      <c r="W1342" s="242"/>
      <c r="X1342" s="242"/>
      <c r="Y1342" s="242"/>
      <c r="Z1342" s="242"/>
      <c r="AA1342" s="242"/>
      <c r="AB1342" s="242"/>
      <c r="AC1342" s="242"/>
      <c r="AD1342" s="242"/>
      <c r="AE1342" s="346"/>
      <c r="AF1342" s="359"/>
      <c r="AG1342" s="359"/>
      <c r="AH1342" s="359"/>
      <c r="AI1342" s="359"/>
      <c r="AJ1342" s="359"/>
      <c r="AK1342" s="359"/>
      <c r="AL1342" s="359"/>
      <c r="AM1342" s="359"/>
      <c r="AN1342" s="359"/>
      <c r="AO1342" s="359"/>
      <c r="AP1342" s="359"/>
      <c r="AQ1342" s="359"/>
      <c r="AR1342" s="359"/>
      <c r="AS1342" s="257"/>
    </row>
    <row r="1343" spans="1:45" ht="32.4" hidden="1" customHeight="1" outlineLevel="1">
      <c r="A1343" s="434">
        <v>45</v>
      </c>
      <c r="B1343" s="362" t="s">
        <v>528</v>
      </c>
      <c r="C1343" s="242" t="s">
        <v>323</v>
      </c>
      <c r="D1343" s="246"/>
      <c r="E1343" s="246"/>
      <c r="F1343" s="246"/>
      <c r="G1343" s="246"/>
      <c r="H1343" s="246"/>
      <c r="I1343" s="246"/>
      <c r="J1343" s="246"/>
      <c r="K1343" s="246"/>
      <c r="L1343" s="246"/>
      <c r="M1343" s="246"/>
      <c r="N1343" s="246"/>
      <c r="O1343" s="246"/>
      <c r="P1343" s="246"/>
      <c r="Q1343" s="246">
        <v>12</v>
      </c>
      <c r="R1343" s="246"/>
      <c r="S1343" s="246"/>
      <c r="T1343" s="246"/>
      <c r="U1343" s="246"/>
      <c r="V1343" s="246"/>
      <c r="W1343" s="246"/>
      <c r="X1343" s="246"/>
      <c r="Y1343" s="246"/>
      <c r="Z1343" s="246"/>
      <c r="AA1343" s="246"/>
      <c r="AB1343" s="246"/>
      <c r="AC1343" s="246"/>
      <c r="AD1343" s="246"/>
      <c r="AE1343" s="360"/>
      <c r="AF1343" s="349"/>
      <c r="AG1343" s="349"/>
      <c r="AH1343" s="349"/>
      <c r="AI1343" s="349"/>
      <c r="AJ1343" s="349"/>
      <c r="AK1343" s="349"/>
      <c r="AL1343" s="349"/>
      <c r="AM1343" s="349"/>
      <c r="AN1343" s="349"/>
      <c r="AO1343" s="349"/>
      <c r="AP1343" s="349"/>
      <c r="AQ1343" s="349"/>
      <c r="AR1343" s="349"/>
      <c r="AS1343" s="247">
        <f>SUM(AE1343:AR1343)</f>
        <v>0</v>
      </c>
    </row>
    <row r="1344" spans="1:45" ht="15" hidden="1" customHeight="1" outlineLevel="1">
      <c r="A1344" s="434"/>
      <c r="B1344" s="245" t="s">
        <v>684</v>
      </c>
      <c r="C1344" s="242" t="s">
        <v>325</v>
      </c>
      <c r="D1344" s="246"/>
      <c r="E1344" s="246"/>
      <c r="F1344" s="246"/>
      <c r="G1344" s="246"/>
      <c r="H1344" s="246"/>
      <c r="I1344" s="246"/>
      <c r="J1344" s="246"/>
      <c r="K1344" s="246"/>
      <c r="L1344" s="246"/>
      <c r="M1344" s="246"/>
      <c r="N1344" s="246"/>
      <c r="O1344" s="246"/>
      <c r="P1344" s="246"/>
      <c r="Q1344" s="246">
        <f>Q1343</f>
        <v>12</v>
      </c>
      <c r="R1344" s="246"/>
      <c r="S1344" s="246"/>
      <c r="T1344" s="246"/>
      <c r="U1344" s="246"/>
      <c r="V1344" s="246"/>
      <c r="W1344" s="246"/>
      <c r="X1344" s="246"/>
      <c r="Y1344" s="246"/>
      <c r="Z1344" s="246"/>
      <c r="AA1344" s="246"/>
      <c r="AB1344" s="246"/>
      <c r="AC1344" s="246"/>
      <c r="AD1344" s="246"/>
      <c r="AE1344" s="345">
        <f>AE1343</f>
        <v>0</v>
      </c>
      <c r="AF1344" s="345">
        <f t="shared" ref="AF1344:AR1344" si="3537">AF1343</f>
        <v>0</v>
      </c>
      <c r="AG1344" s="345">
        <f t="shared" si="3537"/>
        <v>0</v>
      </c>
      <c r="AH1344" s="345">
        <f t="shared" si="3537"/>
        <v>0</v>
      </c>
      <c r="AI1344" s="345">
        <f t="shared" si="3537"/>
        <v>0</v>
      </c>
      <c r="AJ1344" s="345">
        <f t="shared" si="3537"/>
        <v>0</v>
      </c>
      <c r="AK1344" s="345">
        <f t="shared" si="3537"/>
        <v>0</v>
      </c>
      <c r="AL1344" s="345">
        <f t="shared" si="3537"/>
        <v>0</v>
      </c>
      <c r="AM1344" s="345">
        <f t="shared" si="3537"/>
        <v>0</v>
      </c>
      <c r="AN1344" s="345">
        <f t="shared" si="3537"/>
        <v>0</v>
      </c>
      <c r="AO1344" s="345">
        <f t="shared" si="3537"/>
        <v>0</v>
      </c>
      <c r="AP1344" s="345">
        <f t="shared" si="3537"/>
        <v>0</v>
      </c>
      <c r="AQ1344" s="345">
        <f t="shared" si="3537"/>
        <v>0</v>
      </c>
      <c r="AR1344" s="345">
        <f t="shared" si="3537"/>
        <v>0</v>
      </c>
      <c r="AS1344" s="257"/>
    </row>
    <row r="1345" spans="1:45" ht="15" hidden="1" customHeight="1" outlineLevel="1">
      <c r="A1345" s="434"/>
      <c r="B1345" s="362"/>
      <c r="C1345" s="242"/>
      <c r="D1345" s="242"/>
      <c r="E1345" s="242"/>
      <c r="F1345" s="242"/>
      <c r="G1345" s="242"/>
      <c r="H1345" s="242"/>
      <c r="I1345" s="242"/>
      <c r="J1345" s="242"/>
      <c r="K1345" s="242"/>
      <c r="L1345" s="242"/>
      <c r="M1345" s="242"/>
      <c r="N1345" s="242"/>
      <c r="O1345" s="242"/>
      <c r="P1345" s="242"/>
      <c r="Q1345" s="242"/>
      <c r="R1345" s="242"/>
      <c r="S1345" s="242"/>
      <c r="T1345" s="242"/>
      <c r="U1345" s="242"/>
      <c r="V1345" s="242"/>
      <c r="W1345" s="242"/>
      <c r="X1345" s="242"/>
      <c r="Y1345" s="242"/>
      <c r="Z1345" s="242"/>
      <c r="AA1345" s="242"/>
      <c r="AB1345" s="242"/>
      <c r="AC1345" s="242"/>
      <c r="AD1345" s="242"/>
      <c r="AE1345" s="346"/>
      <c r="AF1345" s="359"/>
      <c r="AG1345" s="359"/>
      <c r="AH1345" s="359"/>
      <c r="AI1345" s="359"/>
      <c r="AJ1345" s="359"/>
      <c r="AK1345" s="359"/>
      <c r="AL1345" s="359"/>
      <c r="AM1345" s="359"/>
      <c r="AN1345" s="359"/>
      <c r="AO1345" s="359"/>
      <c r="AP1345" s="359"/>
      <c r="AQ1345" s="359"/>
      <c r="AR1345" s="359"/>
      <c r="AS1345" s="257"/>
    </row>
    <row r="1346" spans="1:45" ht="32.1" hidden="1" customHeight="1" outlineLevel="1">
      <c r="A1346" s="434">
        <v>46</v>
      </c>
      <c r="B1346" s="362" t="s">
        <v>529</v>
      </c>
      <c r="C1346" s="242" t="s">
        <v>323</v>
      </c>
      <c r="D1346" s="246"/>
      <c r="E1346" s="246"/>
      <c r="F1346" s="246"/>
      <c r="G1346" s="246"/>
      <c r="H1346" s="246"/>
      <c r="I1346" s="246"/>
      <c r="J1346" s="246"/>
      <c r="K1346" s="246"/>
      <c r="L1346" s="246"/>
      <c r="M1346" s="246"/>
      <c r="N1346" s="246"/>
      <c r="O1346" s="246"/>
      <c r="P1346" s="246"/>
      <c r="Q1346" s="246">
        <v>12</v>
      </c>
      <c r="R1346" s="246"/>
      <c r="S1346" s="246"/>
      <c r="T1346" s="246"/>
      <c r="U1346" s="246"/>
      <c r="V1346" s="246"/>
      <c r="W1346" s="246"/>
      <c r="X1346" s="246"/>
      <c r="Y1346" s="246"/>
      <c r="Z1346" s="246"/>
      <c r="AA1346" s="246"/>
      <c r="AB1346" s="246"/>
      <c r="AC1346" s="246"/>
      <c r="AD1346" s="246"/>
      <c r="AE1346" s="360"/>
      <c r="AF1346" s="349"/>
      <c r="AG1346" s="349"/>
      <c r="AH1346" s="349"/>
      <c r="AI1346" s="349"/>
      <c r="AJ1346" s="349"/>
      <c r="AK1346" s="349"/>
      <c r="AL1346" s="349"/>
      <c r="AM1346" s="349"/>
      <c r="AN1346" s="349"/>
      <c r="AO1346" s="349"/>
      <c r="AP1346" s="349"/>
      <c r="AQ1346" s="349"/>
      <c r="AR1346" s="349"/>
      <c r="AS1346" s="247">
        <f>SUM(AE1346:AR1346)</f>
        <v>0</v>
      </c>
    </row>
    <row r="1347" spans="1:45" ht="15" hidden="1" customHeight="1" outlineLevel="1">
      <c r="A1347" s="434"/>
      <c r="B1347" s="245" t="s">
        <v>684</v>
      </c>
      <c r="C1347" s="242" t="s">
        <v>325</v>
      </c>
      <c r="D1347" s="246"/>
      <c r="E1347" s="246"/>
      <c r="F1347" s="246"/>
      <c r="G1347" s="246"/>
      <c r="H1347" s="246"/>
      <c r="I1347" s="246"/>
      <c r="J1347" s="246"/>
      <c r="K1347" s="246"/>
      <c r="L1347" s="246"/>
      <c r="M1347" s="246"/>
      <c r="N1347" s="246"/>
      <c r="O1347" s="246"/>
      <c r="P1347" s="246"/>
      <c r="Q1347" s="246">
        <f>Q1346</f>
        <v>12</v>
      </c>
      <c r="R1347" s="246"/>
      <c r="S1347" s="246"/>
      <c r="T1347" s="246"/>
      <c r="U1347" s="246"/>
      <c r="V1347" s="246"/>
      <c r="W1347" s="246"/>
      <c r="X1347" s="246"/>
      <c r="Y1347" s="246"/>
      <c r="Z1347" s="246"/>
      <c r="AA1347" s="246"/>
      <c r="AB1347" s="246"/>
      <c r="AC1347" s="246"/>
      <c r="AD1347" s="246"/>
      <c r="AE1347" s="345">
        <f>AE1346</f>
        <v>0</v>
      </c>
      <c r="AF1347" s="345">
        <f t="shared" ref="AF1347:AR1347" si="3538">AF1346</f>
        <v>0</v>
      </c>
      <c r="AG1347" s="345">
        <f t="shared" si="3538"/>
        <v>0</v>
      </c>
      <c r="AH1347" s="345">
        <f t="shared" si="3538"/>
        <v>0</v>
      </c>
      <c r="AI1347" s="345">
        <f t="shared" si="3538"/>
        <v>0</v>
      </c>
      <c r="AJ1347" s="345">
        <f t="shared" si="3538"/>
        <v>0</v>
      </c>
      <c r="AK1347" s="345">
        <f t="shared" si="3538"/>
        <v>0</v>
      </c>
      <c r="AL1347" s="345">
        <f t="shared" si="3538"/>
        <v>0</v>
      </c>
      <c r="AM1347" s="345">
        <f t="shared" si="3538"/>
        <v>0</v>
      </c>
      <c r="AN1347" s="345">
        <f t="shared" si="3538"/>
        <v>0</v>
      </c>
      <c r="AO1347" s="345">
        <f t="shared" si="3538"/>
        <v>0</v>
      </c>
      <c r="AP1347" s="345">
        <f t="shared" si="3538"/>
        <v>0</v>
      </c>
      <c r="AQ1347" s="345">
        <f t="shared" si="3538"/>
        <v>0</v>
      </c>
      <c r="AR1347" s="345">
        <f t="shared" si="3538"/>
        <v>0</v>
      </c>
      <c r="AS1347" s="257"/>
    </row>
    <row r="1348" spans="1:45" ht="15" hidden="1" customHeight="1" outlineLevel="1">
      <c r="A1348" s="434"/>
      <c r="B1348" s="362"/>
      <c r="C1348" s="242"/>
      <c r="D1348" s="242"/>
      <c r="E1348" s="242"/>
      <c r="F1348" s="242"/>
      <c r="G1348" s="242"/>
      <c r="H1348" s="242"/>
      <c r="I1348" s="242"/>
      <c r="J1348" s="242"/>
      <c r="K1348" s="242"/>
      <c r="L1348" s="242"/>
      <c r="M1348" s="242"/>
      <c r="N1348" s="242"/>
      <c r="O1348" s="242"/>
      <c r="P1348" s="242"/>
      <c r="Q1348" s="242"/>
      <c r="R1348" s="242"/>
      <c r="S1348" s="242"/>
      <c r="T1348" s="242"/>
      <c r="U1348" s="242"/>
      <c r="V1348" s="242"/>
      <c r="W1348" s="242"/>
      <c r="X1348" s="242"/>
      <c r="Y1348" s="242"/>
      <c r="Z1348" s="242"/>
      <c r="AA1348" s="242"/>
      <c r="AB1348" s="242"/>
      <c r="AC1348" s="242"/>
      <c r="AD1348" s="242"/>
      <c r="AE1348" s="346"/>
      <c r="AF1348" s="359"/>
      <c r="AG1348" s="359"/>
      <c r="AH1348" s="359"/>
      <c r="AI1348" s="359"/>
      <c r="AJ1348" s="359"/>
      <c r="AK1348" s="359"/>
      <c r="AL1348" s="359"/>
      <c r="AM1348" s="359"/>
      <c r="AN1348" s="359"/>
      <c r="AO1348" s="359"/>
      <c r="AP1348" s="359"/>
      <c r="AQ1348" s="359"/>
      <c r="AR1348" s="359"/>
      <c r="AS1348" s="257"/>
    </row>
    <row r="1349" spans="1:45" ht="35.4" hidden="1" customHeight="1" outlineLevel="1">
      <c r="A1349" s="434">
        <v>47</v>
      </c>
      <c r="B1349" s="362" t="s">
        <v>530</v>
      </c>
      <c r="C1349" s="242" t="s">
        <v>323</v>
      </c>
      <c r="D1349" s="246"/>
      <c r="E1349" s="246"/>
      <c r="F1349" s="246"/>
      <c r="G1349" s="246"/>
      <c r="H1349" s="246"/>
      <c r="I1349" s="246"/>
      <c r="J1349" s="246"/>
      <c r="K1349" s="246"/>
      <c r="L1349" s="246"/>
      <c r="M1349" s="246"/>
      <c r="N1349" s="246"/>
      <c r="O1349" s="246"/>
      <c r="P1349" s="246"/>
      <c r="Q1349" s="246">
        <v>12</v>
      </c>
      <c r="R1349" s="246"/>
      <c r="S1349" s="246"/>
      <c r="T1349" s="246"/>
      <c r="U1349" s="246"/>
      <c r="V1349" s="246"/>
      <c r="W1349" s="246"/>
      <c r="X1349" s="246"/>
      <c r="Y1349" s="246"/>
      <c r="Z1349" s="246"/>
      <c r="AA1349" s="246"/>
      <c r="AB1349" s="246"/>
      <c r="AC1349" s="246"/>
      <c r="AD1349" s="246"/>
      <c r="AE1349" s="360"/>
      <c r="AF1349" s="349"/>
      <c r="AG1349" s="349"/>
      <c r="AH1349" s="349"/>
      <c r="AI1349" s="349"/>
      <c r="AJ1349" s="349"/>
      <c r="AK1349" s="349"/>
      <c r="AL1349" s="349"/>
      <c r="AM1349" s="349"/>
      <c r="AN1349" s="349"/>
      <c r="AO1349" s="349"/>
      <c r="AP1349" s="349"/>
      <c r="AQ1349" s="349"/>
      <c r="AR1349" s="349"/>
      <c r="AS1349" s="247">
        <f>SUM(AE1349:AR1349)</f>
        <v>0</v>
      </c>
    </row>
    <row r="1350" spans="1:45" ht="15" hidden="1" customHeight="1" outlineLevel="1">
      <c r="A1350" s="434"/>
      <c r="B1350" s="245" t="s">
        <v>684</v>
      </c>
      <c r="C1350" s="242" t="s">
        <v>325</v>
      </c>
      <c r="D1350" s="246"/>
      <c r="E1350" s="246"/>
      <c r="F1350" s="246"/>
      <c r="G1350" s="246"/>
      <c r="H1350" s="246"/>
      <c r="I1350" s="246"/>
      <c r="J1350" s="246"/>
      <c r="K1350" s="246"/>
      <c r="L1350" s="246"/>
      <c r="M1350" s="246"/>
      <c r="N1350" s="246"/>
      <c r="O1350" s="246"/>
      <c r="P1350" s="246"/>
      <c r="Q1350" s="246">
        <f>Q1349</f>
        <v>12</v>
      </c>
      <c r="R1350" s="246"/>
      <c r="S1350" s="246"/>
      <c r="T1350" s="246"/>
      <c r="U1350" s="246"/>
      <c r="V1350" s="246"/>
      <c r="W1350" s="246"/>
      <c r="X1350" s="246"/>
      <c r="Y1350" s="246"/>
      <c r="Z1350" s="246"/>
      <c r="AA1350" s="246"/>
      <c r="AB1350" s="246"/>
      <c r="AC1350" s="246"/>
      <c r="AD1350" s="246"/>
      <c r="AE1350" s="345">
        <f>AE1349</f>
        <v>0</v>
      </c>
      <c r="AF1350" s="345">
        <f t="shared" ref="AF1350:AR1350" si="3539">AF1349</f>
        <v>0</v>
      </c>
      <c r="AG1350" s="345">
        <f t="shared" si="3539"/>
        <v>0</v>
      </c>
      <c r="AH1350" s="345">
        <f t="shared" si="3539"/>
        <v>0</v>
      </c>
      <c r="AI1350" s="345">
        <f t="shared" si="3539"/>
        <v>0</v>
      </c>
      <c r="AJ1350" s="345">
        <f t="shared" si="3539"/>
        <v>0</v>
      </c>
      <c r="AK1350" s="345">
        <f t="shared" si="3539"/>
        <v>0</v>
      </c>
      <c r="AL1350" s="345">
        <f t="shared" si="3539"/>
        <v>0</v>
      </c>
      <c r="AM1350" s="345">
        <f t="shared" si="3539"/>
        <v>0</v>
      </c>
      <c r="AN1350" s="345">
        <f t="shared" si="3539"/>
        <v>0</v>
      </c>
      <c r="AO1350" s="345">
        <f t="shared" si="3539"/>
        <v>0</v>
      </c>
      <c r="AP1350" s="345">
        <f t="shared" si="3539"/>
        <v>0</v>
      </c>
      <c r="AQ1350" s="345">
        <f t="shared" si="3539"/>
        <v>0</v>
      </c>
      <c r="AR1350" s="345">
        <f t="shared" si="3539"/>
        <v>0</v>
      </c>
      <c r="AS1350" s="257"/>
    </row>
    <row r="1351" spans="1:45" ht="15" hidden="1" customHeight="1" outlineLevel="1">
      <c r="A1351" s="434"/>
      <c r="B1351" s="362"/>
      <c r="C1351" s="242"/>
      <c r="D1351" s="242"/>
      <c r="E1351" s="242"/>
      <c r="F1351" s="242"/>
      <c r="G1351" s="242"/>
      <c r="H1351" s="242"/>
      <c r="I1351" s="242"/>
      <c r="J1351" s="242"/>
      <c r="K1351" s="242"/>
      <c r="L1351" s="242"/>
      <c r="M1351" s="242"/>
      <c r="N1351" s="242"/>
      <c r="O1351" s="242"/>
      <c r="P1351" s="242"/>
      <c r="Q1351" s="242"/>
      <c r="R1351" s="242"/>
      <c r="S1351" s="242"/>
      <c r="T1351" s="242"/>
      <c r="U1351" s="242"/>
      <c r="V1351" s="242"/>
      <c r="W1351" s="242"/>
      <c r="X1351" s="242"/>
      <c r="Y1351" s="242"/>
      <c r="Z1351" s="242"/>
      <c r="AA1351" s="242"/>
      <c r="AB1351" s="242"/>
      <c r="AC1351" s="242"/>
      <c r="AD1351" s="242"/>
      <c r="AE1351" s="346"/>
      <c r="AF1351" s="359"/>
      <c r="AG1351" s="359"/>
      <c r="AH1351" s="359"/>
      <c r="AI1351" s="359"/>
      <c r="AJ1351" s="359"/>
      <c r="AK1351" s="359"/>
      <c r="AL1351" s="359"/>
      <c r="AM1351" s="359"/>
      <c r="AN1351" s="359"/>
      <c r="AO1351" s="359"/>
      <c r="AP1351" s="359"/>
      <c r="AQ1351" s="359"/>
      <c r="AR1351" s="359"/>
      <c r="AS1351" s="257"/>
    </row>
    <row r="1352" spans="1:45" ht="39.75" hidden="1" customHeight="1" outlineLevel="1">
      <c r="A1352" s="434">
        <v>48</v>
      </c>
      <c r="B1352" s="362" t="s">
        <v>531</v>
      </c>
      <c r="C1352" s="242" t="s">
        <v>323</v>
      </c>
      <c r="D1352" s="246"/>
      <c r="E1352" s="246"/>
      <c r="F1352" s="246"/>
      <c r="G1352" s="246"/>
      <c r="H1352" s="246"/>
      <c r="I1352" s="246"/>
      <c r="J1352" s="246"/>
      <c r="K1352" s="246"/>
      <c r="L1352" s="246"/>
      <c r="M1352" s="246"/>
      <c r="N1352" s="246"/>
      <c r="O1352" s="246"/>
      <c r="P1352" s="246"/>
      <c r="Q1352" s="246">
        <v>12</v>
      </c>
      <c r="R1352" s="246"/>
      <c r="S1352" s="246"/>
      <c r="T1352" s="246"/>
      <c r="U1352" s="246"/>
      <c r="V1352" s="246"/>
      <c r="W1352" s="246"/>
      <c r="X1352" s="246"/>
      <c r="Y1352" s="246"/>
      <c r="Z1352" s="246"/>
      <c r="AA1352" s="246"/>
      <c r="AB1352" s="246"/>
      <c r="AC1352" s="246"/>
      <c r="AD1352" s="246"/>
      <c r="AE1352" s="360"/>
      <c r="AF1352" s="349"/>
      <c r="AG1352" s="349"/>
      <c r="AH1352" s="349"/>
      <c r="AI1352" s="349"/>
      <c r="AJ1352" s="349"/>
      <c r="AK1352" s="349"/>
      <c r="AL1352" s="349"/>
      <c r="AM1352" s="349"/>
      <c r="AN1352" s="349"/>
      <c r="AO1352" s="349"/>
      <c r="AP1352" s="349"/>
      <c r="AQ1352" s="349"/>
      <c r="AR1352" s="349"/>
      <c r="AS1352" s="247">
        <f>SUM(AE1352:AR1352)</f>
        <v>0</v>
      </c>
    </row>
    <row r="1353" spans="1:45" ht="15" hidden="1" customHeight="1" outlineLevel="1">
      <c r="A1353" s="434"/>
      <c r="B1353" s="245" t="s">
        <v>684</v>
      </c>
      <c r="C1353" s="242" t="s">
        <v>325</v>
      </c>
      <c r="D1353" s="246"/>
      <c r="E1353" s="246"/>
      <c r="F1353" s="246"/>
      <c r="G1353" s="246"/>
      <c r="H1353" s="246"/>
      <c r="I1353" s="246"/>
      <c r="J1353" s="246"/>
      <c r="K1353" s="246"/>
      <c r="L1353" s="246"/>
      <c r="M1353" s="246"/>
      <c r="N1353" s="246"/>
      <c r="O1353" s="246"/>
      <c r="P1353" s="246"/>
      <c r="Q1353" s="246">
        <f>Q1352</f>
        <v>12</v>
      </c>
      <c r="R1353" s="246"/>
      <c r="S1353" s="246"/>
      <c r="T1353" s="246"/>
      <c r="U1353" s="246"/>
      <c r="V1353" s="246"/>
      <c r="W1353" s="246"/>
      <c r="X1353" s="246"/>
      <c r="Y1353" s="246"/>
      <c r="Z1353" s="246"/>
      <c r="AA1353" s="246"/>
      <c r="AB1353" s="246"/>
      <c r="AC1353" s="246"/>
      <c r="AD1353" s="246"/>
      <c r="AE1353" s="345">
        <f>AE1352</f>
        <v>0</v>
      </c>
      <c r="AF1353" s="345">
        <f t="shared" ref="AF1353:AR1353" si="3540">AF1352</f>
        <v>0</v>
      </c>
      <c r="AG1353" s="345">
        <f t="shared" si="3540"/>
        <v>0</v>
      </c>
      <c r="AH1353" s="345">
        <f t="shared" si="3540"/>
        <v>0</v>
      </c>
      <c r="AI1353" s="345">
        <f t="shared" si="3540"/>
        <v>0</v>
      </c>
      <c r="AJ1353" s="345">
        <f t="shared" si="3540"/>
        <v>0</v>
      </c>
      <c r="AK1353" s="345">
        <f t="shared" si="3540"/>
        <v>0</v>
      </c>
      <c r="AL1353" s="345">
        <f t="shared" si="3540"/>
        <v>0</v>
      </c>
      <c r="AM1353" s="345">
        <f t="shared" si="3540"/>
        <v>0</v>
      </c>
      <c r="AN1353" s="345">
        <f t="shared" si="3540"/>
        <v>0</v>
      </c>
      <c r="AO1353" s="345">
        <f t="shared" si="3540"/>
        <v>0</v>
      </c>
      <c r="AP1353" s="345">
        <f t="shared" si="3540"/>
        <v>0</v>
      </c>
      <c r="AQ1353" s="345">
        <f t="shared" si="3540"/>
        <v>0</v>
      </c>
      <c r="AR1353" s="345">
        <f t="shared" si="3540"/>
        <v>0</v>
      </c>
      <c r="AS1353" s="257"/>
    </row>
    <row r="1354" spans="1:45" ht="15" hidden="1" customHeight="1" outlineLevel="1">
      <c r="A1354" s="434"/>
      <c r="B1354" s="362"/>
      <c r="C1354" s="242"/>
      <c r="D1354" s="242"/>
      <c r="E1354" s="242"/>
      <c r="F1354" s="242"/>
      <c r="G1354" s="242"/>
      <c r="H1354" s="242"/>
      <c r="I1354" s="242"/>
      <c r="J1354" s="242"/>
      <c r="K1354" s="242"/>
      <c r="L1354" s="242"/>
      <c r="M1354" s="242"/>
      <c r="N1354" s="242"/>
      <c r="O1354" s="242"/>
      <c r="P1354" s="242"/>
      <c r="Q1354" s="242"/>
      <c r="R1354" s="242"/>
      <c r="S1354" s="242"/>
      <c r="T1354" s="242"/>
      <c r="U1354" s="242"/>
      <c r="V1354" s="242"/>
      <c r="W1354" s="242"/>
      <c r="X1354" s="242"/>
      <c r="Y1354" s="242"/>
      <c r="Z1354" s="242"/>
      <c r="AA1354" s="242"/>
      <c r="AB1354" s="242"/>
      <c r="AC1354" s="242"/>
      <c r="AD1354" s="242"/>
      <c r="AE1354" s="346"/>
      <c r="AF1354" s="359"/>
      <c r="AG1354" s="359"/>
      <c r="AH1354" s="359"/>
      <c r="AI1354" s="359"/>
      <c r="AJ1354" s="359"/>
      <c r="AK1354" s="359"/>
      <c r="AL1354" s="359"/>
      <c r="AM1354" s="359"/>
      <c r="AN1354" s="359"/>
      <c r="AO1354" s="359"/>
      <c r="AP1354" s="359"/>
      <c r="AQ1354" s="359"/>
      <c r="AR1354" s="359"/>
      <c r="AS1354" s="257"/>
    </row>
    <row r="1355" spans="1:45" ht="33" hidden="1" customHeight="1" outlineLevel="1">
      <c r="A1355" s="434">
        <v>49</v>
      </c>
      <c r="B1355" s="362" t="s">
        <v>532</v>
      </c>
      <c r="C1355" s="242" t="s">
        <v>323</v>
      </c>
      <c r="D1355" s="246"/>
      <c r="E1355" s="246"/>
      <c r="F1355" s="246"/>
      <c r="G1355" s="246"/>
      <c r="H1355" s="246"/>
      <c r="I1355" s="246"/>
      <c r="J1355" s="246"/>
      <c r="K1355" s="246"/>
      <c r="L1355" s="246"/>
      <c r="M1355" s="246"/>
      <c r="N1355" s="246"/>
      <c r="O1355" s="246"/>
      <c r="P1355" s="246"/>
      <c r="Q1355" s="246">
        <v>12</v>
      </c>
      <c r="R1355" s="246"/>
      <c r="S1355" s="246"/>
      <c r="T1355" s="246"/>
      <c r="U1355" s="246"/>
      <c r="V1355" s="246"/>
      <c r="W1355" s="246"/>
      <c r="X1355" s="246"/>
      <c r="Y1355" s="246"/>
      <c r="Z1355" s="246"/>
      <c r="AA1355" s="246"/>
      <c r="AB1355" s="246"/>
      <c r="AC1355" s="246"/>
      <c r="AD1355" s="246"/>
      <c r="AE1355" s="360"/>
      <c r="AF1355" s="349"/>
      <c r="AG1355" s="349"/>
      <c r="AH1355" s="349"/>
      <c r="AI1355" s="349"/>
      <c r="AJ1355" s="349"/>
      <c r="AK1355" s="349"/>
      <c r="AL1355" s="349"/>
      <c r="AM1355" s="349"/>
      <c r="AN1355" s="349"/>
      <c r="AO1355" s="349"/>
      <c r="AP1355" s="349"/>
      <c r="AQ1355" s="349"/>
      <c r="AR1355" s="349"/>
      <c r="AS1355" s="247">
        <f>SUM(AE1355:AR1355)</f>
        <v>0</v>
      </c>
    </row>
    <row r="1356" spans="1:45" ht="15" hidden="1" customHeight="1" outlineLevel="1">
      <c r="A1356" s="434"/>
      <c r="B1356" s="245" t="s">
        <v>684</v>
      </c>
      <c r="C1356" s="242" t="s">
        <v>325</v>
      </c>
      <c r="D1356" s="246"/>
      <c r="E1356" s="246"/>
      <c r="F1356" s="246"/>
      <c r="G1356" s="246"/>
      <c r="H1356" s="246"/>
      <c r="I1356" s="246"/>
      <c r="J1356" s="246"/>
      <c r="K1356" s="246"/>
      <c r="L1356" s="246"/>
      <c r="M1356" s="246"/>
      <c r="N1356" s="246"/>
      <c r="O1356" s="246"/>
      <c r="P1356" s="246"/>
      <c r="Q1356" s="246">
        <f>Q1355</f>
        <v>12</v>
      </c>
      <c r="R1356" s="246"/>
      <c r="S1356" s="246"/>
      <c r="T1356" s="246"/>
      <c r="U1356" s="246"/>
      <c r="V1356" s="246"/>
      <c r="W1356" s="246"/>
      <c r="X1356" s="246"/>
      <c r="Y1356" s="246"/>
      <c r="Z1356" s="246"/>
      <c r="AA1356" s="246"/>
      <c r="AB1356" s="246"/>
      <c r="AC1356" s="246"/>
      <c r="AD1356" s="246"/>
      <c r="AE1356" s="345">
        <f>AE1355</f>
        <v>0</v>
      </c>
      <c r="AF1356" s="345">
        <f t="shared" ref="AF1356:AR1356" si="3541">AF1355</f>
        <v>0</v>
      </c>
      <c r="AG1356" s="345">
        <f t="shared" si="3541"/>
        <v>0</v>
      </c>
      <c r="AH1356" s="345">
        <f t="shared" si="3541"/>
        <v>0</v>
      </c>
      <c r="AI1356" s="345">
        <f t="shared" si="3541"/>
        <v>0</v>
      </c>
      <c r="AJ1356" s="345">
        <f t="shared" si="3541"/>
        <v>0</v>
      </c>
      <c r="AK1356" s="345">
        <f t="shared" si="3541"/>
        <v>0</v>
      </c>
      <c r="AL1356" s="345">
        <f t="shared" si="3541"/>
        <v>0</v>
      </c>
      <c r="AM1356" s="345">
        <f t="shared" si="3541"/>
        <v>0</v>
      </c>
      <c r="AN1356" s="345">
        <f t="shared" si="3541"/>
        <v>0</v>
      </c>
      <c r="AO1356" s="345">
        <f t="shared" si="3541"/>
        <v>0</v>
      </c>
      <c r="AP1356" s="345">
        <f t="shared" si="3541"/>
        <v>0</v>
      </c>
      <c r="AQ1356" s="345">
        <f t="shared" si="3541"/>
        <v>0</v>
      </c>
      <c r="AR1356" s="345">
        <f t="shared" si="3541"/>
        <v>0</v>
      </c>
      <c r="AS1356" s="257"/>
    </row>
    <row r="1357" spans="1:45" ht="15" hidden="1" customHeight="1" outlineLevel="1">
      <c r="A1357" s="434"/>
      <c r="B1357" s="772"/>
      <c r="C1357" s="242"/>
      <c r="D1357" s="770"/>
      <c r="E1357" s="770"/>
      <c r="F1357" s="770"/>
      <c r="G1357" s="770"/>
      <c r="H1357" s="770"/>
      <c r="I1357" s="770"/>
      <c r="J1357" s="770"/>
      <c r="K1357" s="770"/>
      <c r="L1357" s="770"/>
      <c r="M1357" s="770"/>
      <c r="N1357" s="770"/>
      <c r="O1357" s="770"/>
      <c r="P1357" s="770"/>
      <c r="Q1357" s="770"/>
      <c r="R1357" s="770"/>
      <c r="S1357" s="770"/>
      <c r="T1357" s="770"/>
      <c r="U1357" s="770"/>
      <c r="V1357" s="770"/>
      <c r="W1357" s="770"/>
      <c r="X1357" s="770"/>
      <c r="Y1357" s="770"/>
      <c r="Z1357" s="770"/>
      <c r="AA1357" s="770"/>
      <c r="AB1357" s="770"/>
      <c r="AC1357" s="770"/>
      <c r="AD1357" s="770"/>
      <c r="AE1357" s="345"/>
      <c r="AF1357" s="345"/>
      <c r="AG1357" s="345"/>
      <c r="AH1357" s="345"/>
      <c r="AI1357" s="345"/>
      <c r="AJ1357" s="345"/>
      <c r="AK1357" s="345"/>
      <c r="AL1357" s="345"/>
      <c r="AM1357" s="345"/>
      <c r="AN1357" s="345"/>
      <c r="AO1357" s="345"/>
      <c r="AP1357" s="345"/>
      <c r="AQ1357" s="345"/>
      <c r="AR1357" s="345"/>
      <c r="AS1357" s="257"/>
    </row>
    <row r="1358" spans="1:45" ht="15" customHeight="1" collapsed="1">
      <c r="A1358" s="434">
        <v>49</v>
      </c>
      <c r="B1358" s="773" t="s">
        <v>164</v>
      </c>
      <c r="C1358" s="242"/>
      <c r="D1358" s="246"/>
      <c r="E1358" s="246"/>
      <c r="F1358" s="246"/>
      <c r="G1358" s="246"/>
      <c r="H1358" s="246"/>
      <c r="I1358" s="246"/>
      <c r="J1358" s="246"/>
      <c r="K1358" s="246"/>
      <c r="L1358" s="246"/>
      <c r="M1358" s="246"/>
      <c r="N1358" s="246"/>
      <c r="O1358" s="246"/>
      <c r="P1358" s="246"/>
      <c r="Q1358" s="246">
        <v>12</v>
      </c>
      <c r="R1358" s="797">
        <f>ROUND(+'7.  Persistence Report'!V38+'7.  Persistence Report'!V46,)</f>
        <v>71</v>
      </c>
      <c r="S1358" s="797">
        <f>ROUNDDOWN(+'7.  Persistence Report'!W38+'7.  Persistence Report'!W46,)</f>
        <v>195</v>
      </c>
      <c r="T1358" s="797">
        <f>ROUND(+'7.  Persistence Report'!X38+'7.  Persistence Report'!X46,)</f>
        <v>195</v>
      </c>
      <c r="U1358" s="797">
        <f>ROUND(+'7.  Persistence Report'!Y38+'7.  Persistence Report'!Y46,)</f>
        <v>194</v>
      </c>
      <c r="V1358" s="797">
        <f>ROUND(+'7.  Persistence Report'!Z38+'7.  Persistence Report'!Z46,)</f>
        <v>193</v>
      </c>
      <c r="W1358" s="246"/>
      <c r="X1358" s="246"/>
      <c r="Y1358" s="246"/>
      <c r="Z1358" s="246"/>
      <c r="AA1358" s="246"/>
      <c r="AB1358" s="246"/>
      <c r="AC1358" s="246"/>
      <c r="AD1358" s="246"/>
      <c r="AE1358" s="360"/>
      <c r="AF1358" s="349"/>
      <c r="AG1358" s="349"/>
      <c r="AH1358" s="349"/>
      <c r="AI1358" s="349"/>
      <c r="AJ1358" s="349"/>
      <c r="AK1358" s="349">
        <v>1</v>
      </c>
      <c r="AL1358" s="349"/>
      <c r="AM1358" s="349"/>
      <c r="AN1358" s="349"/>
      <c r="AO1358" s="349"/>
      <c r="AP1358" s="349"/>
      <c r="AQ1358" s="349"/>
      <c r="AR1358" s="349"/>
      <c r="AS1358" s="247">
        <f>SUM(AE1358:AR1358)</f>
        <v>1</v>
      </c>
    </row>
    <row r="1359" spans="1:45" ht="15" customHeight="1">
      <c r="A1359" s="434"/>
      <c r="B1359" s="774" t="s">
        <v>684</v>
      </c>
      <c r="C1359" s="242"/>
      <c r="D1359" s="246"/>
      <c r="E1359" s="246"/>
      <c r="F1359" s="246"/>
      <c r="G1359" s="246"/>
      <c r="H1359" s="246"/>
      <c r="I1359" s="246"/>
      <c r="J1359" s="246"/>
      <c r="K1359" s="246"/>
      <c r="L1359" s="246"/>
      <c r="M1359" s="246"/>
      <c r="N1359" s="246"/>
      <c r="O1359" s="246"/>
      <c r="P1359" s="246"/>
      <c r="Q1359" s="246">
        <f>Q1358</f>
        <v>12</v>
      </c>
      <c r="R1359" s="246"/>
      <c r="S1359" s="246"/>
      <c r="T1359" s="246"/>
      <c r="U1359" s="246"/>
      <c r="V1359" s="246"/>
      <c r="W1359" s="246"/>
      <c r="X1359" s="246"/>
      <c r="Y1359" s="246"/>
      <c r="Z1359" s="246"/>
      <c r="AA1359" s="246"/>
      <c r="AB1359" s="246"/>
      <c r="AC1359" s="246"/>
      <c r="AD1359" s="246"/>
      <c r="AE1359" s="345">
        <f>AE1358</f>
        <v>0</v>
      </c>
      <c r="AF1359" s="345">
        <f>AF1358</f>
        <v>0</v>
      </c>
      <c r="AG1359" s="345">
        <f t="shared" ref="AG1359:AJ1359" si="3542">AG1358</f>
        <v>0</v>
      </c>
      <c r="AH1359" s="345">
        <f t="shared" si="3542"/>
        <v>0</v>
      </c>
      <c r="AI1359" s="345">
        <f t="shared" si="3542"/>
        <v>0</v>
      </c>
      <c r="AJ1359" s="345">
        <f t="shared" si="3542"/>
        <v>0</v>
      </c>
      <c r="AK1359" s="345">
        <f>AK1358</f>
        <v>1</v>
      </c>
      <c r="AL1359" s="345">
        <f t="shared" ref="AL1359:AR1359" si="3543">AL1358</f>
        <v>0</v>
      </c>
      <c r="AM1359" s="345">
        <f t="shared" si="3543"/>
        <v>0</v>
      </c>
      <c r="AN1359" s="345">
        <f t="shared" si="3543"/>
        <v>0</v>
      </c>
      <c r="AO1359" s="345">
        <f t="shared" si="3543"/>
        <v>0</v>
      </c>
      <c r="AP1359" s="345">
        <f t="shared" si="3543"/>
        <v>0</v>
      </c>
      <c r="AQ1359" s="345">
        <f t="shared" si="3543"/>
        <v>0</v>
      </c>
      <c r="AR1359" s="345">
        <f t="shared" si="3543"/>
        <v>0</v>
      </c>
      <c r="AS1359" s="257"/>
    </row>
    <row r="1360" spans="1:45" ht="15" customHeight="1">
      <c r="A1360" s="434"/>
      <c r="B1360" s="772"/>
      <c r="C1360" s="242"/>
      <c r="D1360" s="242"/>
      <c r="E1360" s="242"/>
      <c r="F1360" s="242"/>
      <c r="G1360" s="242"/>
      <c r="H1360" s="242"/>
      <c r="I1360" s="242"/>
      <c r="J1360" s="242"/>
      <c r="K1360" s="242"/>
      <c r="L1360" s="242"/>
      <c r="M1360" s="242"/>
      <c r="N1360" s="242"/>
      <c r="O1360" s="242"/>
      <c r="P1360" s="242"/>
      <c r="Q1360" s="242"/>
      <c r="R1360" s="242"/>
      <c r="S1360" s="242"/>
      <c r="T1360" s="242"/>
      <c r="U1360" s="242"/>
      <c r="V1360" s="242"/>
      <c r="W1360" s="242"/>
      <c r="X1360" s="242"/>
      <c r="Y1360" s="242"/>
      <c r="Z1360" s="242"/>
      <c r="AA1360" s="242"/>
      <c r="AB1360" s="242"/>
      <c r="AC1360" s="242"/>
      <c r="AD1360" s="242"/>
      <c r="AE1360" s="242"/>
      <c r="AF1360" s="242"/>
      <c r="AG1360" s="242"/>
      <c r="AH1360" s="242"/>
      <c r="AI1360" s="242"/>
      <c r="AJ1360" s="242"/>
      <c r="AK1360" s="242"/>
      <c r="AL1360" s="242"/>
      <c r="AM1360" s="242"/>
      <c r="AN1360" s="242"/>
      <c r="AO1360" s="242"/>
      <c r="AP1360" s="242"/>
      <c r="AQ1360" s="242"/>
      <c r="AR1360" s="242"/>
      <c r="AS1360" s="618"/>
    </row>
    <row r="1361" spans="1:45" hidden="1" outlineLevel="1">
      <c r="A1361" s="434"/>
      <c r="AS1361" s="618"/>
    </row>
    <row r="1362" spans="1:45" ht="15.6" collapsed="1">
      <c r="A1362" s="434"/>
      <c r="B1362" s="622" t="s">
        <v>633</v>
      </c>
      <c r="AS1362" s="618"/>
    </row>
    <row r="1363" spans="1:45">
      <c r="A1363" s="434">
        <v>50</v>
      </c>
      <c r="AS1363" s="618"/>
    </row>
    <row r="1364" spans="1:45" ht="15">
      <c r="A1364" s="434"/>
      <c r="B1364" s="362" t="s">
        <v>507</v>
      </c>
      <c r="C1364" s="242" t="s">
        <v>323</v>
      </c>
      <c r="D1364" s="246">
        <f>ROUND(+'7.  Persistence Report'!BA47,)</f>
        <v>25512505</v>
      </c>
      <c r="E1364" s="246">
        <f>ROUND(+'7.  Persistence Report'!BB47,)</f>
        <v>25512505</v>
      </c>
      <c r="F1364" s="246">
        <f>ROUND(+'7.  Persistence Report'!BC47,)</f>
        <v>25386343</v>
      </c>
      <c r="G1364" s="246">
        <f>ROUND(+'7.  Persistence Report'!BD47,)</f>
        <v>25386343</v>
      </c>
      <c r="H1364" s="246">
        <f>ROUND(+'7.  Persistence Report'!BE47,)</f>
        <v>25386343</v>
      </c>
      <c r="I1364" s="246"/>
      <c r="J1364" s="246"/>
      <c r="K1364" s="246"/>
      <c r="L1364" s="246"/>
      <c r="M1364" s="246"/>
      <c r="N1364" s="246"/>
      <c r="O1364" s="246"/>
      <c r="P1364" s="246"/>
      <c r="Q1364" s="246">
        <v>12</v>
      </c>
      <c r="R1364" s="246">
        <f>ROUND(+'7.  Persistence Report'!V47,)</f>
        <v>3678</v>
      </c>
      <c r="S1364" s="246">
        <f>ROUND(+'7.  Persistence Report'!W47,)</f>
        <v>3678</v>
      </c>
      <c r="T1364" s="246">
        <f>ROUND(+'7.  Persistence Report'!X47,)</f>
        <v>3678</v>
      </c>
      <c r="U1364" s="246">
        <f>ROUND(+'7.  Persistence Report'!Y47,)</f>
        <v>3678</v>
      </c>
      <c r="V1364" s="246">
        <f>ROUND(+'7.  Persistence Report'!Z47,)</f>
        <v>3678</v>
      </c>
      <c r="W1364" s="246"/>
      <c r="X1364" s="246"/>
      <c r="Y1364" s="246"/>
      <c r="Z1364" s="246"/>
      <c r="AA1364" s="246"/>
      <c r="AB1364" s="246"/>
      <c r="AC1364" s="246"/>
      <c r="AD1364" s="246"/>
      <c r="AE1364" s="360"/>
      <c r="AF1364" s="349">
        <v>0.18</v>
      </c>
      <c r="AG1364" s="349">
        <v>0.5</v>
      </c>
      <c r="AH1364" s="349">
        <v>0.28000000000000003</v>
      </c>
      <c r="AI1364" s="349">
        <v>0.04</v>
      </c>
      <c r="AJ1364" s="349">
        <v>0</v>
      </c>
      <c r="AK1364" s="349"/>
      <c r="AL1364" s="349"/>
      <c r="AM1364" s="349"/>
      <c r="AN1364" s="349"/>
      <c r="AO1364" s="349"/>
      <c r="AP1364" s="349"/>
      <c r="AQ1364" s="349"/>
      <c r="AR1364" s="349"/>
      <c r="AS1364" s="247">
        <f>SUM(AE1364:AR1364)</f>
        <v>1</v>
      </c>
    </row>
    <row r="1365" spans="1:45" ht="15">
      <c r="A1365" s="434"/>
      <c r="B1365" s="245" t="s">
        <v>684</v>
      </c>
      <c r="C1365" s="242" t="s">
        <v>325</v>
      </c>
      <c r="D1365" s="246"/>
      <c r="E1365" s="246"/>
      <c r="F1365" s="246"/>
      <c r="G1365" s="246"/>
      <c r="H1365" s="246"/>
      <c r="I1365" s="246"/>
      <c r="J1365" s="246"/>
      <c r="K1365" s="246"/>
      <c r="L1365" s="246"/>
      <c r="M1365" s="246"/>
      <c r="N1365" s="246"/>
      <c r="O1365" s="246"/>
      <c r="P1365" s="246"/>
      <c r="Q1365" s="246">
        <f>Q1364</f>
        <v>12</v>
      </c>
      <c r="R1365" s="246"/>
      <c r="S1365" s="246"/>
      <c r="T1365" s="246"/>
      <c r="U1365" s="246"/>
      <c r="V1365" s="246"/>
      <c r="W1365" s="246"/>
      <c r="X1365" s="246"/>
      <c r="Y1365" s="246"/>
      <c r="Z1365" s="246"/>
      <c r="AA1365" s="246"/>
      <c r="AB1365" s="246"/>
      <c r="AC1365" s="246"/>
      <c r="AD1365" s="246"/>
      <c r="AE1365" s="345">
        <f>AE1364</f>
        <v>0</v>
      </c>
      <c r="AF1365" s="345">
        <f t="shared" ref="AF1365:AR1365" si="3544">AF1364</f>
        <v>0.18</v>
      </c>
      <c r="AG1365" s="345">
        <f t="shared" si="3544"/>
        <v>0.5</v>
      </c>
      <c r="AH1365" s="345">
        <f t="shared" si="3544"/>
        <v>0.28000000000000003</v>
      </c>
      <c r="AI1365" s="345">
        <f t="shared" si="3544"/>
        <v>0.04</v>
      </c>
      <c r="AJ1365" s="345">
        <f t="shared" si="3544"/>
        <v>0</v>
      </c>
      <c r="AK1365" s="345">
        <f t="shared" si="3544"/>
        <v>0</v>
      </c>
      <c r="AL1365" s="345">
        <f t="shared" si="3544"/>
        <v>0</v>
      </c>
      <c r="AM1365" s="345">
        <f t="shared" si="3544"/>
        <v>0</v>
      </c>
      <c r="AN1365" s="345">
        <f t="shared" si="3544"/>
        <v>0</v>
      </c>
      <c r="AO1365" s="345">
        <f t="shared" si="3544"/>
        <v>0</v>
      </c>
      <c r="AP1365" s="345">
        <f t="shared" si="3544"/>
        <v>0</v>
      </c>
      <c r="AQ1365" s="345">
        <f t="shared" si="3544"/>
        <v>0</v>
      </c>
      <c r="AR1365" s="345">
        <f t="shared" si="3544"/>
        <v>0</v>
      </c>
      <c r="AS1365" s="257"/>
    </row>
    <row r="1366" spans="1:45" ht="15">
      <c r="A1366" s="434"/>
      <c r="B1366" s="245"/>
      <c r="C1366" s="242"/>
      <c r="D1366" s="782"/>
      <c r="E1366" s="782"/>
      <c r="F1366" s="782"/>
      <c r="G1366" s="782"/>
      <c r="H1366" s="782"/>
      <c r="I1366" s="782"/>
      <c r="J1366" s="782"/>
      <c r="K1366" s="782"/>
      <c r="L1366" s="782"/>
      <c r="M1366" s="782"/>
      <c r="N1366" s="782"/>
      <c r="O1366" s="782"/>
      <c r="P1366" s="782"/>
      <c r="Q1366" s="782"/>
      <c r="R1366" s="782"/>
      <c r="S1366" s="782"/>
      <c r="T1366" s="782"/>
      <c r="U1366" s="782"/>
      <c r="V1366" s="782"/>
      <c r="W1366" s="782"/>
      <c r="X1366" s="782"/>
      <c r="Y1366" s="782"/>
      <c r="Z1366" s="782"/>
      <c r="AA1366" s="782"/>
      <c r="AB1366" s="782"/>
      <c r="AC1366" s="782"/>
      <c r="AD1366" s="782"/>
      <c r="AE1366" s="345"/>
      <c r="AF1366" s="345"/>
      <c r="AG1366" s="345"/>
      <c r="AH1366" s="345"/>
      <c r="AI1366" s="345"/>
      <c r="AJ1366" s="345"/>
      <c r="AK1366" s="345"/>
      <c r="AL1366" s="345"/>
      <c r="AM1366" s="345"/>
      <c r="AN1366" s="345"/>
      <c r="AO1366" s="345"/>
      <c r="AP1366" s="345"/>
      <c r="AQ1366" s="345"/>
      <c r="AR1366" s="345"/>
      <c r="AS1366" s="257"/>
    </row>
    <row r="1367" spans="1:45" ht="15">
      <c r="A1367" s="434">
        <f>+A1363+1</f>
        <v>51</v>
      </c>
      <c r="B1367" s="245"/>
      <c r="AS1367" s="618"/>
    </row>
    <row r="1368" spans="1:45" ht="15">
      <c r="A1368" s="434"/>
      <c r="B1368" s="362" t="s">
        <v>508</v>
      </c>
      <c r="C1368" s="242" t="s">
        <v>323</v>
      </c>
      <c r="D1368" s="246">
        <f>ROUND(+'7.  Persistence Report'!BA48,)</f>
        <v>32507</v>
      </c>
      <c r="E1368" s="246">
        <f>ROUND(+'7.  Persistence Report'!BB48,)</f>
        <v>28623</v>
      </c>
      <c r="F1368" s="246">
        <f>ROUND(+'7.  Persistence Report'!BC48,)</f>
        <v>20902</v>
      </c>
      <c r="G1368" s="246">
        <f>ROUND(+'7.  Persistence Report'!BD48,)</f>
        <v>20838</v>
      </c>
      <c r="H1368" s="246">
        <f>ROUND(+'7.  Persistence Report'!BE48,)</f>
        <v>20838</v>
      </c>
      <c r="I1368" s="246"/>
      <c r="J1368" s="246"/>
      <c r="K1368" s="246"/>
      <c r="L1368" s="246"/>
      <c r="M1368" s="246"/>
      <c r="N1368" s="246"/>
      <c r="O1368" s="246"/>
      <c r="P1368" s="246"/>
      <c r="Q1368" s="246">
        <v>12</v>
      </c>
      <c r="R1368" s="246">
        <f>ROUND(+'7.  Persistence Report'!V48,)</f>
        <v>5156</v>
      </c>
      <c r="S1368" s="246">
        <f>ROUND(+'7.  Persistence Report'!W48,)</f>
        <v>5156</v>
      </c>
      <c r="T1368" s="246">
        <f>ROUND(+'7.  Persistence Report'!X48,)</f>
        <v>5156</v>
      </c>
      <c r="U1368" s="246">
        <f>ROUND(+'7.  Persistence Report'!Y48,)</f>
        <v>5156</v>
      </c>
      <c r="V1368" s="246">
        <f>ROUND(+'7.  Persistence Report'!Z48,)</f>
        <v>5156</v>
      </c>
      <c r="W1368" s="246"/>
      <c r="X1368" s="246"/>
      <c r="Y1368" s="246"/>
      <c r="Z1368" s="246"/>
      <c r="AA1368" s="246"/>
      <c r="AB1368" s="246"/>
      <c r="AC1368" s="246"/>
      <c r="AD1368" s="246"/>
      <c r="AE1368" s="360"/>
      <c r="AF1368" s="349">
        <v>0.9</v>
      </c>
      <c r="AG1368" s="349">
        <v>7.0000000000000007E-2</v>
      </c>
      <c r="AH1368" s="349">
        <v>0.03</v>
      </c>
      <c r="AI1368" s="349"/>
      <c r="AJ1368" s="349"/>
      <c r="AK1368" s="349"/>
      <c r="AL1368" s="349"/>
      <c r="AM1368" s="349"/>
      <c r="AN1368" s="349"/>
      <c r="AO1368" s="349"/>
      <c r="AP1368" s="349"/>
      <c r="AQ1368" s="349"/>
      <c r="AR1368" s="349"/>
      <c r="AS1368" s="247">
        <f>SUM(AE1368:AR1368)</f>
        <v>1</v>
      </c>
    </row>
    <row r="1369" spans="1:45" ht="15">
      <c r="A1369" s="434"/>
      <c r="B1369" s="245" t="s">
        <v>684</v>
      </c>
      <c r="C1369" s="242" t="s">
        <v>325</v>
      </c>
      <c r="D1369" s="246"/>
      <c r="E1369" s="246"/>
      <c r="F1369" s="246"/>
      <c r="G1369" s="246"/>
      <c r="H1369" s="246"/>
      <c r="I1369" s="246"/>
      <c r="J1369" s="246"/>
      <c r="K1369" s="246"/>
      <c r="L1369" s="246"/>
      <c r="M1369" s="246"/>
      <c r="N1369" s="246"/>
      <c r="O1369" s="246"/>
      <c r="P1369" s="246"/>
      <c r="Q1369" s="246">
        <f>Q1368</f>
        <v>12</v>
      </c>
      <c r="R1369" s="246"/>
      <c r="S1369" s="246"/>
      <c r="T1369" s="246"/>
      <c r="U1369" s="246"/>
      <c r="V1369" s="246"/>
      <c r="W1369" s="246"/>
      <c r="X1369" s="246"/>
      <c r="Y1369" s="246"/>
      <c r="Z1369" s="246"/>
      <c r="AA1369" s="246"/>
      <c r="AB1369" s="246"/>
      <c r="AC1369" s="246"/>
      <c r="AD1369" s="246"/>
      <c r="AE1369" s="345">
        <f>AE1368</f>
        <v>0</v>
      </c>
      <c r="AF1369" s="345">
        <f t="shared" ref="AF1369:AR1369" si="3545">AF1368</f>
        <v>0.9</v>
      </c>
      <c r="AG1369" s="345">
        <f t="shared" si="3545"/>
        <v>7.0000000000000007E-2</v>
      </c>
      <c r="AH1369" s="345">
        <f t="shared" si="3545"/>
        <v>0.03</v>
      </c>
      <c r="AI1369" s="345">
        <f t="shared" si="3545"/>
        <v>0</v>
      </c>
      <c r="AJ1369" s="345">
        <f t="shared" si="3545"/>
        <v>0</v>
      </c>
      <c r="AK1369" s="345">
        <f t="shared" si="3545"/>
        <v>0</v>
      </c>
      <c r="AL1369" s="345">
        <f t="shared" si="3545"/>
        <v>0</v>
      </c>
      <c r="AM1369" s="345">
        <f t="shared" si="3545"/>
        <v>0</v>
      </c>
      <c r="AN1369" s="345">
        <f t="shared" si="3545"/>
        <v>0</v>
      </c>
      <c r="AO1369" s="345">
        <f t="shared" si="3545"/>
        <v>0</v>
      </c>
      <c r="AP1369" s="345">
        <f t="shared" si="3545"/>
        <v>0</v>
      </c>
      <c r="AQ1369" s="345">
        <f t="shared" si="3545"/>
        <v>0</v>
      </c>
      <c r="AR1369" s="345">
        <f t="shared" si="3545"/>
        <v>0</v>
      </c>
      <c r="AS1369" s="257"/>
    </row>
    <row r="1370" spans="1:45" ht="15">
      <c r="A1370" s="434"/>
      <c r="B1370" s="245"/>
      <c r="C1370" s="242"/>
      <c r="D1370" s="782"/>
      <c r="E1370" s="782"/>
      <c r="F1370" s="782"/>
      <c r="G1370" s="782"/>
      <c r="H1370" s="782"/>
      <c r="I1370" s="782"/>
      <c r="J1370" s="782"/>
      <c r="K1370" s="782"/>
      <c r="L1370" s="782"/>
      <c r="M1370" s="782"/>
      <c r="N1370" s="782"/>
      <c r="O1370" s="782"/>
      <c r="P1370" s="782"/>
      <c r="Q1370" s="782"/>
      <c r="R1370" s="782"/>
      <c r="S1370" s="782"/>
      <c r="T1370" s="782"/>
      <c r="U1370" s="782"/>
      <c r="V1370" s="782"/>
      <c r="W1370" s="782"/>
      <c r="X1370" s="782"/>
      <c r="Y1370" s="782"/>
      <c r="Z1370" s="782"/>
      <c r="AA1370" s="782"/>
      <c r="AB1370" s="782"/>
      <c r="AC1370" s="782"/>
      <c r="AD1370" s="782"/>
      <c r="AE1370" s="345"/>
      <c r="AF1370" s="345"/>
      <c r="AG1370" s="345"/>
      <c r="AH1370" s="345"/>
      <c r="AI1370" s="345"/>
      <c r="AJ1370" s="345"/>
      <c r="AK1370" s="345"/>
      <c r="AL1370" s="345"/>
      <c r="AM1370" s="345"/>
      <c r="AN1370" s="345"/>
      <c r="AO1370" s="345"/>
      <c r="AP1370" s="345"/>
      <c r="AQ1370" s="345"/>
      <c r="AR1370" s="345"/>
      <c r="AS1370" s="257"/>
    </row>
    <row r="1371" spans="1:45" ht="15">
      <c r="A1371" s="434">
        <f>+A1367+1</f>
        <v>52</v>
      </c>
      <c r="B1371" s="245"/>
      <c r="AS1371" s="618"/>
    </row>
    <row r="1372" spans="1:45" ht="15">
      <c r="A1372" s="434"/>
      <c r="B1372" s="362" t="s">
        <v>513</v>
      </c>
      <c r="C1372" s="242" t="s">
        <v>323</v>
      </c>
      <c r="D1372" s="246">
        <f>ROUND(+'7.  Persistence Report'!BA49,)</f>
        <v>242078</v>
      </c>
      <c r="E1372" s="246">
        <f>ROUND(+'7.  Persistence Report'!BB49,)</f>
        <v>242078</v>
      </c>
      <c r="F1372" s="246">
        <f>ROUND(+'7.  Persistence Report'!BC49,)</f>
        <v>242078</v>
      </c>
      <c r="G1372" s="246">
        <f>ROUND(+'7.  Persistence Report'!BD49,)</f>
        <v>242078</v>
      </c>
      <c r="H1372" s="246">
        <f>ROUND(+'7.  Persistence Report'!BE49,)</f>
        <v>242078</v>
      </c>
      <c r="I1372" s="246"/>
      <c r="J1372" s="246"/>
      <c r="K1372" s="246"/>
      <c r="L1372" s="246"/>
      <c r="M1372" s="246"/>
      <c r="N1372" s="246"/>
      <c r="O1372" s="246"/>
      <c r="P1372" s="246"/>
      <c r="Q1372" s="246">
        <v>12</v>
      </c>
      <c r="R1372" s="246">
        <f>ROUND(+'7.  Persistence Report'!V49,)</f>
        <v>15</v>
      </c>
      <c r="S1372" s="246">
        <f>ROUND(+'7.  Persistence Report'!W49,)</f>
        <v>15</v>
      </c>
      <c r="T1372" s="246">
        <f>ROUND(+'7.  Persistence Report'!X49,)</f>
        <v>15</v>
      </c>
      <c r="U1372" s="246">
        <f>ROUND(+'7.  Persistence Report'!Y49,)</f>
        <v>15</v>
      </c>
      <c r="V1372" s="246">
        <f>ROUND(+'7.  Persistence Report'!Z49,)</f>
        <v>15</v>
      </c>
      <c r="W1372" s="246"/>
      <c r="X1372" s="246"/>
      <c r="Y1372" s="246"/>
      <c r="Z1372" s="246"/>
      <c r="AA1372" s="246"/>
      <c r="AB1372" s="246"/>
      <c r="AC1372" s="246"/>
      <c r="AD1372" s="246"/>
      <c r="AE1372" s="360"/>
      <c r="AF1372" s="349">
        <v>0.11</v>
      </c>
      <c r="AG1372" s="349">
        <v>0.67</v>
      </c>
      <c r="AH1372" s="349">
        <v>0.15</v>
      </c>
      <c r="AI1372" s="349">
        <v>7.0000000000000007E-2</v>
      </c>
      <c r="AJ1372" s="349"/>
      <c r="AK1372" s="349"/>
      <c r="AL1372" s="349"/>
      <c r="AM1372" s="349"/>
      <c r="AN1372" s="349"/>
      <c r="AO1372" s="349"/>
      <c r="AP1372" s="349"/>
      <c r="AQ1372" s="349"/>
      <c r="AR1372" s="349"/>
      <c r="AS1372" s="247">
        <f>SUM(AE1372:AR1372)</f>
        <v>1</v>
      </c>
    </row>
    <row r="1373" spans="1:45" ht="15">
      <c r="A1373" s="434"/>
      <c r="B1373" s="245" t="s">
        <v>684</v>
      </c>
      <c r="C1373" s="242" t="s">
        <v>325</v>
      </c>
      <c r="D1373" s="246"/>
      <c r="E1373" s="246"/>
      <c r="F1373" s="246"/>
      <c r="G1373" s="246"/>
      <c r="H1373" s="246"/>
      <c r="I1373" s="246"/>
      <c r="J1373" s="246"/>
      <c r="K1373" s="246"/>
      <c r="L1373" s="246"/>
      <c r="M1373" s="246"/>
      <c r="N1373" s="246"/>
      <c r="O1373" s="246"/>
      <c r="P1373" s="246"/>
      <c r="Q1373" s="246">
        <f>Q1372</f>
        <v>12</v>
      </c>
      <c r="R1373" s="246"/>
      <c r="S1373" s="246"/>
      <c r="T1373" s="246"/>
      <c r="U1373" s="246"/>
      <c r="V1373" s="246"/>
      <c r="W1373" s="246"/>
      <c r="X1373" s="246"/>
      <c r="Y1373" s="246"/>
      <c r="Z1373" s="246"/>
      <c r="AA1373" s="246"/>
      <c r="AB1373" s="246"/>
      <c r="AC1373" s="246"/>
      <c r="AD1373" s="246"/>
      <c r="AE1373" s="345">
        <f>AE1372</f>
        <v>0</v>
      </c>
      <c r="AF1373" s="345">
        <f t="shared" ref="AF1373:AR1373" si="3546">AF1372</f>
        <v>0.11</v>
      </c>
      <c r="AG1373" s="345">
        <f t="shared" si="3546"/>
        <v>0.67</v>
      </c>
      <c r="AH1373" s="345">
        <f t="shared" si="3546"/>
        <v>0.15</v>
      </c>
      <c r="AI1373" s="345">
        <f t="shared" si="3546"/>
        <v>7.0000000000000007E-2</v>
      </c>
      <c r="AJ1373" s="345">
        <f t="shared" si="3546"/>
        <v>0</v>
      </c>
      <c r="AK1373" s="345">
        <f t="shared" si="3546"/>
        <v>0</v>
      </c>
      <c r="AL1373" s="345">
        <f t="shared" si="3546"/>
        <v>0</v>
      </c>
      <c r="AM1373" s="345">
        <f t="shared" si="3546"/>
        <v>0</v>
      </c>
      <c r="AN1373" s="345">
        <f t="shared" si="3546"/>
        <v>0</v>
      </c>
      <c r="AO1373" s="345">
        <f t="shared" si="3546"/>
        <v>0</v>
      </c>
      <c r="AP1373" s="345">
        <f t="shared" si="3546"/>
        <v>0</v>
      </c>
      <c r="AQ1373" s="345">
        <f t="shared" si="3546"/>
        <v>0</v>
      </c>
      <c r="AR1373" s="345">
        <f t="shared" si="3546"/>
        <v>0</v>
      </c>
      <c r="AS1373" s="257"/>
    </row>
    <row r="1374" spans="1:45" ht="15">
      <c r="A1374" s="434"/>
      <c r="B1374" s="245"/>
      <c r="C1374" s="242"/>
      <c r="D1374" s="782"/>
      <c r="E1374" s="782"/>
      <c r="F1374" s="782"/>
      <c r="G1374" s="782"/>
      <c r="H1374" s="782"/>
      <c r="I1374" s="782"/>
      <c r="J1374" s="782"/>
      <c r="K1374" s="782"/>
      <c r="L1374" s="782"/>
      <c r="M1374" s="782"/>
      <c r="N1374" s="782"/>
      <c r="O1374" s="782"/>
      <c r="P1374" s="782"/>
      <c r="Q1374" s="782"/>
      <c r="R1374" s="782"/>
      <c r="S1374" s="782"/>
      <c r="T1374" s="782"/>
      <c r="U1374" s="782"/>
      <c r="V1374" s="782"/>
      <c r="W1374" s="782"/>
      <c r="X1374" s="782"/>
      <c r="Y1374" s="782"/>
      <c r="Z1374" s="782"/>
      <c r="AA1374" s="782"/>
      <c r="AB1374" s="782"/>
      <c r="AC1374" s="782"/>
      <c r="AD1374" s="782"/>
      <c r="AE1374" s="345"/>
      <c r="AF1374" s="345"/>
      <c r="AG1374" s="345"/>
      <c r="AH1374" s="345"/>
      <c r="AI1374" s="345"/>
      <c r="AJ1374" s="345"/>
      <c r="AK1374" s="345"/>
      <c r="AL1374" s="345"/>
      <c r="AM1374" s="345"/>
      <c r="AN1374" s="345"/>
      <c r="AO1374" s="345"/>
      <c r="AP1374" s="345"/>
      <c r="AQ1374" s="345"/>
      <c r="AR1374" s="345"/>
      <c r="AS1374" s="257"/>
    </row>
    <row r="1375" spans="1:45" ht="15">
      <c r="A1375" s="434">
        <f>+A1371+1</f>
        <v>53</v>
      </c>
      <c r="B1375" s="245"/>
      <c r="AS1375" s="618"/>
    </row>
    <row r="1376" spans="1:45" ht="30">
      <c r="A1376" s="434"/>
      <c r="B1376" s="362" t="s">
        <v>511</v>
      </c>
      <c r="C1376" s="242" t="s">
        <v>323</v>
      </c>
      <c r="D1376" s="246">
        <f>ROUND(+'7.  Persistence Report'!BA50,)</f>
        <v>640007</v>
      </c>
      <c r="E1376" s="246">
        <f>ROUND(+'7.  Persistence Report'!BB50,)</f>
        <v>640007</v>
      </c>
      <c r="F1376" s="246">
        <f>ROUND(+'7.  Persistence Report'!BC50,)</f>
        <v>640007</v>
      </c>
      <c r="G1376" s="246">
        <f>ROUND(+'7.  Persistence Report'!BD50,)</f>
        <v>640007</v>
      </c>
      <c r="H1376" s="246">
        <f>ROUND(+'7.  Persistence Report'!BE50,)</f>
        <v>640007</v>
      </c>
      <c r="I1376" s="246"/>
      <c r="J1376" s="246"/>
      <c r="K1376" s="246"/>
      <c r="L1376" s="246"/>
      <c r="M1376" s="246"/>
      <c r="N1376" s="246"/>
      <c r="O1376" s="246"/>
      <c r="P1376" s="246"/>
      <c r="Q1376" s="246">
        <v>12</v>
      </c>
      <c r="R1376" s="246">
        <f>ROUND(+'7.  Persistence Report'!V50,)</f>
        <v>47</v>
      </c>
      <c r="S1376" s="246">
        <f>ROUND(+'7.  Persistence Report'!W50,)</f>
        <v>47</v>
      </c>
      <c r="T1376" s="246">
        <f>ROUND(+'7.  Persistence Report'!X50,)</f>
        <v>47</v>
      </c>
      <c r="U1376" s="246">
        <f>ROUND(+'7.  Persistence Report'!Y50,)</f>
        <v>47</v>
      </c>
      <c r="V1376" s="246">
        <f>ROUND(+'7.  Persistence Report'!Z50,)</f>
        <v>47</v>
      </c>
      <c r="W1376" s="246"/>
      <c r="X1376" s="246"/>
      <c r="Y1376" s="246"/>
      <c r="Z1376" s="246"/>
      <c r="AA1376" s="246"/>
      <c r="AB1376" s="246"/>
      <c r="AC1376" s="246"/>
      <c r="AD1376" s="246"/>
      <c r="AE1376" s="360"/>
      <c r="AF1376" s="349"/>
      <c r="AG1376" s="349"/>
      <c r="AH1376" s="349"/>
      <c r="AI1376" s="349">
        <v>1</v>
      </c>
      <c r="AJ1376" s="349"/>
      <c r="AK1376" s="349"/>
      <c r="AL1376" s="349"/>
      <c r="AM1376" s="349"/>
      <c r="AN1376" s="349"/>
      <c r="AO1376" s="349"/>
      <c r="AP1376" s="349"/>
      <c r="AQ1376" s="349"/>
      <c r="AR1376" s="349"/>
      <c r="AS1376" s="247">
        <f>SUM(AE1376:AR1376)</f>
        <v>1</v>
      </c>
    </row>
    <row r="1377" spans="1:45" ht="15">
      <c r="A1377" s="434"/>
      <c r="B1377" s="245" t="s">
        <v>684</v>
      </c>
      <c r="C1377" s="242" t="s">
        <v>325</v>
      </c>
      <c r="D1377" s="246"/>
      <c r="E1377" s="246"/>
      <c r="F1377" s="246"/>
      <c r="G1377" s="246"/>
      <c r="H1377" s="246"/>
      <c r="I1377" s="246"/>
      <c r="J1377" s="246"/>
      <c r="K1377" s="246"/>
      <c r="L1377" s="246"/>
      <c r="M1377" s="246"/>
      <c r="N1377" s="246"/>
      <c r="O1377" s="246"/>
      <c r="P1377" s="246"/>
      <c r="Q1377" s="246">
        <f>Q1376</f>
        <v>12</v>
      </c>
      <c r="R1377" s="246"/>
      <c r="S1377" s="246"/>
      <c r="T1377" s="246"/>
      <c r="U1377" s="246"/>
      <c r="V1377" s="246"/>
      <c r="W1377" s="246"/>
      <c r="X1377" s="246"/>
      <c r="Y1377" s="246"/>
      <c r="Z1377" s="246"/>
      <c r="AA1377" s="246"/>
      <c r="AB1377" s="246"/>
      <c r="AC1377" s="246"/>
      <c r="AD1377" s="246"/>
      <c r="AE1377" s="345">
        <f>AE1376</f>
        <v>0</v>
      </c>
      <c r="AF1377" s="345">
        <f t="shared" ref="AF1377:AR1377" si="3547">AF1376</f>
        <v>0</v>
      </c>
      <c r="AG1377" s="345">
        <f t="shared" si="3547"/>
        <v>0</v>
      </c>
      <c r="AH1377" s="345">
        <f t="shared" si="3547"/>
        <v>0</v>
      </c>
      <c r="AI1377" s="345">
        <f t="shared" si="3547"/>
        <v>1</v>
      </c>
      <c r="AJ1377" s="345">
        <f t="shared" si="3547"/>
        <v>0</v>
      </c>
      <c r="AK1377" s="345">
        <f t="shared" si="3547"/>
        <v>0</v>
      </c>
      <c r="AL1377" s="345">
        <f t="shared" si="3547"/>
        <v>0</v>
      </c>
      <c r="AM1377" s="345">
        <f t="shared" si="3547"/>
        <v>0</v>
      </c>
      <c r="AN1377" s="345">
        <f t="shared" si="3547"/>
        <v>0</v>
      </c>
      <c r="AO1377" s="345">
        <f t="shared" si="3547"/>
        <v>0</v>
      </c>
      <c r="AP1377" s="345">
        <f t="shared" si="3547"/>
        <v>0</v>
      </c>
      <c r="AQ1377" s="345">
        <f t="shared" si="3547"/>
        <v>0</v>
      </c>
      <c r="AR1377" s="345">
        <f t="shared" si="3547"/>
        <v>0</v>
      </c>
      <c r="AS1377" s="257"/>
    </row>
    <row r="1378" spans="1:45" ht="15">
      <c r="A1378" s="434"/>
      <c r="B1378" s="245"/>
      <c r="C1378" s="242"/>
      <c r="D1378" s="782"/>
      <c r="E1378" s="782"/>
      <c r="F1378" s="782"/>
      <c r="G1378" s="782"/>
      <c r="H1378" s="782"/>
      <c r="I1378" s="782"/>
      <c r="J1378" s="782"/>
      <c r="K1378" s="782"/>
      <c r="L1378" s="782"/>
      <c r="M1378" s="782"/>
      <c r="N1378" s="782"/>
      <c r="O1378" s="782"/>
      <c r="P1378" s="782"/>
      <c r="Q1378" s="782"/>
      <c r="R1378" s="782"/>
      <c r="S1378" s="782"/>
      <c r="T1378" s="782"/>
      <c r="U1378" s="782"/>
      <c r="V1378" s="782"/>
      <c r="W1378" s="782"/>
      <c r="X1378" s="782"/>
      <c r="Y1378" s="782"/>
      <c r="Z1378" s="782"/>
      <c r="AA1378" s="782"/>
      <c r="AB1378" s="782"/>
      <c r="AC1378" s="782"/>
      <c r="AD1378" s="782"/>
      <c r="AE1378" s="345"/>
      <c r="AF1378" s="345"/>
      <c r="AG1378" s="345"/>
      <c r="AH1378" s="345"/>
      <c r="AI1378" s="345"/>
      <c r="AJ1378" s="345"/>
      <c r="AK1378" s="345"/>
      <c r="AL1378" s="345"/>
      <c r="AM1378" s="345"/>
      <c r="AN1378" s="345"/>
      <c r="AO1378" s="345"/>
      <c r="AP1378" s="345"/>
      <c r="AQ1378" s="345"/>
      <c r="AR1378" s="345"/>
      <c r="AS1378" s="257"/>
    </row>
    <row r="1379" spans="1:45" ht="15">
      <c r="A1379" s="434"/>
      <c r="B1379" s="772"/>
      <c r="C1379" s="242"/>
      <c r="D1379" s="782"/>
      <c r="E1379" s="782"/>
      <c r="F1379" s="782"/>
      <c r="G1379" s="782"/>
      <c r="H1379" s="782"/>
      <c r="I1379" s="782"/>
      <c r="J1379" s="782"/>
      <c r="K1379" s="782"/>
      <c r="L1379" s="782"/>
      <c r="M1379" s="782"/>
      <c r="N1379" s="782"/>
      <c r="O1379" s="782"/>
      <c r="P1379" s="782"/>
      <c r="Q1379" s="782"/>
      <c r="R1379" s="782"/>
      <c r="S1379" s="782"/>
      <c r="T1379" s="782"/>
      <c r="U1379" s="782"/>
      <c r="V1379" s="782"/>
      <c r="W1379" s="782"/>
      <c r="X1379" s="782"/>
      <c r="Y1379" s="782"/>
      <c r="Z1379" s="782"/>
      <c r="AA1379" s="782"/>
      <c r="AB1379" s="782"/>
      <c r="AC1379" s="782"/>
      <c r="AD1379" s="782"/>
      <c r="AE1379" s="345"/>
      <c r="AF1379" s="345"/>
      <c r="AG1379" s="345"/>
      <c r="AH1379" s="345"/>
      <c r="AI1379" s="345"/>
      <c r="AJ1379" s="345"/>
      <c r="AK1379" s="345"/>
      <c r="AL1379" s="345"/>
      <c r="AM1379" s="345"/>
      <c r="AN1379" s="345"/>
      <c r="AO1379" s="345"/>
      <c r="AP1379" s="345"/>
      <c r="AQ1379" s="345"/>
      <c r="AR1379" s="345"/>
      <c r="AS1379" s="257"/>
    </row>
    <row r="1380" spans="1:45" ht="15.6">
      <c r="A1380" s="434">
        <f>+A1375+1</f>
        <v>54</v>
      </c>
      <c r="B1380" s="783" t="s">
        <v>1017</v>
      </c>
      <c r="AS1380" s="618"/>
    </row>
    <row r="1381" spans="1:45" ht="15">
      <c r="A1381" s="434"/>
      <c r="B1381" s="362" t="s">
        <v>507</v>
      </c>
      <c r="C1381" s="242" t="s">
        <v>323</v>
      </c>
      <c r="D1381" s="246">
        <f>ROUND(+'7.  Persistence Report'!BA40,)</f>
        <v>3067673</v>
      </c>
      <c r="E1381" s="246">
        <f>ROUND(+'7.  Persistence Report'!BB40,)</f>
        <v>3067673</v>
      </c>
      <c r="F1381" s="246">
        <f>ROUND(+'7.  Persistence Report'!BC40,)</f>
        <v>3067366</v>
      </c>
      <c r="G1381" s="246">
        <f>ROUND(+'7.  Persistence Report'!BD40,)</f>
        <v>3066753</v>
      </c>
      <c r="H1381" s="246">
        <f>ROUND(+'7.  Persistence Report'!BE40,)</f>
        <v>3066446</v>
      </c>
      <c r="I1381" s="246"/>
      <c r="J1381" s="246"/>
      <c r="K1381" s="246"/>
      <c r="L1381" s="246"/>
      <c r="M1381" s="246"/>
      <c r="N1381" s="246"/>
      <c r="O1381" s="246"/>
      <c r="P1381" s="246"/>
      <c r="Q1381" s="246">
        <v>12</v>
      </c>
      <c r="R1381" s="246">
        <f>ROUND(+'7.  Persistence Report'!V40,)</f>
        <v>586</v>
      </c>
      <c r="S1381" s="246">
        <f>ROUND(+'7.  Persistence Report'!W40,)</f>
        <v>586</v>
      </c>
      <c r="T1381" s="246">
        <f>ROUND(+'7.  Persistence Report'!X40,)</f>
        <v>586</v>
      </c>
      <c r="U1381" s="246">
        <f>ROUND(+'7.  Persistence Report'!Y40,)</f>
        <v>586</v>
      </c>
      <c r="V1381" s="246">
        <f>ROUND(+'7.  Persistence Report'!Z40,)</f>
        <v>586</v>
      </c>
      <c r="W1381" s="246"/>
      <c r="X1381" s="246"/>
      <c r="Y1381" s="246"/>
      <c r="Z1381" s="246"/>
      <c r="AA1381" s="246"/>
      <c r="AB1381" s="246"/>
      <c r="AC1381" s="246"/>
      <c r="AD1381" s="246"/>
      <c r="AE1381" s="349"/>
      <c r="AF1381" s="349">
        <v>0.18</v>
      </c>
      <c r="AG1381" s="349">
        <v>0.5</v>
      </c>
      <c r="AH1381" s="349">
        <v>0.28000000000000003</v>
      </c>
      <c r="AI1381" s="349">
        <v>0.04</v>
      </c>
      <c r="AJ1381" s="349">
        <v>0</v>
      </c>
      <c r="AK1381" s="349"/>
      <c r="AL1381" s="349"/>
      <c r="AM1381" s="349"/>
      <c r="AN1381" s="349"/>
      <c r="AO1381" s="349"/>
      <c r="AP1381" s="349"/>
      <c r="AQ1381" s="349"/>
      <c r="AR1381" s="349"/>
      <c r="AS1381" s="247">
        <f>SUM(AE1381:AR1381)</f>
        <v>1</v>
      </c>
    </row>
    <row r="1382" spans="1:45" ht="15">
      <c r="A1382" s="434"/>
      <c r="B1382" s="245" t="s">
        <v>684</v>
      </c>
      <c r="C1382" s="242" t="s">
        <v>325</v>
      </c>
      <c r="D1382" s="246"/>
      <c r="E1382" s="246"/>
      <c r="F1382" s="246"/>
      <c r="G1382" s="246"/>
      <c r="H1382" s="246"/>
      <c r="I1382" s="246"/>
      <c r="J1382" s="246"/>
      <c r="K1382" s="246"/>
      <c r="L1382" s="246"/>
      <c r="M1382" s="246"/>
      <c r="N1382" s="246"/>
      <c r="O1382" s="246"/>
      <c r="P1382" s="246"/>
      <c r="Q1382" s="246">
        <f>Q1381</f>
        <v>12</v>
      </c>
      <c r="R1382" s="246"/>
      <c r="S1382" s="246"/>
      <c r="T1382" s="246"/>
      <c r="U1382" s="246"/>
      <c r="V1382" s="246"/>
      <c r="W1382" s="246"/>
      <c r="X1382" s="246"/>
      <c r="Y1382" s="246"/>
      <c r="Z1382" s="246"/>
      <c r="AA1382" s="246"/>
      <c r="AB1382" s="246"/>
      <c r="AC1382" s="246"/>
      <c r="AD1382" s="246"/>
      <c r="AE1382" s="345">
        <f>AE1381</f>
        <v>0</v>
      </c>
      <c r="AF1382" s="345">
        <f t="shared" ref="AF1382:AR1382" si="3548">AF1381</f>
        <v>0.18</v>
      </c>
      <c r="AG1382" s="345">
        <f t="shared" si="3548"/>
        <v>0.5</v>
      </c>
      <c r="AH1382" s="345">
        <f t="shared" si="3548"/>
        <v>0.28000000000000003</v>
      </c>
      <c r="AI1382" s="345">
        <f t="shared" si="3548"/>
        <v>0.04</v>
      </c>
      <c r="AJ1382" s="345">
        <f t="shared" si="3548"/>
        <v>0</v>
      </c>
      <c r="AK1382" s="345">
        <f t="shared" si="3548"/>
        <v>0</v>
      </c>
      <c r="AL1382" s="345">
        <f t="shared" si="3548"/>
        <v>0</v>
      </c>
      <c r="AM1382" s="345">
        <f t="shared" si="3548"/>
        <v>0</v>
      </c>
      <c r="AN1382" s="345">
        <f t="shared" si="3548"/>
        <v>0</v>
      </c>
      <c r="AO1382" s="345">
        <f t="shared" si="3548"/>
        <v>0</v>
      </c>
      <c r="AP1382" s="345">
        <f t="shared" si="3548"/>
        <v>0</v>
      </c>
      <c r="AQ1382" s="345">
        <f t="shared" si="3548"/>
        <v>0</v>
      </c>
      <c r="AR1382" s="345">
        <f t="shared" si="3548"/>
        <v>0</v>
      </c>
      <c r="AS1382" s="257"/>
    </row>
    <row r="1383" spans="1:45" ht="15">
      <c r="A1383" s="434"/>
      <c r="B1383" s="245"/>
      <c r="C1383" s="242"/>
      <c r="D1383" s="782"/>
      <c r="E1383" s="782"/>
      <c r="F1383" s="782"/>
      <c r="G1383" s="782"/>
      <c r="H1383" s="782"/>
      <c r="I1383" s="782"/>
      <c r="J1383" s="782"/>
      <c r="K1383" s="782"/>
      <c r="L1383" s="782"/>
      <c r="M1383" s="782"/>
      <c r="N1383" s="782"/>
      <c r="O1383" s="782"/>
      <c r="P1383" s="782"/>
      <c r="Q1383" s="782"/>
      <c r="R1383" s="782"/>
      <c r="S1383" s="782"/>
      <c r="T1383" s="782"/>
      <c r="U1383" s="782"/>
      <c r="V1383" s="782"/>
      <c r="W1383" s="782"/>
      <c r="X1383" s="782"/>
      <c r="Y1383" s="782"/>
      <c r="Z1383" s="782"/>
      <c r="AA1383" s="782"/>
      <c r="AB1383" s="782"/>
      <c r="AC1383" s="782"/>
      <c r="AD1383" s="782"/>
      <c r="AE1383" s="345"/>
      <c r="AF1383" s="345"/>
      <c r="AG1383" s="345"/>
      <c r="AH1383" s="345"/>
      <c r="AI1383" s="345"/>
      <c r="AJ1383" s="345"/>
      <c r="AK1383" s="345"/>
      <c r="AL1383" s="345"/>
      <c r="AM1383" s="345"/>
      <c r="AN1383" s="345"/>
      <c r="AO1383" s="345"/>
      <c r="AP1383" s="345"/>
      <c r="AQ1383" s="345"/>
      <c r="AR1383" s="345"/>
      <c r="AS1383" s="257"/>
    </row>
    <row r="1384" spans="1:45" ht="15">
      <c r="A1384" s="434"/>
      <c r="B1384" s="772"/>
      <c r="C1384" s="242"/>
      <c r="D1384" s="782"/>
      <c r="E1384" s="782"/>
      <c r="F1384" s="782"/>
      <c r="G1384" s="782"/>
      <c r="H1384" s="782"/>
      <c r="I1384" s="782"/>
      <c r="J1384" s="782"/>
      <c r="K1384" s="782"/>
      <c r="L1384" s="782"/>
      <c r="M1384" s="782"/>
      <c r="N1384" s="782"/>
      <c r="O1384" s="782"/>
      <c r="P1384" s="782"/>
      <c r="Q1384" s="782"/>
      <c r="R1384" s="782"/>
      <c r="S1384" s="782"/>
      <c r="T1384" s="782"/>
      <c r="U1384" s="782"/>
      <c r="V1384" s="782"/>
      <c r="W1384" s="782"/>
      <c r="X1384" s="782"/>
      <c r="Y1384" s="782"/>
      <c r="Z1384" s="782"/>
      <c r="AA1384" s="782"/>
      <c r="AB1384" s="782"/>
      <c r="AC1384" s="782"/>
      <c r="AD1384" s="782"/>
      <c r="AE1384" s="345"/>
      <c r="AF1384" s="345"/>
      <c r="AG1384" s="345"/>
      <c r="AH1384" s="345"/>
      <c r="AI1384" s="345"/>
      <c r="AJ1384" s="345"/>
      <c r="AK1384" s="345"/>
      <c r="AL1384" s="345"/>
      <c r="AM1384" s="345"/>
      <c r="AN1384" s="345"/>
      <c r="AO1384" s="345"/>
      <c r="AP1384" s="345"/>
      <c r="AQ1384" s="345"/>
      <c r="AR1384" s="345"/>
      <c r="AS1384" s="257"/>
    </row>
    <row r="1385" spans="1:45" ht="15">
      <c r="A1385" s="434">
        <f>+A1380+1</f>
        <v>55</v>
      </c>
      <c r="B1385" s="362" t="s">
        <v>508</v>
      </c>
      <c r="C1385" s="242" t="s">
        <v>323</v>
      </c>
      <c r="D1385" s="246">
        <f>ROUND(+'7.  Persistence Report'!BA42,)</f>
        <v>806357</v>
      </c>
      <c r="E1385" s="246">
        <f>ROUND(+'7.  Persistence Report'!BB42,)</f>
        <v>806357</v>
      </c>
      <c r="F1385" s="246">
        <f>ROUND(+'7.  Persistence Report'!BC42,)</f>
        <v>804261</v>
      </c>
      <c r="G1385" s="246">
        <f>ROUND(+'7.  Persistence Report'!BD42,)</f>
        <v>802083</v>
      </c>
      <c r="H1385" s="246">
        <f>ROUND(+'7.  Persistence Report'!BE42,)</f>
        <v>799987</v>
      </c>
      <c r="I1385" s="246"/>
      <c r="J1385" s="246"/>
      <c r="K1385" s="246"/>
      <c r="L1385" s="246"/>
      <c r="M1385" s="246"/>
      <c r="N1385" s="246"/>
      <c r="O1385" s="246"/>
      <c r="P1385" s="246"/>
      <c r="Q1385" s="246">
        <v>12</v>
      </c>
      <c r="R1385" s="246">
        <f>ROUND(+'7.  Persistence Report'!V42,)</f>
        <v>19</v>
      </c>
      <c r="S1385" s="246">
        <f>ROUND(+'7.  Persistence Report'!W42,)</f>
        <v>17</v>
      </c>
      <c r="T1385" s="246">
        <f>ROUND(+'7.  Persistence Report'!X42,)</f>
        <v>12</v>
      </c>
      <c r="U1385" s="246">
        <f>ROUND(+'7.  Persistence Report'!Y42,)</f>
        <v>12</v>
      </c>
      <c r="V1385" s="246">
        <f>ROUND(+'7.  Persistence Report'!Z42,)</f>
        <v>12</v>
      </c>
      <c r="W1385" s="246"/>
      <c r="X1385" s="246"/>
      <c r="Y1385" s="246"/>
      <c r="Z1385" s="246"/>
      <c r="AA1385" s="246"/>
      <c r="AB1385" s="246"/>
      <c r="AC1385" s="246"/>
      <c r="AD1385" s="246"/>
      <c r="AE1385" s="360">
        <v>0</v>
      </c>
      <c r="AF1385" s="349">
        <v>0.9</v>
      </c>
      <c r="AG1385" s="349">
        <v>7.0000000000000007E-2</v>
      </c>
      <c r="AH1385" s="349">
        <v>0.03</v>
      </c>
      <c r="AI1385" s="349"/>
      <c r="AJ1385" s="349"/>
      <c r="AK1385" s="349"/>
      <c r="AL1385" s="349"/>
      <c r="AM1385" s="349"/>
      <c r="AN1385" s="349"/>
      <c r="AO1385" s="349"/>
      <c r="AP1385" s="349"/>
      <c r="AQ1385" s="349"/>
      <c r="AR1385" s="349"/>
      <c r="AS1385" s="247">
        <f>SUM(AE1385:AR1385)</f>
        <v>1</v>
      </c>
    </row>
    <row r="1386" spans="1:45" ht="15">
      <c r="A1386" s="434"/>
      <c r="B1386" s="245" t="s">
        <v>684</v>
      </c>
      <c r="C1386" s="242" t="s">
        <v>325</v>
      </c>
      <c r="D1386" s="246"/>
      <c r="E1386" s="246"/>
      <c r="F1386" s="246"/>
      <c r="G1386" s="246"/>
      <c r="H1386" s="246"/>
      <c r="I1386" s="246"/>
      <c r="J1386" s="246"/>
      <c r="K1386" s="246"/>
      <c r="L1386" s="246"/>
      <c r="M1386" s="246"/>
      <c r="N1386" s="246"/>
      <c r="O1386" s="246"/>
      <c r="P1386" s="246"/>
      <c r="Q1386" s="246">
        <f>Q1385</f>
        <v>12</v>
      </c>
      <c r="R1386" s="246"/>
      <c r="S1386" s="246"/>
      <c r="T1386" s="246"/>
      <c r="U1386" s="246"/>
      <c r="V1386" s="246"/>
      <c r="W1386" s="246"/>
      <c r="X1386" s="246"/>
      <c r="Y1386" s="246"/>
      <c r="Z1386" s="246"/>
      <c r="AA1386" s="246"/>
      <c r="AB1386" s="246"/>
      <c r="AC1386" s="246"/>
      <c r="AD1386" s="246"/>
      <c r="AE1386" s="345">
        <f>AE1385</f>
        <v>0</v>
      </c>
      <c r="AF1386" s="345">
        <f t="shared" ref="AF1386:AR1386" si="3549">AF1385</f>
        <v>0.9</v>
      </c>
      <c r="AG1386" s="345">
        <f t="shared" si="3549"/>
        <v>7.0000000000000007E-2</v>
      </c>
      <c r="AH1386" s="345">
        <f t="shared" si="3549"/>
        <v>0.03</v>
      </c>
      <c r="AI1386" s="345">
        <f t="shared" si="3549"/>
        <v>0</v>
      </c>
      <c r="AJ1386" s="345">
        <f t="shared" si="3549"/>
        <v>0</v>
      </c>
      <c r="AK1386" s="345">
        <f t="shared" si="3549"/>
        <v>0</v>
      </c>
      <c r="AL1386" s="345">
        <f t="shared" si="3549"/>
        <v>0</v>
      </c>
      <c r="AM1386" s="345">
        <f t="shared" si="3549"/>
        <v>0</v>
      </c>
      <c r="AN1386" s="345">
        <f t="shared" si="3549"/>
        <v>0</v>
      </c>
      <c r="AO1386" s="345">
        <f t="shared" si="3549"/>
        <v>0</v>
      </c>
      <c r="AP1386" s="345">
        <f t="shared" si="3549"/>
        <v>0</v>
      </c>
      <c r="AQ1386" s="345">
        <f t="shared" si="3549"/>
        <v>0</v>
      </c>
      <c r="AR1386" s="345">
        <f t="shared" si="3549"/>
        <v>0</v>
      </c>
      <c r="AS1386" s="257"/>
    </row>
    <row r="1387" spans="1:45">
      <c r="A1387" s="434"/>
      <c r="C1387" s="242"/>
      <c r="D1387" s="782"/>
      <c r="E1387" s="782"/>
      <c r="F1387" s="782"/>
      <c r="G1387" s="782"/>
      <c r="H1387" s="782"/>
      <c r="I1387" s="782"/>
      <c r="J1387" s="782"/>
      <c r="K1387" s="782"/>
      <c r="L1387" s="782"/>
      <c r="M1387" s="782"/>
      <c r="N1387" s="782"/>
      <c r="O1387" s="782"/>
      <c r="P1387" s="782"/>
      <c r="Q1387" s="782"/>
      <c r="R1387" s="782"/>
      <c r="S1387" s="782"/>
      <c r="T1387" s="782"/>
      <c r="U1387" s="782"/>
      <c r="V1387" s="782"/>
      <c r="W1387" s="782"/>
      <c r="X1387" s="782"/>
      <c r="Y1387" s="782"/>
      <c r="Z1387" s="782"/>
      <c r="AA1387" s="782"/>
      <c r="AB1387" s="782"/>
      <c r="AC1387" s="782"/>
      <c r="AD1387" s="782"/>
      <c r="AE1387" s="345"/>
      <c r="AF1387" s="345"/>
      <c r="AG1387" s="345"/>
      <c r="AH1387" s="345"/>
      <c r="AI1387" s="345"/>
      <c r="AJ1387" s="345"/>
      <c r="AK1387" s="345"/>
      <c r="AL1387" s="345"/>
      <c r="AM1387" s="345"/>
      <c r="AN1387" s="345"/>
      <c r="AO1387" s="345"/>
      <c r="AP1387" s="345"/>
      <c r="AQ1387" s="345"/>
      <c r="AR1387" s="345"/>
      <c r="AS1387" s="257"/>
    </row>
    <row r="1388" spans="1:45" ht="15" customHeight="1">
      <c r="A1388" s="434"/>
      <c r="B1388" s="245"/>
      <c r="C1388" s="256"/>
      <c r="D1388" s="242"/>
      <c r="E1388" s="242"/>
      <c r="F1388" s="242"/>
      <c r="G1388" s="242"/>
      <c r="H1388" s="242"/>
      <c r="I1388" s="242"/>
      <c r="J1388" s="242"/>
      <c r="K1388" s="242"/>
      <c r="L1388" s="242"/>
      <c r="M1388" s="242"/>
      <c r="N1388" s="242"/>
      <c r="O1388" s="242"/>
      <c r="P1388" s="242"/>
      <c r="Q1388" s="242"/>
      <c r="R1388" s="242"/>
      <c r="S1388" s="242"/>
      <c r="T1388" s="242"/>
      <c r="U1388" s="242"/>
      <c r="V1388" s="242"/>
      <c r="W1388" s="242"/>
      <c r="X1388" s="242"/>
      <c r="Y1388" s="242"/>
      <c r="Z1388" s="242"/>
      <c r="AA1388" s="242"/>
      <c r="AB1388" s="242"/>
      <c r="AC1388" s="242"/>
      <c r="AD1388" s="242"/>
      <c r="AE1388" s="252"/>
      <c r="AF1388" s="252"/>
      <c r="AG1388" s="252"/>
      <c r="AH1388" s="252"/>
      <c r="AI1388" s="252"/>
      <c r="AJ1388" s="252"/>
      <c r="AK1388" s="252"/>
      <c r="AL1388" s="252"/>
      <c r="AM1388" s="252"/>
      <c r="AN1388" s="252"/>
      <c r="AO1388" s="252"/>
      <c r="AP1388" s="252"/>
      <c r="AQ1388" s="252"/>
      <c r="AR1388" s="252"/>
      <c r="AS1388" s="257"/>
    </row>
    <row r="1389" spans="1:45" ht="15.6">
      <c r="B1389" s="277" t="s">
        <v>685</v>
      </c>
      <c r="C1389" s="279"/>
      <c r="D1389" s="279">
        <f>SUM(D1201:D1387)</f>
        <v>35196579</v>
      </c>
      <c r="E1389" s="279">
        <f t="shared" ref="E1389:H1389" si="3550">SUM(E1201:E1387)</f>
        <v>35192695</v>
      </c>
      <c r="F1389" s="279">
        <f t="shared" si="3550"/>
        <v>35033817</v>
      </c>
      <c r="G1389" s="279">
        <f t="shared" si="3550"/>
        <v>35030962</v>
      </c>
      <c r="H1389" s="279">
        <f t="shared" si="3550"/>
        <v>35028559</v>
      </c>
      <c r="I1389" s="279"/>
      <c r="J1389" s="279"/>
      <c r="K1389" s="279"/>
      <c r="L1389" s="279"/>
      <c r="M1389" s="279"/>
      <c r="N1389" s="279"/>
      <c r="O1389" s="279"/>
      <c r="P1389" s="279"/>
      <c r="Q1389" s="279"/>
      <c r="R1389" s="279">
        <f t="shared" ref="R1389:V1389" si="3551">SUM(R1201:R1387)</f>
        <v>9977</v>
      </c>
      <c r="S1389" s="279">
        <f t="shared" si="3551"/>
        <v>10098</v>
      </c>
      <c r="T1389" s="279">
        <f t="shared" si="3551"/>
        <v>10092</v>
      </c>
      <c r="U1389" s="279">
        <f t="shared" si="3551"/>
        <v>10091</v>
      </c>
      <c r="V1389" s="279">
        <f t="shared" si="3551"/>
        <v>10090</v>
      </c>
      <c r="W1389" s="279"/>
      <c r="X1389" s="279"/>
      <c r="Y1389" s="279"/>
      <c r="Z1389" s="279"/>
      <c r="AA1389" s="279"/>
      <c r="AB1389" s="279"/>
      <c r="AC1389" s="279"/>
      <c r="AD1389" s="279"/>
      <c r="AE1389" s="279">
        <f>IF(AE1199="kWh",SUMPRODUCT(D1201:D1365,AE1201:AE1365))</f>
        <v>0</v>
      </c>
      <c r="AF1389" s="279">
        <f>IF(AF1199="kWh",SUMPRODUCT(D1201:D1385,AF1201:AF1385))</f>
        <v>6931144.0799999991</v>
      </c>
      <c r="AG1389" s="279">
        <f>IF(AG1199="kw",SUMPRODUCT($Q1201:$Q1385,$R1201:$R1385,AG1201:AG1385),SUMPRODUCT(D1201:D1385,AG1201:AG1385))</f>
        <v>33568.799999999996</v>
      </c>
      <c r="AH1389" s="279">
        <f>IF(AH1199="kw",SUMPRODUCT($Q1201:$Q1385,$R1201:$R1385,AH1201:AH1385),SUMPRODUCT(E1201:E1385,AH1201:AH1385))</f>
        <v>16825.440000000002</v>
      </c>
      <c r="AI1389" s="279">
        <f>IF(AI1199="kw",SUMPRODUCT($Q1201:$Q1385,$R1201:$R1385,AI1201:AI1385),SUMPRODUCT(F1201:F1385,AI1201:AI1385))</f>
        <v>2684.52</v>
      </c>
      <c r="AJ1389" s="279">
        <f>IF(AJ1199="kw",SUMPRODUCT(Q1201:Q1356,R1201:R1356,AJ1201:AJ1356),SUMPRODUCT(D1201:D1356,AJ1201:AJ1356))</f>
        <v>0</v>
      </c>
      <c r="AK1389" s="279">
        <f>IF(AK1199="kw",SUMPRODUCT($Q1201:$Q1385,$R1201:$R1385,AK1201:AK1385),SUMPRODUCT(H1201:H1385,AK1201:AK1385))</f>
        <v>852</v>
      </c>
      <c r="AL1389" s="279">
        <f>IF(AL1199="kw",SUMPRODUCT(Q1201:Q1356,R1201:R1356,AL1201:AL1356),SUMPRODUCT(D1201:D1356,AL1201:AL1356))</f>
        <v>0</v>
      </c>
      <c r="AM1389" s="279">
        <f>IF(AM1199="kw",SUMPRODUCT(Q1201:Q1356,R1201:R1356,AM1201:AM1356),SUMPRODUCT(D1201:D1356,AM1201:AM1356))</f>
        <v>0</v>
      </c>
      <c r="AN1389" s="279">
        <f>IF(AN1199="kw",SUMPRODUCT(Q1201:Q1356,R1201:R1356,AN1201:AN1356),SUMPRODUCT(D1201:D1356,AN1201:AN1356))</f>
        <v>0</v>
      </c>
      <c r="AO1389" s="279">
        <f>IF(AO1199="kw",SUMPRODUCT(Q1201:Q1356,R1201:R1356,AO1201:AO1356),SUMPRODUCT(D1201:D1356,AO1201:AO1356))</f>
        <v>0</v>
      </c>
      <c r="AP1389" s="279">
        <f>IF(AP1199="kw",SUMPRODUCT(Q1201:Q1356,R1201:R1356,AP1201:AP1356),SUMPRODUCT(D1201:D1356,AP1201:AP1356))</f>
        <v>0</v>
      </c>
      <c r="AQ1389" s="279">
        <f>IF(AQ1199="kw",SUMPRODUCT(Q1201:Q1356,R1201:R1356,AQ1201:AQ1356),SUMPRODUCT(D1201:D1356,AQ1201:AQ1356))</f>
        <v>0</v>
      </c>
      <c r="AR1389" s="279">
        <f>IF(AR1199="kw",SUMPRODUCT(Q1201:Q1356,R1201:R1356,AR1201:AR1356),SUMPRODUCT(D1201:D1356,AR1201:AR1356))</f>
        <v>0</v>
      </c>
      <c r="AS1389" s="280"/>
    </row>
    <row r="1390" spans="1:45" ht="15.6">
      <c r="B1390" s="332" t="s">
        <v>686</v>
      </c>
      <c r="C1390" s="333"/>
      <c r="D1390" s="333"/>
      <c r="E1390" s="333"/>
      <c r="F1390" s="333"/>
      <c r="G1390" s="333"/>
      <c r="H1390" s="333"/>
      <c r="I1390" s="333"/>
      <c r="J1390" s="333"/>
      <c r="K1390" s="333"/>
      <c r="L1390" s="333"/>
      <c r="M1390" s="333"/>
      <c r="N1390" s="333"/>
      <c r="O1390" s="333"/>
      <c r="P1390" s="333"/>
      <c r="Q1390" s="333"/>
      <c r="R1390" s="333"/>
      <c r="S1390" s="333"/>
      <c r="T1390" s="333"/>
      <c r="U1390" s="333"/>
      <c r="V1390" s="333"/>
      <c r="W1390" s="333"/>
      <c r="X1390" s="333"/>
      <c r="Y1390" s="333"/>
      <c r="Z1390" s="333"/>
      <c r="AA1390" s="333"/>
      <c r="AB1390" s="333"/>
      <c r="AC1390" s="333"/>
      <c r="AD1390" s="333"/>
      <c r="AE1390" s="333">
        <f>HLOOKUP(AE1198,'2. LRAMVA Threshold'!$B$56:$Q$74,13,FALSE)</f>
        <v>0</v>
      </c>
      <c r="AF1390" s="333">
        <f>HLOOKUP(AF1198,'2. LRAMVA Threshold'!$B$56:$Q$74,13,FALSE)</f>
        <v>13128695.130000001</v>
      </c>
      <c r="AG1390" s="333">
        <f>HLOOKUP(AG1198,'2. LRAMVA Threshold'!$B$56:$Q$74,13,FALSE)</f>
        <v>63939</v>
      </c>
      <c r="AH1390" s="333">
        <f>HLOOKUP(AH1198,'2. LRAMVA Threshold'!$B$56:$Q$74,13,FALSE)</f>
        <v>67557</v>
      </c>
      <c r="AI1390" s="333">
        <f>HLOOKUP(AI1198,'2. LRAMVA Threshold'!$B$56:$Q$74,13,FALSE)</f>
        <v>51658</v>
      </c>
      <c r="AJ1390" s="333">
        <f>HLOOKUP(AJ1198,'2. LRAMVA Threshold'!$B$56:$Q$74,13,FALSE)</f>
        <v>75021.119999999995</v>
      </c>
      <c r="AK1390" s="333">
        <f>HLOOKUP(AK1198,'2. LRAMVA Threshold'!$B$56:$Q$74,13,FALSE)</f>
        <v>6313</v>
      </c>
      <c r="AL1390" s="333">
        <f>HLOOKUP(AL1198,'2. LRAMVA Threshold'!$B$56:$Q$74,13,FALSE)</f>
        <v>0</v>
      </c>
      <c r="AM1390" s="333">
        <f>HLOOKUP(AM1198,'2. LRAMVA Threshold'!$B$56:$Q$74,13,FALSE)</f>
        <v>0</v>
      </c>
      <c r="AN1390" s="333">
        <f>HLOOKUP(AN1198,'2. LRAMVA Threshold'!$B$56:$Q$74,13,FALSE)</f>
        <v>0</v>
      </c>
      <c r="AO1390" s="333">
        <f>HLOOKUP(AO1198,'2. LRAMVA Threshold'!$B$56:$Q$74,13,FALSE)</f>
        <v>0</v>
      </c>
      <c r="AP1390" s="333">
        <f>HLOOKUP(AP1198,'2. LRAMVA Threshold'!$B$56:$Q$74,13,FALSE)</f>
        <v>0</v>
      </c>
      <c r="AQ1390" s="333">
        <f>HLOOKUP(AQ1198,'2. LRAMVA Threshold'!$B$56:$Q$74,13,FALSE)</f>
        <v>0</v>
      </c>
      <c r="AR1390" s="333">
        <f>HLOOKUP(AR1198,'2. LRAMVA Threshold'!$B$56:$Q$74,13,FALSE)</f>
        <v>0</v>
      </c>
      <c r="AS1390" s="369"/>
    </row>
    <row r="1391" spans="1:45" ht="15">
      <c r="B1391" s="426"/>
      <c r="C1391" s="335"/>
      <c r="D1391" s="336"/>
      <c r="E1391" s="336"/>
      <c r="F1391" s="336"/>
      <c r="G1391" s="336"/>
      <c r="H1391" s="336"/>
      <c r="I1391" s="336"/>
      <c r="J1391" s="336"/>
      <c r="K1391" s="336"/>
      <c r="L1391" s="336"/>
      <c r="M1391" s="336"/>
      <c r="N1391" s="336"/>
      <c r="O1391" s="336"/>
      <c r="P1391" s="336"/>
      <c r="Q1391" s="336"/>
      <c r="R1391" s="337"/>
      <c r="S1391" s="336"/>
      <c r="T1391" s="336"/>
      <c r="U1391" s="336"/>
      <c r="V1391" s="338"/>
      <c r="W1391" s="338"/>
      <c r="X1391" s="338"/>
      <c r="Y1391" s="338"/>
      <c r="Z1391" s="336"/>
      <c r="AA1391" s="336"/>
      <c r="AB1391" s="336"/>
      <c r="AC1391" s="336"/>
      <c r="AD1391" s="336"/>
      <c r="AE1391" s="339"/>
      <c r="AF1391" s="339"/>
      <c r="AG1391" s="339"/>
      <c r="AH1391" s="339"/>
      <c r="AI1391" s="339"/>
      <c r="AJ1391" s="339"/>
      <c r="AK1391" s="339"/>
      <c r="AL1391" s="339"/>
      <c r="AM1391" s="339"/>
      <c r="AN1391" s="339"/>
      <c r="AO1391" s="339"/>
      <c r="AP1391" s="339"/>
      <c r="AQ1391" s="339"/>
      <c r="AR1391" s="339"/>
      <c r="AS1391" s="340"/>
    </row>
    <row r="1392" spans="1:45" ht="15">
      <c r="B1392" s="274" t="s">
        <v>687</v>
      </c>
      <c r="C1392" s="287"/>
      <c r="D1392" s="287"/>
      <c r="E1392" s="320"/>
      <c r="F1392" s="320"/>
      <c r="G1392" s="320"/>
      <c r="H1392" s="320"/>
      <c r="I1392" s="320"/>
      <c r="J1392" s="320"/>
      <c r="K1392" s="320"/>
      <c r="L1392" s="320"/>
      <c r="M1392" s="320"/>
      <c r="N1392" s="320"/>
      <c r="O1392" s="320"/>
      <c r="P1392" s="320"/>
      <c r="Q1392" s="320"/>
      <c r="R1392" s="242"/>
      <c r="S1392" s="289"/>
      <c r="T1392" s="289"/>
      <c r="U1392" s="289"/>
      <c r="V1392" s="288"/>
      <c r="W1392" s="288"/>
      <c r="X1392" s="288"/>
      <c r="Y1392" s="288"/>
      <c r="Z1392" s="289"/>
      <c r="AA1392" s="289"/>
      <c r="AB1392" s="289"/>
      <c r="AC1392" s="289"/>
      <c r="AD1392" s="289"/>
      <c r="AE1392" s="670">
        <f>HLOOKUP(AE$35,'3.  Distribution Rates'!$C$122:$P$135,13,FALSE)</f>
        <v>0</v>
      </c>
      <c r="AF1392" s="670">
        <f>HLOOKUP(AF$35,'3.  Distribution Rates'!$C$122:$P$135,13,FALSE)</f>
        <v>2.5600000000000001E-2</v>
      </c>
      <c r="AG1392" s="290">
        <f>HLOOKUP(AG$35,'3.  Distribution Rates'!$C$122:$P$135,13,FALSE)</f>
        <v>5.2904999999999998</v>
      </c>
      <c r="AH1392" s="290">
        <f>HLOOKUP(AH$35,'3.  Distribution Rates'!$C$122:$P$135,13,FALSE)</f>
        <v>4.8106</v>
      </c>
      <c r="AI1392" s="290">
        <f>HLOOKUP(AI$35,'3.  Distribution Rates'!$C$122:$P$135,13,FALSE)</f>
        <v>4.7117000000000004</v>
      </c>
      <c r="AJ1392" s="290">
        <f>HLOOKUP(AJ$35,'3.  Distribution Rates'!$C$122:$P$135,13,FALSE)</f>
        <v>2.5499999999999998E-2</v>
      </c>
      <c r="AK1392" s="290">
        <f>HLOOKUP(AK$35,'3.  Distribution Rates'!$C$122:$P$135,13,FALSE)</f>
        <v>6.6704999999999997</v>
      </c>
      <c r="AL1392" s="290">
        <f>HLOOKUP(AL$35,'3.  Distribution Rates'!$C$122:$P$135,13,FALSE)</f>
        <v>0</v>
      </c>
      <c r="AM1392" s="290">
        <f>HLOOKUP(AM$35,'3.  Distribution Rates'!$C$122:$P$135,13,FALSE)</f>
        <v>0</v>
      </c>
      <c r="AN1392" s="290">
        <f>HLOOKUP(AN$35,'3.  Distribution Rates'!$C$122:$P$135,13,FALSE)</f>
        <v>0</v>
      </c>
      <c r="AO1392" s="290">
        <f>HLOOKUP(AO$35,'3.  Distribution Rates'!$C$122:$P$135,13,FALSE)</f>
        <v>0</v>
      </c>
      <c r="AP1392" s="290">
        <f>HLOOKUP(AP$35,'3.  Distribution Rates'!$C$122:$P$135,13,FALSE)</f>
        <v>0</v>
      </c>
      <c r="AQ1392" s="290">
        <f>HLOOKUP(AQ$35,'3.  Distribution Rates'!$C$122:$P$135,13,FALSE)</f>
        <v>0</v>
      </c>
      <c r="AR1392" s="290">
        <f>HLOOKUP(AR$35,'3.  Distribution Rates'!$C$122:$P$135,13,FALSE)</f>
        <v>0</v>
      </c>
      <c r="AS1392" s="371"/>
    </row>
    <row r="1393" spans="2:45" ht="15" hidden="1">
      <c r="B1393" s="274" t="s">
        <v>688</v>
      </c>
      <c r="C1393" s="292"/>
      <c r="D1393" s="234"/>
      <c r="E1393" s="231"/>
      <c r="F1393" s="231"/>
      <c r="G1393" s="231"/>
      <c r="H1393" s="231"/>
      <c r="I1393" s="231"/>
      <c r="J1393" s="231"/>
      <c r="K1393" s="231"/>
      <c r="L1393" s="231"/>
      <c r="M1393" s="231"/>
      <c r="N1393" s="231"/>
      <c r="O1393" s="231"/>
      <c r="P1393" s="231"/>
      <c r="Q1393" s="231"/>
      <c r="R1393" s="242"/>
      <c r="S1393" s="231"/>
      <c r="T1393" s="231"/>
      <c r="U1393" s="231"/>
      <c r="V1393" s="234"/>
      <c r="W1393" s="234"/>
      <c r="X1393" s="234"/>
      <c r="Y1393" s="234"/>
      <c r="Z1393" s="231"/>
      <c r="AA1393" s="231"/>
      <c r="AB1393" s="231"/>
      <c r="AC1393" s="231"/>
      <c r="AD1393" s="231"/>
      <c r="AE1393" s="322">
        <f>'4.  2011-2014 LRAM'!AM144*AE1392</f>
        <v>0</v>
      </c>
      <c r="AF1393" s="322">
        <f>'4.  2011-2014 LRAM'!AN144*AF1392</f>
        <v>0</v>
      </c>
      <c r="AG1393" s="322">
        <f>'4.  2011-2014 LRAM'!AO144*AG1392</f>
        <v>0</v>
      </c>
      <c r="AH1393" s="322">
        <f>'4.  2011-2014 LRAM'!AP144*AH1392</f>
        <v>0</v>
      </c>
      <c r="AI1393" s="322">
        <f>'4.  2011-2014 LRAM'!AQ144*AI1392</f>
        <v>0</v>
      </c>
      <c r="AJ1393" s="322">
        <f>'4.  2011-2014 LRAM'!AR144*AJ1392</f>
        <v>0</v>
      </c>
      <c r="AK1393" s="322">
        <f>'4.  2011-2014 LRAM'!AS144*AK1392</f>
        <v>0</v>
      </c>
      <c r="AL1393" s="322">
        <f>'4.  2011-2014 LRAM'!AT144*AL1392</f>
        <v>0</v>
      </c>
      <c r="AM1393" s="322">
        <f>'4.  2011-2014 LRAM'!AU144*AM1392</f>
        <v>0</v>
      </c>
      <c r="AN1393" s="322">
        <f>'4.  2011-2014 LRAM'!AV144*AN1392</f>
        <v>0</v>
      </c>
      <c r="AO1393" s="322">
        <f>'4.  2011-2014 LRAM'!AW144*AO1392</f>
        <v>0</v>
      </c>
      <c r="AP1393" s="322">
        <f>'4.  2011-2014 LRAM'!AX144*AP1392</f>
        <v>0</v>
      </c>
      <c r="AQ1393" s="322">
        <f>'4.  2011-2014 LRAM'!AY144*AQ1392</f>
        <v>0</v>
      </c>
      <c r="AR1393" s="322">
        <f>'4.  2011-2014 LRAM'!AZ144*AR1392</f>
        <v>0</v>
      </c>
      <c r="AS1393" s="507">
        <f t="shared" ref="AS1393:AS1403" si="3552">SUM(AE1393:AR1393)</f>
        <v>0</v>
      </c>
    </row>
    <row r="1394" spans="2:45" ht="15" hidden="1">
      <c r="B1394" s="274" t="s">
        <v>689</v>
      </c>
      <c r="C1394" s="292"/>
      <c r="D1394" s="234"/>
      <c r="E1394" s="231"/>
      <c r="F1394" s="231"/>
      <c r="G1394" s="231"/>
      <c r="H1394" s="231"/>
      <c r="I1394" s="231"/>
      <c r="J1394" s="231"/>
      <c r="K1394" s="231"/>
      <c r="L1394" s="231"/>
      <c r="M1394" s="231"/>
      <c r="N1394" s="231"/>
      <c r="O1394" s="231"/>
      <c r="P1394" s="231"/>
      <c r="Q1394" s="231"/>
      <c r="R1394" s="242"/>
      <c r="S1394" s="231"/>
      <c r="T1394" s="231"/>
      <c r="U1394" s="231"/>
      <c r="V1394" s="234"/>
      <c r="W1394" s="234"/>
      <c r="X1394" s="234"/>
      <c r="Y1394" s="234"/>
      <c r="Z1394" s="231"/>
      <c r="AA1394" s="231"/>
      <c r="AB1394" s="231"/>
      <c r="AC1394" s="231"/>
      <c r="AD1394" s="231"/>
      <c r="AE1394" s="322">
        <f>'4.  2011-2014 LRAM'!AM283*AE1392</f>
        <v>0</v>
      </c>
      <c r="AF1394" s="322">
        <f>'4.  2011-2014 LRAM'!AN283*AF1392</f>
        <v>0</v>
      </c>
      <c r="AG1394" s="322">
        <f>'4.  2011-2014 LRAM'!AO283*AG1392</f>
        <v>0</v>
      </c>
      <c r="AH1394" s="322">
        <f>'4.  2011-2014 LRAM'!AP283*AH1392</f>
        <v>0</v>
      </c>
      <c r="AI1394" s="322">
        <f>'4.  2011-2014 LRAM'!AQ283*AI1392</f>
        <v>0</v>
      </c>
      <c r="AJ1394" s="322">
        <f>'4.  2011-2014 LRAM'!AR283*AJ1392</f>
        <v>0</v>
      </c>
      <c r="AK1394" s="322">
        <f>'4.  2011-2014 LRAM'!AS283*AK1392</f>
        <v>0</v>
      </c>
      <c r="AL1394" s="322">
        <f>'4.  2011-2014 LRAM'!AT283*AL1392</f>
        <v>0</v>
      </c>
      <c r="AM1394" s="322">
        <f>'4.  2011-2014 LRAM'!AU283*AM1392</f>
        <v>0</v>
      </c>
      <c r="AN1394" s="322">
        <f>'4.  2011-2014 LRAM'!AV283*AN1392</f>
        <v>0</v>
      </c>
      <c r="AO1394" s="322">
        <f>'4.  2011-2014 LRAM'!AW283*AO1392</f>
        <v>0</v>
      </c>
      <c r="AP1394" s="322">
        <f>'4.  2011-2014 LRAM'!AX283*AP1392</f>
        <v>0</v>
      </c>
      <c r="AQ1394" s="322">
        <f>'4.  2011-2014 LRAM'!AY283*AQ1392</f>
        <v>0</v>
      </c>
      <c r="AR1394" s="322">
        <f>'4.  2011-2014 LRAM'!AZ283*AR1392</f>
        <v>0</v>
      </c>
      <c r="AS1394" s="507">
        <f t="shared" si="3552"/>
        <v>0</v>
      </c>
    </row>
    <row r="1395" spans="2:45" ht="15" hidden="1">
      <c r="B1395" s="274" t="s">
        <v>690</v>
      </c>
      <c r="C1395" s="292"/>
      <c r="D1395" s="234"/>
      <c r="E1395" s="231"/>
      <c r="F1395" s="231"/>
      <c r="G1395" s="231"/>
      <c r="H1395" s="231"/>
      <c r="I1395" s="231"/>
      <c r="J1395" s="231"/>
      <c r="K1395" s="231"/>
      <c r="L1395" s="231"/>
      <c r="M1395" s="231"/>
      <c r="N1395" s="231"/>
      <c r="O1395" s="231"/>
      <c r="P1395" s="231"/>
      <c r="Q1395" s="231"/>
      <c r="R1395" s="242"/>
      <c r="S1395" s="231"/>
      <c r="T1395" s="231"/>
      <c r="U1395" s="231"/>
      <c r="V1395" s="234"/>
      <c r="W1395" s="234"/>
      <c r="X1395" s="234"/>
      <c r="Y1395" s="234"/>
      <c r="Z1395" s="231"/>
      <c r="AA1395" s="231"/>
      <c r="AB1395" s="231"/>
      <c r="AC1395" s="231"/>
      <c r="AD1395" s="231"/>
      <c r="AE1395" s="322">
        <f>'4.  2011-2014 LRAM'!AM419*AE1392</f>
        <v>0</v>
      </c>
      <c r="AF1395" s="322">
        <f>'4.  2011-2014 LRAM'!AN419*AF1392</f>
        <v>0</v>
      </c>
      <c r="AG1395" s="322">
        <f>'4.  2011-2014 LRAM'!AO419*AG1392</f>
        <v>0</v>
      </c>
      <c r="AH1395" s="322">
        <f>'4.  2011-2014 LRAM'!AP419*AH1392</f>
        <v>0</v>
      </c>
      <c r="AI1395" s="322">
        <f>'4.  2011-2014 LRAM'!AQ419*AI1392</f>
        <v>0</v>
      </c>
      <c r="AJ1395" s="322">
        <f>'4.  2011-2014 LRAM'!AR419*AJ1392</f>
        <v>0</v>
      </c>
      <c r="AK1395" s="322">
        <f>'4.  2011-2014 LRAM'!AS419*AK1392</f>
        <v>0</v>
      </c>
      <c r="AL1395" s="322">
        <f>'4.  2011-2014 LRAM'!AT419*AL1392</f>
        <v>0</v>
      </c>
      <c r="AM1395" s="322">
        <f>'4.  2011-2014 LRAM'!AU419*AM1392</f>
        <v>0</v>
      </c>
      <c r="AN1395" s="322">
        <f>'4.  2011-2014 LRAM'!AV419*AN1392</f>
        <v>0</v>
      </c>
      <c r="AO1395" s="322">
        <f>'4.  2011-2014 LRAM'!AW419*AO1392</f>
        <v>0</v>
      </c>
      <c r="AP1395" s="322">
        <f>'4.  2011-2014 LRAM'!AX419*AP1392</f>
        <v>0</v>
      </c>
      <c r="AQ1395" s="322">
        <f>'4.  2011-2014 LRAM'!AY419*AQ1392</f>
        <v>0</v>
      </c>
      <c r="AR1395" s="322">
        <f>'4.  2011-2014 LRAM'!AZ419*AR1392</f>
        <v>0</v>
      </c>
      <c r="AS1395" s="507">
        <f t="shared" si="3552"/>
        <v>0</v>
      </c>
    </row>
    <row r="1396" spans="2:45" ht="15" hidden="1">
      <c r="B1396" s="274" t="s">
        <v>691</v>
      </c>
      <c r="C1396" s="292"/>
      <c r="D1396" s="234"/>
      <c r="E1396" s="231"/>
      <c r="F1396" s="231"/>
      <c r="G1396" s="231"/>
      <c r="H1396" s="231"/>
      <c r="I1396" s="231"/>
      <c r="J1396" s="231"/>
      <c r="K1396" s="231"/>
      <c r="L1396" s="231"/>
      <c r="M1396" s="231"/>
      <c r="N1396" s="231"/>
      <c r="O1396" s="231"/>
      <c r="P1396" s="231"/>
      <c r="Q1396" s="231"/>
      <c r="R1396" s="242"/>
      <c r="S1396" s="231"/>
      <c r="T1396" s="231"/>
      <c r="U1396" s="231"/>
      <c r="V1396" s="234"/>
      <c r="W1396" s="234"/>
      <c r="X1396" s="234"/>
      <c r="Y1396" s="234"/>
      <c r="Z1396" s="231"/>
      <c r="AA1396" s="231"/>
      <c r="AB1396" s="231"/>
      <c r="AC1396" s="231"/>
      <c r="AD1396" s="231"/>
      <c r="AE1396" s="322">
        <f>'4.  2011-2014 LRAM'!AM556*AE1392</f>
        <v>0</v>
      </c>
      <c r="AF1396" s="322">
        <f>'4.  2011-2014 LRAM'!AN556*AF1392</f>
        <v>0</v>
      </c>
      <c r="AG1396" s="322">
        <f>'4.  2011-2014 LRAM'!AO556*AG1392</f>
        <v>0</v>
      </c>
      <c r="AH1396" s="322">
        <f>'4.  2011-2014 LRAM'!AP556*AH1392</f>
        <v>0</v>
      </c>
      <c r="AI1396" s="322">
        <f>'4.  2011-2014 LRAM'!AQ556*AI1392</f>
        <v>0</v>
      </c>
      <c r="AJ1396" s="322">
        <f>'4.  2011-2014 LRAM'!AR556*AJ1392</f>
        <v>0</v>
      </c>
      <c r="AK1396" s="322">
        <f>'4.  2011-2014 LRAM'!AS556*AK1392</f>
        <v>0</v>
      </c>
      <c r="AL1396" s="322">
        <f>'4.  2011-2014 LRAM'!AT556*AL1392</f>
        <v>0</v>
      </c>
      <c r="AM1396" s="322">
        <f>'4.  2011-2014 LRAM'!AU556*AM1392</f>
        <v>0</v>
      </c>
      <c r="AN1396" s="322">
        <f>'4.  2011-2014 LRAM'!AV556*AN1392</f>
        <v>0</v>
      </c>
      <c r="AO1396" s="322">
        <f>'4.  2011-2014 LRAM'!AW556*AO1392</f>
        <v>0</v>
      </c>
      <c r="AP1396" s="322">
        <f>'4.  2011-2014 LRAM'!AX556*AP1392</f>
        <v>0</v>
      </c>
      <c r="AQ1396" s="322">
        <f>'4.  2011-2014 LRAM'!AY556*AQ1392</f>
        <v>0</v>
      </c>
      <c r="AR1396" s="322">
        <f>'4.  2011-2014 LRAM'!AZ556*AR1392</f>
        <v>0</v>
      </c>
      <c r="AS1396" s="507">
        <f>SUM(AE1396:AR1396)</f>
        <v>0</v>
      </c>
    </row>
    <row r="1397" spans="2:45" ht="15" hidden="1">
      <c r="B1397" s="274" t="s">
        <v>692</v>
      </c>
      <c r="C1397" s="292"/>
      <c r="D1397" s="234"/>
      <c r="E1397" s="231"/>
      <c r="F1397" s="231"/>
      <c r="G1397" s="231"/>
      <c r="H1397" s="231"/>
      <c r="I1397" s="231"/>
      <c r="J1397" s="231"/>
      <c r="K1397" s="231"/>
      <c r="L1397" s="231"/>
      <c r="M1397" s="231"/>
      <c r="N1397" s="231"/>
      <c r="O1397" s="231"/>
      <c r="P1397" s="231"/>
      <c r="Q1397" s="231"/>
      <c r="R1397" s="242"/>
      <c r="S1397" s="231"/>
      <c r="T1397" s="231"/>
      <c r="U1397" s="231"/>
      <c r="V1397" s="234"/>
      <c r="W1397" s="234"/>
      <c r="X1397" s="234"/>
      <c r="Y1397" s="234"/>
      <c r="Z1397" s="231"/>
      <c r="AA1397" s="231"/>
      <c r="AB1397" s="231"/>
      <c r="AC1397" s="231"/>
      <c r="AD1397" s="231"/>
      <c r="AE1397" s="322">
        <f t="shared" ref="AE1397:AR1397" si="3553">AE213*AE1392</f>
        <v>0</v>
      </c>
      <c r="AF1397" s="322">
        <f t="shared" si="3553"/>
        <v>0</v>
      </c>
      <c r="AG1397" s="322">
        <f t="shared" si="3553"/>
        <v>0</v>
      </c>
      <c r="AH1397" s="322">
        <f t="shared" si="3553"/>
        <v>0</v>
      </c>
      <c r="AI1397" s="322">
        <f t="shared" si="3553"/>
        <v>0</v>
      </c>
      <c r="AJ1397" s="322">
        <f t="shared" si="3553"/>
        <v>0</v>
      </c>
      <c r="AK1397" s="322">
        <f t="shared" si="3553"/>
        <v>0</v>
      </c>
      <c r="AL1397" s="322">
        <f t="shared" si="3553"/>
        <v>0</v>
      </c>
      <c r="AM1397" s="322">
        <f t="shared" si="3553"/>
        <v>0</v>
      </c>
      <c r="AN1397" s="322">
        <f t="shared" si="3553"/>
        <v>0</v>
      </c>
      <c r="AO1397" s="322">
        <f t="shared" si="3553"/>
        <v>0</v>
      </c>
      <c r="AP1397" s="322">
        <f t="shared" si="3553"/>
        <v>0</v>
      </c>
      <c r="AQ1397" s="322">
        <f t="shared" si="3553"/>
        <v>0</v>
      </c>
      <c r="AR1397" s="322">
        <f t="shared" si="3553"/>
        <v>0</v>
      </c>
      <c r="AS1397" s="507">
        <f t="shared" si="3552"/>
        <v>0</v>
      </c>
    </row>
    <row r="1398" spans="2:45" ht="15" hidden="1">
      <c r="B1398" s="274" t="s">
        <v>693</v>
      </c>
      <c r="C1398" s="292"/>
      <c r="D1398" s="234"/>
      <c r="E1398" s="231"/>
      <c r="F1398" s="231"/>
      <c r="G1398" s="231"/>
      <c r="H1398" s="231"/>
      <c r="I1398" s="231"/>
      <c r="J1398" s="231"/>
      <c r="K1398" s="231"/>
      <c r="L1398" s="231"/>
      <c r="M1398" s="231"/>
      <c r="N1398" s="231"/>
      <c r="O1398" s="231"/>
      <c r="P1398" s="231"/>
      <c r="Q1398" s="231"/>
      <c r="R1398" s="242"/>
      <c r="S1398" s="231"/>
      <c r="T1398" s="231"/>
      <c r="U1398" s="231"/>
      <c r="V1398" s="234"/>
      <c r="W1398" s="234"/>
      <c r="X1398" s="234"/>
      <c r="Y1398" s="234"/>
      <c r="Z1398" s="231"/>
      <c r="AA1398" s="231"/>
      <c r="AB1398" s="231"/>
      <c r="AC1398" s="231"/>
      <c r="AD1398" s="231"/>
      <c r="AE1398" s="322">
        <f t="shared" ref="AE1398:AR1398" si="3554">AE403*AE1392</f>
        <v>0</v>
      </c>
      <c r="AF1398" s="322">
        <f t="shared" si="3554"/>
        <v>0</v>
      </c>
      <c r="AG1398" s="322">
        <f t="shared" si="3554"/>
        <v>0</v>
      </c>
      <c r="AH1398" s="322">
        <f t="shared" si="3554"/>
        <v>0</v>
      </c>
      <c r="AI1398" s="322">
        <f t="shared" si="3554"/>
        <v>0</v>
      </c>
      <c r="AJ1398" s="322">
        <f t="shared" si="3554"/>
        <v>0</v>
      </c>
      <c r="AK1398" s="322">
        <f t="shared" si="3554"/>
        <v>0</v>
      </c>
      <c r="AL1398" s="322">
        <f t="shared" si="3554"/>
        <v>0</v>
      </c>
      <c r="AM1398" s="322">
        <f t="shared" si="3554"/>
        <v>0</v>
      </c>
      <c r="AN1398" s="322">
        <f t="shared" si="3554"/>
        <v>0</v>
      </c>
      <c r="AO1398" s="322">
        <f t="shared" si="3554"/>
        <v>0</v>
      </c>
      <c r="AP1398" s="322">
        <f t="shared" si="3554"/>
        <v>0</v>
      </c>
      <c r="AQ1398" s="322">
        <f t="shared" si="3554"/>
        <v>0</v>
      </c>
      <c r="AR1398" s="322">
        <f t="shared" si="3554"/>
        <v>0</v>
      </c>
      <c r="AS1398" s="507">
        <f t="shared" si="3552"/>
        <v>0</v>
      </c>
    </row>
    <row r="1399" spans="2:45" ht="15" hidden="1">
      <c r="B1399" s="274" t="s">
        <v>694</v>
      </c>
      <c r="C1399" s="292"/>
      <c r="D1399" s="234"/>
      <c r="E1399" s="231"/>
      <c r="F1399" s="231"/>
      <c r="G1399" s="231"/>
      <c r="H1399" s="231"/>
      <c r="I1399" s="231"/>
      <c r="J1399" s="231"/>
      <c r="K1399" s="231"/>
      <c r="L1399" s="231"/>
      <c r="M1399" s="231"/>
      <c r="N1399" s="231"/>
      <c r="O1399" s="231"/>
      <c r="P1399" s="231"/>
      <c r="Q1399" s="231"/>
      <c r="R1399" s="242"/>
      <c r="S1399" s="231"/>
      <c r="T1399" s="231"/>
      <c r="U1399" s="231"/>
      <c r="V1399" s="234"/>
      <c r="W1399" s="234"/>
      <c r="X1399" s="234"/>
      <c r="Y1399" s="234"/>
      <c r="Z1399" s="231"/>
      <c r="AA1399" s="231"/>
      <c r="AB1399" s="231"/>
      <c r="AC1399" s="231"/>
      <c r="AD1399" s="231"/>
      <c r="AE1399" s="322">
        <f t="shared" ref="AE1399:AR1399" si="3555">AE593*AE1392</f>
        <v>0</v>
      </c>
      <c r="AF1399" s="322">
        <f t="shared" si="3555"/>
        <v>0</v>
      </c>
      <c r="AG1399" s="322">
        <f t="shared" si="3555"/>
        <v>0</v>
      </c>
      <c r="AH1399" s="322">
        <f t="shared" si="3555"/>
        <v>0</v>
      </c>
      <c r="AI1399" s="322">
        <f t="shared" si="3555"/>
        <v>0</v>
      </c>
      <c r="AJ1399" s="322">
        <f t="shared" si="3555"/>
        <v>0</v>
      </c>
      <c r="AK1399" s="322">
        <f t="shared" si="3555"/>
        <v>0</v>
      </c>
      <c r="AL1399" s="322">
        <f t="shared" si="3555"/>
        <v>0</v>
      </c>
      <c r="AM1399" s="322">
        <f t="shared" si="3555"/>
        <v>0</v>
      </c>
      <c r="AN1399" s="322">
        <f t="shared" si="3555"/>
        <v>0</v>
      </c>
      <c r="AO1399" s="322">
        <f t="shared" si="3555"/>
        <v>0</v>
      </c>
      <c r="AP1399" s="322">
        <f t="shared" si="3555"/>
        <v>0</v>
      </c>
      <c r="AQ1399" s="322">
        <f t="shared" si="3555"/>
        <v>0</v>
      </c>
      <c r="AR1399" s="322">
        <f t="shared" si="3555"/>
        <v>0</v>
      </c>
      <c r="AS1399" s="507">
        <f t="shared" si="3552"/>
        <v>0</v>
      </c>
    </row>
    <row r="1400" spans="2:45" ht="15" hidden="1">
      <c r="B1400" s="274" t="s">
        <v>695</v>
      </c>
      <c r="C1400" s="292"/>
      <c r="D1400" s="234"/>
      <c r="E1400" s="231"/>
      <c r="F1400" s="231"/>
      <c r="G1400" s="231"/>
      <c r="H1400" s="231"/>
      <c r="I1400" s="231"/>
      <c r="J1400" s="231"/>
      <c r="K1400" s="231"/>
      <c r="L1400" s="231"/>
      <c r="M1400" s="231"/>
      <c r="N1400" s="231"/>
      <c r="O1400" s="231"/>
      <c r="P1400" s="231"/>
      <c r="Q1400" s="231"/>
      <c r="R1400" s="242"/>
      <c r="S1400" s="231"/>
      <c r="T1400" s="231"/>
      <c r="U1400" s="231"/>
      <c r="V1400" s="234"/>
      <c r="W1400" s="234"/>
      <c r="X1400" s="234"/>
      <c r="Y1400" s="234"/>
      <c r="Z1400" s="231"/>
      <c r="AA1400" s="231"/>
      <c r="AB1400" s="231"/>
      <c r="AC1400" s="231"/>
      <c r="AD1400" s="231"/>
      <c r="AE1400" s="322">
        <f t="shared" ref="AE1400:AR1400" si="3556">AE783*AE1392</f>
        <v>0</v>
      </c>
      <c r="AF1400" s="322">
        <f t="shared" si="3556"/>
        <v>0</v>
      </c>
      <c r="AG1400" s="322">
        <f t="shared" si="3556"/>
        <v>0</v>
      </c>
      <c r="AH1400" s="322">
        <f t="shared" si="3556"/>
        <v>0</v>
      </c>
      <c r="AI1400" s="322">
        <f t="shared" si="3556"/>
        <v>0</v>
      </c>
      <c r="AJ1400" s="322">
        <f t="shared" si="3556"/>
        <v>0</v>
      </c>
      <c r="AK1400" s="322">
        <f t="shared" si="3556"/>
        <v>0</v>
      </c>
      <c r="AL1400" s="322">
        <f t="shared" si="3556"/>
        <v>0</v>
      </c>
      <c r="AM1400" s="322">
        <f t="shared" si="3556"/>
        <v>0</v>
      </c>
      <c r="AN1400" s="322">
        <f t="shared" si="3556"/>
        <v>0</v>
      </c>
      <c r="AO1400" s="322">
        <f t="shared" si="3556"/>
        <v>0</v>
      </c>
      <c r="AP1400" s="322">
        <f t="shared" si="3556"/>
        <v>0</v>
      </c>
      <c r="AQ1400" s="322">
        <f t="shared" si="3556"/>
        <v>0</v>
      </c>
      <c r="AR1400" s="322">
        <f t="shared" si="3556"/>
        <v>0</v>
      </c>
      <c r="AS1400" s="507">
        <f t="shared" si="3552"/>
        <v>0</v>
      </c>
    </row>
    <row r="1401" spans="2:45" ht="15" hidden="1">
      <c r="B1401" s="274" t="s">
        <v>696</v>
      </c>
      <c r="C1401" s="292"/>
      <c r="D1401" s="234"/>
      <c r="E1401" s="231"/>
      <c r="F1401" s="231"/>
      <c r="G1401" s="231"/>
      <c r="H1401" s="231"/>
      <c r="I1401" s="231"/>
      <c r="J1401" s="231"/>
      <c r="K1401" s="231"/>
      <c r="L1401" s="231"/>
      <c r="M1401" s="231"/>
      <c r="N1401" s="231"/>
      <c r="O1401" s="231"/>
      <c r="P1401" s="231"/>
      <c r="Q1401" s="231"/>
      <c r="R1401" s="242"/>
      <c r="S1401" s="231"/>
      <c r="T1401" s="231"/>
      <c r="U1401" s="231"/>
      <c r="V1401" s="234"/>
      <c r="W1401" s="234"/>
      <c r="X1401" s="234"/>
      <c r="Y1401" s="234"/>
      <c r="Z1401" s="231"/>
      <c r="AA1401" s="231"/>
      <c r="AB1401" s="231"/>
      <c r="AC1401" s="231"/>
      <c r="AD1401" s="231"/>
      <c r="AE1401" s="322">
        <f t="shared" ref="AE1401:AR1401" si="3557">AE1392*AE978</f>
        <v>0</v>
      </c>
      <c r="AF1401" s="322">
        <f t="shared" si="3557"/>
        <v>0</v>
      </c>
      <c r="AG1401" s="322">
        <f t="shared" si="3557"/>
        <v>0</v>
      </c>
      <c r="AH1401" s="322">
        <f t="shared" si="3557"/>
        <v>0</v>
      </c>
      <c r="AI1401" s="322">
        <f t="shared" si="3557"/>
        <v>0</v>
      </c>
      <c r="AJ1401" s="322">
        <f t="shared" si="3557"/>
        <v>0</v>
      </c>
      <c r="AK1401" s="322">
        <f t="shared" si="3557"/>
        <v>0</v>
      </c>
      <c r="AL1401" s="322">
        <f t="shared" si="3557"/>
        <v>0</v>
      </c>
      <c r="AM1401" s="322">
        <f t="shared" si="3557"/>
        <v>0</v>
      </c>
      <c r="AN1401" s="322">
        <f t="shared" si="3557"/>
        <v>0</v>
      </c>
      <c r="AO1401" s="322">
        <f t="shared" si="3557"/>
        <v>0</v>
      </c>
      <c r="AP1401" s="322">
        <f t="shared" si="3557"/>
        <v>0</v>
      </c>
      <c r="AQ1401" s="322">
        <f t="shared" si="3557"/>
        <v>0</v>
      </c>
      <c r="AR1401" s="322">
        <f t="shared" si="3557"/>
        <v>0</v>
      </c>
      <c r="AS1401" s="507">
        <f t="shared" si="3552"/>
        <v>0</v>
      </c>
    </row>
    <row r="1402" spans="2:45" ht="15">
      <c r="B1402" s="274" t="s">
        <v>697</v>
      </c>
      <c r="C1402" s="292"/>
      <c r="D1402" s="234"/>
      <c r="E1402" s="231"/>
      <c r="F1402" s="231"/>
      <c r="G1402" s="231"/>
      <c r="H1402" s="231"/>
      <c r="I1402" s="231"/>
      <c r="J1402" s="231"/>
      <c r="K1402" s="231"/>
      <c r="L1402" s="231"/>
      <c r="M1402" s="231"/>
      <c r="N1402" s="231"/>
      <c r="O1402" s="231"/>
      <c r="P1402" s="231"/>
      <c r="Q1402" s="231"/>
      <c r="R1402" s="242"/>
      <c r="S1402" s="231"/>
      <c r="T1402" s="231"/>
      <c r="U1402" s="231"/>
      <c r="V1402" s="234"/>
      <c r="W1402" s="234"/>
      <c r="X1402" s="234"/>
      <c r="Y1402" s="234"/>
      <c r="Z1402" s="231"/>
      <c r="AA1402" s="231"/>
      <c r="AB1402" s="231"/>
      <c r="AC1402" s="231"/>
      <c r="AD1402" s="231"/>
      <c r="AE1402" s="322">
        <f t="shared" ref="AE1402:AR1402" si="3558">AE1186*AE1392</f>
        <v>0</v>
      </c>
      <c r="AF1402" s="322">
        <f t="shared" si="3558"/>
        <v>122823.661056</v>
      </c>
      <c r="AG1402" s="322">
        <f t="shared" si="3558"/>
        <v>152902.50752700001</v>
      </c>
      <c r="AH1402" s="322">
        <f t="shared" si="3558"/>
        <v>47293.487735760005</v>
      </c>
      <c r="AI1402" s="322">
        <f t="shared" si="3558"/>
        <v>7122.4281122400016</v>
      </c>
      <c r="AJ1402" s="322">
        <f t="shared" si="3558"/>
        <v>0</v>
      </c>
      <c r="AK1402" s="322">
        <f t="shared" si="3558"/>
        <v>13447.727999999999</v>
      </c>
      <c r="AL1402" s="322">
        <f t="shared" si="3558"/>
        <v>0</v>
      </c>
      <c r="AM1402" s="322">
        <f t="shared" si="3558"/>
        <v>0</v>
      </c>
      <c r="AN1402" s="322">
        <f t="shared" si="3558"/>
        <v>0</v>
      </c>
      <c r="AO1402" s="322">
        <f t="shared" si="3558"/>
        <v>0</v>
      </c>
      <c r="AP1402" s="322">
        <f t="shared" si="3558"/>
        <v>0</v>
      </c>
      <c r="AQ1402" s="322">
        <f t="shared" si="3558"/>
        <v>0</v>
      </c>
      <c r="AR1402" s="322">
        <f t="shared" si="3558"/>
        <v>0</v>
      </c>
      <c r="AS1402" s="507">
        <f t="shared" si="3552"/>
        <v>343589.812431</v>
      </c>
    </row>
    <row r="1403" spans="2:45" ht="15">
      <c r="B1403" s="274" t="s">
        <v>698</v>
      </c>
      <c r="C1403" s="292"/>
      <c r="D1403" s="234"/>
      <c r="E1403" s="231"/>
      <c r="F1403" s="231"/>
      <c r="G1403" s="231"/>
      <c r="H1403" s="231"/>
      <c r="I1403" s="231"/>
      <c r="J1403" s="231"/>
      <c r="K1403" s="231"/>
      <c r="L1403" s="231"/>
      <c r="M1403" s="231"/>
      <c r="N1403" s="231"/>
      <c r="O1403" s="231"/>
      <c r="P1403" s="231"/>
      <c r="Q1403" s="231"/>
      <c r="R1403" s="242"/>
      <c r="S1403" s="231"/>
      <c r="T1403" s="231"/>
      <c r="U1403" s="231"/>
      <c r="V1403" s="234"/>
      <c r="W1403" s="234"/>
      <c r="X1403" s="234"/>
      <c r="Y1403" s="234"/>
      <c r="Z1403" s="231"/>
      <c r="AA1403" s="231"/>
      <c r="AB1403" s="231"/>
      <c r="AC1403" s="231"/>
      <c r="AD1403" s="231"/>
      <c r="AE1403" s="322">
        <f>AE1389*AE1392</f>
        <v>0</v>
      </c>
      <c r="AF1403" s="322">
        <f t="shared" ref="AF1403:AR1403" si="3559">AF1389*AF1392</f>
        <v>177437.28844799998</v>
      </c>
      <c r="AG1403" s="322">
        <f t="shared" si="3559"/>
        <v>177595.73639999997</v>
      </c>
      <c r="AH1403" s="322">
        <f t="shared" si="3559"/>
        <v>80940.461664000017</v>
      </c>
      <c r="AI1403" s="322">
        <f t="shared" si="3559"/>
        <v>12648.652884000001</v>
      </c>
      <c r="AJ1403" s="322">
        <f t="shared" si="3559"/>
        <v>0</v>
      </c>
      <c r="AK1403" s="322">
        <f t="shared" si="3559"/>
        <v>5683.2659999999996</v>
      </c>
      <c r="AL1403" s="322">
        <f t="shared" si="3559"/>
        <v>0</v>
      </c>
      <c r="AM1403" s="322">
        <f t="shared" si="3559"/>
        <v>0</v>
      </c>
      <c r="AN1403" s="322">
        <f t="shared" si="3559"/>
        <v>0</v>
      </c>
      <c r="AO1403" s="322">
        <f t="shared" si="3559"/>
        <v>0</v>
      </c>
      <c r="AP1403" s="322">
        <f t="shared" si="3559"/>
        <v>0</v>
      </c>
      <c r="AQ1403" s="322">
        <f t="shared" si="3559"/>
        <v>0</v>
      </c>
      <c r="AR1403" s="322">
        <f t="shared" si="3559"/>
        <v>0</v>
      </c>
      <c r="AS1403" s="507">
        <f t="shared" si="3552"/>
        <v>454305.4053959999</v>
      </c>
    </row>
    <row r="1404" spans="2:45" ht="15.6">
      <c r="B1404" s="296" t="s">
        <v>699</v>
      </c>
      <c r="C1404" s="292"/>
      <c r="D1404" s="254"/>
      <c r="E1404" s="284"/>
      <c r="F1404" s="284"/>
      <c r="G1404" s="284"/>
      <c r="H1404" s="284"/>
      <c r="I1404" s="284"/>
      <c r="J1404" s="284"/>
      <c r="K1404" s="284"/>
      <c r="L1404" s="284"/>
      <c r="M1404" s="284"/>
      <c r="N1404" s="284"/>
      <c r="O1404" s="284"/>
      <c r="P1404" s="284"/>
      <c r="Q1404" s="284"/>
      <c r="R1404" s="251"/>
      <c r="S1404" s="284"/>
      <c r="T1404" s="284"/>
      <c r="U1404" s="284"/>
      <c r="V1404" s="254"/>
      <c r="W1404" s="254"/>
      <c r="X1404" s="254"/>
      <c r="Y1404" s="254"/>
      <c r="Z1404" s="284"/>
      <c r="AA1404" s="284"/>
      <c r="AB1404" s="284"/>
      <c r="AC1404" s="284"/>
      <c r="AD1404" s="284"/>
      <c r="AE1404" s="293">
        <f>SUM(AE1393:AE1403)</f>
        <v>0</v>
      </c>
      <c r="AF1404" s="293">
        <f t="shared" ref="AF1404:AR1404" si="3560">SUM(AF1393:AF1403)</f>
        <v>300260.94950399996</v>
      </c>
      <c r="AG1404" s="293">
        <f t="shared" si="3560"/>
        <v>330498.24392699997</v>
      </c>
      <c r="AH1404" s="293">
        <f t="shared" si="3560"/>
        <v>128233.94939976002</v>
      </c>
      <c r="AI1404" s="293">
        <f t="shared" si="3560"/>
        <v>19771.080996240002</v>
      </c>
      <c r="AJ1404" s="293">
        <f t="shared" si="3560"/>
        <v>0</v>
      </c>
      <c r="AK1404" s="293">
        <f>SUM(AK1393:AK1403)</f>
        <v>19130.993999999999</v>
      </c>
      <c r="AL1404" s="293">
        <f t="shared" si="3560"/>
        <v>0</v>
      </c>
      <c r="AM1404" s="293">
        <f t="shared" si="3560"/>
        <v>0</v>
      </c>
      <c r="AN1404" s="293">
        <f t="shared" si="3560"/>
        <v>0</v>
      </c>
      <c r="AO1404" s="293">
        <f t="shared" si="3560"/>
        <v>0</v>
      </c>
      <c r="AP1404" s="293">
        <f t="shared" si="3560"/>
        <v>0</v>
      </c>
      <c r="AQ1404" s="293">
        <f t="shared" si="3560"/>
        <v>0</v>
      </c>
      <c r="AR1404" s="293">
        <f t="shared" si="3560"/>
        <v>0</v>
      </c>
      <c r="AS1404" s="639">
        <f>SUM(AS1393:AS1403)</f>
        <v>797895.21782699996</v>
      </c>
    </row>
    <row r="1405" spans="2:45" ht="15.6">
      <c r="B1405" s="296" t="s">
        <v>700</v>
      </c>
      <c r="C1405" s="292"/>
      <c r="D1405" s="297"/>
      <c r="E1405" s="284"/>
      <c r="F1405" s="284"/>
      <c r="G1405" s="284"/>
      <c r="H1405" s="284"/>
      <c r="I1405" s="284"/>
      <c r="J1405" s="284"/>
      <c r="K1405" s="284"/>
      <c r="L1405" s="284"/>
      <c r="M1405" s="284"/>
      <c r="N1405" s="284"/>
      <c r="O1405" s="284"/>
      <c r="P1405" s="284"/>
      <c r="Q1405" s="284"/>
      <c r="R1405" s="251"/>
      <c r="S1405" s="284"/>
      <c r="T1405" s="284"/>
      <c r="U1405" s="284"/>
      <c r="V1405" s="254"/>
      <c r="W1405" s="254"/>
      <c r="X1405" s="254"/>
      <c r="Y1405" s="254"/>
      <c r="Z1405" s="284"/>
      <c r="AA1405" s="284"/>
      <c r="AB1405" s="284"/>
      <c r="AC1405" s="284"/>
      <c r="AD1405" s="284"/>
      <c r="AE1405" s="294">
        <f>AE1390*AE1392</f>
        <v>0</v>
      </c>
      <c r="AF1405" s="294">
        <f t="shared" ref="AF1405:AR1405" si="3561">AF1390*AF1392</f>
        <v>336094.59532800002</v>
      </c>
      <c r="AG1405" s="294">
        <f t="shared" si="3561"/>
        <v>338269.2795</v>
      </c>
      <c r="AH1405" s="294">
        <f t="shared" si="3561"/>
        <v>324989.70419999998</v>
      </c>
      <c r="AI1405" s="294">
        <f t="shared" si="3561"/>
        <v>243396.99860000002</v>
      </c>
      <c r="AJ1405" s="294">
        <f t="shared" si="3561"/>
        <v>1913.0385599999997</v>
      </c>
      <c r="AK1405" s="294">
        <f t="shared" si="3561"/>
        <v>42110.866499999996</v>
      </c>
      <c r="AL1405" s="294">
        <f t="shared" si="3561"/>
        <v>0</v>
      </c>
      <c r="AM1405" s="294">
        <f t="shared" si="3561"/>
        <v>0</v>
      </c>
      <c r="AN1405" s="294">
        <f t="shared" si="3561"/>
        <v>0</v>
      </c>
      <c r="AO1405" s="294">
        <f t="shared" si="3561"/>
        <v>0</v>
      </c>
      <c r="AP1405" s="294">
        <f t="shared" si="3561"/>
        <v>0</v>
      </c>
      <c r="AQ1405" s="294">
        <f t="shared" si="3561"/>
        <v>0</v>
      </c>
      <c r="AR1405" s="294">
        <f t="shared" si="3561"/>
        <v>0</v>
      </c>
      <c r="AS1405" s="342">
        <f>SUM(AE1405:AR1405)</f>
        <v>1286774.4826880002</v>
      </c>
    </row>
    <row r="1406" spans="2:45" ht="15.6">
      <c r="B1406" s="296" t="s">
        <v>701</v>
      </c>
      <c r="C1406" s="292"/>
      <c r="D1406" s="297"/>
      <c r="E1406" s="284"/>
      <c r="F1406" s="284"/>
      <c r="G1406" s="284"/>
      <c r="H1406" s="284"/>
      <c r="I1406" s="284"/>
      <c r="J1406" s="284"/>
      <c r="K1406" s="284"/>
      <c r="L1406" s="284"/>
      <c r="M1406" s="284"/>
      <c r="N1406" s="284"/>
      <c r="O1406" s="284"/>
      <c r="P1406" s="284"/>
      <c r="Q1406" s="284"/>
      <c r="R1406" s="251"/>
      <c r="S1406" s="284"/>
      <c r="T1406" s="284"/>
      <c r="U1406" s="284"/>
      <c r="V1406" s="297"/>
      <c r="W1406" s="297"/>
      <c r="X1406" s="297"/>
      <c r="Y1406" s="297"/>
      <c r="Z1406" s="284"/>
      <c r="AA1406" s="284"/>
      <c r="AB1406" s="284"/>
      <c r="AC1406" s="284"/>
      <c r="AD1406" s="284"/>
      <c r="AE1406" s="298"/>
      <c r="AF1406" s="298"/>
      <c r="AG1406" s="298"/>
      <c r="AH1406" s="298"/>
      <c r="AI1406" s="298"/>
      <c r="AJ1406" s="298"/>
      <c r="AK1406" s="298"/>
      <c r="AL1406" s="298"/>
      <c r="AM1406" s="298"/>
      <c r="AN1406" s="298"/>
      <c r="AO1406" s="298"/>
      <c r="AP1406" s="298"/>
      <c r="AQ1406" s="298"/>
      <c r="AR1406" s="298"/>
      <c r="AS1406" s="342">
        <f>AS1404-AS1405</f>
        <v>-488879.26486100024</v>
      </c>
    </row>
    <row r="1407" spans="2:45" ht="15.6">
      <c r="B1407" s="296"/>
      <c r="C1407" s="292"/>
      <c r="D1407" s="297"/>
      <c r="E1407" s="284"/>
      <c r="F1407" s="284"/>
      <c r="G1407" s="284"/>
      <c r="H1407" s="284"/>
      <c r="I1407" s="284"/>
      <c r="J1407" s="284"/>
      <c r="K1407" s="284"/>
      <c r="L1407" s="284"/>
      <c r="M1407" s="284"/>
      <c r="N1407" s="284"/>
      <c r="O1407" s="284"/>
      <c r="P1407" s="284"/>
      <c r="Q1407" s="284"/>
      <c r="R1407" s="251"/>
      <c r="S1407" s="284"/>
      <c r="T1407" s="284"/>
      <c r="U1407" s="284"/>
      <c r="V1407" s="297"/>
      <c r="W1407" s="297"/>
      <c r="X1407" s="297"/>
      <c r="Y1407" s="297"/>
      <c r="Z1407" s="284"/>
      <c r="AA1407" s="284"/>
      <c r="AB1407" s="284"/>
      <c r="AC1407" s="284"/>
      <c r="AD1407" s="284"/>
      <c r="AE1407" s="298"/>
      <c r="AF1407" s="298"/>
      <c r="AG1407" s="298"/>
      <c r="AH1407" s="298"/>
      <c r="AI1407" s="298"/>
      <c r="AJ1407" s="298"/>
      <c r="AK1407" s="298"/>
      <c r="AL1407" s="298"/>
      <c r="AM1407" s="298"/>
      <c r="AN1407" s="298"/>
      <c r="AO1407" s="298"/>
      <c r="AP1407" s="298"/>
      <c r="AQ1407" s="298"/>
      <c r="AR1407" s="298"/>
      <c r="AS1407" s="342"/>
    </row>
    <row r="1408" spans="2:45" ht="15">
      <c r="B1408" s="274" t="s">
        <v>702</v>
      </c>
      <c r="C1408" s="297"/>
      <c r="D1408" s="297"/>
      <c r="E1408" s="284"/>
      <c r="F1408" s="284"/>
      <c r="G1408" s="284"/>
      <c r="H1408" s="284"/>
      <c r="I1408" s="284"/>
      <c r="J1408" s="284"/>
      <c r="K1408" s="284"/>
      <c r="L1408" s="284"/>
      <c r="M1408" s="284"/>
      <c r="N1408" s="284"/>
      <c r="O1408" s="284"/>
      <c r="P1408" s="284"/>
      <c r="Q1408" s="284"/>
      <c r="R1408" s="251"/>
      <c r="S1408" s="284"/>
      <c r="T1408" s="284"/>
      <c r="U1408" s="284"/>
      <c r="V1408" s="297"/>
      <c r="W1408" s="292"/>
      <c r="X1408" s="297"/>
      <c r="Y1408" s="297"/>
      <c r="Z1408" s="284"/>
      <c r="AA1408" s="284"/>
      <c r="AB1408" s="284"/>
      <c r="AC1408" s="284"/>
      <c r="AD1408" s="284"/>
      <c r="AE1408" s="629">
        <f>SUMPRODUCT($E$1201:$E$1365,AE1201:AE1365)</f>
        <v>0</v>
      </c>
      <c r="AF1408" s="790">
        <f>SUMPRODUCT($E$1201:$E$1386,AF1201:AF1386)</f>
        <v>6927648.4799999995</v>
      </c>
      <c r="AG1408" s="790">
        <f t="shared" ref="AG1408:AR1408" si="3562">IF(AG1199="kw",SUMPRODUCT($Q$1201:$Q$1386,$S$1201:$S$1386,AG1201:AG1386),SUMPRODUCT($E$1201:$E$1386,AG1201:AG1386))</f>
        <v>33556.932000000001</v>
      </c>
      <c r="AH1408" s="790">
        <f t="shared" si="3562"/>
        <v>16822.907999999999</v>
      </c>
      <c r="AI1408" s="790">
        <f t="shared" si="3562"/>
        <v>2684.52</v>
      </c>
      <c r="AJ1408" s="790">
        <f t="shared" si="3562"/>
        <v>0</v>
      </c>
      <c r="AK1408" s="790">
        <f t="shared" si="3562"/>
        <v>2340</v>
      </c>
      <c r="AL1408" s="790">
        <f t="shared" si="3562"/>
        <v>0</v>
      </c>
      <c r="AM1408" s="790">
        <f t="shared" si="3562"/>
        <v>0</v>
      </c>
      <c r="AN1408" s="790">
        <f t="shared" si="3562"/>
        <v>0</v>
      </c>
      <c r="AO1408" s="790">
        <f t="shared" si="3562"/>
        <v>0</v>
      </c>
      <c r="AP1408" s="790">
        <f t="shared" si="3562"/>
        <v>0</v>
      </c>
      <c r="AQ1408" s="790">
        <f t="shared" si="3562"/>
        <v>0</v>
      </c>
      <c r="AR1408" s="790">
        <f t="shared" si="3562"/>
        <v>0</v>
      </c>
      <c r="AS1408" s="286"/>
    </row>
    <row r="1409" spans="1:45" ht="15">
      <c r="B1409" s="274" t="s">
        <v>703</v>
      </c>
      <c r="C1409" s="297"/>
      <c r="D1409" s="297"/>
      <c r="E1409" s="284"/>
      <c r="F1409" s="284"/>
      <c r="G1409" s="284"/>
      <c r="H1409" s="284"/>
      <c r="I1409" s="284"/>
      <c r="J1409" s="284"/>
      <c r="K1409" s="284"/>
      <c r="L1409" s="284"/>
      <c r="M1409" s="284"/>
      <c r="N1409" s="284"/>
      <c r="O1409" s="284"/>
      <c r="P1409" s="284"/>
      <c r="Q1409" s="284"/>
      <c r="R1409" s="251"/>
      <c r="S1409" s="284"/>
      <c r="T1409" s="284"/>
      <c r="U1409" s="284"/>
      <c r="V1409" s="297"/>
      <c r="W1409" s="292"/>
      <c r="X1409" s="297"/>
      <c r="Y1409" s="297"/>
      <c r="Z1409" s="284"/>
      <c r="AA1409" s="284"/>
      <c r="AB1409" s="284"/>
      <c r="AC1409" s="284"/>
      <c r="AD1409" s="284"/>
      <c r="AE1409" s="629">
        <f>SUMPRODUCT($F$1201:$F$1365,AE1201:AE1365)</f>
        <v>0</v>
      </c>
      <c r="AF1409" s="790">
        <f>SUMPRODUCT($F$1201:$F$1386,AF1201:AF1386)</f>
        <v>6891078.5200000005</v>
      </c>
      <c r="AG1409" s="790">
        <f t="shared" ref="AG1409:AR1409" si="3563">IF(AG1199="kw",SUMPRODUCT($Q$1201:$Q$1386,$T$1201:$T$1386,AG1201:AG1386),SUMPRODUCT($F$1201:$F$1386,AG1201:AG1386))</f>
        <v>33544.932000000001</v>
      </c>
      <c r="AH1409" s="790">
        <f t="shared" si="3563"/>
        <v>16819.788</v>
      </c>
      <c r="AI1409" s="790">
        <f t="shared" si="3563"/>
        <v>2684.28</v>
      </c>
      <c r="AJ1409" s="790">
        <f t="shared" si="3563"/>
        <v>0</v>
      </c>
      <c r="AK1409" s="790">
        <f t="shared" si="3563"/>
        <v>2340</v>
      </c>
      <c r="AL1409" s="790">
        <f t="shared" si="3563"/>
        <v>0</v>
      </c>
      <c r="AM1409" s="790">
        <f t="shared" si="3563"/>
        <v>0</v>
      </c>
      <c r="AN1409" s="790">
        <f t="shared" si="3563"/>
        <v>0</v>
      </c>
      <c r="AO1409" s="790">
        <f t="shared" si="3563"/>
        <v>0</v>
      </c>
      <c r="AP1409" s="790">
        <f t="shared" si="3563"/>
        <v>0</v>
      </c>
      <c r="AQ1409" s="790">
        <f t="shared" si="3563"/>
        <v>0</v>
      </c>
      <c r="AR1409" s="790">
        <f t="shared" si="3563"/>
        <v>0</v>
      </c>
      <c r="AS1409" s="286"/>
    </row>
    <row r="1410" spans="1:45" ht="15">
      <c r="B1410" s="274" t="s">
        <v>704</v>
      </c>
      <c r="C1410" s="297"/>
      <c r="D1410" s="297"/>
      <c r="E1410" s="284"/>
      <c r="F1410" s="284"/>
      <c r="G1410" s="284"/>
      <c r="H1410" s="284"/>
      <c r="I1410" s="284"/>
      <c r="J1410" s="284"/>
      <c r="K1410" s="284"/>
      <c r="L1410" s="284"/>
      <c r="M1410" s="284"/>
      <c r="N1410" s="284"/>
      <c r="O1410" s="284"/>
      <c r="P1410" s="284"/>
      <c r="Q1410" s="284"/>
      <c r="R1410" s="251"/>
      <c r="S1410" s="284"/>
      <c r="T1410" s="284"/>
      <c r="U1410" s="284"/>
      <c r="V1410" s="297"/>
      <c r="W1410" s="292"/>
      <c r="X1410" s="297"/>
      <c r="Y1410" s="297"/>
      <c r="Z1410" s="284"/>
      <c r="AA1410" s="284"/>
      <c r="AB1410" s="284"/>
      <c r="AC1410" s="284"/>
      <c r="AD1410" s="284"/>
      <c r="AE1410" s="629">
        <f>SUMPRODUCT($G$1201:$G$1365,AE1201:AE1365)</f>
        <v>0</v>
      </c>
      <c r="AF1410" s="790">
        <f>SUMPRODUCT($G$1201:$G$1386,AF1201:AF1386)</f>
        <v>6888950.3800000008</v>
      </c>
      <c r="AG1410" s="790">
        <f t="shared" ref="AG1410:AR1410" si="3564">IF(AG1199="kw",SUMPRODUCT($Q$1201:$Q$1386,$U$1201:$U$1386,AG1201:AG1386),SUMPRODUCT($G$1201:$G$1386,AG1201:AG1386))</f>
        <v>33544.932000000001</v>
      </c>
      <c r="AH1410" s="790">
        <f t="shared" si="3564"/>
        <v>16819.788</v>
      </c>
      <c r="AI1410" s="790">
        <f t="shared" si="3564"/>
        <v>2684.28</v>
      </c>
      <c r="AJ1410" s="790">
        <f t="shared" si="3564"/>
        <v>0</v>
      </c>
      <c r="AK1410" s="790">
        <f t="shared" si="3564"/>
        <v>2328</v>
      </c>
      <c r="AL1410" s="790">
        <f t="shared" si="3564"/>
        <v>0</v>
      </c>
      <c r="AM1410" s="790">
        <f t="shared" si="3564"/>
        <v>0</v>
      </c>
      <c r="AN1410" s="790">
        <f t="shared" si="3564"/>
        <v>0</v>
      </c>
      <c r="AO1410" s="790">
        <f t="shared" si="3564"/>
        <v>0</v>
      </c>
      <c r="AP1410" s="790">
        <f t="shared" si="3564"/>
        <v>0</v>
      </c>
      <c r="AQ1410" s="790">
        <f t="shared" si="3564"/>
        <v>0</v>
      </c>
      <c r="AR1410" s="790">
        <f t="shared" si="3564"/>
        <v>0</v>
      </c>
      <c r="AS1410" s="286"/>
    </row>
    <row r="1411" spans="1:45" ht="15">
      <c r="B1411" s="274" t="s">
        <v>705</v>
      </c>
      <c r="C1411" s="297"/>
      <c r="D1411" s="297"/>
      <c r="E1411" s="284"/>
      <c r="F1411" s="284"/>
      <c r="G1411" s="284"/>
      <c r="H1411" s="284"/>
      <c r="I1411" s="284"/>
      <c r="J1411" s="284"/>
      <c r="K1411" s="284"/>
      <c r="L1411" s="284"/>
      <c r="M1411" s="284"/>
      <c r="N1411" s="284"/>
      <c r="O1411" s="284"/>
      <c r="P1411" s="284"/>
      <c r="Q1411" s="284"/>
      <c r="R1411" s="251"/>
      <c r="S1411" s="284"/>
      <c r="T1411" s="284"/>
      <c r="U1411" s="284"/>
      <c r="V1411" s="297"/>
      <c r="W1411" s="292"/>
      <c r="X1411" s="297"/>
      <c r="Y1411" s="297"/>
      <c r="Z1411" s="284"/>
      <c r="AA1411" s="284"/>
      <c r="AB1411" s="284"/>
      <c r="AC1411" s="284"/>
      <c r="AD1411" s="284"/>
      <c r="AE1411" s="629">
        <f>SUMPRODUCT($H$1201:$H$1365,AE1201:AE1365)</f>
        <v>0</v>
      </c>
      <c r="AF1411" s="790">
        <f>SUMPRODUCT($H$1201:$H$1386,AF1201:AF1386)</f>
        <v>6887008.7200000007</v>
      </c>
      <c r="AG1411" s="790">
        <f t="shared" ref="AG1411:AR1411" si="3565">IF(AG1199="kw",SUMPRODUCT($Q$1201:$Q$1386,$V$1201:$V$1386,AG1201:AG1386),SUMPRODUCT($H$1201:$H$1386,AG1201:AG1386))</f>
        <v>33544.932000000001</v>
      </c>
      <c r="AH1411" s="790">
        <f t="shared" si="3565"/>
        <v>16819.788</v>
      </c>
      <c r="AI1411" s="790">
        <f t="shared" si="3565"/>
        <v>2684.28</v>
      </c>
      <c r="AJ1411" s="790">
        <f t="shared" si="3565"/>
        <v>0</v>
      </c>
      <c r="AK1411" s="790">
        <f t="shared" si="3565"/>
        <v>2316</v>
      </c>
      <c r="AL1411" s="790">
        <f t="shared" si="3565"/>
        <v>0</v>
      </c>
      <c r="AM1411" s="790">
        <f t="shared" si="3565"/>
        <v>0</v>
      </c>
      <c r="AN1411" s="790">
        <f t="shared" si="3565"/>
        <v>0</v>
      </c>
      <c r="AO1411" s="790">
        <f t="shared" si="3565"/>
        <v>0</v>
      </c>
      <c r="AP1411" s="790">
        <f t="shared" si="3565"/>
        <v>0</v>
      </c>
      <c r="AQ1411" s="790">
        <f t="shared" si="3565"/>
        <v>0</v>
      </c>
      <c r="AR1411" s="790">
        <f t="shared" si="3565"/>
        <v>0</v>
      </c>
      <c r="AS1411" s="286"/>
    </row>
    <row r="1412" spans="1:45" ht="15">
      <c r="B1412" s="274" t="s">
        <v>706</v>
      </c>
      <c r="C1412" s="297"/>
      <c r="D1412" s="297"/>
      <c r="E1412" s="284"/>
      <c r="F1412" s="284"/>
      <c r="G1412" s="284"/>
      <c r="H1412" s="284"/>
      <c r="I1412" s="284"/>
      <c r="J1412" s="284"/>
      <c r="K1412" s="284"/>
      <c r="L1412" s="284"/>
      <c r="M1412" s="284"/>
      <c r="N1412" s="284"/>
      <c r="O1412" s="284"/>
      <c r="P1412" s="284"/>
      <c r="Q1412" s="284"/>
      <c r="R1412" s="251"/>
      <c r="S1412" s="284"/>
      <c r="T1412" s="284"/>
      <c r="U1412" s="284"/>
      <c r="V1412" s="297"/>
      <c r="W1412" s="292"/>
      <c r="X1412" s="297"/>
      <c r="Y1412" s="297"/>
      <c r="Z1412" s="284"/>
      <c r="AA1412" s="284"/>
      <c r="AB1412" s="284"/>
      <c r="AC1412" s="284"/>
      <c r="AD1412" s="284"/>
      <c r="AE1412" s="629">
        <f>SUMPRODUCT($I$1201:$I$1365,AE1201:AE1365)</f>
        <v>0</v>
      </c>
      <c r="AF1412" s="790">
        <f>SUMPRODUCT($I$1201:$I$1386,AF1201:AF1386)</f>
        <v>0</v>
      </c>
      <c r="AG1412" s="790">
        <f t="shared" ref="AG1412:AR1412" si="3566">IF(AG1199="kw",SUMPRODUCT($Q$1201:$Q$1386,$W$1201:$W$1386,AG1201:AG1386),SUMPRODUCT($I$1201:$I$1386,AG1201:AG1386))</f>
        <v>0</v>
      </c>
      <c r="AH1412" s="790">
        <f t="shared" si="3566"/>
        <v>0</v>
      </c>
      <c r="AI1412" s="790">
        <f t="shared" si="3566"/>
        <v>0</v>
      </c>
      <c r="AJ1412" s="790">
        <f t="shared" si="3566"/>
        <v>0</v>
      </c>
      <c r="AK1412" s="790">
        <f t="shared" si="3566"/>
        <v>0</v>
      </c>
      <c r="AL1412" s="790">
        <f t="shared" si="3566"/>
        <v>0</v>
      </c>
      <c r="AM1412" s="790">
        <f t="shared" si="3566"/>
        <v>0</v>
      </c>
      <c r="AN1412" s="790">
        <f t="shared" si="3566"/>
        <v>0</v>
      </c>
      <c r="AO1412" s="790">
        <f t="shared" si="3566"/>
        <v>0</v>
      </c>
      <c r="AP1412" s="790">
        <f t="shared" si="3566"/>
        <v>0</v>
      </c>
      <c r="AQ1412" s="790">
        <f t="shared" si="3566"/>
        <v>0</v>
      </c>
      <c r="AR1412" s="790">
        <f t="shared" si="3566"/>
        <v>0</v>
      </c>
      <c r="AS1412" s="286"/>
    </row>
    <row r="1413" spans="1:45" ht="15">
      <c r="B1413" s="746" t="s">
        <v>707</v>
      </c>
      <c r="C1413" s="372"/>
      <c r="D1413" s="372"/>
      <c r="E1413" s="373"/>
      <c r="F1413" s="373"/>
      <c r="G1413" s="373"/>
      <c r="H1413" s="373"/>
      <c r="I1413" s="373"/>
      <c r="J1413" s="373"/>
      <c r="K1413" s="373"/>
      <c r="L1413" s="373"/>
      <c r="M1413" s="373"/>
      <c r="N1413" s="373"/>
      <c r="O1413" s="373"/>
      <c r="P1413" s="373"/>
      <c r="Q1413" s="373"/>
      <c r="R1413" s="374"/>
      <c r="S1413" s="373"/>
      <c r="T1413" s="373"/>
      <c r="U1413" s="373"/>
      <c r="V1413" s="372"/>
      <c r="W1413" s="375"/>
      <c r="X1413" s="372"/>
      <c r="Y1413" s="372"/>
      <c r="Z1413" s="373"/>
      <c r="AA1413" s="373"/>
      <c r="AB1413" s="373"/>
      <c r="AC1413" s="373"/>
      <c r="AD1413" s="373"/>
      <c r="AE1413" s="630">
        <f>SUMPRODUCT($J$1201:$J$1365,AE1201:AE1365)</f>
        <v>0</v>
      </c>
      <c r="AF1413" s="791">
        <f>SUMPRODUCT($J$1201:$J$1386,AF1201:AF1386)</f>
        <v>0</v>
      </c>
      <c r="AG1413" s="791">
        <f t="shared" ref="AG1413:AR1413" si="3567">IF(AG1199="kw",SUMPRODUCT($Q$1201:$Q$1386,$X$1201:$X$1386,AG1201:AG1386),SUMPRODUCT($J$1201:$J$1386,AG1201:AG1386))</f>
        <v>0</v>
      </c>
      <c r="AH1413" s="791">
        <f t="shared" si="3567"/>
        <v>0</v>
      </c>
      <c r="AI1413" s="791">
        <f t="shared" si="3567"/>
        <v>0</v>
      </c>
      <c r="AJ1413" s="791">
        <f t="shared" si="3567"/>
        <v>0</v>
      </c>
      <c r="AK1413" s="791">
        <f t="shared" si="3567"/>
        <v>0</v>
      </c>
      <c r="AL1413" s="791">
        <f t="shared" si="3567"/>
        <v>0</v>
      </c>
      <c r="AM1413" s="791">
        <f t="shared" si="3567"/>
        <v>0</v>
      </c>
      <c r="AN1413" s="791">
        <f t="shared" si="3567"/>
        <v>0</v>
      </c>
      <c r="AO1413" s="791">
        <f t="shared" si="3567"/>
        <v>0</v>
      </c>
      <c r="AP1413" s="791">
        <f t="shared" si="3567"/>
        <v>0</v>
      </c>
      <c r="AQ1413" s="791">
        <f t="shared" si="3567"/>
        <v>0</v>
      </c>
      <c r="AR1413" s="791">
        <f t="shared" si="3567"/>
        <v>0</v>
      </c>
      <c r="AS1413" s="747"/>
    </row>
    <row r="1414" spans="1:45" ht="19.5" customHeight="1">
      <c r="B1414" s="313" t="s">
        <v>380</v>
      </c>
      <c r="C1414" s="329"/>
      <c r="D1414" s="330"/>
      <c r="E1414" s="330"/>
      <c r="F1414" s="330"/>
      <c r="G1414" s="330"/>
      <c r="H1414" s="330"/>
      <c r="I1414" s="330"/>
      <c r="J1414" s="330"/>
      <c r="K1414" s="330"/>
      <c r="L1414" s="330"/>
      <c r="M1414" s="330"/>
      <c r="N1414" s="330"/>
      <c r="O1414" s="330"/>
      <c r="P1414" s="330"/>
      <c r="Q1414" s="330"/>
      <c r="R1414" s="330"/>
      <c r="S1414" s="330"/>
      <c r="T1414" s="330"/>
      <c r="U1414" s="330"/>
      <c r="V1414" s="316"/>
      <c r="W1414" s="317"/>
      <c r="X1414" s="330"/>
      <c r="Y1414" s="330"/>
      <c r="Z1414" s="330"/>
      <c r="AA1414" s="330"/>
      <c r="AB1414" s="330"/>
      <c r="AC1414" s="330"/>
      <c r="AD1414" s="330"/>
      <c r="AE1414" s="331"/>
      <c r="AF1414" s="331"/>
      <c r="AG1414" s="331"/>
      <c r="AH1414" s="331"/>
      <c r="AI1414" s="331"/>
      <c r="AJ1414" s="331"/>
      <c r="AK1414" s="331"/>
      <c r="AL1414" s="331"/>
      <c r="AM1414" s="331"/>
      <c r="AN1414" s="331"/>
      <c r="AO1414" s="331"/>
      <c r="AP1414" s="331"/>
      <c r="AQ1414" s="331"/>
      <c r="AR1414" s="331"/>
      <c r="AS1414" s="331"/>
    </row>
    <row r="1415" spans="1:45" ht="19.5" customHeight="1">
      <c r="B1415" s="619"/>
      <c r="C1415" s="620"/>
      <c r="D1415" s="601"/>
      <c r="E1415" s="601"/>
      <c r="F1415" s="601"/>
      <c r="G1415" s="601"/>
      <c r="H1415" s="601"/>
      <c r="I1415" s="601"/>
      <c r="J1415" s="601"/>
      <c r="K1415" s="601"/>
      <c r="L1415" s="601"/>
      <c r="M1415" s="601"/>
      <c r="N1415" s="601"/>
      <c r="O1415" s="601"/>
      <c r="P1415" s="601"/>
      <c r="Q1415" s="601"/>
      <c r="R1415" s="601"/>
      <c r="S1415" s="601"/>
      <c r="T1415" s="601"/>
      <c r="U1415" s="601"/>
      <c r="V1415" s="255"/>
      <c r="W1415" s="621"/>
      <c r="X1415" s="601"/>
      <c r="Y1415" s="601"/>
      <c r="Z1415" s="601"/>
      <c r="AA1415" s="601"/>
      <c r="AB1415" s="601"/>
      <c r="AC1415" s="601"/>
      <c r="AD1415" s="601"/>
      <c r="AE1415" s="210"/>
      <c r="AF1415" s="210"/>
      <c r="AG1415" s="210"/>
      <c r="AH1415" s="210"/>
      <c r="AI1415" s="210"/>
      <c r="AJ1415" s="210"/>
      <c r="AK1415" s="210"/>
      <c r="AL1415" s="210"/>
      <c r="AM1415" s="210"/>
      <c r="AN1415" s="210"/>
      <c r="AO1415" s="210"/>
      <c r="AP1415" s="210"/>
      <c r="AQ1415" s="210"/>
      <c r="AR1415" s="210"/>
      <c r="AS1415" s="210"/>
    </row>
    <row r="1416" spans="1:45" ht="15.6">
      <c r="B1416" s="232" t="s">
        <v>708</v>
      </c>
      <c r="C1416" s="233"/>
      <c r="D1416" s="478" t="s">
        <v>257</v>
      </c>
      <c r="E1416" s="208"/>
      <c r="F1416" s="478"/>
      <c r="G1416" s="208"/>
      <c r="H1416" s="208"/>
      <c r="I1416" s="208"/>
      <c r="J1416" s="208"/>
      <c r="K1416" s="208"/>
      <c r="L1416" s="208"/>
      <c r="M1416" s="208"/>
      <c r="N1416" s="208"/>
      <c r="O1416" s="208"/>
      <c r="P1416" s="208"/>
      <c r="Q1416" s="208"/>
      <c r="R1416" s="233"/>
      <c r="S1416" s="208"/>
      <c r="T1416" s="208"/>
      <c r="U1416" s="208"/>
      <c r="V1416" s="208"/>
      <c r="W1416" s="208"/>
      <c r="X1416" s="208"/>
      <c r="Y1416" s="208"/>
      <c r="Z1416" s="208"/>
      <c r="AA1416" s="208"/>
      <c r="AB1416" s="208"/>
      <c r="AC1416" s="208"/>
      <c r="AD1416" s="208"/>
      <c r="AE1416" s="222"/>
      <c r="AF1416" s="220"/>
      <c r="AG1416" s="220"/>
      <c r="AH1416" s="220"/>
      <c r="AI1416" s="220"/>
      <c r="AJ1416" s="220"/>
      <c r="AK1416" s="220"/>
      <c r="AL1416" s="220"/>
      <c r="AM1416" s="220"/>
      <c r="AN1416" s="220"/>
      <c r="AO1416" s="220"/>
      <c r="AP1416" s="220"/>
      <c r="AQ1416" s="220"/>
      <c r="AR1416" s="220"/>
    </row>
    <row r="1417" spans="1:45" ht="39.75" customHeight="1">
      <c r="B1417" s="913" t="s">
        <v>313</v>
      </c>
      <c r="C1417" s="915" t="s">
        <v>314</v>
      </c>
      <c r="D1417" s="235" t="s">
        <v>315</v>
      </c>
      <c r="E1417" s="918" t="s">
        <v>316</v>
      </c>
      <c r="F1417" s="919"/>
      <c r="G1417" s="919"/>
      <c r="H1417" s="919"/>
      <c r="I1417" s="919"/>
      <c r="J1417" s="919"/>
      <c r="K1417" s="919"/>
      <c r="L1417" s="919"/>
      <c r="M1417" s="919"/>
      <c r="N1417" s="919"/>
      <c r="O1417" s="919"/>
      <c r="P1417" s="920"/>
      <c r="Q1417" s="915" t="s">
        <v>317</v>
      </c>
      <c r="R1417" s="235" t="s">
        <v>318</v>
      </c>
      <c r="S1417" s="910" t="s">
        <v>319</v>
      </c>
      <c r="T1417" s="911"/>
      <c r="U1417" s="911"/>
      <c r="V1417" s="911"/>
      <c r="W1417" s="911"/>
      <c r="X1417" s="911"/>
      <c r="Y1417" s="911"/>
      <c r="Z1417" s="911"/>
      <c r="AA1417" s="911"/>
      <c r="AB1417" s="911"/>
      <c r="AC1417" s="911"/>
      <c r="AD1417" s="921"/>
      <c r="AE1417" s="910" t="s">
        <v>320</v>
      </c>
      <c r="AF1417" s="911"/>
      <c r="AG1417" s="911"/>
      <c r="AH1417" s="911"/>
      <c r="AI1417" s="911"/>
      <c r="AJ1417" s="911"/>
      <c r="AK1417" s="911"/>
      <c r="AL1417" s="911"/>
      <c r="AM1417" s="911"/>
      <c r="AN1417" s="911"/>
      <c r="AO1417" s="911"/>
      <c r="AP1417" s="911"/>
      <c r="AQ1417" s="911"/>
      <c r="AR1417" s="911"/>
      <c r="AS1417" s="912"/>
    </row>
    <row r="1418" spans="1:45" ht="65.25" customHeight="1">
      <c r="B1418" s="914"/>
      <c r="C1418" s="916"/>
      <c r="D1418" s="236">
        <v>2022</v>
      </c>
      <c r="E1418" s="236">
        <v>2023</v>
      </c>
      <c r="F1418" s="236">
        <v>2024</v>
      </c>
      <c r="G1418" s="236">
        <v>2025</v>
      </c>
      <c r="H1418" s="236">
        <v>2026</v>
      </c>
      <c r="I1418" s="236">
        <v>2027</v>
      </c>
      <c r="J1418" s="236">
        <v>2028</v>
      </c>
      <c r="K1418" s="236">
        <v>2029</v>
      </c>
      <c r="L1418" s="236">
        <v>2030</v>
      </c>
      <c r="M1418" s="236">
        <v>2031</v>
      </c>
      <c r="N1418" s="236">
        <v>2032</v>
      </c>
      <c r="O1418" s="236">
        <v>2033</v>
      </c>
      <c r="P1418" s="236">
        <v>2034</v>
      </c>
      <c r="Q1418" s="917"/>
      <c r="R1418" s="236">
        <v>2022</v>
      </c>
      <c r="S1418" s="236">
        <v>2023</v>
      </c>
      <c r="T1418" s="236">
        <v>2024</v>
      </c>
      <c r="U1418" s="236">
        <v>2025</v>
      </c>
      <c r="V1418" s="236">
        <v>2026</v>
      </c>
      <c r="W1418" s="236">
        <v>2027</v>
      </c>
      <c r="X1418" s="236">
        <v>2028</v>
      </c>
      <c r="Y1418" s="236">
        <v>2029</v>
      </c>
      <c r="Z1418" s="236">
        <v>2030</v>
      </c>
      <c r="AA1418" s="236">
        <v>2031</v>
      </c>
      <c r="AB1418" s="236">
        <v>2032</v>
      </c>
      <c r="AC1418" s="236">
        <v>2033</v>
      </c>
      <c r="AD1418" s="236">
        <v>2034</v>
      </c>
      <c r="AE1418" s="236" t="str">
        <f>'1.  LRAMVA Summary'!$D$53</f>
        <v>Residential</v>
      </c>
      <c r="AF1418" s="236" t="str">
        <f>'1.  LRAMVA Summary'!$E$53</f>
        <v>GS&lt;50 kW</v>
      </c>
      <c r="AG1418" s="236" t="str">
        <f>'1.  LRAMVA Summary'!$F$53</f>
        <v>GS 50 TO 1,499 KW</v>
      </c>
      <c r="AH1418" s="236" t="str">
        <f>'1.  LRAMVA Summary'!$G$53</f>
        <v>GS 1,500 TO 4,999</v>
      </c>
      <c r="AI1418" s="236" t="str">
        <f>'1.  LRAMVA Summary'!$H$53</f>
        <v>Large User</v>
      </c>
      <c r="AJ1418" s="236" t="str">
        <f>'1.  LRAMVA Summary'!$I$53</f>
        <v>Unmetered Scattered Load</v>
      </c>
      <c r="AK1418" s="236" t="str">
        <f>'1.  LRAMVA Summary'!$J$53</f>
        <v>Streetlighting</v>
      </c>
      <c r="AL1418" s="236" t="str">
        <f>'1.  LRAMVA Summary'!$K$53</f>
        <v/>
      </c>
      <c r="AM1418" s="236" t="str">
        <f>'1.  LRAMVA Summary'!$L$53</f>
        <v/>
      </c>
      <c r="AN1418" s="236" t="str">
        <f>'1.  LRAMVA Summary'!$M$53</f>
        <v/>
      </c>
      <c r="AO1418" s="236" t="str">
        <f>'1.  LRAMVA Summary'!$N$53</f>
        <v/>
      </c>
      <c r="AP1418" s="236" t="str">
        <f>'1.  LRAMVA Summary'!$O$53</f>
        <v/>
      </c>
      <c r="AQ1418" s="236" t="str">
        <f>'1.  LRAMVA Summary'!$P$53</f>
        <v/>
      </c>
      <c r="AR1418" s="236" t="str">
        <f>'1.  LRAMVA Summary'!$Q$53</f>
        <v/>
      </c>
      <c r="AS1418" s="238" t="str">
        <f>'1.  LRAMVA Summary'!$R$53</f>
        <v>Total</v>
      </c>
    </row>
    <row r="1419" spans="1:45" ht="15" customHeight="1">
      <c r="A1419" s="434"/>
      <c r="B1419" s="424" t="s">
        <v>474</v>
      </c>
      <c r="C1419" s="240"/>
      <c r="D1419" s="240"/>
      <c r="E1419" s="240"/>
      <c r="F1419" s="240"/>
      <c r="G1419" s="240"/>
      <c r="H1419" s="240"/>
      <c r="I1419" s="240"/>
      <c r="J1419" s="240"/>
      <c r="K1419" s="240"/>
      <c r="L1419" s="240"/>
      <c r="M1419" s="240"/>
      <c r="N1419" s="240"/>
      <c r="O1419" s="240"/>
      <c r="P1419" s="240"/>
      <c r="Q1419" s="241"/>
      <c r="R1419" s="240"/>
      <c r="S1419" s="240"/>
      <c r="T1419" s="240"/>
      <c r="U1419" s="240"/>
      <c r="V1419" s="240"/>
      <c r="W1419" s="240"/>
      <c r="X1419" s="240"/>
      <c r="Y1419" s="240"/>
      <c r="Z1419" s="240"/>
      <c r="AA1419" s="240"/>
      <c r="AB1419" s="240"/>
      <c r="AC1419" s="240"/>
      <c r="AD1419" s="240"/>
      <c r="AE1419" s="242" t="str">
        <f>'1.  LRAMVA Summary'!$D$54</f>
        <v>kWh</v>
      </c>
      <c r="AF1419" s="242" t="str">
        <f>'1.  LRAMVA Summary'!$E$54</f>
        <v>kWh</v>
      </c>
      <c r="AG1419" s="242" t="str">
        <f>'1.  LRAMVA Summary'!$F$54</f>
        <v>kW</v>
      </c>
      <c r="AH1419" s="242" t="str">
        <f>'1.  LRAMVA Summary'!$G$54</f>
        <v>KW</v>
      </c>
      <c r="AI1419" s="242" t="str">
        <f>'1.  LRAMVA Summary'!$H$54</f>
        <v>kW</v>
      </c>
      <c r="AJ1419" s="242" t="str">
        <f>'1.  LRAMVA Summary'!$I$54</f>
        <v>kWh</v>
      </c>
      <c r="AK1419" s="242" t="str">
        <f>'1.  LRAMVA Summary'!$J$54</f>
        <v>kW</v>
      </c>
      <c r="AL1419" s="242">
        <f>'1.  LRAMVA Summary'!$K$54</f>
        <v>0</v>
      </c>
      <c r="AM1419" s="242">
        <f>'1.  LRAMVA Summary'!$L$54</f>
        <v>0</v>
      </c>
      <c r="AN1419" s="242">
        <f>'1.  LRAMVA Summary'!$M$54</f>
        <v>0</v>
      </c>
      <c r="AO1419" s="242">
        <f>'1.  LRAMVA Summary'!$N$54</f>
        <v>0</v>
      </c>
      <c r="AP1419" s="242">
        <f>'1.  LRAMVA Summary'!$O$54</f>
        <v>0</v>
      </c>
      <c r="AQ1419" s="242">
        <f>'1.  LRAMVA Summary'!$P$54</f>
        <v>0</v>
      </c>
      <c r="AR1419" s="242">
        <f>'1.  LRAMVA Summary'!$Q$54</f>
        <v>0</v>
      </c>
      <c r="AS1419" s="243"/>
    </row>
    <row r="1420" spans="1:45" ht="15" hidden="1" customHeight="1" outlineLevel="1">
      <c r="A1420" s="434"/>
      <c r="B1420" s="413" t="s">
        <v>475</v>
      </c>
      <c r="C1420" s="240"/>
      <c r="D1420" s="240"/>
      <c r="E1420" s="240"/>
      <c r="F1420" s="240"/>
      <c r="G1420" s="240"/>
      <c r="H1420" s="240"/>
      <c r="I1420" s="240"/>
      <c r="J1420" s="240"/>
      <c r="K1420" s="240"/>
      <c r="L1420" s="240"/>
      <c r="M1420" s="240"/>
      <c r="N1420" s="240"/>
      <c r="O1420" s="240"/>
      <c r="P1420" s="240"/>
      <c r="Q1420" s="241"/>
      <c r="R1420" s="240"/>
      <c r="S1420" s="240"/>
      <c r="T1420" s="240"/>
      <c r="U1420" s="240"/>
      <c r="V1420" s="240"/>
      <c r="W1420" s="240"/>
      <c r="X1420" s="240"/>
      <c r="Y1420" s="240"/>
      <c r="Z1420" s="240"/>
      <c r="AA1420" s="240"/>
      <c r="AB1420" s="240"/>
      <c r="AC1420" s="240"/>
      <c r="AD1420" s="240"/>
      <c r="AE1420" s="242"/>
      <c r="AF1420" s="242"/>
      <c r="AG1420" s="242"/>
      <c r="AH1420" s="242"/>
      <c r="AI1420" s="242"/>
      <c r="AJ1420" s="242"/>
      <c r="AK1420" s="242"/>
      <c r="AL1420" s="242"/>
      <c r="AM1420" s="242"/>
      <c r="AN1420" s="242"/>
      <c r="AO1420" s="242"/>
      <c r="AP1420" s="242"/>
      <c r="AQ1420" s="242"/>
      <c r="AR1420" s="242"/>
      <c r="AS1420" s="243"/>
    </row>
    <row r="1421" spans="1:45" ht="15" hidden="1" customHeight="1" outlineLevel="1">
      <c r="A1421" s="434">
        <v>1</v>
      </c>
      <c r="B1421" s="362" t="s">
        <v>476</v>
      </c>
      <c r="C1421" s="242" t="s">
        <v>323</v>
      </c>
      <c r="D1421" s="246"/>
      <c r="E1421" s="246"/>
      <c r="F1421" s="246"/>
      <c r="G1421" s="246"/>
      <c r="H1421" s="246"/>
      <c r="I1421" s="246"/>
      <c r="J1421" s="246"/>
      <c r="K1421" s="246"/>
      <c r="L1421" s="246"/>
      <c r="M1421" s="246"/>
      <c r="N1421" s="246"/>
      <c r="O1421" s="246"/>
      <c r="P1421" s="246"/>
      <c r="Q1421" s="242"/>
      <c r="R1421" s="246"/>
      <c r="S1421" s="246"/>
      <c r="T1421" s="246"/>
      <c r="U1421" s="246"/>
      <c r="V1421" s="246"/>
      <c r="W1421" s="246"/>
      <c r="X1421" s="246"/>
      <c r="Y1421" s="246"/>
      <c r="Z1421" s="246"/>
      <c r="AA1421" s="246"/>
      <c r="AB1421" s="246"/>
      <c r="AC1421" s="246"/>
      <c r="AD1421" s="246"/>
      <c r="AE1421" s="349"/>
      <c r="AF1421" s="349"/>
      <c r="AG1421" s="349"/>
      <c r="AH1421" s="349"/>
      <c r="AI1421" s="349"/>
      <c r="AJ1421" s="349"/>
      <c r="AK1421" s="349"/>
      <c r="AL1421" s="344"/>
      <c r="AM1421" s="344"/>
      <c r="AN1421" s="344"/>
      <c r="AO1421" s="344"/>
      <c r="AP1421" s="344"/>
      <c r="AQ1421" s="344"/>
      <c r="AR1421" s="344"/>
      <c r="AS1421" s="247">
        <f>SUM(AE1421:AR1421)</f>
        <v>0</v>
      </c>
    </row>
    <row r="1422" spans="1:45" ht="15" hidden="1" customHeight="1" outlineLevel="1">
      <c r="A1422" s="434"/>
      <c r="B1422" s="245" t="s">
        <v>709</v>
      </c>
      <c r="C1422" s="242" t="s">
        <v>325</v>
      </c>
      <c r="D1422" s="246"/>
      <c r="E1422" s="246"/>
      <c r="F1422" s="246"/>
      <c r="G1422" s="246"/>
      <c r="H1422" s="246"/>
      <c r="I1422" s="246"/>
      <c r="J1422" s="246"/>
      <c r="K1422" s="246"/>
      <c r="L1422" s="246"/>
      <c r="M1422" s="246"/>
      <c r="N1422" s="246"/>
      <c r="O1422" s="246"/>
      <c r="P1422" s="246"/>
      <c r="Q1422" s="386"/>
      <c r="R1422" s="246"/>
      <c r="S1422" s="246"/>
      <c r="T1422" s="246"/>
      <c r="U1422" s="246"/>
      <c r="V1422" s="246"/>
      <c r="W1422" s="246"/>
      <c r="X1422" s="246"/>
      <c r="Y1422" s="246"/>
      <c r="Z1422" s="246"/>
      <c r="AA1422" s="246"/>
      <c r="AB1422" s="246"/>
      <c r="AC1422" s="246"/>
      <c r="AD1422" s="246"/>
      <c r="AE1422" s="345">
        <f>AE1421</f>
        <v>0</v>
      </c>
      <c r="AF1422" s="345">
        <f t="shared" ref="AF1422:AR1422" si="3568">AF1421</f>
        <v>0</v>
      </c>
      <c r="AG1422" s="345">
        <f t="shared" si="3568"/>
        <v>0</v>
      </c>
      <c r="AH1422" s="345">
        <f t="shared" si="3568"/>
        <v>0</v>
      </c>
      <c r="AI1422" s="345">
        <f t="shared" si="3568"/>
        <v>0</v>
      </c>
      <c r="AJ1422" s="345">
        <f t="shared" si="3568"/>
        <v>0</v>
      </c>
      <c r="AK1422" s="345">
        <f t="shared" si="3568"/>
        <v>0</v>
      </c>
      <c r="AL1422" s="345">
        <f t="shared" si="3568"/>
        <v>0</v>
      </c>
      <c r="AM1422" s="345">
        <f t="shared" si="3568"/>
        <v>0</v>
      </c>
      <c r="AN1422" s="345">
        <f t="shared" si="3568"/>
        <v>0</v>
      </c>
      <c r="AO1422" s="345">
        <f t="shared" si="3568"/>
        <v>0</v>
      </c>
      <c r="AP1422" s="345">
        <f t="shared" si="3568"/>
        <v>0</v>
      </c>
      <c r="AQ1422" s="345">
        <f t="shared" si="3568"/>
        <v>0</v>
      </c>
      <c r="AR1422" s="345">
        <f t="shared" si="3568"/>
        <v>0</v>
      </c>
      <c r="AS1422" s="248"/>
    </row>
    <row r="1423" spans="1:45" ht="15" hidden="1" customHeight="1" outlineLevel="1">
      <c r="A1423" s="434"/>
      <c r="B1423" s="249"/>
      <c r="C1423" s="250"/>
      <c r="D1423" s="250"/>
      <c r="E1423" s="250"/>
      <c r="F1423" s="250"/>
      <c r="G1423" s="250"/>
      <c r="H1423" s="250"/>
      <c r="I1423" s="250"/>
      <c r="J1423" s="606"/>
      <c r="K1423" s="250"/>
      <c r="L1423" s="250"/>
      <c r="M1423" s="250"/>
      <c r="N1423" s="250"/>
      <c r="O1423" s="250"/>
      <c r="P1423" s="250"/>
      <c r="Q1423" s="251"/>
      <c r="R1423" s="250"/>
      <c r="S1423" s="250"/>
      <c r="T1423" s="250"/>
      <c r="U1423" s="250"/>
      <c r="V1423" s="250"/>
      <c r="W1423" s="250"/>
      <c r="X1423" s="250"/>
      <c r="Y1423" s="250"/>
      <c r="Z1423" s="250"/>
      <c r="AA1423" s="250"/>
      <c r="AB1423" s="250"/>
      <c r="AC1423" s="250"/>
      <c r="AD1423" s="250"/>
      <c r="AE1423" s="346"/>
      <c r="AF1423" s="347"/>
      <c r="AG1423" s="347"/>
      <c r="AH1423" s="347"/>
      <c r="AI1423" s="347"/>
      <c r="AJ1423" s="347"/>
      <c r="AK1423" s="347"/>
      <c r="AL1423" s="347"/>
      <c r="AM1423" s="347"/>
      <c r="AN1423" s="347"/>
      <c r="AO1423" s="347"/>
      <c r="AP1423" s="347"/>
      <c r="AQ1423" s="347"/>
      <c r="AR1423" s="347"/>
      <c r="AS1423" s="253"/>
    </row>
    <row r="1424" spans="1:45" ht="15" hidden="1" customHeight="1" outlineLevel="1">
      <c r="A1424" s="434">
        <v>2</v>
      </c>
      <c r="B1424" s="362" t="s">
        <v>478</v>
      </c>
      <c r="C1424" s="242" t="s">
        <v>323</v>
      </c>
      <c r="D1424" s="246"/>
      <c r="E1424" s="246"/>
      <c r="F1424" s="246"/>
      <c r="G1424" s="246"/>
      <c r="H1424" s="246"/>
      <c r="I1424" s="246"/>
      <c r="J1424" s="246"/>
      <c r="K1424" s="246"/>
      <c r="L1424" s="246"/>
      <c r="M1424" s="246"/>
      <c r="N1424" s="246"/>
      <c r="O1424" s="246"/>
      <c r="P1424" s="246"/>
      <c r="Q1424" s="242"/>
      <c r="R1424" s="246"/>
      <c r="S1424" s="246"/>
      <c r="T1424" s="246"/>
      <c r="U1424" s="246"/>
      <c r="V1424" s="246"/>
      <c r="W1424" s="246"/>
      <c r="X1424" s="246"/>
      <c r="Y1424" s="246"/>
      <c r="Z1424" s="246"/>
      <c r="AA1424" s="246"/>
      <c r="AB1424" s="246"/>
      <c r="AC1424" s="246"/>
      <c r="AD1424" s="246"/>
      <c r="AE1424" s="349"/>
      <c r="AF1424" s="349"/>
      <c r="AG1424" s="349"/>
      <c r="AH1424" s="349"/>
      <c r="AI1424" s="349"/>
      <c r="AJ1424" s="349"/>
      <c r="AK1424" s="349"/>
      <c r="AL1424" s="344"/>
      <c r="AM1424" s="344"/>
      <c r="AN1424" s="344"/>
      <c r="AO1424" s="344"/>
      <c r="AP1424" s="344"/>
      <c r="AQ1424" s="344"/>
      <c r="AR1424" s="344"/>
      <c r="AS1424" s="247">
        <f>SUM(AE1424:AR1424)</f>
        <v>0</v>
      </c>
    </row>
    <row r="1425" spans="1:45" ht="15" hidden="1" customHeight="1" outlineLevel="1">
      <c r="A1425" s="434"/>
      <c r="B1425" s="245" t="s">
        <v>709</v>
      </c>
      <c r="C1425" s="242" t="s">
        <v>325</v>
      </c>
      <c r="D1425" s="246"/>
      <c r="E1425" s="246"/>
      <c r="F1425" s="246"/>
      <c r="G1425" s="246"/>
      <c r="H1425" s="246"/>
      <c r="I1425" s="246"/>
      <c r="J1425" s="246"/>
      <c r="K1425" s="246"/>
      <c r="L1425" s="246"/>
      <c r="M1425" s="246"/>
      <c r="N1425" s="246"/>
      <c r="O1425" s="246"/>
      <c r="P1425" s="246"/>
      <c r="Q1425" s="386"/>
      <c r="R1425" s="246"/>
      <c r="S1425" s="246"/>
      <c r="T1425" s="246"/>
      <c r="U1425" s="246"/>
      <c r="V1425" s="246"/>
      <c r="W1425" s="246"/>
      <c r="X1425" s="246"/>
      <c r="Y1425" s="246"/>
      <c r="Z1425" s="246"/>
      <c r="AA1425" s="246"/>
      <c r="AB1425" s="246"/>
      <c r="AC1425" s="246"/>
      <c r="AD1425" s="246"/>
      <c r="AE1425" s="345">
        <f>AE1424</f>
        <v>0</v>
      </c>
      <c r="AF1425" s="345">
        <f t="shared" ref="AF1425:AR1425" si="3569">AF1424</f>
        <v>0</v>
      </c>
      <c r="AG1425" s="345">
        <f t="shared" si="3569"/>
        <v>0</v>
      </c>
      <c r="AH1425" s="345">
        <f t="shared" si="3569"/>
        <v>0</v>
      </c>
      <c r="AI1425" s="345">
        <f t="shared" si="3569"/>
        <v>0</v>
      </c>
      <c r="AJ1425" s="345">
        <f t="shared" si="3569"/>
        <v>0</v>
      </c>
      <c r="AK1425" s="345">
        <f t="shared" si="3569"/>
        <v>0</v>
      </c>
      <c r="AL1425" s="345">
        <f t="shared" si="3569"/>
        <v>0</v>
      </c>
      <c r="AM1425" s="345">
        <f t="shared" si="3569"/>
        <v>0</v>
      </c>
      <c r="AN1425" s="345">
        <f t="shared" si="3569"/>
        <v>0</v>
      </c>
      <c r="AO1425" s="345">
        <f t="shared" si="3569"/>
        <v>0</v>
      </c>
      <c r="AP1425" s="345">
        <f t="shared" si="3569"/>
        <v>0</v>
      </c>
      <c r="AQ1425" s="345">
        <f t="shared" si="3569"/>
        <v>0</v>
      </c>
      <c r="AR1425" s="345">
        <f t="shared" si="3569"/>
        <v>0</v>
      </c>
      <c r="AS1425" s="248"/>
    </row>
    <row r="1426" spans="1:45" ht="15" hidden="1" customHeight="1" outlineLevel="1">
      <c r="A1426" s="434"/>
      <c r="B1426" s="249"/>
      <c r="C1426" s="250"/>
      <c r="D1426" s="255"/>
      <c r="E1426" s="255"/>
      <c r="F1426" s="255"/>
      <c r="G1426" s="255"/>
      <c r="H1426" s="255"/>
      <c r="I1426" s="255"/>
      <c r="J1426" s="255"/>
      <c r="K1426" s="255"/>
      <c r="L1426" s="255"/>
      <c r="M1426" s="255"/>
      <c r="N1426" s="255"/>
      <c r="O1426" s="255"/>
      <c r="P1426" s="255"/>
      <c r="Q1426" s="251"/>
      <c r="R1426" s="255"/>
      <c r="S1426" s="255"/>
      <c r="T1426" s="255"/>
      <c r="U1426" s="255"/>
      <c r="V1426" s="255"/>
      <c r="W1426" s="255"/>
      <c r="X1426" s="255"/>
      <c r="Y1426" s="255"/>
      <c r="Z1426" s="255"/>
      <c r="AA1426" s="255"/>
      <c r="AB1426" s="255"/>
      <c r="AC1426" s="255"/>
      <c r="AD1426" s="255"/>
      <c r="AE1426" s="346"/>
      <c r="AF1426" s="347"/>
      <c r="AG1426" s="347"/>
      <c r="AH1426" s="347"/>
      <c r="AI1426" s="347"/>
      <c r="AJ1426" s="347"/>
      <c r="AK1426" s="347"/>
      <c r="AL1426" s="347"/>
      <c r="AM1426" s="347"/>
      <c r="AN1426" s="347"/>
      <c r="AO1426" s="347"/>
      <c r="AP1426" s="347"/>
      <c r="AQ1426" s="347"/>
      <c r="AR1426" s="347"/>
      <c r="AS1426" s="253"/>
    </row>
    <row r="1427" spans="1:45" ht="15" hidden="1" customHeight="1" outlineLevel="1">
      <c r="A1427" s="434">
        <v>3</v>
      </c>
      <c r="B1427" s="362" t="s">
        <v>479</v>
      </c>
      <c r="C1427" s="242" t="s">
        <v>323</v>
      </c>
      <c r="D1427" s="246"/>
      <c r="E1427" s="246"/>
      <c r="F1427" s="246"/>
      <c r="G1427" s="246"/>
      <c r="H1427" s="246"/>
      <c r="I1427" s="246"/>
      <c r="J1427" s="246"/>
      <c r="K1427" s="246"/>
      <c r="L1427" s="246"/>
      <c r="M1427" s="246"/>
      <c r="N1427" s="246"/>
      <c r="O1427" s="246"/>
      <c r="P1427" s="246"/>
      <c r="Q1427" s="242"/>
      <c r="R1427" s="246"/>
      <c r="S1427" s="246"/>
      <c r="T1427" s="246"/>
      <c r="U1427" s="246"/>
      <c r="V1427" s="246"/>
      <c r="W1427" s="246"/>
      <c r="X1427" s="246"/>
      <c r="Y1427" s="246"/>
      <c r="Z1427" s="246"/>
      <c r="AA1427" s="246"/>
      <c r="AB1427" s="246"/>
      <c r="AC1427" s="246"/>
      <c r="AD1427" s="246"/>
      <c r="AE1427" s="349"/>
      <c r="AF1427" s="349"/>
      <c r="AG1427" s="349"/>
      <c r="AH1427" s="349"/>
      <c r="AI1427" s="349"/>
      <c r="AJ1427" s="349"/>
      <c r="AK1427" s="349"/>
      <c r="AL1427" s="344"/>
      <c r="AM1427" s="344"/>
      <c r="AN1427" s="344"/>
      <c r="AO1427" s="344"/>
      <c r="AP1427" s="344"/>
      <c r="AQ1427" s="344"/>
      <c r="AR1427" s="344"/>
      <c r="AS1427" s="247">
        <f>SUM(AE1427:AR1427)</f>
        <v>0</v>
      </c>
    </row>
    <row r="1428" spans="1:45" ht="15" hidden="1" customHeight="1" outlineLevel="1">
      <c r="A1428" s="434"/>
      <c r="B1428" s="245" t="s">
        <v>709</v>
      </c>
      <c r="C1428" s="242" t="s">
        <v>325</v>
      </c>
      <c r="D1428" s="246"/>
      <c r="E1428" s="246"/>
      <c r="F1428" s="246"/>
      <c r="G1428" s="246"/>
      <c r="H1428" s="246"/>
      <c r="I1428" s="246"/>
      <c r="J1428" s="246"/>
      <c r="K1428" s="246"/>
      <c r="L1428" s="246"/>
      <c r="M1428" s="246"/>
      <c r="N1428" s="246"/>
      <c r="O1428" s="246"/>
      <c r="P1428" s="246"/>
      <c r="Q1428" s="386"/>
      <c r="R1428" s="246"/>
      <c r="S1428" s="246"/>
      <c r="T1428" s="246"/>
      <c r="U1428" s="246"/>
      <c r="V1428" s="246"/>
      <c r="W1428" s="246"/>
      <c r="X1428" s="246"/>
      <c r="Y1428" s="246"/>
      <c r="Z1428" s="246"/>
      <c r="AA1428" s="246"/>
      <c r="AB1428" s="246"/>
      <c r="AC1428" s="246"/>
      <c r="AD1428" s="246"/>
      <c r="AE1428" s="345">
        <f>AE1427</f>
        <v>0</v>
      </c>
      <c r="AF1428" s="345">
        <f t="shared" ref="AF1428:AR1428" si="3570">AF1427</f>
        <v>0</v>
      </c>
      <c r="AG1428" s="345">
        <f t="shared" si="3570"/>
        <v>0</v>
      </c>
      <c r="AH1428" s="345">
        <f t="shared" si="3570"/>
        <v>0</v>
      </c>
      <c r="AI1428" s="345">
        <f t="shared" si="3570"/>
        <v>0</v>
      </c>
      <c r="AJ1428" s="345">
        <f t="shared" si="3570"/>
        <v>0</v>
      </c>
      <c r="AK1428" s="345">
        <f t="shared" si="3570"/>
        <v>0</v>
      </c>
      <c r="AL1428" s="345">
        <f t="shared" si="3570"/>
        <v>0</v>
      </c>
      <c r="AM1428" s="345">
        <f t="shared" si="3570"/>
        <v>0</v>
      </c>
      <c r="AN1428" s="345">
        <f t="shared" si="3570"/>
        <v>0</v>
      </c>
      <c r="AO1428" s="345">
        <f t="shared" si="3570"/>
        <v>0</v>
      </c>
      <c r="AP1428" s="345">
        <f t="shared" si="3570"/>
        <v>0</v>
      </c>
      <c r="AQ1428" s="345">
        <f t="shared" si="3570"/>
        <v>0</v>
      </c>
      <c r="AR1428" s="345">
        <f t="shared" si="3570"/>
        <v>0</v>
      </c>
      <c r="AS1428" s="248"/>
    </row>
    <row r="1429" spans="1:45" ht="15" hidden="1" customHeight="1" outlineLevel="1">
      <c r="A1429" s="434"/>
      <c r="B1429" s="245"/>
      <c r="C1429" s="256"/>
      <c r="D1429" s="242"/>
      <c r="E1429" s="242"/>
      <c r="F1429" s="242"/>
      <c r="G1429" s="242"/>
      <c r="H1429" s="242"/>
      <c r="I1429" s="242"/>
      <c r="J1429" s="242"/>
      <c r="K1429" s="242"/>
      <c r="L1429" s="242"/>
      <c r="M1429" s="242"/>
      <c r="N1429" s="242"/>
      <c r="O1429" s="242"/>
      <c r="P1429" s="242"/>
      <c r="Q1429" s="242"/>
      <c r="R1429" s="242"/>
      <c r="S1429" s="242"/>
      <c r="T1429" s="242"/>
      <c r="U1429" s="242"/>
      <c r="V1429" s="242"/>
      <c r="W1429" s="242"/>
      <c r="X1429" s="242"/>
      <c r="Y1429" s="242"/>
      <c r="Z1429" s="242"/>
      <c r="AA1429" s="242"/>
      <c r="AB1429" s="242"/>
      <c r="AC1429" s="242"/>
      <c r="AD1429" s="242"/>
      <c r="AE1429" s="346"/>
      <c r="AF1429" s="346"/>
      <c r="AG1429" s="346"/>
      <c r="AH1429" s="346"/>
      <c r="AI1429" s="346"/>
      <c r="AJ1429" s="346"/>
      <c r="AK1429" s="346"/>
      <c r="AL1429" s="346"/>
      <c r="AM1429" s="346"/>
      <c r="AN1429" s="346"/>
      <c r="AO1429" s="346"/>
      <c r="AP1429" s="346"/>
      <c r="AQ1429" s="346"/>
      <c r="AR1429" s="346"/>
      <c r="AS1429" s="257"/>
    </row>
    <row r="1430" spans="1:45" ht="15" hidden="1" customHeight="1" outlineLevel="1">
      <c r="A1430" s="434">
        <v>4</v>
      </c>
      <c r="B1430" s="264" t="s">
        <v>480</v>
      </c>
      <c r="C1430" s="242" t="s">
        <v>323</v>
      </c>
      <c r="D1430" s="246"/>
      <c r="E1430" s="246"/>
      <c r="F1430" s="246"/>
      <c r="G1430" s="246"/>
      <c r="H1430" s="246"/>
      <c r="I1430" s="246"/>
      <c r="J1430" s="246"/>
      <c r="K1430" s="246"/>
      <c r="L1430" s="246"/>
      <c r="M1430" s="246"/>
      <c r="N1430" s="246"/>
      <c r="O1430" s="246"/>
      <c r="P1430" s="246"/>
      <c r="Q1430" s="242"/>
      <c r="R1430" s="246"/>
      <c r="S1430" s="246"/>
      <c r="T1430" s="246"/>
      <c r="U1430" s="246"/>
      <c r="V1430" s="246"/>
      <c r="W1430" s="246"/>
      <c r="X1430" s="246"/>
      <c r="Y1430" s="246"/>
      <c r="Z1430" s="246"/>
      <c r="AA1430" s="246"/>
      <c r="AB1430" s="246"/>
      <c r="AC1430" s="246"/>
      <c r="AD1430" s="246"/>
      <c r="AE1430" s="349"/>
      <c r="AF1430" s="349"/>
      <c r="AG1430" s="349"/>
      <c r="AH1430" s="349"/>
      <c r="AI1430" s="349"/>
      <c r="AJ1430" s="349"/>
      <c r="AK1430" s="349"/>
      <c r="AL1430" s="344"/>
      <c r="AM1430" s="344"/>
      <c r="AN1430" s="344"/>
      <c r="AO1430" s="344"/>
      <c r="AP1430" s="344"/>
      <c r="AQ1430" s="344"/>
      <c r="AR1430" s="344"/>
      <c r="AS1430" s="247">
        <f>SUM(AE1430:AR1430)</f>
        <v>0</v>
      </c>
    </row>
    <row r="1431" spans="1:45" ht="15" hidden="1" customHeight="1" outlineLevel="1">
      <c r="A1431" s="434"/>
      <c r="B1431" s="245" t="s">
        <v>709</v>
      </c>
      <c r="C1431" s="242" t="s">
        <v>325</v>
      </c>
      <c r="D1431" s="246"/>
      <c r="E1431" s="246"/>
      <c r="F1431" s="246"/>
      <c r="G1431" s="246"/>
      <c r="H1431" s="246"/>
      <c r="I1431" s="246"/>
      <c r="J1431" s="246"/>
      <c r="K1431" s="246"/>
      <c r="L1431" s="246"/>
      <c r="M1431" s="246"/>
      <c r="N1431" s="246"/>
      <c r="O1431" s="246"/>
      <c r="P1431" s="246"/>
      <c r="Q1431" s="386"/>
      <c r="R1431" s="246"/>
      <c r="S1431" s="246"/>
      <c r="T1431" s="246"/>
      <c r="U1431" s="246"/>
      <c r="V1431" s="246"/>
      <c r="W1431" s="246"/>
      <c r="X1431" s="246"/>
      <c r="Y1431" s="246"/>
      <c r="Z1431" s="246"/>
      <c r="AA1431" s="246"/>
      <c r="AB1431" s="246"/>
      <c r="AC1431" s="246"/>
      <c r="AD1431" s="246"/>
      <c r="AE1431" s="345">
        <f>AE1430</f>
        <v>0</v>
      </c>
      <c r="AF1431" s="345">
        <f t="shared" ref="AF1431:AR1431" si="3571">AF1430</f>
        <v>0</v>
      </c>
      <c r="AG1431" s="345">
        <f t="shared" si="3571"/>
        <v>0</v>
      </c>
      <c r="AH1431" s="345">
        <f t="shared" si="3571"/>
        <v>0</v>
      </c>
      <c r="AI1431" s="345">
        <f t="shared" si="3571"/>
        <v>0</v>
      </c>
      <c r="AJ1431" s="345">
        <f t="shared" si="3571"/>
        <v>0</v>
      </c>
      <c r="AK1431" s="345">
        <f t="shared" si="3571"/>
        <v>0</v>
      </c>
      <c r="AL1431" s="345">
        <f t="shared" si="3571"/>
        <v>0</v>
      </c>
      <c r="AM1431" s="345">
        <f t="shared" si="3571"/>
        <v>0</v>
      </c>
      <c r="AN1431" s="345">
        <f t="shared" si="3571"/>
        <v>0</v>
      </c>
      <c r="AO1431" s="345">
        <f t="shared" si="3571"/>
        <v>0</v>
      </c>
      <c r="AP1431" s="345">
        <f t="shared" si="3571"/>
        <v>0</v>
      </c>
      <c r="AQ1431" s="345">
        <f t="shared" si="3571"/>
        <v>0</v>
      </c>
      <c r="AR1431" s="345">
        <f t="shared" si="3571"/>
        <v>0</v>
      </c>
      <c r="AS1431" s="248"/>
    </row>
    <row r="1432" spans="1:45" ht="15" hidden="1" customHeight="1" outlineLevel="1">
      <c r="A1432" s="434"/>
      <c r="B1432" s="245"/>
      <c r="C1432" s="256"/>
      <c r="D1432" s="255"/>
      <c r="E1432" s="255"/>
      <c r="F1432" s="255"/>
      <c r="G1432" s="255"/>
      <c r="H1432" s="255"/>
      <c r="I1432" s="255"/>
      <c r="J1432" s="255"/>
      <c r="K1432" s="255"/>
      <c r="L1432" s="255"/>
      <c r="M1432" s="255"/>
      <c r="N1432" s="255"/>
      <c r="O1432" s="255"/>
      <c r="P1432" s="255"/>
      <c r="Q1432" s="242"/>
      <c r="R1432" s="255"/>
      <c r="S1432" s="255"/>
      <c r="T1432" s="255"/>
      <c r="U1432" s="255"/>
      <c r="V1432" s="255"/>
      <c r="W1432" s="255"/>
      <c r="X1432" s="255"/>
      <c r="Y1432" s="255"/>
      <c r="Z1432" s="255"/>
      <c r="AA1432" s="255"/>
      <c r="AB1432" s="255"/>
      <c r="AC1432" s="255"/>
      <c r="AD1432" s="255"/>
      <c r="AE1432" s="346"/>
      <c r="AF1432" s="346"/>
      <c r="AG1432" s="346"/>
      <c r="AH1432" s="346"/>
      <c r="AI1432" s="346"/>
      <c r="AJ1432" s="346"/>
      <c r="AK1432" s="346"/>
      <c r="AL1432" s="346"/>
      <c r="AM1432" s="346"/>
      <c r="AN1432" s="346"/>
      <c r="AO1432" s="346"/>
      <c r="AP1432" s="346"/>
      <c r="AQ1432" s="346"/>
      <c r="AR1432" s="346"/>
      <c r="AS1432" s="257"/>
    </row>
    <row r="1433" spans="1:45" ht="15" hidden="1" customHeight="1" outlineLevel="1">
      <c r="A1433" s="434">
        <v>5</v>
      </c>
      <c r="B1433" s="362" t="s">
        <v>481</v>
      </c>
      <c r="C1433" s="242" t="s">
        <v>323</v>
      </c>
      <c r="D1433" s="246"/>
      <c r="E1433" s="246"/>
      <c r="F1433" s="246"/>
      <c r="G1433" s="246"/>
      <c r="H1433" s="246"/>
      <c r="I1433" s="246"/>
      <c r="J1433" s="246"/>
      <c r="K1433" s="246"/>
      <c r="L1433" s="246"/>
      <c r="M1433" s="246"/>
      <c r="N1433" s="246"/>
      <c r="O1433" s="246"/>
      <c r="P1433" s="246"/>
      <c r="Q1433" s="242"/>
      <c r="R1433" s="246"/>
      <c r="S1433" s="246"/>
      <c r="T1433" s="246"/>
      <c r="U1433" s="246"/>
      <c r="V1433" s="246"/>
      <c r="W1433" s="246"/>
      <c r="X1433" s="246"/>
      <c r="Y1433" s="246"/>
      <c r="Z1433" s="246"/>
      <c r="AA1433" s="246"/>
      <c r="AB1433" s="246"/>
      <c r="AC1433" s="246"/>
      <c r="AD1433" s="246"/>
      <c r="AE1433" s="349"/>
      <c r="AF1433" s="349"/>
      <c r="AG1433" s="349"/>
      <c r="AH1433" s="349"/>
      <c r="AI1433" s="349"/>
      <c r="AJ1433" s="349"/>
      <c r="AK1433" s="349"/>
      <c r="AL1433" s="344"/>
      <c r="AM1433" s="344"/>
      <c r="AN1433" s="344"/>
      <c r="AO1433" s="344"/>
      <c r="AP1433" s="344"/>
      <c r="AQ1433" s="344"/>
      <c r="AR1433" s="344"/>
      <c r="AS1433" s="247">
        <f>SUM(AE1433:AR1433)</f>
        <v>0</v>
      </c>
    </row>
    <row r="1434" spans="1:45" ht="15" hidden="1" customHeight="1" outlineLevel="1">
      <c r="A1434" s="434"/>
      <c r="B1434" s="245" t="s">
        <v>709</v>
      </c>
      <c r="C1434" s="242" t="s">
        <v>325</v>
      </c>
      <c r="D1434" s="246"/>
      <c r="E1434" s="246"/>
      <c r="F1434" s="246"/>
      <c r="G1434" s="246"/>
      <c r="H1434" s="246"/>
      <c r="I1434" s="246"/>
      <c r="J1434" s="246"/>
      <c r="K1434" s="246"/>
      <c r="L1434" s="246"/>
      <c r="M1434" s="246"/>
      <c r="N1434" s="246"/>
      <c r="O1434" s="246"/>
      <c r="P1434" s="246"/>
      <c r="Q1434" s="386"/>
      <c r="R1434" s="246"/>
      <c r="S1434" s="246"/>
      <c r="T1434" s="246"/>
      <c r="U1434" s="246"/>
      <c r="V1434" s="246"/>
      <c r="W1434" s="246"/>
      <c r="X1434" s="246"/>
      <c r="Y1434" s="246"/>
      <c r="Z1434" s="246"/>
      <c r="AA1434" s="246"/>
      <c r="AB1434" s="246"/>
      <c r="AC1434" s="246"/>
      <c r="AD1434" s="246"/>
      <c r="AE1434" s="345">
        <f>AE1433</f>
        <v>0</v>
      </c>
      <c r="AF1434" s="345">
        <f t="shared" ref="AF1434:AR1434" si="3572">AF1433</f>
        <v>0</v>
      </c>
      <c r="AG1434" s="345">
        <f t="shared" si="3572"/>
        <v>0</v>
      </c>
      <c r="AH1434" s="345">
        <f t="shared" si="3572"/>
        <v>0</v>
      </c>
      <c r="AI1434" s="345">
        <f t="shared" si="3572"/>
        <v>0</v>
      </c>
      <c r="AJ1434" s="345">
        <f t="shared" si="3572"/>
        <v>0</v>
      </c>
      <c r="AK1434" s="345">
        <f t="shared" si="3572"/>
        <v>0</v>
      </c>
      <c r="AL1434" s="345">
        <f t="shared" si="3572"/>
        <v>0</v>
      </c>
      <c r="AM1434" s="345">
        <f t="shared" si="3572"/>
        <v>0</v>
      </c>
      <c r="AN1434" s="345">
        <f t="shared" si="3572"/>
        <v>0</v>
      </c>
      <c r="AO1434" s="345">
        <f t="shared" si="3572"/>
        <v>0</v>
      </c>
      <c r="AP1434" s="345">
        <f t="shared" si="3572"/>
        <v>0</v>
      </c>
      <c r="AQ1434" s="345">
        <f t="shared" si="3572"/>
        <v>0</v>
      </c>
      <c r="AR1434" s="345">
        <f t="shared" si="3572"/>
        <v>0</v>
      </c>
      <c r="AS1434" s="248"/>
    </row>
    <row r="1435" spans="1:45" ht="15" hidden="1" customHeight="1" outlineLevel="1">
      <c r="A1435" s="434"/>
      <c r="B1435" s="245"/>
      <c r="C1435" s="242"/>
      <c r="D1435" s="242"/>
      <c r="E1435" s="242"/>
      <c r="F1435" s="242"/>
      <c r="G1435" s="242"/>
      <c r="H1435" s="242"/>
      <c r="I1435" s="242"/>
      <c r="J1435" s="242"/>
      <c r="K1435" s="242"/>
      <c r="L1435" s="242"/>
      <c r="M1435" s="242"/>
      <c r="N1435" s="242"/>
      <c r="O1435" s="242"/>
      <c r="P1435" s="242"/>
      <c r="Q1435" s="242"/>
      <c r="R1435" s="242"/>
      <c r="S1435" s="242"/>
      <c r="T1435" s="242"/>
      <c r="U1435" s="242"/>
      <c r="V1435" s="242"/>
      <c r="W1435" s="242"/>
      <c r="X1435" s="242"/>
      <c r="Y1435" s="242"/>
      <c r="Z1435" s="242"/>
      <c r="AA1435" s="242"/>
      <c r="AB1435" s="242"/>
      <c r="AC1435" s="242"/>
      <c r="AD1435" s="242"/>
      <c r="AE1435" s="356"/>
      <c r="AF1435" s="357"/>
      <c r="AG1435" s="357"/>
      <c r="AH1435" s="357"/>
      <c r="AI1435" s="357"/>
      <c r="AJ1435" s="357"/>
      <c r="AK1435" s="357"/>
      <c r="AL1435" s="357"/>
      <c r="AM1435" s="357"/>
      <c r="AN1435" s="357"/>
      <c r="AO1435" s="357"/>
      <c r="AP1435" s="357"/>
      <c r="AQ1435" s="357"/>
      <c r="AR1435" s="357"/>
      <c r="AS1435" s="248"/>
    </row>
    <row r="1436" spans="1:45" ht="15.6" hidden="1" outlineLevel="1">
      <c r="A1436" s="434"/>
      <c r="B1436" s="269" t="s">
        <v>482</v>
      </c>
      <c r="C1436" s="240"/>
      <c r="D1436" s="240"/>
      <c r="E1436" s="240"/>
      <c r="F1436" s="240"/>
      <c r="G1436" s="240"/>
      <c r="H1436" s="240"/>
      <c r="I1436" s="240"/>
      <c r="J1436" s="240"/>
      <c r="K1436" s="240"/>
      <c r="L1436" s="240"/>
      <c r="M1436" s="240"/>
      <c r="N1436" s="240"/>
      <c r="O1436" s="240"/>
      <c r="P1436" s="240"/>
      <c r="Q1436" s="241"/>
      <c r="R1436" s="240"/>
      <c r="S1436" s="240"/>
      <c r="T1436" s="240"/>
      <c r="U1436" s="240"/>
      <c r="V1436" s="240"/>
      <c r="W1436" s="240"/>
      <c r="X1436" s="240"/>
      <c r="Y1436" s="240"/>
      <c r="Z1436" s="240"/>
      <c r="AA1436" s="240"/>
      <c r="AB1436" s="240"/>
      <c r="AC1436" s="240"/>
      <c r="AD1436" s="240"/>
      <c r="AE1436" s="348"/>
      <c r="AF1436" s="348"/>
      <c r="AG1436" s="348"/>
      <c r="AH1436" s="348"/>
      <c r="AI1436" s="348"/>
      <c r="AJ1436" s="348"/>
      <c r="AK1436" s="348"/>
      <c r="AL1436" s="348"/>
      <c r="AM1436" s="348"/>
      <c r="AN1436" s="348"/>
      <c r="AO1436" s="348"/>
      <c r="AP1436" s="348"/>
      <c r="AQ1436" s="348"/>
      <c r="AR1436" s="348"/>
      <c r="AS1436" s="243"/>
    </row>
    <row r="1437" spans="1:45" ht="15" hidden="1" customHeight="1" outlineLevel="1">
      <c r="A1437" s="434">
        <v>6</v>
      </c>
      <c r="B1437" s="362" t="s">
        <v>483</v>
      </c>
      <c r="C1437" s="242" t="s">
        <v>323</v>
      </c>
      <c r="D1437" s="246"/>
      <c r="E1437" s="246"/>
      <c r="F1437" s="246"/>
      <c r="G1437" s="246"/>
      <c r="H1437" s="246"/>
      <c r="I1437" s="246"/>
      <c r="J1437" s="246"/>
      <c r="K1437" s="246"/>
      <c r="L1437" s="246"/>
      <c r="M1437" s="246"/>
      <c r="N1437" s="246"/>
      <c r="O1437" s="246"/>
      <c r="P1437" s="246"/>
      <c r="Q1437" s="246">
        <v>12</v>
      </c>
      <c r="R1437" s="246"/>
      <c r="S1437" s="246"/>
      <c r="T1437" s="246"/>
      <c r="U1437" s="246"/>
      <c r="V1437" s="246"/>
      <c r="W1437" s="246"/>
      <c r="X1437" s="246"/>
      <c r="Y1437" s="246"/>
      <c r="Z1437" s="246"/>
      <c r="AA1437" s="246"/>
      <c r="AB1437" s="246"/>
      <c r="AC1437" s="246"/>
      <c r="AD1437" s="246"/>
      <c r="AE1437" s="349"/>
      <c r="AF1437" s="349"/>
      <c r="AG1437" s="349"/>
      <c r="AH1437" s="349"/>
      <c r="AI1437" s="349"/>
      <c r="AJ1437" s="349"/>
      <c r="AK1437" s="349"/>
      <c r="AL1437" s="349"/>
      <c r="AM1437" s="349"/>
      <c r="AN1437" s="349"/>
      <c r="AO1437" s="349"/>
      <c r="AP1437" s="349"/>
      <c r="AQ1437" s="349"/>
      <c r="AR1437" s="349"/>
      <c r="AS1437" s="247">
        <f>SUM(AE1437:AR1437)</f>
        <v>0</v>
      </c>
    </row>
    <row r="1438" spans="1:45" ht="15" hidden="1" customHeight="1" outlineLevel="1">
      <c r="A1438" s="434"/>
      <c r="B1438" s="245" t="s">
        <v>709</v>
      </c>
      <c r="C1438" s="242" t="s">
        <v>325</v>
      </c>
      <c r="D1438" s="246"/>
      <c r="E1438" s="246"/>
      <c r="F1438" s="246"/>
      <c r="G1438" s="246"/>
      <c r="H1438" s="246"/>
      <c r="I1438" s="246"/>
      <c r="J1438" s="246"/>
      <c r="K1438" s="246"/>
      <c r="L1438" s="246"/>
      <c r="M1438" s="246"/>
      <c r="N1438" s="246"/>
      <c r="O1438" s="246"/>
      <c r="P1438" s="246"/>
      <c r="Q1438" s="246">
        <f>Q1437</f>
        <v>12</v>
      </c>
      <c r="R1438" s="246"/>
      <c r="S1438" s="246"/>
      <c r="T1438" s="246"/>
      <c r="U1438" s="246"/>
      <c r="V1438" s="246"/>
      <c r="W1438" s="246"/>
      <c r="X1438" s="246"/>
      <c r="Y1438" s="246"/>
      <c r="Z1438" s="246"/>
      <c r="AA1438" s="246"/>
      <c r="AB1438" s="246"/>
      <c r="AC1438" s="246"/>
      <c r="AD1438" s="246"/>
      <c r="AE1438" s="345">
        <f>AE1437</f>
        <v>0</v>
      </c>
      <c r="AF1438" s="345">
        <f t="shared" ref="AF1438:AR1438" si="3573">AF1437</f>
        <v>0</v>
      </c>
      <c r="AG1438" s="345">
        <f t="shared" si="3573"/>
        <v>0</v>
      </c>
      <c r="AH1438" s="345">
        <f t="shared" si="3573"/>
        <v>0</v>
      </c>
      <c r="AI1438" s="345">
        <f t="shared" si="3573"/>
        <v>0</v>
      </c>
      <c r="AJ1438" s="345">
        <f t="shared" si="3573"/>
        <v>0</v>
      </c>
      <c r="AK1438" s="345">
        <f t="shared" si="3573"/>
        <v>0</v>
      </c>
      <c r="AL1438" s="345">
        <f t="shared" si="3573"/>
        <v>0</v>
      </c>
      <c r="AM1438" s="345">
        <f t="shared" si="3573"/>
        <v>0</v>
      </c>
      <c r="AN1438" s="345">
        <f t="shared" si="3573"/>
        <v>0</v>
      </c>
      <c r="AO1438" s="345">
        <f t="shared" si="3573"/>
        <v>0</v>
      </c>
      <c r="AP1438" s="345">
        <f t="shared" si="3573"/>
        <v>0</v>
      </c>
      <c r="AQ1438" s="345">
        <f t="shared" si="3573"/>
        <v>0</v>
      </c>
      <c r="AR1438" s="345">
        <f t="shared" si="3573"/>
        <v>0</v>
      </c>
      <c r="AS1438" s="261"/>
    </row>
    <row r="1439" spans="1:45" ht="15" hidden="1" customHeight="1" outlineLevel="1">
      <c r="A1439" s="434"/>
      <c r="B1439" s="260"/>
      <c r="C1439" s="262"/>
      <c r="D1439" s="242"/>
      <c r="E1439" s="242"/>
      <c r="F1439" s="242"/>
      <c r="G1439" s="242"/>
      <c r="H1439" s="242"/>
      <c r="I1439" s="242"/>
      <c r="J1439" s="242"/>
      <c r="K1439" s="242"/>
      <c r="L1439" s="242"/>
      <c r="M1439" s="242"/>
      <c r="N1439" s="242"/>
      <c r="O1439" s="242"/>
      <c r="P1439" s="242"/>
      <c r="Q1439" s="242"/>
      <c r="R1439" s="242"/>
      <c r="S1439" s="242"/>
      <c r="T1439" s="242"/>
      <c r="U1439" s="242"/>
      <c r="V1439" s="242"/>
      <c r="W1439" s="242"/>
      <c r="X1439" s="242"/>
      <c r="Y1439" s="242"/>
      <c r="Z1439" s="242"/>
      <c r="AA1439" s="242"/>
      <c r="AB1439" s="242"/>
      <c r="AC1439" s="242"/>
      <c r="AD1439" s="242"/>
      <c r="AE1439" s="350"/>
      <c r="AF1439" s="350"/>
      <c r="AG1439" s="350"/>
      <c r="AH1439" s="350"/>
      <c r="AI1439" s="350"/>
      <c r="AJ1439" s="350"/>
      <c r="AK1439" s="350"/>
      <c r="AL1439" s="350"/>
      <c r="AM1439" s="350"/>
      <c r="AN1439" s="350"/>
      <c r="AO1439" s="350"/>
      <c r="AP1439" s="350"/>
      <c r="AQ1439" s="350"/>
      <c r="AR1439" s="350"/>
      <c r="AS1439" s="263"/>
    </row>
    <row r="1440" spans="1:45" ht="15" hidden="1" customHeight="1" outlineLevel="1">
      <c r="A1440" s="434">
        <v>7</v>
      </c>
      <c r="B1440" s="362" t="s">
        <v>484</v>
      </c>
      <c r="C1440" s="242" t="s">
        <v>323</v>
      </c>
      <c r="D1440" s="246"/>
      <c r="E1440" s="246"/>
      <c r="F1440" s="246"/>
      <c r="G1440" s="246"/>
      <c r="H1440" s="246"/>
      <c r="I1440" s="246"/>
      <c r="J1440" s="246"/>
      <c r="K1440" s="246"/>
      <c r="L1440" s="246"/>
      <c r="M1440" s="246"/>
      <c r="N1440" s="246"/>
      <c r="O1440" s="246"/>
      <c r="P1440" s="246"/>
      <c r="Q1440" s="246">
        <v>12</v>
      </c>
      <c r="R1440" s="246"/>
      <c r="S1440" s="246"/>
      <c r="T1440" s="246"/>
      <c r="U1440" s="246"/>
      <c r="V1440" s="246"/>
      <c r="W1440" s="246"/>
      <c r="X1440" s="246"/>
      <c r="Y1440" s="246"/>
      <c r="Z1440" s="246"/>
      <c r="AA1440" s="246"/>
      <c r="AB1440" s="246"/>
      <c r="AC1440" s="246"/>
      <c r="AD1440" s="246"/>
      <c r="AE1440" s="349"/>
      <c r="AF1440" s="349"/>
      <c r="AG1440" s="349"/>
      <c r="AH1440" s="349"/>
      <c r="AI1440" s="349"/>
      <c r="AJ1440" s="349"/>
      <c r="AK1440" s="349"/>
      <c r="AL1440" s="349"/>
      <c r="AM1440" s="349"/>
      <c r="AN1440" s="349"/>
      <c r="AO1440" s="349"/>
      <c r="AP1440" s="349"/>
      <c r="AQ1440" s="349"/>
      <c r="AR1440" s="349"/>
      <c r="AS1440" s="247">
        <f>SUM(AE1440:AR1440)</f>
        <v>0</v>
      </c>
    </row>
    <row r="1441" spans="1:45" ht="15" hidden="1" customHeight="1" outlineLevel="1">
      <c r="A1441" s="434"/>
      <c r="B1441" s="245" t="s">
        <v>709</v>
      </c>
      <c r="C1441" s="242" t="s">
        <v>325</v>
      </c>
      <c r="D1441" s="246"/>
      <c r="E1441" s="246"/>
      <c r="F1441" s="246"/>
      <c r="G1441" s="246"/>
      <c r="H1441" s="246"/>
      <c r="I1441" s="246"/>
      <c r="J1441" s="246"/>
      <c r="K1441" s="246"/>
      <c r="L1441" s="246"/>
      <c r="M1441" s="246"/>
      <c r="N1441" s="246"/>
      <c r="O1441" s="246"/>
      <c r="P1441" s="246"/>
      <c r="Q1441" s="246">
        <f>Q1440</f>
        <v>12</v>
      </c>
      <c r="R1441" s="246"/>
      <c r="S1441" s="246"/>
      <c r="T1441" s="246"/>
      <c r="U1441" s="246"/>
      <c r="V1441" s="246"/>
      <c r="W1441" s="246"/>
      <c r="X1441" s="246"/>
      <c r="Y1441" s="246"/>
      <c r="Z1441" s="246"/>
      <c r="AA1441" s="246"/>
      <c r="AB1441" s="246"/>
      <c r="AC1441" s="246"/>
      <c r="AD1441" s="246"/>
      <c r="AE1441" s="345">
        <f>AE1440</f>
        <v>0</v>
      </c>
      <c r="AF1441" s="345">
        <f t="shared" ref="AF1441:AR1441" si="3574">AF1440</f>
        <v>0</v>
      </c>
      <c r="AG1441" s="345">
        <f t="shared" si="3574"/>
        <v>0</v>
      </c>
      <c r="AH1441" s="345">
        <f t="shared" si="3574"/>
        <v>0</v>
      </c>
      <c r="AI1441" s="345">
        <f t="shared" si="3574"/>
        <v>0</v>
      </c>
      <c r="AJ1441" s="345">
        <f t="shared" si="3574"/>
        <v>0</v>
      </c>
      <c r="AK1441" s="345">
        <f t="shared" si="3574"/>
        <v>0</v>
      </c>
      <c r="AL1441" s="345">
        <f t="shared" si="3574"/>
        <v>0</v>
      </c>
      <c r="AM1441" s="345">
        <f t="shared" si="3574"/>
        <v>0</v>
      </c>
      <c r="AN1441" s="345">
        <f t="shared" si="3574"/>
        <v>0</v>
      </c>
      <c r="AO1441" s="345">
        <f t="shared" si="3574"/>
        <v>0</v>
      </c>
      <c r="AP1441" s="345">
        <f t="shared" si="3574"/>
        <v>0</v>
      </c>
      <c r="AQ1441" s="345">
        <f t="shared" si="3574"/>
        <v>0</v>
      </c>
      <c r="AR1441" s="345">
        <f t="shared" si="3574"/>
        <v>0</v>
      </c>
      <c r="AS1441" s="261"/>
    </row>
    <row r="1442" spans="1:45" ht="15" hidden="1" customHeight="1" outlineLevel="1">
      <c r="A1442" s="434"/>
      <c r="B1442" s="264"/>
      <c r="C1442" s="262"/>
      <c r="D1442" s="242"/>
      <c r="E1442" s="242"/>
      <c r="F1442" s="242"/>
      <c r="G1442" s="242"/>
      <c r="H1442" s="242"/>
      <c r="I1442" s="242"/>
      <c r="J1442" s="242"/>
      <c r="K1442" s="242"/>
      <c r="L1442" s="242"/>
      <c r="M1442" s="242"/>
      <c r="N1442" s="242"/>
      <c r="O1442" s="242"/>
      <c r="P1442" s="242"/>
      <c r="Q1442" s="242"/>
      <c r="R1442" s="242"/>
      <c r="S1442" s="242"/>
      <c r="T1442" s="242"/>
      <c r="U1442" s="242"/>
      <c r="V1442" s="242"/>
      <c r="W1442" s="242"/>
      <c r="X1442" s="242"/>
      <c r="Y1442" s="242"/>
      <c r="Z1442" s="242"/>
      <c r="AA1442" s="242"/>
      <c r="AB1442" s="242"/>
      <c r="AC1442" s="242"/>
      <c r="AD1442" s="242"/>
      <c r="AE1442" s="350"/>
      <c r="AF1442" s="351"/>
      <c r="AG1442" s="350"/>
      <c r="AH1442" s="350"/>
      <c r="AI1442" s="350"/>
      <c r="AJ1442" s="350"/>
      <c r="AK1442" s="350"/>
      <c r="AL1442" s="350"/>
      <c r="AM1442" s="350"/>
      <c r="AN1442" s="350"/>
      <c r="AO1442" s="350"/>
      <c r="AP1442" s="350"/>
      <c r="AQ1442" s="350"/>
      <c r="AR1442" s="350"/>
      <c r="AS1442" s="263"/>
    </row>
    <row r="1443" spans="1:45" ht="15" hidden="1" customHeight="1" outlineLevel="1">
      <c r="A1443" s="434">
        <v>8</v>
      </c>
      <c r="B1443" s="362" t="s">
        <v>485</v>
      </c>
      <c r="C1443" s="242" t="s">
        <v>323</v>
      </c>
      <c r="D1443" s="246"/>
      <c r="E1443" s="246"/>
      <c r="F1443" s="246"/>
      <c r="G1443" s="246"/>
      <c r="H1443" s="246"/>
      <c r="I1443" s="246"/>
      <c r="J1443" s="246"/>
      <c r="K1443" s="246"/>
      <c r="L1443" s="246"/>
      <c r="M1443" s="246"/>
      <c r="N1443" s="246"/>
      <c r="O1443" s="246"/>
      <c r="P1443" s="246"/>
      <c r="Q1443" s="246">
        <v>12</v>
      </c>
      <c r="R1443" s="246"/>
      <c r="S1443" s="246"/>
      <c r="T1443" s="246"/>
      <c r="U1443" s="246"/>
      <c r="V1443" s="246"/>
      <c r="W1443" s="246"/>
      <c r="X1443" s="246"/>
      <c r="Y1443" s="246"/>
      <c r="Z1443" s="246"/>
      <c r="AA1443" s="246"/>
      <c r="AB1443" s="246"/>
      <c r="AC1443" s="246"/>
      <c r="AD1443" s="246"/>
      <c r="AE1443" s="349"/>
      <c r="AF1443" s="349"/>
      <c r="AG1443" s="349"/>
      <c r="AH1443" s="349"/>
      <c r="AI1443" s="349"/>
      <c r="AJ1443" s="349"/>
      <c r="AK1443" s="349"/>
      <c r="AL1443" s="349"/>
      <c r="AM1443" s="349"/>
      <c r="AN1443" s="349"/>
      <c r="AO1443" s="349"/>
      <c r="AP1443" s="349"/>
      <c r="AQ1443" s="349"/>
      <c r="AR1443" s="349"/>
      <c r="AS1443" s="247">
        <f>SUM(AE1443:AR1443)</f>
        <v>0</v>
      </c>
    </row>
    <row r="1444" spans="1:45" ht="15" hidden="1" customHeight="1" outlineLevel="1">
      <c r="A1444" s="434"/>
      <c r="B1444" s="245" t="s">
        <v>709</v>
      </c>
      <c r="C1444" s="242" t="s">
        <v>325</v>
      </c>
      <c r="D1444" s="246"/>
      <c r="E1444" s="246"/>
      <c r="F1444" s="246"/>
      <c r="G1444" s="246"/>
      <c r="H1444" s="246"/>
      <c r="I1444" s="246"/>
      <c r="J1444" s="246"/>
      <c r="K1444" s="246"/>
      <c r="L1444" s="246"/>
      <c r="M1444" s="246"/>
      <c r="N1444" s="246"/>
      <c r="O1444" s="246"/>
      <c r="P1444" s="246"/>
      <c r="Q1444" s="246">
        <f>Q1443</f>
        <v>12</v>
      </c>
      <c r="R1444" s="246"/>
      <c r="S1444" s="246"/>
      <c r="T1444" s="246"/>
      <c r="U1444" s="246"/>
      <c r="V1444" s="246"/>
      <c r="W1444" s="246"/>
      <c r="X1444" s="246"/>
      <c r="Y1444" s="246"/>
      <c r="Z1444" s="246"/>
      <c r="AA1444" s="246"/>
      <c r="AB1444" s="246"/>
      <c r="AC1444" s="246"/>
      <c r="AD1444" s="246"/>
      <c r="AE1444" s="345">
        <f>AE1443</f>
        <v>0</v>
      </c>
      <c r="AF1444" s="345">
        <f t="shared" ref="AF1444:AR1444" si="3575">AF1443</f>
        <v>0</v>
      </c>
      <c r="AG1444" s="345">
        <f t="shared" si="3575"/>
        <v>0</v>
      </c>
      <c r="AH1444" s="345">
        <f t="shared" si="3575"/>
        <v>0</v>
      </c>
      <c r="AI1444" s="345">
        <f t="shared" si="3575"/>
        <v>0</v>
      </c>
      <c r="AJ1444" s="345">
        <f t="shared" si="3575"/>
        <v>0</v>
      </c>
      <c r="AK1444" s="345">
        <f t="shared" si="3575"/>
        <v>0</v>
      </c>
      <c r="AL1444" s="345">
        <f t="shared" si="3575"/>
        <v>0</v>
      </c>
      <c r="AM1444" s="345">
        <f t="shared" si="3575"/>
        <v>0</v>
      </c>
      <c r="AN1444" s="345">
        <f t="shared" si="3575"/>
        <v>0</v>
      </c>
      <c r="AO1444" s="345">
        <f t="shared" si="3575"/>
        <v>0</v>
      </c>
      <c r="AP1444" s="345">
        <f t="shared" si="3575"/>
        <v>0</v>
      </c>
      <c r="AQ1444" s="345">
        <f t="shared" si="3575"/>
        <v>0</v>
      </c>
      <c r="AR1444" s="345">
        <f t="shared" si="3575"/>
        <v>0</v>
      </c>
      <c r="AS1444" s="261"/>
    </row>
    <row r="1445" spans="1:45" ht="15" hidden="1" customHeight="1" outlineLevel="1">
      <c r="A1445" s="434"/>
      <c r="B1445" s="264"/>
      <c r="C1445" s="262"/>
      <c r="D1445" s="266"/>
      <c r="E1445" s="266"/>
      <c r="F1445" s="266"/>
      <c r="G1445" s="266"/>
      <c r="H1445" s="266"/>
      <c r="I1445" s="266"/>
      <c r="J1445" s="266"/>
      <c r="K1445" s="266"/>
      <c r="L1445" s="266"/>
      <c r="M1445" s="266"/>
      <c r="N1445" s="266"/>
      <c r="O1445" s="266"/>
      <c r="P1445" s="266"/>
      <c r="Q1445" s="242"/>
      <c r="R1445" s="266"/>
      <c r="S1445" s="266"/>
      <c r="T1445" s="266"/>
      <c r="U1445" s="266"/>
      <c r="V1445" s="266"/>
      <c r="W1445" s="266"/>
      <c r="X1445" s="266"/>
      <c r="Y1445" s="266"/>
      <c r="Z1445" s="266"/>
      <c r="AA1445" s="266"/>
      <c r="AB1445" s="266"/>
      <c r="AC1445" s="266"/>
      <c r="AD1445" s="266"/>
      <c r="AE1445" s="350"/>
      <c r="AF1445" s="351"/>
      <c r="AG1445" s="350"/>
      <c r="AH1445" s="350"/>
      <c r="AI1445" s="350"/>
      <c r="AJ1445" s="350"/>
      <c r="AK1445" s="350"/>
      <c r="AL1445" s="350"/>
      <c r="AM1445" s="350"/>
      <c r="AN1445" s="350"/>
      <c r="AO1445" s="350"/>
      <c r="AP1445" s="350"/>
      <c r="AQ1445" s="350"/>
      <c r="AR1445" s="350"/>
      <c r="AS1445" s="263"/>
    </row>
    <row r="1446" spans="1:45" ht="15" hidden="1" customHeight="1" outlineLevel="1">
      <c r="A1446" s="434">
        <v>9</v>
      </c>
      <c r="B1446" s="362" t="s">
        <v>486</v>
      </c>
      <c r="C1446" s="242" t="s">
        <v>323</v>
      </c>
      <c r="D1446" s="246"/>
      <c r="E1446" s="246"/>
      <c r="F1446" s="246"/>
      <c r="G1446" s="246"/>
      <c r="H1446" s="246"/>
      <c r="I1446" s="246"/>
      <c r="J1446" s="246"/>
      <c r="K1446" s="246"/>
      <c r="L1446" s="246"/>
      <c r="M1446" s="246"/>
      <c r="N1446" s="246"/>
      <c r="O1446" s="246"/>
      <c r="P1446" s="246"/>
      <c r="Q1446" s="246">
        <v>12</v>
      </c>
      <c r="R1446" s="246"/>
      <c r="S1446" s="246"/>
      <c r="T1446" s="246"/>
      <c r="U1446" s="246"/>
      <c r="V1446" s="246"/>
      <c r="W1446" s="246"/>
      <c r="X1446" s="246"/>
      <c r="Y1446" s="246"/>
      <c r="Z1446" s="246"/>
      <c r="AA1446" s="246"/>
      <c r="AB1446" s="246"/>
      <c r="AC1446" s="246"/>
      <c r="AD1446" s="246"/>
      <c r="AE1446" s="349"/>
      <c r="AF1446" s="349"/>
      <c r="AG1446" s="349"/>
      <c r="AH1446" s="349"/>
      <c r="AI1446" s="349"/>
      <c r="AJ1446" s="349"/>
      <c r="AK1446" s="349"/>
      <c r="AL1446" s="349"/>
      <c r="AM1446" s="349"/>
      <c r="AN1446" s="349"/>
      <c r="AO1446" s="349"/>
      <c r="AP1446" s="349"/>
      <c r="AQ1446" s="349"/>
      <c r="AR1446" s="349"/>
      <c r="AS1446" s="247">
        <f>SUM(AE1446:AR1446)</f>
        <v>0</v>
      </c>
    </row>
    <row r="1447" spans="1:45" ht="15" hidden="1" customHeight="1" outlineLevel="1">
      <c r="A1447" s="434"/>
      <c r="B1447" s="245" t="s">
        <v>709</v>
      </c>
      <c r="C1447" s="242" t="s">
        <v>325</v>
      </c>
      <c r="D1447" s="246"/>
      <c r="E1447" s="246"/>
      <c r="F1447" s="246"/>
      <c r="G1447" s="246"/>
      <c r="H1447" s="246"/>
      <c r="I1447" s="246"/>
      <c r="J1447" s="246"/>
      <c r="K1447" s="246"/>
      <c r="L1447" s="246"/>
      <c r="M1447" s="246"/>
      <c r="N1447" s="246"/>
      <c r="O1447" s="246"/>
      <c r="P1447" s="246"/>
      <c r="Q1447" s="246">
        <f>Q1446</f>
        <v>12</v>
      </c>
      <c r="R1447" s="246"/>
      <c r="S1447" s="246"/>
      <c r="T1447" s="246"/>
      <c r="U1447" s="246"/>
      <c r="V1447" s="246"/>
      <c r="W1447" s="246"/>
      <c r="X1447" s="246"/>
      <c r="Y1447" s="246"/>
      <c r="Z1447" s="246"/>
      <c r="AA1447" s="246"/>
      <c r="AB1447" s="246"/>
      <c r="AC1447" s="246"/>
      <c r="AD1447" s="246"/>
      <c r="AE1447" s="345">
        <f>AE1446</f>
        <v>0</v>
      </c>
      <c r="AF1447" s="345">
        <f t="shared" ref="AF1447:AR1447" si="3576">AF1446</f>
        <v>0</v>
      </c>
      <c r="AG1447" s="345">
        <f t="shared" si="3576"/>
        <v>0</v>
      </c>
      <c r="AH1447" s="345">
        <f t="shared" si="3576"/>
        <v>0</v>
      </c>
      <c r="AI1447" s="345">
        <f t="shared" si="3576"/>
        <v>0</v>
      </c>
      <c r="AJ1447" s="345">
        <f t="shared" si="3576"/>
        <v>0</v>
      </c>
      <c r="AK1447" s="345">
        <f t="shared" si="3576"/>
        <v>0</v>
      </c>
      <c r="AL1447" s="345">
        <f t="shared" si="3576"/>
        <v>0</v>
      </c>
      <c r="AM1447" s="345">
        <f t="shared" si="3576"/>
        <v>0</v>
      </c>
      <c r="AN1447" s="345">
        <f t="shared" si="3576"/>
        <v>0</v>
      </c>
      <c r="AO1447" s="345">
        <f t="shared" si="3576"/>
        <v>0</v>
      </c>
      <c r="AP1447" s="345">
        <f t="shared" si="3576"/>
        <v>0</v>
      </c>
      <c r="AQ1447" s="345">
        <f t="shared" si="3576"/>
        <v>0</v>
      </c>
      <c r="AR1447" s="345">
        <f t="shared" si="3576"/>
        <v>0</v>
      </c>
      <c r="AS1447" s="261"/>
    </row>
    <row r="1448" spans="1:45" ht="15" hidden="1" customHeight="1" outlineLevel="1">
      <c r="A1448" s="434"/>
      <c r="B1448" s="264"/>
      <c r="C1448" s="262"/>
      <c r="D1448" s="266"/>
      <c r="E1448" s="266"/>
      <c r="F1448" s="266"/>
      <c r="G1448" s="266"/>
      <c r="H1448" s="266"/>
      <c r="I1448" s="266"/>
      <c r="J1448" s="266"/>
      <c r="K1448" s="266"/>
      <c r="L1448" s="266"/>
      <c r="M1448" s="266"/>
      <c r="N1448" s="266"/>
      <c r="O1448" s="266"/>
      <c r="P1448" s="266"/>
      <c r="Q1448" s="242"/>
      <c r="R1448" s="266"/>
      <c r="S1448" s="266"/>
      <c r="T1448" s="266"/>
      <c r="U1448" s="266"/>
      <c r="V1448" s="266"/>
      <c r="W1448" s="266"/>
      <c r="X1448" s="266"/>
      <c r="Y1448" s="266"/>
      <c r="Z1448" s="266"/>
      <c r="AA1448" s="266"/>
      <c r="AB1448" s="266"/>
      <c r="AC1448" s="266"/>
      <c r="AD1448" s="266"/>
      <c r="AE1448" s="350"/>
      <c r="AF1448" s="350"/>
      <c r="AG1448" s="350"/>
      <c r="AH1448" s="350"/>
      <c r="AI1448" s="350"/>
      <c r="AJ1448" s="350"/>
      <c r="AK1448" s="350"/>
      <c r="AL1448" s="350"/>
      <c r="AM1448" s="350"/>
      <c r="AN1448" s="350"/>
      <c r="AO1448" s="350"/>
      <c r="AP1448" s="350"/>
      <c r="AQ1448" s="350"/>
      <c r="AR1448" s="350"/>
      <c r="AS1448" s="263"/>
    </row>
    <row r="1449" spans="1:45" ht="15" hidden="1" customHeight="1" outlineLevel="1">
      <c r="A1449" s="434">
        <v>10</v>
      </c>
      <c r="B1449" s="362" t="s">
        <v>487</v>
      </c>
      <c r="C1449" s="242" t="s">
        <v>323</v>
      </c>
      <c r="D1449" s="246"/>
      <c r="E1449" s="246"/>
      <c r="F1449" s="246"/>
      <c r="G1449" s="246"/>
      <c r="H1449" s="246"/>
      <c r="I1449" s="246"/>
      <c r="J1449" s="246"/>
      <c r="K1449" s="246"/>
      <c r="L1449" s="246"/>
      <c r="M1449" s="246"/>
      <c r="N1449" s="246"/>
      <c r="O1449" s="246"/>
      <c r="P1449" s="246"/>
      <c r="Q1449" s="246">
        <v>3</v>
      </c>
      <c r="R1449" s="246"/>
      <c r="S1449" s="246"/>
      <c r="T1449" s="246"/>
      <c r="U1449" s="246"/>
      <c r="V1449" s="246"/>
      <c r="W1449" s="246"/>
      <c r="X1449" s="246"/>
      <c r="Y1449" s="246"/>
      <c r="Z1449" s="246"/>
      <c r="AA1449" s="246"/>
      <c r="AB1449" s="246"/>
      <c r="AC1449" s="246"/>
      <c r="AD1449" s="246"/>
      <c r="AE1449" s="349"/>
      <c r="AF1449" s="349"/>
      <c r="AG1449" s="349"/>
      <c r="AH1449" s="349"/>
      <c r="AI1449" s="349"/>
      <c r="AJ1449" s="349"/>
      <c r="AK1449" s="349"/>
      <c r="AL1449" s="349"/>
      <c r="AM1449" s="349"/>
      <c r="AN1449" s="349"/>
      <c r="AO1449" s="349"/>
      <c r="AP1449" s="349"/>
      <c r="AQ1449" s="349"/>
      <c r="AR1449" s="349"/>
      <c r="AS1449" s="247">
        <f>SUM(AE1449:AR1449)</f>
        <v>0</v>
      </c>
    </row>
    <row r="1450" spans="1:45" ht="15" hidden="1" customHeight="1" outlineLevel="1">
      <c r="A1450" s="434"/>
      <c r="B1450" s="245" t="s">
        <v>709</v>
      </c>
      <c r="C1450" s="242" t="s">
        <v>325</v>
      </c>
      <c r="D1450" s="246"/>
      <c r="E1450" s="246"/>
      <c r="F1450" s="246"/>
      <c r="G1450" s="246"/>
      <c r="H1450" s="246"/>
      <c r="I1450" s="246"/>
      <c r="J1450" s="246"/>
      <c r="K1450" s="246"/>
      <c r="L1450" s="246"/>
      <c r="M1450" s="246"/>
      <c r="N1450" s="246"/>
      <c r="O1450" s="246"/>
      <c r="P1450" s="246"/>
      <c r="Q1450" s="246">
        <f>Q1449</f>
        <v>3</v>
      </c>
      <c r="R1450" s="246"/>
      <c r="S1450" s="246"/>
      <c r="T1450" s="246"/>
      <c r="U1450" s="246"/>
      <c r="V1450" s="246"/>
      <c r="W1450" s="246"/>
      <c r="X1450" s="246"/>
      <c r="Y1450" s="246"/>
      <c r="Z1450" s="246"/>
      <c r="AA1450" s="246"/>
      <c r="AB1450" s="246"/>
      <c r="AC1450" s="246"/>
      <c r="AD1450" s="246"/>
      <c r="AE1450" s="345">
        <f>AE1449</f>
        <v>0</v>
      </c>
      <c r="AF1450" s="345">
        <f t="shared" ref="AF1450:AR1450" si="3577">AF1449</f>
        <v>0</v>
      </c>
      <c r="AG1450" s="345">
        <f t="shared" si="3577"/>
        <v>0</v>
      </c>
      <c r="AH1450" s="345">
        <f t="shared" si="3577"/>
        <v>0</v>
      </c>
      <c r="AI1450" s="345">
        <f t="shared" si="3577"/>
        <v>0</v>
      </c>
      <c r="AJ1450" s="345">
        <f t="shared" si="3577"/>
        <v>0</v>
      </c>
      <c r="AK1450" s="345">
        <f t="shared" si="3577"/>
        <v>0</v>
      </c>
      <c r="AL1450" s="345">
        <f t="shared" si="3577"/>
        <v>0</v>
      </c>
      <c r="AM1450" s="345">
        <f t="shared" si="3577"/>
        <v>0</v>
      </c>
      <c r="AN1450" s="345">
        <f t="shared" si="3577"/>
        <v>0</v>
      </c>
      <c r="AO1450" s="345">
        <f t="shared" si="3577"/>
        <v>0</v>
      </c>
      <c r="AP1450" s="345">
        <f t="shared" si="3577"/>
        <v>0</v>
      </c>
      <c r="AQ1450" s="345">
        <f t="shared" si="3577"/>
        <v>0</v>
      </c>
      <c r="AR1450" s="345">
        <f t="shared" si="3577"/>
        <v>0</v>
      </c>
      <c r="AS1450" s="261"/>
    </row>
    <row r="1451" spans="1:45" ht="15" hidden="1" customHeight="1" outlineLevel="1">
      <c r="A1451" s="434"/>
      <c r="B1451" s="264"/>
      <c r="C1451" s="262"/>
      <c r="D1451" s="266"/>
      <c r="E1451" s="266"/>
      <c r="F1451" s="266"/>
      <c r="G1451" s="266"/>
      <c r="H1451" s="266"/>
      <c r="I1451" s="266"/>
      <c r="J1451" s="266"/>
      <c r="K1451" s="266"/>
      <c r="L1451" s="266"/>
      <c r="M1451" s="266"/>
      <c r="N1451" s="266"/>
      <c r="O1451" s="266"/>
      <c r="P1451" s="266"/>
      <c r="Q1451" s="242"/>
      <c r="R1451" s="266"/>
      <c r="S1451" s="266"/>
      <c r="T1451" s="266"/>
      <c r="U1451" s="266"/>
      <c r="V1451" s="266"/>
      <c r="W1451" s="266"/>
      <c r="X1451" s="266"/>
      <c r="Y1451" s="266"/>
      <c r="Z1451" s="266"/>
      <c r="AA1451" s="266"/>
      <c r="AB1451" s="266"/>
      <c r="AC1451" s="266"/>
      <c r="AD1451" s="266"/>
      <c r="AE1451" s="350"/>
      <c r="AF1451" s="351"/>
      <c r="AG1451" s="350"/>
      <c r="AH1451" s="350"/>
      <c r="AI1451" s="350"/>
      <c r="AJ1451" s="350"/>
      <c r="AK1451" s="350"/>
      <c r="AL1451" s="350"/>
      <c r="AM1451" s="350"/>
      <c r="AN1451" s="350"/>
      <c r="AO1451" s="350"/>
      <c r="AP1451" s="350"/>
      <c r="AQ1451" s="350"/>
      <c r="AR1451" s="350"/>
      <c r="AS1451" s="263"/>
    </row>
    <row r="1452" spans="1:45" ht="15" hidden="1" customHeight="1" outlineLevel="1">
      <c r="A1452" s="434"/>
      <c r="B1452" s="239" t="s">
        <v>343</v>
      </c>
      <c r="C1452" s="240"/>
      <c r="D1452" s="240"/>
      <c r="E1452" s="240"/>
      <c r="F1452" s="240"/>
      <c r="G1452" s="240"/>
      <c r="H1452" s="240"/>
      <c r="I1452" s="240"/>
      <c r="J1452" s="240"/>
      <c r="K1452" s="240"/>
      <c r="L1452" s="240"/>
      <c r="M1452" s="240"/>
      <c r="N1452" s="240"/>
      <c r="O1452" s="240"/>
      <c r="P1452" s="240"/>
      <c r="Q1452" s="241"/>
      <c r="R1452" s="240"/>
      <c r="S1452" s="240"/>
      <c r="T1452" s="240"/>
      <c r="U1452" s="240"/>
      <c r="V1452" s="240"/>
      <c r="W1452" s="240"/>
      <c r="X1452" s="240"/>
      <c r="Y1452" s="240"/>
      <c r="Z1452" s="240"/>
      <c r="AA1452" s="240"/>
      <c r="AB1452" s="240"/>
      <c r="AC1452" s="240"/>
      <c r="AD1452" s="240"/>
      <c r="AE1452" s="348"/>
      <c r="AF1452" s="348"/>
      <c r="AG1452" s="348"/>
      <c r="AH1452" s="348"/>
      <c r="AI1452" s="348"/>
      <c r="AJ1452" s="348"/>
      <c r="AK1452" s="348"/>
      <c r="AL1452" s="348"/>
      <c r="AM1452" s="348"/>
      <c r="AN1452" s="348"/>
      <c r="AO1452" s="348"/>
      <c r="AP1452" s="348"/>
      <c r="AQ1452" s="348"/>
      <c r="AR1452" s="348"/>
      <c r="AS1452" s="243"/>
    </row>
    <row r="1453" spans="1:45" ht="15" hidden="1" customHeight="1" outlineLevel="1">
      <c r="A1453" s="434">
        <v>11</v>
      </c>
      <c r="B1453" s="362" t="s">
        <v>488</v>
      </c>
      <c r="C1453" s="242" t="s">
        <v>323</v>
      </c>
      <c r="D1453" s="246"/>
      <c r="E1453" s="246"/>
      <c r="F1453" s="246"/>
      <c r="G1453" s="246"/>
      <c r="H1453" s="246"/>
      <c r="I1453" s="246"/>
      <c r="J1453" s="246"/>
      <c r="K1453" s="246"/>
      <c r="L1453" s="246"/>
      <c r="M1453" s="246"/>
      <c r="N1453" s="246"/>
      <c r="O1453" s="246"/>
      <c r="P1453" s="246"/>
      <c r="Q1453" s="246">
        <v>12</v>
      </c>
      <c r="R1453" s="246"/>
      <c r="S1453" s="246"/>
      <c r="T1453" s="246"/>
      <c r="U1453" s="246"/>
      <c r="V1453" s="246"/>
      <c r="W1453" s="246"/>
      <c r="X1453" s="246"/>
      <c r="Y1453" s="246"/>
      <c r="Z1453" s="246"/>
      <c r="AA1453" s="246"/>
      <c r="AB1453" s="246"/>
      <c r="AC1453" s="246"/>
      <c r="AD1453" s="246"/>
      <c r="AE1453" s="360"/>
      <c r="AF1453" s="349"/>
      <c r="AG1453" s="349"/>
      <c r="AH1453" s="349"/>
      <c r="AI1453" s="349"/>
      <c r="AJ1453" s="349"/>
      <c r="AK1453" s="349"/>
      <c r="AL1453" s="349"/>
      <c r="AM1453" s="349"/>
      <c r="AN1453" s="349"/>
      <c r="AO1453" s="349"/>
      <c r="AP1453" s="349"/>
      <c r="AQ1453" s="349"/>
      <c r="AR1453" s="349"/>
      <c r="AS1453" s="247">
        <f>SUM(AE1453:AR1453)</f>
        <v>0</v>
      </c>
    </row>
    <row r="1454" spans="1:45" ht="15" hidden="1" customHeight="1" outlineLevel="1">
      <c r="A1454" s="434"/>
      <c r="B1454" s="245" t="s">
        <v>709</v>
      </c>
      <c r="C1454" s="242" t="s">
        <v>325</v>
      </c>
      <c r="D1454" s="246"/>
      <c r="E1454" s="246"/>
      <c r="F1454" s="246"/>
      <c r="G1454" s="246"/>
      <c r="H1454" s="246"/>
      <c r="I1454" s="246"/>
      <c r="J1454" s="246"/>
      <c r="K1454" s="246"/>
      <c r="L1454" s="246"/>
      <c r="M1454" s="246"/>
      <c r="N1454" s="246"/>
      <c r="O1454" s="246"/>
      <c r="P1454" s="246"/>
      <c r="Q1454" s="246">
        <f>Q1453</f>
        <v>12</v>
      </c>
      <c r="R1454" s="246"/>
      <c r="S1454" s="246"/>
      <c r="T1454" s="246"/>
      <c r="U1454" s="246"/>
      <c r="V1454" s="246"/>
      <c r="W1454" s="246"/>
      <c r="X1454" s="246"/>
      <c r="Y1454" s="246"/>
      <c r="Z1454" s="246"/>
      <c r="AA1454" s="246"/>
      <c r="AB1454" s="246"/>
      <c r="AC1454" s="246"/>
      <c r="AD1454" s="246"/>
      <c r="AE1454" s="345">
        <f>AE1453</f>
        <v>0</v>
      </c>
      <c r="AF1454" s="345">
        <f t="shared" ref="AF1454:AR1454" si="3578">AF1453</f>
        <v>0</v>
      </c>
      <c r="AG1454" s="345">
        <f t="shared" si="3578"/>
        <v>0</v>
      </c>
      <c r="AH1454" s="345">
        <f t="shared" si="3578"/>
        <v>0</v>
      </c>
      <c r="AI1454" s="345">
        <f t="shared" si="3578"/>
        <v>0</v>
      </c>
      <c r="AJ1454" s="345">
        <f t="shared" si="3578"/>
        <v>0</v>
      </c>
      <c r="AK1454" s="345">
        <f t="shared" si="3578"/>
        <v>0</v>
      </c>
      <c r="AL1454" s="345">
        <f t="shared" si="3578"/>
        <v>0</v>
      </c>
      <c r="AM1454" s="345">
        <f t="shared" si="3578"/>
        <v>0</v>
      </c>
      <c r="AN1454" s="345">
        <f t="shared" si="3578"/>
        <v>0</v>
      </c>
      <c r="AO1454" s="345">
        <f t="shared" si="3578"/>
        <v>0</v>
      </c>
      <c r="AP1454" s="345">
        <f t="shared" si="3578"/>
        <v>0</v>
      </c>
      <c r="AQ1454" s="345">
        <f t="shared" si="3578"/>
        <v>0</v>
      </c>
      <c r="AR1454" s="345">
        <f t="shared" si="3578"/>
        <v>0</v>
      </c>
      <c r="AS1454" s="248"/>
    </row>
    <row r="1455" spans="1:45" ht="15" hidden="1" customHeight="1" outlineLevel="1">
      <c r="A1455" s="434"/>
      <c r="B1455" s="265"/>
      <c r="C1455" s="256"/>
      <c r="D1455" s="242"/>
      <c r="E1455" s="242"/>
      <c r="F1455" s="242"/>
      <c r="G1455" s="242"/>
      <c r="H1455" s="242"/>
      <c r="I1455" s="242"/>
      <c r="J1455" s="242"/>
      <c r="K1455" s="242"/>
      <c r="L1455" s="242"/>
      <c r="M1455" s="242"/>
      <c r="N1455" s="242"/>
      <c r="O1455" s="242"/>
      <c r="P1455" s="242"/>
      <c r="Q1455" s="242"/>
      <c r="R1455" s="242"/>
      <c r="S1455" s="242"/>
      <c r="T1455" s="242"/>
      <c r="U1455" s="242"/>
      <c r="V1455" s="242"/>
      <c r="W1455" s="242"/>
      <c r="X1455" s="242"/>
      <c r="Y1455" s="242"/>
      <c r="Z1455" s="242"/>
      <c r="AA1455" s="242"/>
      <c r="AB1455" s="242"/>
      <c r="AC1455" s="242"/>
      <c r="AD1455" s="242"/>
      <c r="AE1455" s="346"/>
      <c r="AF1455" s="355"/>
      <c r="AG1455" s="355"/>
      <c r="AH1455" s="355"/>
      <c r="AI1455" s="355"/>
      <c r="AJ1455" s="355"/>
      <c r="AK1455" s="355"/>
      <c r="AL1455" s="355"/>
      <c r="AM1455" s="355"/>
      <c r="AN1455" s="355"/>
      <c r="AO1455" s="355"/>
      <c r="AP1455" s="355"/>
      <c r="AQ1455" s="355"/>
      <c r="AR1455" s="355"/>
      <c r="AS1455" s="257"/>
    </row>
    <row r="1456" spans="1:45" ht="28.5" hidden="1" customHeight="1" outlineLevel="1">
      <c r="A1456" s="434">
        <v>12</v>
      </c>
      <c r="B1456" s="362" t="s">
        <v>489</v>
      </c>
      <c r="C1456" s="242" t="s">
        <v>323</v>
      </c>
      <c r="D1456" s="246"/>
      <c r="E1456" s="246"/>
      <c r="F1456" s="246"/>
      <c r="G1456" s="246"/>
      <c r="H1456" s="246"/>
      <c r="I1456" s="246"/>
      <c r="J1456" s="246"/>
      <c r="K1456" s="246"/>
      <c r="L1456" s="246"/>
      <c r="M1456" s="246"/>
      <c r="N1456" s="246"/>
      <c r="O1456" s="246"/>
      <c r="P1456" s="246"/>
      <c r="Q1456" s="246">
        <v>12</v>
      </c>
      <c r="R1456" s="246"/>
      <c r="S1456" s="246"/>
      <c r="T1456" s="246"/>
      <c r="U1456" s="246"/>
      <c r="V1456" s="246"/>
      <c r="W1456" s="246"/>
      <c r="X1456" s="246"/>
      <c r="Y1456" s="246"/>
      <c r="Z1456" s="246"/>
      <c r="AA1456" s="246"/>
      <c r="AB1456" s="246"/>
      <c r="AC1456" s="246"/>
      <c r="AD1456" s="246"/>
      <c r="AE1456" s="344"/>
      <c r="AF1456" s="349"/>
      <c r="AG1456" s="349"/>
      <c r="AH1456" s="349"/>
      <c r="AI1456" s="349"/>
      <c r="AJ1456" s="349"/>
      <c r="AK1456" s="349"/>
      <c r="AL1456" s="349"/>
      <c r="AM1456" s="349"/>
      <c r="AN1456" s="349"/>
      <c r="AO1456" s="349"/>
      <c r="AP1456" s="349"/>
      <c r="AQ1456" s="349"/>
      <c r="AR1456" s="349"/>
      <c r="AS1456" s="247">
        <f>SUM(AE1456:AR1456)</f>
        <v>0</v>
      </c>
    </row>
    <row r="1457" spans="1:46" ht="15" hidden="1" customHeight="1" outlineLevel="1">
      <c r="A1457" s="434"/>
      <c r="B1457" s="245" t="s">
        <v>709</v>
      </c>
      <c r="C1457" s="242" t="s">
        <v>325</v>
      </c>
      <c r="D1457" s="246"/>
      <c r="E1457" s="246"/>
      <c r="F1457" s="246"/>
      <c r="G1457" s="246"/>
      <c r="H1457" s="246"/>
      <c r="I1457" s="246"/>
      <c r="J1457" s="246"/>
      <c r="K1457" s="246"/>
      <c r="L1457" s="246"/>
      <c r="M1457" s="246"/>
      <c r="N1457" s="246"/>
      <c r="O1457" s="246"/>
      <c r="P1457" s="246"/>
      <c r="Q1457" s="246">
        <f>Q1456</f>
        <v>12</v>
      </c>
      <c r="R1457" s="246"/>
      <c r="S1457" s="246"/>
      <c r="T1457" s="246"/>
      <c r="U1457" s="246"/>
      <c r="V1457" s="246"/>
      <c r="W1457" s="246"/>
      <c r="X1457" s="246"/>
      <c r="Y1457" s="246"/>
      <c r="Z1457" s="246"/>
      <c r="AA1457" s="246"/>
      <c r="AB1457" s="246"/>
      <c r="AC1457" s="246"/>
      <c r="AD1457" s="246"/>
      <c r="AE1457" s="345">
        <f>AE1456</f>
        <v>0</v>
      </c>
      <c r="AF1457" s="345">
        <f t="shared" ref="AF1457:AR1457" si="3579">AF1456</f>
        <v>0</v>
      </c>
      <c r="AG1457" s="345">
        <f t="shared" si="3579"/>
        <v>0</v>
      </c>
      <c r="AH1457" s="345">
        <f t="shared" si="3579"/>
        <v>0</v>
      </c>
      <c r="AI1457" s="345">
        <f t="shared" si="3579"/>
        <v>0</v>
      </c>
      <c r="AJ1457" s="345">
        <f t="shared" si="3579"/>
        <v>0</v>
      </c>
      <c r="AK1457" s="345">
        <f t="shared" si="3579"/>
        <v>0</v>
      </c>
      <c r="AL1457" s="345">
        <f t="shared" si="3579"/>
        <v>0</v>
      </c>
      <c r="AM1457" s="345">
        <f t="shared" si="3579"/>
        <v>0</v>
      </c>
      <c r="AN1457" s="345">
        <f t="shared" si="3579"/>
        <v>0</v>
      </c>
      <c r="AO1457" s="345">
        <f t="shared" si="3579"/>
        <v>0</v>
      </c>
      <c r="AP1457" s="345">
        <f t="shared" si="3579"/>
        <v>0</v>
      </c>
      <c r="AQ1457" s="345">
        <f t="shared" si="3579"/>
        <v>0</v>
      </c>
      <c r="AR1457" s="345">
        <f t="shared" si="3579"/>
        <v>0</v>
      </c>
      <c r="AS1457" s="248"/>
    </row>
    <row r="1458" spans="1:46" ht="15" hidden="1" customHeight="1" outlineLevel="1">
      <c r="A1458" s="434"/>
      <c r="B1458" s="265"/>
      <c r="C1458" s="256"/>
      <c r="D1458" s="242"/>
      <c r="E1458" s="242"/>
      <c r="F1458" s="242"/>
      <c r="G1458" s="242"/>
      <c r="H1458" s="242"/>
      <c r="I1458" s="242"/>
      <c r="J1458" s="242"/>
      <c r="K1458" s="242"/>
      <c r="L1458" s="242"/>
      <c r="M1458" s="242"/>
      <c r="N1458" s="242"/>
      <c r="O1458" s="242"/>
      <c r="P1458" s="242"/>
      <c r="Q1458" s="242"/>
      <c r="R1458" s="242"/>
      <c r="S1458" s="242"/>
      <c r="T1458" s="242"/>
      <c r="U1458" s="242"/>
      <c r="V1458" s="242"/>
      <c r="W1458" s="242"/>
      <c r="X1458" s="242"/>
      <c r="Y1458" s="242"/>
      <c r="Z1458" s="242"/>
      <c r="AA1458" s="242"/>
      <c r="AB1458" s="242"/>
      <c r="AC1458" s="242"/>
      <c r="AD1458" s="242"/>
      <c r="AE1458" s="356"/>
      <c r="AF1458" s="356"/>
      <c r="AG1458" s="346"/>
      <c r="AH1458" s="346"/>
      <c r="AI1458" s="346"/>
      <c r="AJ1458" s="346"/>
      <c r="AK1458" s="346"/>
      <c r="AL1458" s="346"/>
      <c r="AM1458" s="346"/>
      <c r="AN1458" s="346"/>
      <c r="AO1458" s="346"/>
      <c r="AP1458" s="346"/>
      <c r="AQ1458" s="346"/>
      <c r="AR1458" s="346"/>
      <c r="AS1458" s="257"/>
    </row>
    <row r="1459" spans="1:46" ht="15" hidden="1" customHeight="1" outlineLevel="1">
      <c r="A1459" s="434">
        <v>13</v>
      </c>
      <c r="B1459" s="362" t="s">
        <v>490</v>
      </c>
      <c r="C1459" s="242" t="s">
        <v>323</v>
      </c>
      <c r="D1459" s="246"/>
      <c r="E1459" s="246"/>
      <c r="F1459" s="246"/>
      <c r="G1459" s="246"/>
      <c r="H1459" s="246"/>
      <c r="I1459" s="246"/>
      <c r="J1459" s="246"/>
      <c r="K1459" s="246"/>
      <c r="L1459" s="246"/>
      <c r="M1459" s="246"/>
      <c r="N1459" s="246"/>
      <c r="O1459" s="246"/>
      <c r="P1459" s="246"/>
      <c r="Q1459" s="246">
        <v>12</v>
      </c>
      <c r="R1459" s="246"/>
      <c r="S1459" s="246"/>
      <c r="T1459" s="246"/>
      <c r="U1459" s="246"/>
      <c r="V1459" s="246"/>
      <c r="W1459" s="246"/>
      <c r="X1459" s="246"/>
      <c r="Y1459" s="246"/>
      <c r="Z1459" s="246"/>
      <c r="AA1459" s="246"/>
      <c r="AB1459" s="246"/>
      <c r="AC1459" s="246"/>
      <c r="AD1459" s="246"/>
      <c r="AE1459" s="344"/>
      <c r="AF1459" s="349"/>
      <c r="AG1459" s="349"/>
      <c r="AH1459" s="349"/>
      <c r="AI1459" s="349"/>
      <c r="AJ1459" s="349"/>
      <c r="AK1459" s="349"/>
      <c r="AL1459" s="349"/>
      <c r="AM1459" s="349"/>
      <c r="AN1459" s="349"/>
      <c r="AO1459" s="349"/>
      <c r="AP1459" s="349"/>
      <c r="AQ1459" s="349"/>
      <c r="AR1459" s="349"/>
      <c r="AS1459" s="247">
        <f>SUM(AE1459:AR1459)</f>
        <v>0</v>
      </c>
    </row>
    <row r="1460" spans="1:46" ht="15" hidden="1" customHeight="1" outlineLevel="1">
      <c r="A1460" s="434"/>
      <c r="B1460" s="245" t="s">
        <v>709</v>
      </c>
      <c r="C1460" s="242" t="s">
        <v>325</v>
      </c>
      <c r="D1460" s="246"/>
      <c r="E1460" s="246"/>
      <c r="F1460" s="246"/>
      <c r="G1460" s="246"/>
      <c r="H1460" s="246"/>
      <c r="I1460" s="246"/>
      <c r="J1460" s="246"/>
      <c r="K1460" s="246"/>
      <c r="L1460" s="246"/>
      <c r="M1460" s="246"/>
      <c r="N1460" s="246"/>
      <c r="O1460" s="246"/>
      <c r="P1460" s="246"/>
      <c r="Q1460" s="246">
        <f>Q1459</f>
        <v>12</v>
      </c>
      <c r="R1460" s="246"/>
      <c r="S1460" s="246"/>
      <c r="T1460" s="246"/>
      <c r="U1460" s="246"/>
      <c r="V1460" s="246"/>
      <c r="W1460" s="246"/>
      <c r="X1460" s="246"/>
      <c r="Y1460" s="246"/>
      <c r="Z1460" s="246"/>
      <c r="AA1460" s="246"/>
      <c r="AB1460" s="246"/>
      <c r="AC1460" s="246"/>
      <c r="AD1460" s="246"/>
      <c r="AE1460" s="345">
        <f>AE1459</f>
        <v>0</v>
      </c>
      <c r="AF1460" s="345">
        <f t="shared" ref="AF1460:AR1460" si="3580">AF1459</f>
        <v>0</v>
      </c>
      <c r="AG1460" s="345">
        <f t="shared" si="3580"/>
        <v>0</v>
      </c>
      <c r="AH1460" s="345">
        <f t="shared" si="3580"/>
        <v>0</v>
      </c>
      <c r="AI1460" s="345">
        <f t="shared" si="3580"/>
        <v>0</v>
      </c>
      <c r="AJ1460" s="345">
        <f t="shared" si="3580"/>
        <v>0</v>
      </c>
      <c r="AK1460" s="345">
        <f t="shared" si="3580"/>
        <v>0</v>
      </c>
      <c r="AL1460" s="345">
        <f t="shared" si="3580"/>
        <v>0</v>
      </c>
      <c r="AM1460" s="345">
        <f t="shared" si="3580"/>
        <v>0</v>
      </c>
      <c r="AN1460" s="345">
        <f t="shared" si="3580"/>
        <v>0</v>
      </c>
      <c r="AO1460" s="345">
        <f t="shared" si="3580"/>
        <v>0</v>
      </c>
      <c r="AP1460" s="345">
        <f t="shared" si="3580"/>
        <v>0</v>
      </c>
      <c r="AQ1460" s="345">
        <f t="shared" si="3580"/>
        <v>0</v>
      </c>
      <c r="AR1460" s="345">
        <f t="shared" si="3580"/>
        <v>0</v>
      </c>
      <c r="AS1460" s="257"/>
    </row>
    <row r="1461" spans="1:46" ht="15" hidden="1" customHeight="1" outlineLevel="1">
      <c r="A1461" s="434"/>
      <c r="B1461" s="265"/>
      <c r="C1461" s="256"/>
      <c r="D1461" s="242"/>
      <c r="E1461" s="242"/>
      <c r="F1461" s="242"/>
      <c r="G1461" s="242"/>
      <c r="H1461" s="242"/>
      <c r="I1461" s="242"/>
      <c r="J1461" s="242"/>
      <c r="K1461" s="242"/>
      <c r="L1461" s="242"/>
      <c r="M1461" s="242"/>
      <c r="N1461" s="242"/>
      <c r="O1461" s="242"/>
      <c r="P1461" s="242"/>
      <c r="Q1461" s="242"/>
      <c r="R1461" s="242"/>
      <c r="S1461" s="242"/>
      <c r="T1461" s="242"/>
      <c r="U1461" s="242"/>
      <c r="V1461" s="242"/>
      <c r="W1461" s="242"/>
      <c r="X1461" s="242"/>
      <c r="Y1461" s="242"/>
      <c r="Z1461" s="242"/>
      <c r="AA1461" s="242"/>
      <c r="AB1461" s="242"/>
      <c r="AC1461" s="242"/>
      <c r="AD1461" s="242"/>
      <c r="AE1461" s="346"/>
      <c r="AF1461" s="346"/>
      <c r="AG1461" s="346"/>
      <c r="AH1461" s="346"/>
      <c r="AI1461" s="346"/>
      <c r="AJ1461" s="346"/>
      <c r="AK1461" s="346"/>
      <c r="AL1461" s="346"/>
      <c r="AM1461" s="346"/>
      <c r="AN1461" s="346"/>
      <c r="AO1461" s="346"/>
      <c r="AP1461" s="346"/>
      <c r="AQ1461" s="346"/>
      <c r="AR1461" s="346"/>
      <c r="AS1461" s="257"/>
    </row>
    <row r="1462" spans="1:46" ht="15" hidden="1" customHeight="1" outlineLevel="1">
      <c r="A1462" s="434"/>
      <c r="B1462" s="239" t="s">
        <v>491</v>
      </c>
      <c r="C1462" s="240"/>
      <c r="D1462" s="241"/>
      <c r="E1462" s="241"/>
      <c r="F1462" s="241"/>
      <c r="G1462" s="241"/>
      <c r="H1462" s="241"/>
      <c r="I1462" s="241"/>
      <c r="J1462" s="241"/>
      <c r="K1462" s="241"/>
      <c r="L1462" s="241"/>
      <c r="M1462" s="241"/>
      <c r="N1462" s="241"/>
      <c r="O1462" s="241"/>
      <c r="P1462" s="241"/>
      <c r="Q1462" s="241"/>
      <c r="R1462" s="241"/>
      <c r="S1462" s="240"/>
      <c r="T1462" s="240"/>
      <c r="U1462" s="240"/>
      <c r="V1462" s="240"/>
      <c r="W1462" s="240"/>
      <c r="X1462" s="240"/>
      <c r="Y1462" s="240"/>
      <c r="Z1462" s="240"/>
      <c r="AA1462" s="240"/>
      <c r="AB1462" s="240"/>
      <c r="AC1462" s="240"/>
      <c r="AD1462" s="240"/>
      <c r="AE1462" s="348"/>
      <c r="AF1462" s="348"/>
      <c r="AG1462" s="348"/>
      <c r="AH1462" s="348"/>
      <c r="AI1462" s="348"/>
      <c r="AJ1462" s="348"/>
      <c r="AK1462" s="348"/>
      <c r="AL1462" s="348"/>
      <c r="AM1462" s="348"/>
      <c r="AN1462" s="348"/>
      <c r="AO1462" s="348"/>
      <c r="AP1462" s="348"/>
      <c r="AQ1462" s="348"/>
      <c r="AR1462" s="348"/>
      <c r="AS1462" s="243"/>
    </row>
    <row r="1463" spans="1:46" ht="15" hidden="1" customHeight="1" outlineLevel="1">
      <c r="A1463" s="434">
        <v>14</v>
      </c>
      <c r="B1463" s="265" t="s">
        <v>492</v>
      </c>
      <c r="C1463" s="242" t="s">
        <v>323</v>
      </c>
      <c r="D1463" s="246"/>
      <c r="E1463" s="246"/>
      <c r="F1463" s="246"/>
      <c r="G1463" s="246"/>
      <c r="H1463" s="246"/>
      <c r="I1463" s="246"/>
      <c r="J1463" s="246"/>
      <c r="K1463" s="246"/>
      <c r="L1463" s="246"/>
      <c r="M1463" s="246"/>
      <c r="N1463" s="246"/>
      <c r="O1463" s="246"/>
      <c r="P1463" s="246"/>
      <c r="Q1463" s="246">
        <v>12</v>
      </c>
      <c r="R1463" s="246"/>
      <c r="S1463" s="246"/>
      <c r="T1463" s="246"/>
      <c r="U1463" s="246"/>
      <c r="V1463" s="246"/>
      <c r="W1463" s="246"/>
      <c r="X1463" s="246"/>
      <c r="Y1463" s="246"/>
      <c r="Z1463" s="246"/>
      <c r="AA1463" s="246"/>
      <c r="AB1463" s="246"/>
      <c r="AC1463" s="246"/>
      <c r="AD1463" s="246"/>
      <c r="AE1463" s="344"/>
      <c r="AF1463" s="344"/>
      <c r="AG1463" s="344"/>
      <c r="AH1463" s="344"/>
      <c r="AI1463" s="344"/>
      <c r="AJ1463" s="344"/>
      <c r="AK1463" s="344"/>
      <c r="AL1463" s="344"/>
      <c r="AM1463" s="344"/>
      <c r="AN1463" s="344"/>
      <c r="AO1463" s="344"/>
      <c r="AP1463" s="344"/>
      <c r="AQ1463" s="344"/>
      <c r="AR1463" s="344"/>
      <c r="AS1463" s="247">
        <f>SUM(AE1463:AR1463)</f>
        <v>0</v>
      </c>
    </row>
    <row r="1464" spans="1:46" ht="15" hidden="1" customHeight="1" outlineLevel="1">
      <c r="A1464" s="434"/>
      <c r="B1464" s="245" t="s">
        <v>709</v>
      </c>
      <c r="C1464" s="242" t="s">
        <v>325</v>
      </c>
      <c r="D1464" s="246"/>
      <c r="E1464" s="246"/>
      <c r="F1464" s="246"/>
      <c r="G1464" s="246"/>
      <c r="H1464" s="246"/>
      <c r="I1464" s="246"/>
      <c r="J1464" s="246"/>
      <c r="K1464" s="246"/>
      <c r="L1464" s="246"/>
      <c r="M1464" s="246"/>
      <c r="N1464" s="246"/>
      <c r="O1464" s="246"/>
      <c r="P1464" s="246"/>
      <c r="Q1464" s="246">
        <f>Q1463</f>
        <v>12</v>
      </c>
      <c r="R1464" s="246"/>
      <c r="S1464" s="246"/>
      <c r="T1464" s="246"/>
      <c r="U1464" s="246"/>
      <c r="V1464" s="246"/>
      <c r="W1464" s="246"/>
      <c r="X1464" s="246"/>
      <c r="Y1464" s="246"/>
      <c r="Z1464" s="246"/>
      <c r="AA1464" s="246"/>
      <c r="AB1464" s="246"/>
      <c r="AC1464" s="246"/>
      <c r="AD1464" s="246"/>
      <c r="AE1464" s="345">
        <f>AE1463</f>
        <v>0</v>
      </c>
      <c r="AF1464" s="345">
        <f t="shared" ref="AF1464:AR1464" si="3581">AF1463</f>
        <v>0</v>
      </c>
      <c r="AG1464" s="345">
        <f t="shared" si="3581"/>
        <v>0</v>
      </c>
      <c r="AH1464" s="345">
        <f t="shared" si="3581"/>
        <v>0</v>
      </c>
      <c r="AI1464" s="345">
        <f t="shared" si="3581"/>
        <v>0</v>
      </c>
      <c r="AJ1464" s="345">
        <f t="shared" si="3581"/>
        <v>0</v>
      </c>
      <c r="AK1464" s="345">
        <f t="shared" si="3581"/>
        <v>0</v>
      </c>
      <c r="AL1464" s="345">
        <f t="shared" si="3581"/>
        <v>0</v>
      </c>
      <c r="AM1464" s="345">
        <f t="shared" si="3581"/>
        <v>0</v>
      </c>
      <c r="AN1464" s="345">
        <f t="shared" si="3581"/>
        <v>0</v>
      </c>
      <c r="AO1464" s="345">
        <f t="shared" si="3581"/>
        <v>0</v>
      </c>
      <c r="AP1464" s="345">
        <f t="shared" si="3581"/>
        <v>0</v>
      </c>
      <c r="AQ1464" s="345">
        <f t="shared" si="3581"/>
        <v>0</v>
      </c>
      <c r="AR1464" s="345">
        <f t="shared" si="3581"/>
        <v>0</v>
      </c>
      <c r="AS1464" s="248"/>
    </row>
    <row r="1465" spans="1:46" ht="15" hidden="1" customHeight="1" outlineLevel="1">
      <c r="A1465" s="434"/>
      <c r="B1465" s="265"/>
      <c r="C1465" s="256"/>
      <c r="D1465" s="242"/>
      <c r="E1465" s="242"/>
      <c r="F1465" s="242"/>
      <c r="G1465" s="242"/>
      <c r="H1465" s="242"/>
      <c r="I1465" s="242"/>
      <c r="J1465" s="242"/>
      <c r="K1465" s="242"/>
      <c r="L1465" s="242"/>
      <c r="M1465" s="242"/>
      <c r="N1465" s="242"/>
      <c r="O1465" s="242"/>
      <c r="P1465" s="242"/>
      <c r="Q1465" s="386"/>
      <c r="R1465" s="242"/>
      <c r="S1465" s="242"/>
      <c r="T1465" s="242"/>
      <c r="U1465" s="242"/>
      <c r="V1465" s="242"/>
      <c r="W1465" s="242"/>
      <c r="X1465" s="242"/>
      <c r="Y1465" s="242"/>
      <c r="Z1465" s="242"/>
      <c r="AA1465" s="242"/>
      <c r="AB1465" s="242"/>
      <c r="AC1465" s="242"/>
      <c r="AD1465" s="242"/>
      <c r="AE1465" s="346"/>
      <c r="AF1465" s="346"/>
      <c r="AG1465" s="346"/>
      <c r="AH1465" s="346"/>
      <c r="AI1465" s="346"/>
      <c r="AJ1465" s="346"/>
      <c r="AK1465" s="346"/>
      <c r="AL1465" s="346"/>
      <c r="AM1465" s="346"/>
      <c r="AN1465" s="346"/>
      <c r="AO1465" s="346"/>
      <c r="AP1465" s="346"/>
      <c r="AQ1465" s="346"/>
      <c r="AR1465" s="346"/>
      <c r="AS1465" s="252"/>
      <c r="AT1465" s="508"/>
    </row>
    <row r="1466" spans="1:46" s="234" customFormat="1" ht="15.6" hidden="1" outlineLevel="1">
      <c r="A1466" s="434"/>
      <c r="B1466" s="239" t="s">
        <v>296</v>
      </c>
      <c r="C1466" s="242"/>
      <c r="D1466" s="242"/>
      <c r="E1466" s="242"/>
      <c r="F1466" s="242"/>
      <c r="G1466" s="242"/>
      <c r="H1466" s="242"/>
      <c r="I1466" s="242"/>
      <c r="J1466" s="242"/>
      <c r="K1466" s="242"/>
      <c r="L1466" s="242"/>
      <c r="M1466" s="242"/>
      <c r="N1466" s="242"/>
      <c r="O1466" s="242"/>
      <c r="P1466" s="242"/>
      <c r="Q1466" s="242"/>
      <c r="R1466" s="242"/>
      <c r="S1466" s="242"/>
      <c r="T1466" s="242"/>
      <c r="U1466" s="242"/>
      <c r="V1466" s="242"/>
      <c r="W1466" s="242"/>
      <c r="X1466" s="242"/>
      <c r="Y1466" s="242"/>
      <c r="Z1466" s="242"/>
      <c r="AA1466" s="242"/>
      <c r="AB1466" s="242"/>
      <c r="AC1466" s="242"/>
      <c r="AD1466" s="242"/>
      <c r="AE1466" s="346"/>
      <c r="AF1466" s="346"/>
      <c r="AG1466" s="346"/>
      <c r="AH1466" s="346"/>
      <c r="AI1466" s="346"/>
      <c r="AJ1466" s="346"/>
      <c r="AK1466" s="350"/>
      <c r="AL1466" s="350"/>
      <c r="AM1466" s="350"/>
      <c r="AN1466" s="350"/>
      <c r="AO1466" s="350"/>
      <c r="AP1466" s="350"/>
      <c r="AQ1466" s="350"/>
      <c r="AR1466" s="350"/>
      <c r="AS1466" s="423"/>
      <c r="AT1466" s="509"/>
    </row>
    <row r="1467" spans="1:46" ht="15" hidden="1" outlineLevel="1">
      <c r="A1467" s="434">
        <v>15</v>
      </c>
      <c r="B1467" s="245" t="s">
        <v>493</v>
      </c>
      <c r="C1467" s="242" t="s">
        <v>323</v>
      </c>
      <c r="D1467" s="246"/>
      <c r="E1467" s="246"/>
      <c r="F1467" s="246"/>
      <c r="G1467" s="246"/>
      <c r="H1467" s="246"/>
      <c r="I1467" s="246"/>
      <c r="J1467" s="246"/>
      <c r="K1467" s="246"/>
      <c r="L1467" s="246"/>
      <c r="M1467" s="246"/>
      <c r="N1467" s="246"/>
      <c r="O1467" s="246"/>
      <c r="P1467" s="246"/>
      <c r="Q1467" s="246">
        <v>0</v>
      </c>
      <c r="R1467" s="246"/>
      <c r="S1467" s="246"/>
      <c r="T1467" s="246"/>
      <c r="U1467" s="246"/>
      <c r="V1467" s="246"/>
      <c r="W1467" s="246"/>
      <c r="X1467" s="246"/>
      <c r="Y1467" s="246"/>
      <c r="Z1467" s="246"/>
      <c r="AA1467" s="246"/>
      <c r="AB1467" s="246"/>
      <c r="AC1467" s="246"/>
      <c r="AD1467" s="246"/>
      <c r="AE1467" s="344"/>
      <c r="AF1467" s="344"/>
      <c r="AG1467" s="344"/>
      <c r="AH1467" s="344"/>
      <c r="AI1467" s="344"/>
      <c r="AJ1467" s="344"/>
      <c r="AK1467" s="344"/>
      <c r="AL1467" s="344"/>
      <c r="AM1467" s="344"/>
      <c r="AN1467" s="344"/>
      <c r="AO1467" s="344"/>
      <c r="AP1467" s="344"/>
      <c r="AQ1467" s="344"/>
      <c r="AR1467" s="344"/>
      <c r="AS1467" s="510">
        <f>SUM(AE1467:AR1467)</f>
        <v>0</v>
      </c>
      <c r="AT1467" s="508"/>
    </row>
    <row r="1468" spans="1:46" ht="15" hidden="1" outlineLevel="1">
      <c r="A1468" s="434"/>
      <c r="B1468" s="245" t="s">
        <v>709</v>
      </c>
      <c r="C1468" s="242" t="s">
        <v>325</v>
      </c>
      <c r="D1468" s="246"/>
      <c r="E1468" s="246"/>
      <c r="F1468" s="246"/>
      <c r="G1468" s="246"/>
      <c r="H1468" s="246"/>
      <c r="I1468" s="246"/>
      <c r="J1468" s="246"/>
      <c r="K1468" s="246"/>
      <c r="L1468" s="246"/>
      <c r="M1468" s="246"/>
      <c r="N1468" s="246"/>
      <c r="O1468" s="246"/>
      <c r="P1468" s="246"/>
      <c r="Q1468" s="246">
        <f>Q1467</f>
        <v>0</v>
      </c>
      <c r="R1468" s="246"/>
      <c r="S1468" s="246"/>
      <c r="T1468" s="246"/>
      <c r="U1468" s="246"/>
      <c r="V1468" s="246"/>
      <c r="W1468" s="246"/>
      <c r="X1468" s="246"/>
      <c r="Y1468" s="246"/>
      <c r="Z1468" s="246"/>
      <c r="AA1468" s="246"/>
      <c r="AB1468" s="246"/>
      <c r="AC1468" s="246"/>
      <c r="AD1468" s="246"/>
      <c r="AE1468" s="345">
        <f>AE1467</f>
        <v>0</v>
      </c>
      <c r="AF1468" s="345">
        <f>AF1467</f>
        <v>0</v>
      </c>
      <c r="AG1468" s="345">
        <f t="shared" ref="AG1468:AI1468" si="3582">AG1467</f>
        <v>0</v>
      </c>
      <c r="AH1468" s="345">
        <f t="shared" si="3582"/>
        <v>0</v>
      </c>
      <c r="AI1468" s="345">
        <f t="shared" si="3582"/>
        <v>0</v>
      </c>
      <c r="AJ1468" s="345">
        <f>AJ1467</f>
        <v>0</v>
      </c>
      <c r="AK1468" s="345">
        <f t="shared" ref="AK1468:AR1468" si="3583">AK1467</f>
        <v>0</v>
      </c>
      <c r="AL1468" s="345">
        <f t="shared" si="3583"/>
        <v>0</v>
      </c>
      <c r="AM1468" s="345">
        <f t="shared" si="3583"/>
        <v>0</v>
      </c>
      <c r="AN1468" s="345">
        <f t="shared" si="3583"/>
        <v>0</v>
      </c>
      <c r="AO1468" s="345">
        <f t="shared" si="3583"/>
        <v>0</v>
      </c>
      <c r="AP1468" s="345">
        <f t="shared" si="3583"/>
        <v>0</v>
      </c>
      <c r="AQ1468" s="345">
        <f t="shared" si="3583"/>
        <v>0</v>
      </c>
      <c r="AR1468" s="345">
        <f t="shared" si="3583"/>
        <v>0</v>
      </c>
      <c r="AS1468" s="248"/>
    </row>
    <row r="1469" spans="1:46" ht="15" hidden="1" outlineLevel="1">
      <c r="A1469" s="434"/>
      <c r="B1469" s="265"/>
      <c r="C1469" s="256"/>
      <c r="D1469" s="242"/>
      <c r="E1469" s="242"/>
      <c r="F1469" s="242"/>
      <c r="G1469" s="242"/>
      <c r="H1469" s="242"/>
      <c r="I1469" s="242"/>
      <c r="J1469" s="242"/>
      <c r="K1469" s="242"/>
      <c r="L1469" s="242"/>
      <c r="M1469" s="242"/>
      <c r="N1469" s="242"/>
      <c r="O1469" s="242"/>
      <c r="P1469" s="242"/>
      <c r="Q1469" s="242"/>
      <c r="R1469" s="242"/>
      <c r="S1469" s="242"/>
      <c r="T1469" s="242"/>
      <c r="U1469" s="242"/>
      <c r="V1469" s="242"/>
      <c r="W1469" s="242"/>
      <c r="X1469" s="242"/>
      <c r="Y1469" s="242"/>
      <c r="Z1469" s="242"/>
      <c r="AA1469" s="242"/>
      <c r="AB1469" s="242"/>
      <c r="AC1469" s="242"/>
      <c r="AD1469" s="242"/>
      <c r="AE1469" s="346"/>
      <c r="AF1469" s="346"/>
      <c r="AG1469" s="346"/>
      <c r="AH1469" s="346"/>
      <c r="AI1469" s="346"/>
      <c r="AJ1469" s="346"/>
      <c r="AK1469" s="346"/>
      <c r="AL1469" s="346"/>
      <c r="AM1469" s="346"/>
      <c r="AN1469" s="346"/>
      <c r="AO1469" s="346"/>
      <c r="AP1469" s="346"/>
      <c r="AQ1469" s="346"/>
      <c r="AR1469" s="346"/>
      <c r="AS1469" s="257"/>
    </row>
    <row r="1470" spans="1:46" s="234" customFormat="1" ht="15" hidden="1" outlineLevel="1">
      <c r="A1470" s="434">
        <v>16</v>
      </c>
      <c r="B1470" s="274" t="s">
        <v>355</v>
      </c>
      <c r="C1470" s="242" t="s">
        <v>323</v>
      </c>
      <c r="D1470" s="246"/>
      <c r="E1470" s="246"/>
      <c r="F1470" s="246"/>
      <c r="G1470" s="246"/>
      <c r="H1470" s="246"/>
      <c r="I1470" s="246"/>
      <c r="J1470" s="246"/>
      <c r="K1470" s="246"/>
      <c r="L1470" s="246"/>
      <c r="M1470" s="246"/>
      <c r="N1470" s="246"/>
      <c r="O1470" s="246"/>
      <c r="P1470" s="246"/>
      <c r="Q1470" s="246">
        <v>0</v>
      </c>
      <c r="R1470" s="246"/>
      <c r="S1470" s="246"/>
      <c r="T1470" s="246"/>
      <c r="U1470" s="246"/>
      <c r="V1470" s="246"/>
      <c r="W1470" s="246"/>
      <c r="X1470" s="246"/>
      <c r="Y1470" s="246"/>
      <c r="Z1470" s="246"/>
      <c r="AA1470" s="246"/>
      <c r="AB1470" s="246"/>
      <c r="AC1470" s="246"/>
      <c r="AD1470" s="246"/>
      <c r="AE1470" s="344"/>
      <c r="AF1470" s="344"/>
      <c r="AG1470" s="344"/>
      <c r="AH1470" s="344"/>
      <c r="AI1470" s="344"/>
      <c r="AJ1470" s="344"/>
      <c r="AK1470" s="344"/>
      <c r="AL1470" s="344"/>
      <c r="AM1470" s="344"/>
      <c r="AN1470" s="344"/>
      <c r="AO1470" s="344"/>
      <c r="AP1470" s="344"/>
      <c r="AQ1470" s="344"/>
      <c r="AR1470" s="344"/>
      <c r="AS1470" s="247">
        <f>SUM(AE1470:AR1470)</f>
        <v>0</v>
      </c>
    </row>
    <row r="1471" spans="1:46" s="234" customFormat="1" ht="15" hidden="1" outlineLevel="1">
      <c r="A1471" s="434"/>
      <c r="B1471" s="245" t="s">
        <v>709</v>
      </c>
      <c r="C1471" s="242" t="s">
        <v>325</v>
      </c>
      <c r="D1471" s="246"/>
      <c r="E1471" s="246"/>
      <c r="F1471" s="246"/>
      <c r="G1471" s="246"/>
      <c r="H1471" s="246"/>
      <c r="I1471" s="246"/>
      <c r="J1471" s="246"/>
      <c r="K1471" s="246"/>
      <c r="L1471" s="246"/>
      <c r="M1471" s="246"/>
      <c r="N1471" s="246"/>
      <c r="O1471" s="246"/>
      <c r="P1471" s="246"/>
      <c r="Q1471" s="246">
        <f>Q1470</f>
        <v>0</v>
      </c>
      <c r="R1471" s="246"/>
      <c r="S1471" s="246"/>
      <c r="T1471" s="246"/>
      <c r="U1471" s="246"/>
      <c r="V1471" s="246"/>
      <c r="W1471" s="246"/>
      <c r="X1471" s="246"/>
      <c r="Y1471" s="246"/>
      <c r="Z1471" s="246"/>
      <c r="AA1471" s="246"/>
      <c r="AB1471" s="246"/>
      <c r="AC1471" s="246"/>
      <c r="AD1471" s="246"/>
      <c r="AE1471" s="345">
        <f>AE1470</f>
        <v>0</v>
      </c>
      <c r="AF1471" s="345">
        <f t="shared" ref="AF1471:AQ1471" si="3584">AF1470</f>
        <v>0</v>
      </c>
      <c r="AG1471" s="345">
        <f t="shared" si="3584"/>
        <v>0</v>
      </c>
      <c r="AH1471" s="345">
        <f t="shared" si="3584"/>
        <v>0</v>
      </c>
      <c r="AI1471" s="345">
        <f t="shared" si="3584"/>
        <v>0</v>
      </c>
      <c r="AJ1471" s="345">
        <f t="shared" si="3584"/>
        <v>0</v>
      </c>
      <c r="AK1471" s="345">
        <f t="shared" si="3584"/>
        <v>0</v>
      </c>
      <c r="AL1471" s="345">
        <f t="shared" si="3584"/>
        <v>0</v>
      </c>
      <c r="AM1471" s="345">
        <f t="shared" si="3584"/>
        <v>0</v>
      </c>
      <c r="AN1471" s="345">
        <f t="shared" si="3584"/>
        <v>0</v>
      </c>
      <c r="AO1471" s="345">
        <f t="shared" si="3584"/>
        <v>0</v>
      </c>
      <c r="AP1471" s="345">
        <f t="shared" si="3584"/>
        <v>0</v>
      </c>
      <c r="AQ1471" s="345">
        <f t="shared" si="3584"/>
        <v>0</v>
      </c>
      <c r="AR1471" s="345">
        <f>AR1470</f>
        <v>0</v>
      </c>
      <c r="AS1471" s="248"/>
    </row>
    <row r="1472" spans="1:46" s="234" customFormat="1" ht="15" hidden="1" outlineLevel="1">
      <c r="A1472" s="434"/>
      <c r="B1472" s="274"/>
      <c r="C1472" s="242"/>
      <c r="D1472" s="242"/>
      <c r="E1472" s="242"/>
      <c r="F1472" s="242"/>
      <c r="G1472" s="242"/>
      <c r="H1472" s="242"/>
      <c r="I1472" s="242"/>
      <c r="J1472" s="242"/>
      <c r="K1472" s="242"/>
      <c r="L1472" s="242"/>
      <c r="M1472" s="242"/>
      <c r="N1472" s="242"/>
      <c r="O1472" s="242"/>
      <c r="P1472" s="242"/>
      <c r="Q1472" s="242"/>
      <c r="R1472" s="242"/>
      <c r="S1472" s="242"/>
      <c r="T1472" s="242"/>
      <c r="U1472" s="242"/>
      <c r="V1472" s="242"/>
      <c r="W1472" s="242"/>
      <c r="X1472" s="242"/>
      <c r="Y1472" s="242"/>
      <c r="Z1472" s="242"/>
      <c r="AA1472" s="242"/>
      <c r="AB1472" s="242"/>
      <c r="AC1472" s="242"/>
      <c r="AD1472" s="242"/>
      <c r="AE1472" s="346"/>
      <c r="AF1472" s="346"/>
      <c r="AG1472" s="346"/>
      <c r="AH1472" s="346"/>
      <c r="AI1472" s="346"/>
      <c r="AJ1472" s="346"/>
      <c r="AK1472" s="350"/>
      <c r="AL1472" s="350"/>
      <c r="AM1472" s="350"/>
      <c r="AN1472" s="350"/>
      <c r="AO1472" s="350"/>
      <c r="AP1472" s="350"/>
      <c r="AQ1472" s="350"/>
      <c r="AR1472" s="350"/>
      <c r="AS1472" s="263"/>
    </row>
    <row r="1473" spans="1:45" ht="15.6" hidden="1" outlineLevel="1">
      <c r="A1473" s="434"/>
      <c r="B1473" s="425" t="s">
        <v>494</v>
      </c>
      <c r="C1473" s="270"/>
      <c r="D1473" s="241"/>
      <c r="E1473" s="240"/>
      <c r="F1473" s="240"/>
      <c r="G1473" s="240"/>
      <c r="H1473" s="240"/>
      <c r="I1473" s="240"/>
      <c r="J1473" s="240"/>
      <c r="K1473" s="240"/>
      <c r="L1473" s="240"/>
      <c r="M1473" s="240"/>
      <c r="N1473" s="240"/>
      <c r="O1473" s="240"/>
      <c r="P1473" s="240"/>
      <c r="Q1473" s="241"/>
      <c r="R1473" s="240"/>
      <c r="S1473" s="240"/>
      <c r="T1473" s="240"/>
      <c r="U1473" s="240"/>
      <c r="V1473" s="240"/>
      <c r="W1473" s="240"/>
      <c r="X1473" s="240"/>
      <c r="Y1473" s="240"/>
      <c r="Z1473" s="240"/>
      <c r="AA1473" s="240"/>
      <c r="AB1473" s="240"/>
      <c r="AC1473" s="240"/>
      <c r="AD1473" s="240"/>
      <c r="AE1473" s="348"/>
      <c r="AF1473" s="348"/>
      <c r="AG1473" s="348"/>
      <c r="AH1473" s="348"/>
      <c r="AI1473" s="348"/>
      <c r="AJ1473" s="348"/>
      <c r="AK1473" s="348"/>
      <c r="AL1473" s="348"/>
      <c r="AM1473" s="348"/>
      <c r="AN1473" s="348"/>
      <c r="AO1473" s="348"/>
      <c r="AP1473" s="348"/>
      <c r="AQ1473" s="348"/>
      <c r="AR1473" s="348"/>
      <c r="AS1473" s="243"/>
    </row>
    <row r="1474" spans="1:45" ht="15" hidden="1" outlineLevel="1">
      <c r="A1474" s="434">
        <v>17</v>
      </c>
      <c r="B1474" s="362" t="s">
        <v>495</v>
      </c>
      <c r="C1474" s="242" t="s">
        <v>323</v>
      </c>
      <c r="D1474" s="246"/>
      <c r="E1474" s="246"/>
      <c r="F1474" s="246"/>
      <c r="G1474" s="246"/>
      <c r="H1474" s="246"/>
      <c r="I1474" s="246"/>
      <c r="J1474" s="246"/>
      <c r="K1474" s="246"/>
      <c r="L1474" s="246"/>
      <c r="M1474" s="246"/>
      <c r="N1474" s="246"/>
      <c r="O1474" s="246"/>
      <c r="P1474" s="246"/>
      <c r="Q1474" s="246">
        <v>12</v>
      </c>
      <c r="R1474" s="246"/>
      <c r="S1474" s="246"/>
      <c r="T1474" s="246"/>
      <c r="U1474" s="246"/>
      <c r="V1474" s="246"/>
      <c r="W1474" s="246"/>
      <c r="X1474" s="246"/>
      <c r="Y1474" s="246"/>
      <c r="Z1474" s="246"/>
      <c r="AA1474" s="246"/>
      <c r="AB1474" s="246"/>
      <c r="AC1474" s="246"/>
      <c r="AD1474" s="246"/>
      <c r="AE1474" s="360"/>
      <c r="AF1474" s="344"/>
      <c r="AG1474" s="344"/>
      <c r="AH1474" s="344"/>
      <c r="AI1474" s="344"/>
      <c r="AJ1474" s="344"/>
      <c r="AK1474" s="344"/>
      <c r="AL1474" s="349"/>
      <c r="AM1474" s="349"/>
      <c r="AN1474" s="349"/>
      <c r="AO1474" s="349"/>
      <c r="AP1474" s="349"/>
      <c r="AQ1474" s="349"/>
      <c r="AR1474" s="349"/>
      <c r="AS1474" s="247">
        <f>SUM(AE1474:AR1474)</f>
        <v>0</v>
      </c>
    </row>
    <row r="1475" spans="1:45" ht="15" hidden="1" outlineLevel="1">
      <c r="A1475" s="434"/>
      <c r="B1475" s="245" t="s">
        <v>709</v>
      </c>
      <c r="C1475" s="242" t="s">
        <v>325</v>
      </c>
      <c r="D1475" s="246"/>
      <c r="E1475" s="246"/>
      <c r="F1475" s="246"/>
      <c r="G1475" s="246"/>
      <c r="H1475" s="246"/>
      <c r="I1475" s="246"/>
      <c r="J1475" s="246"/>
      <c r="K1475" s="246"/>
      <c r="L1475" s="246"/>
      <c r="M1475" s="246"/>
      <c r="N1475" s="246"/>
      <c r="O1475" s="246"/>
      <c r="P1475" s="246"/>
      <c r="Q1475" s="246">
        <f>Q1474</f>
        <v>12</v>
      </c>
      <c r="R1475" s="246"/>
      <c r="S1475" s="246"/>
      <c r="T1475" s="246"/>
      <c r="U1475" s="246"/>
      <c r="V1475" s="246"/>
      <c r="W1475" s="246"/>
      <c r="X1475" s="246"/>
      <c r="Y1475" s="246"/>
      <c r="Z1475" s="246"/>
      <c r="AA1475" s="246"/>
      <c r="AB1475" s="246"/>
      <c r="AC1475" s="246"/>
      <c r="AD1475" s="246"/>
      <c r="AE1475" s="345">
        <f>AE1474</f>
        <v>0</v>
      </c>
      <c r="AF1475" s="345">
        <f t="shared" ref="AF1475:AR1475" si="3585">AF1474</f>
        <v>0</v>
      </c>
      <c r="AG1475" s="345">
        <f t="shared" si="3585"/>
        <v>0</v>
      </c>
      <c r="AH1475" s="345">
        <f t="shared" si="3585"/>
        <v>0</v>
      </c>
      <c r="AI1475" s="345">
        <f t="shared" si="3585"/>
        <v>0</v>
      </c>
      <c r="AJ1475" s="345">
        <f t="shared" si="3585"/>
        <v>0</v>
      </c>
      <c r="AK1475" s="345">
        <f t="shared" si="3585"/>
        <v>0</v>
      </c>
      <c r="AL1475" s="345">
        <f t="shared" si="3585"/>
        <v>0</v>
      </c>
      <c r="AM1475" s="345">
        <f t="shared" si="3585"/>
        <v>0</v>
      </c>
      <c r="AN1475" s="345">
        <f t="shared" si="3585"/>
        <v>0</v>
      </c>
      <c r="AO1475" s="345">
        <f t="shared" si="3585"/>
        <v>0</v>
      </c>
      <c r="AP1475" s="345">
        <f t="shared" si="3585"/>
        <v>0</v>
      </c>
      <c r="AQ1475" s="345">
        <f t="shared" si="3585"/>
        <v>0</v>
      </c>
      <c r="AR1475" s="345">
        <f t="shared" si="3585"/>
        <v>0</v>
      </c>
      <c r="AS1475" s="257"/>
    </row>
    <row r="1476" spans="1:45" ht="15" hidden="1" outlineLevel="1">
      <c r="A1476" s="434"/>
      <c r="B1476" s="245"/>
      <c r="C1476" s="242"/>
      <c r="D1476" s="242"/>
      <c r="E1476" s="242"/>
      <c r="F1476" s="242"/>
      <c r="G1476" s="242"/>
      <c r="H1476" s="242"/>
      <c r="I1476" s="242"/>
      <c r="J1476" s="242"/>
      <c r="K1476" s="242"/>
      <c r="L1476" s="242"/>
      <c r="M1476" s="242"/>
      <c r="N1476" s="242"/>
      <c r="O1476" s="242"/>
      <c r="P1476" s="242"/>
      <c r="Q1476" s="242"/>
      <c r="R1476" s="242"/>
      <c r="S1476" s="242"/>
      <c r="T1476" s="242"/>
      <c r="U1476" s="242"/>
      <c r="V1476" s="242"/>
      <c r="W1476" s="242"/>
      <c r="X1476" s="242"/>
      <c r="Y1476" s="242"/>
      <c r="Z1476" s="242"/>
      <c r="AA1476" s="242"/>
      <c r="AB1476" s="242"/>
      <c r="AC1476" s="242"/>
      <c r="AD1476" s="242"/>
      <c r="AE1476" s="356"/>
      <c r="AF1476" s="359"/>
      <c r="AG1476" s="359"/>
      <c r="AH1476" s="359"/>
      <c r="AI1476" s="359"/>
      <c r="AJ1476" s="359"/>
      <c r="AK1476" s="359"/>
      <c r="AL1476" s="359"/>
      <c r="AM1476" s="359"/>
      <c r="AN1476" s="359"/>
      <c r="AO1476" s="359"/>
      <c r="AP1476" s="359"/>
      <c r="AQ1476" s="359"/>
      <c r="AR1476" s="359"/>
      <c r="AS1476" s="257"/>
    </row>
    <row r="1477" spans="1:45" ht="15" hidden="1" outlineLevel="1">
      <c r="A1477" s="434">
        <v>18</v>
      </c>
      <c r="B1477" s="362" t="s">
        <v>496</v>
      </c>
      <c r="C1477" s="242" t="s">
        <v>323</v>
      </c>
      <c r="D1477" s="246"/>
      <c r="E1477" s="246"/>
      <c r="F1477" s="246"/>
      <c r="G1477" s="246"/>
      <c r="H1477" s="246"/>
      <c r="I1477" s="246"/>
      <c r="J1477" s="246"/>
      <c r="K1477" s="246"/>
      <c r="L1477" s="246"/>
      <c r="M1477" s="246"/>
      <c r="N1477" s="246"/>
      <c r="O1477" s="246"/>
      <c r="P1477" s="246"/>
      <c r="Q1477" s="246">
        <v>12</v>
      </c>
      <c r="R1477" s="246"/>
      <c r="S1477" s="246"/>
      <c r="T1477" s="246"/>
      <c r="U1477" s="246"/>
      <c r="V1477" s="246"/>
      <c r="W1477" s="246"/>
      <c r="X1477" s="246"/>
      <c r="Y1477" s="246"/>
      <c r="Z1477" s="246"/>
      <c r="AA1477" s="246"/>
      <c r="AB1477" s="246"/>
      <c r="AC1477" s="246"/>
      <c r="AD1477" s="246"/>
      <c r="AE1477" s="360"/>
      <c r="AF1477" s="344"/>
      <c r="AG1477" s="344"/>
      <c r="AH1477" s="344"/>
      <c r="AI1477" s="344"/>
      <c r="AJ1477" s="344"/>
      <c r="AK1477" s="344"/>
      <c r="AL1477" s="349"/>
      <c r="AM1477" s="349"/>
      <c r="AN1477" s="349"/>
      <c r="AO1477" s="349"/>
      <c r="AP1477" s="349"/>
      <c r="AQ1477" s="349"/>
      <c r="AR1477" s="349"/>
      <c r="AS1477" s="247">
        <f>SUM(AE1477:AR1477)</f>
        <v>0</v>
      </c>
    </row>
    <row r="1478" spans="1:45" ht="15" hidden="1" outlineLevel="1">
      <c r="A1478" s="434"/>
      <c r="B1478" s="245" t="s">
        <v>709</v>
      </c>
      <c r="C1478" s="242" t="s">
        <v>325</v>
      </c>
      <c r="D1478" s="246"/>
      <c r="E1478" s="246"/>
      <c r="F1478" s="246"/>
      <c r="G1478" s="246"/>
      <c r="H1478" s="246"/>
      <c r="I1478" s="246"/>
      <c r="J1478" s="246"/>
      <c r="K1478" s="246"/>
      <c r="L1478" s="246"/>
      <c r="M1478" s="246"/>
      <c r="N1478" s="246"/>
      <c r="O1478" s="246"/>
      <c r="P1478" s="246"/>
      <c r="Q1478" s="246">
        <f>Q1477</f>
        <v>12</v>
      </c>
      <c r="R1478" s="246"/>
      <c r="S1478" s="246"/>
      <c r="T1478" s="246"/>
      <c r="U1478" s="246"/>
      <c r="V1478" s="246"/>
      <c r="W1478" s="246"/>
      <c r="X1478" s="246"/>
      <c r="Y1478" s="246"/>
      <c r="Z1478" s="246"/>
      <c r="AA1478" s="246"/>
      <c r="AB1478" s="246"/>
      <c r="AC1478" s="246"/>
      <c r="AD1478" s="246"/>
      <c r="AE1478" s="345">
        <f>AE1477</f>
        <v>0</v>
      </c>
      <c r="AF1478" s="345">
        <f t="shared" ref="AF1478:AR1478" si="3586">AF1477</f>
        <v>0</v>
      </c>
      <c r="AG1478" s="345">
        <f t="shared" si="3586"/>
        <v>0</v>
      </c>
      <c r="AH1478" s="345">
        <f t="shared" si="3586"/>
        <v>0</v>
      </c>
      <c r="AI1478" s="345">
        <f t="shared" si="3586"/>
        <v>0</v>
      </c>
      <c r="AJ1478" s="345">
        <f t="shared" si="3586"/>
        <v>0</v>
      </c>
      <c r="AK1478" s="345">
        <f t="shared" si="3586"/>
        <v>0</v>
      </c>
      <c r="AL1478" s="345">
        <f t="shared" si="3586"/>
        <v>0</v>
      </c>
      <c r="AM1478" s="345">
        <f t="shared" si="3586"/>
        <v>0</v>
      </c>
      <c r="AN1478" s="345">
        <f t="shared" si="3586"/>
        <v>0</v>
      </c>
      <c r="AO1478" s="345">
        <f t="shared" si="3586"/>
        <v>0</v>
      </c>
      <c r="AP1478" s="345">
        <f t="shared" si="3586"/>
        <v>0</v>
      </c>
      <c r="AQ1478" s="345">
        <f t="shared" si="3586"/>
        <v>0</v>
      </c>
      <c r="AR1478" s="345">
        <f t="shared" si="3586"/>
        <v>0</v>
      </c>
      <c r="AS1478" s="257"/>
    </row>
    <row r="1479" spans="1:45" ht="15" hidden="1" outlineLevel="1">
      <c r="A1479" s="434"/>
      <c r="B1479" s="272"/>
      <c r="C1479" s="242"/>
      <c r="D1479" s="242"/>
      <c r="E1479" s="242"/>
      <c r="F1479" s="242"/>
      <c r="G1479" s="242"/>
      <c r="H1479" s="242"/>
      <c r="I1479" s="242"/>
      <c r="J1479" s="242"/>
      <c r="K1479" s="242"/>
      <c r="L1479" s="242"/>
      <c r="M1479" s="242"/>
      <c r="N1479" s="242"/>
      <c r="O1479" s="242"/>
      <c r="P1479" s="242"/>
      <c r="Q1479" s="242"/>
      <c r="R1479" s="242"/>
      <c r="S1479" s="242"/>
      <c r="T1479" s="242"/>
      <c r="U1479" s="242"/>
      <c r="V1479" s="242"/>
      <c r="W1479" s="242"/>
      <c r="X1479" s="242"/>
      <c r="Y1479" s="242"/>
      <c r="Z1479" s="242"/>
      <c r="AA1479" s="242"/>
      <c r="AB1479" s="242"/>
      <c r="AC1479" s="242"/>
      <c r="AD1479" s="242"/>
      <c r="AE1479" s="357"/>
      <c r="AF1479" s="358"/>
      <c r="AG1479" s="358"/>
      <c r="AH1479" s="358"/>
      <c r="AI1479" s="358"/>
      <c r="AJ1479" s="358"/>
      <c r="AK1479" s="358"/>
      <c r="AL1479" s="358"/>
      <c r="AM1479" s="358"/>
      <c r="AN1479" s="358"/>
      <c r="AO1479" s="358"/>
      <c r="AP1479" s="358"/>
      <c r="AQ1479" s="358"/>
      <c r="AR1479" s="358"/>
      <c r="AS1479" s="248"/>
    </row>
    <row r="1480" spans="1:45" ht="15" hidden="1" outlineLevel="1">
      <c r="A1480" s="434">
        <v>19</v>
      </c>
      <c r="B1480" s="362" t="s">
        <v>497</v>
      </c>
      <c r="C1480" s="242" t="s">
        <v>323</v>
      </c>
      <c r="D1480" s="246"/>
      <c r="E1480" s="246"/>
      <c r="F1480" s="246"/>
      <c r="G1480" s="246"/>
      <c r="H1480" s="246"/>
      <c r="I1480" s="246"/>
      <c r="J1480" s="246"/>
      <c r="K1480" s="246"/>
      <c r="L1480" s="246"/>
      <c r="M1480" s="246"/>
      <c r="N1480" s="246"/>
      <c r="O1480" s="246"/>
      <c r="P1480" s="246"/>
      <c r="Q1480" s="246">
        <v>12</v>
      </c>
      <c r="R1480" s="246"/>
      <c r="S1480" s="246"/>
      <c r="T1480" s="246"/>
      <c r="U1480" s="246"/>
      <c r="V1480" s="246"/>
      <c r="W1480" s="246"/>
      <c r="X1480" s="246"/>
      <c r="Y1480" s="246"/>
      <c r="Z1480" s="246"/>
      <c r="AA1480" s="246"/>
      <c r="AB1480" s="246"/>
      <c r="AC1480" s="246"/>
      <c r="AD1480" s="246"/>
      <c r="AE1480" s="360"/>
      <c r="AF1480" s="344"/>
      <c r="AG1480" s="344"/>
      <c r="AH1480" s="344"/>
      <c r="AI1480" s="344"/>
      <c r="AJ1480" s="344"/>
      <c r="AK1480" s="344"/>
      <c r="AL1480" s="349"/>
      <c r="AM1480" s="349"/>
      <c r="AN1480" s="349"/>
      <c r="AO1480" s="349"/>
      <c r="AP1480" s="349"/>
      <c r="AQ1480" s="349"/>
      <c r="AR1480" s="349"/>
      <c r="AS1480" s="247">
        <f>SUM(AE1480:AR1480)</f>
        <v>0</v>
      </c>
    </row>
    <row r="1481" spans="1:45" ht="15" hidden="1" outlineLevel="1">
      <c r="A1481" s="434"/>
      <c r="B1481" s="245" t="s">
        <v>709</v>
      </c>
      <c r="C1481" s="242" t="s">
        <v>325</v>
      </c>
      <c r="D1481" s="246"/>
      <c r="E1481" s="246"/>
      <c r="F1481" s="246"/>
      <c r="G1481" s="246"/>
      <c r="H1481" s="246"/>
      <c r="I1481" s="246"/>
      <c r="J1481" s="246"/>
      <c r="K1481" s="246"/>
      <c r="L1481" s="246"/>
      <c r="M1481" s="246"/>
      <c r="N1481" s="246"/>
      <c r="O1481" s="246"/>
      <c r="P1481" s="246"/>
      <c r="Q1481" s="246">
        <f>Q1480</f>
        <v>12</v>
      </c>
      <c r="R1481" s="246"/>
      <c r="S1481" s="246"/>
      <c r="T1481" s="246"/>
      <c r="U1481" s="246"/>
      <c r="V1481" s="246"/>
      <c r="W1481" s="246"/>
      <c r="X1481" s="246"/>
      <c r="Y1481" s="246"/>
      <c r="Z1481" s="246"/>
      <c r="AA1481" s="246"/>
      <c r="AB1481" s="246"/>
      <c r="AC1481" s="246"/>
      <c r="AD1481" s="246"/>
      <c r="AE1481" s="345">
        <f>AE1480</f>
        <v>0</v>
      </c>
      <c r="AF1481" s="345">
        <f t="shared" ref="AF1481:AR1481" si="3587">AF1480</f>
        <v>0</v>
      </c>
      <c r="AG1481" s="345">
        <f t="shared" si="3587"/>
        <v>0</v>
      </c>
      <c r="AH1481" s="345">
        <f t="shared" si="3587"/>
        <v>0</v>
      </c>
      <c r="AI1481" s="345">
        <f t="shared" si="3587"/>
        <v>0</v>
      </c>
      <c r="AJ1481" s="345">
        <f t="shared" si="3587"/>
        <v>0</v>
      </c>
      <c r="AK1481" s="345">
        <f t="shared" si="3587"/>
        <v>0</v>
      </c>
      <c r="AL1481" s="345">
        <f t="shared" si="3587"/>
        <v>0</v>
      </c>
      <c r="AM1481" s="345">
        <f t="shared" si="3587"/>
        <v>0</v>
      </c>
      <c r="AN1481" s="345">
        <f t="shared" si="3587"/>
        <v>0</v>
      </c>
      <c r="AO1481" s="345">
        <f t="shared" si="3587"/>
        <v>0</v>
      </c>
      <c r="AP1481" s="345">
        <f t="shared" si="3587"/>
        <v>0</v>
      </c>
      <c r="AQ1481" s="345">
        <f t="shared" si="3587"/>
        <v>0</v>
      </c>
      <c r="AR1481" s="345">
        <f t="shared" si="3587"/>
        <v>0</v>
      </c>
      <c r="AS1481" s="248"/>
    </row>
    <row r="1482" spans="1:45" ht="15" hidden="1" outlineLevel="1">
      <c r="A1482" s="434"/>
      <c r="B1482" s="272"/>
      <c r="C1482" s="242"/>
      <c r="D1482" s="242"/>
      <c r="E1482" s="242"/>
      <c r="F1482" s="242"/>
      <c r="G1482" s="242"/>
      <c r="H1482" s="242"/>
      <c r="I1482" s="242"/>
      <c r="J1482" s="242"/>
      <c r="K1482" s="242"/>
      <c r="L1482" s="242"/>
      <c r="M1482" s="242"/>
      <c r="N1482" s="242"/>
      <c r="O1482" s="242"/>
      <c r="P1482" s="242"/>
      <c r="Q1482" s="242"/>
      <c r="R1482" s="242"/>
      <c r="S1482" s="242"/>
      <c r="T1482" s="242"/>
      <c r="U1482" s="242"/>
      <c r="V1482" s="242"/>
      <c r="W1482" s="242"/>
      <c r="X1482" s="242"/>
      <c r="Y1482" s="242"/>
      <c r="Z1482" s="242"/>
      <c r="AA1482" s="242"/>
      <c r="AB1482" s="242"/>
      <c r="AC1482" s="242"/>
      <c r="AD1482" s="242"/>
      <c r="AE1482" s="346"/>
      <c r="AF1482" s="346"/>
      <c r="AG1482" s="346"/>
      <c r="AH1482" s="346"/>
      <c r="AI1482" s="346"/>
      <c r="AJ1482" s="346"/>
      <c r="AK1482" s="346"/>
      <c r="AL1482" s="346"/>
      <c r="AM1482" s="346"/>
      <c r="AN1482" s="346"/>
      <c r="AO1482" s="346"/>
      <c r="AP1482" s="346"/>
      <c r="AQ1482" s="346"/>
      <c r="AR1482" s="346"/>
      <c r="AS1482" s="257"/>
    </row>
    <row r="1483" spans="1:45" ht="15" hidden="1" outlineLevel="1">
      <c r="A1483" s="434">
        <v>20</v>
      </c>
      <c r="B1483" s="362" t="s">
        <v>498</v>
      </c>
      <c r="C1483" s="242" t="s">
        <v>323</v>
      </c>
      <c r="D1483" s="246"/>
      <c r="E1483" s="246"/>
      <c r="F1483" s="246"/>
      <c r="G1483" s="246"/>
      <c r="H1483" s="246"/>
      <c r="I1483" s="246"/>
      <c r="J1483" s="246"/>
      <c r="K1483" s="246"/>
      <c r="L1483" s="246"/>
      <c r="M1483" s="246"/>
      <c r="N1483" s="246"/>
      <c r="O1483" s="246"/>
      <c r="P1483" s="246"/>
      <c r="Q1483" s="246">
        <v>12</v>
      </c>
      <c r="R1483" s="246"/>
      <c r="S1483" s="246"/>
      <c r="T1483" s="246"/>
      <c r="U1483" s="246"/>
      <c r="V1483" s="246"/>
      <c r="W1483" s="246"/>
      <c r="X1483" s="246"/>
      <c r="Y1483" s="246"/>
      <c r="Z1483" s="246"/>
      <c r="AA1483" s="246"/>
      <c r="AB1483" s="246"/>
      <c r="AC1483" s="246"/>
      <c r="AD1483" s="246"/>
      <c r="AE1483" s="360"/>
      <c r="AF1483" s="344"/>
      <c r="AG1483" s="344"/>
      <c r="AH1483" s="344"/>
      <c r="AI1483" s="344"/>
      <c r="AJ1483" s="344"/>
      <c r="AK1483" s="344"/>
      <c r="AL1483" s="349"/>
      <c r="AM1483" s="349"/>
      <c r="AN1483" s="349"/>
      <c r="AO1483" s="349"/>
      <c r="AP1483" s="349"/>
      <c r="AQ1483" s="349"/>
      <c r="AR1483" s="349"/>
      <c r="AS1483" s="247">
        <f>SUM(AE1483:AR1483)</f>
        <v>0</v>
      </c>
    </row>
    <row r="1484" spans="1:45" ht="15" hidden="1" outlineLevel="1">
      <c r="A1484" s="434"/>
      <c r="B1484" s="245" t="s">
        <v>709</v>
      </c>
      <c r="C1484" s="242" t="s">
        <v>325</v>
      </c>
      <c r="D1484" s="246"/>
      <c r="E1484" s="246"/>
      <c r="F1484" s="246"/>
      <c r="G1484" s="246"/>
      <c r="H1484" s="246"/>
      <c r="I1484" s="246"/>
      <c r="J1484" s="246"/>
      <c r="K1484" s="246"/>
      <c r="L1484" s="246"/>
      <c r="M1484" s="246"/>
      <c r="N1484" s="246"/>
      <c r="O1484" s="246"/>
      <c r="P1484" s="246"/>
      <c r="Q1484" s="246">
        <f>Q1483</f>
        <v>12</v>
      </c>
      <c r="R1484" s="246"/>
      <c r="S1484" s="246"/>
      <c r="T1484" s="246"/>
      <c r="U1484" s="246"/>
      <c r="V1484" s="246"/>
      <c r="W1484" s="246"/>
      <c r="X1484" s="246"/>
      <c r="Y1484" s="246"/>
      <c r="Z1484" s="246"/>
      <c r="AA1484" s="246"/>
      <c r="AB1484" s="246"/>
      <c r="AC1484" s="246"/>
      <c r="AD1484" s="246"/>
      <c r="AE1484" s="345">
        <f t="shared" ref="AE1484:AR1484" si="3588">AE1483</f>
        <v>0</v>
      </c>
      <c r="AF1484" s="345">
        <f t="shared" si="3588"/>
        <v>0</v>
      </c>
      <c r="AG1484" s="345">
        <f t="shared" si="3588"/>
        <v>0</v>
      </c>
      <c r="AH1484" s="345">
        <f t="shared" si="3588"/>
        <v>0</v>
      </c>
      <c r="AI1484" s="345">
        <f t="shared" si="3588"/>
        <v>0</v>
      </c>
      <c r="AJ1484" s="345">
        <f t="shared" si="3588"/>
        <v>0</v>
      </c>
      <c r="AK1484" s="345">
        <f t="shared" si="3588"/>
        <v>0</v>
      </c>
      <c r="AL1484" s="345">
        <f t="shared" si="3588"/>
        <v>0</v>
      </c>
      <c r="AM1484" s="345">
        <f t="shared" si="3588"/>
        <v>0</v>
      </c>
      <c r="AN1484" s="345">
        <f t="shared" si="3588"/>
        <v>0</v>
      </c>
      <c r="AO1484" s="345">
        <f t="shared" si="3588"/>
        <v>0</v>
      </c>
      <c r="AP1484" s="345">
        <f t="shared" si="3588"/>
        <v>0</v>
      </c>
      <c r="AQ1484" s="345">
        <f t="shared" si="3588"/>
        <v>0</v>
      </c>
      <c r="AR1484" s="345">
        <f t="shared" si="3588"/>
        <v>0</v>
      </c>
      <c r="AS1484" s="257"/>
    </row>
    <row r="1485" spans="1:45" ht="15.6" hidden="1" outlineLevel="1">
      <c r="A1485" s="434"/>
      <c r="B1485" s="273"/>
      <c r="C1485" s="251"/>
      <c r="D1485" s="242"/>
      <c r="E1485" s="242"/>
      <c r="F1485" s="242"/>
      <c r="G1485" s="242"/>
      <c r="H1485" s="242"/>
      <c r="I1485" s="242"/>
      <c r="J1485" s="242"/>
      <c r="K1485" s="242"/>
      <c r="L1485" s="242"/>
      <c r="M1485" s="242"/>
      <c r="N1485" s="242"/>
      <c r="O1485" s="242"/>
      <c r="P1485" s="242"/>
      <c r="Q1485" s="251"/>
      <c r="R1485" s="242"/>
      <c r="S1485" s="242"/>
      <c r="T1485" s="242"/>
      <c r="U1485" s="242"/>
      <c r="V1485" s="242"/>
      <c r="W1485" s="242"/>
      <c r="X1485" s="242"/>
      <c r="Y1485" s="242"/>
      <c r="Z1485" s="242"/>
      <c r="AA1485" s="242"/>
      <c r="AB1485" s="242"/>
      <c r="AC1485" s="242"/>
      <c r="AD1485" s="242"/>
      <c r="AE1485" s="346"/>
      <c r="AF1485" s="346"/>
      <c r="AG1485" s="346"/>
      <c r="AH1485" s="346"/>
      <c r="AI1485" s="346"/>
      <c r="AJ1485" s="346"/>
      <c r="AK1485" s="346"/>
      <c r="AL1485" s="346"/>
      <c r="AM1485" s="346"/>
      <c r="AN1485" s="346"/>
      <c r="AO1485" s="346"/>
      <c r="AP1485" s="346"/>
      <c r="AQ1485" s="346"/>
      <c r="AR1485" s="346"/>
      <c r="AS1485" s="257"/>
    </row>
    <row r="1486" spans="1:45" ht="15.6" hidden="1" outlineLevel="1">
      <c r="A1486" s="434"/>
      <c r="B1486" s="424" t="s">
        <v>499</v>
      </c>
      <c r="C1486" s="242"/>
      <c r="D1486" s="242"/>
      <c r="E1486" s="242"/>
      <c r="F1486" s="242"/>
      <c r="G1486" s="242"/>
      <c r="H1486" s="242"/>
      <c r="I1486" s="242"/>
      <c r="J1486" s="242"/>
      <c r="K1486" s="242"/>
      <c r="L1486" s="242"/>
      <c r="M1486" s="242"/>
      <c r="N1486" s="242"/>
      <c r="O1486" s="242"/>
      <c r="P1486" s="242"/>
      <c r="Q1486" s="242"/>
      <c r="R1486" s="242"/>
      <c r="S1486" s="242"/>
      <c r="T1486" s="242"/>
      <c r="U1486" s="242"/>
      <c r="V1486" s="242"/>
      <c r="W1486" s="242"/>
      <c r="X1486" s="242"/>
      <c r="Y1486" s="242"/>
      <c r="Z1486" s="242"/>
      <c r="AA1486" s="242"/>
      <c r="AB1486" s="242"/>
      <c r="AC1486" s="242"/>
      <c r="AD1486" s="242"/>
      <c r="AE1486" s="356"/>
      <c r="AF1486" s="359"/>
      <c r="AG1486" s="359"/>
      <c r="AH1486" s="359"/>
      <c r="AI1486" s="359"/>
      <c r="AJ1486" s="359"/>
      <c r="AK1486" s="359"/>
      <c r="AL1486" s="359"/>
      <c r="AM1486" s="359"/>
      <c r="AN1486" s="359"/>
      <c r="AO1486" s="359"/>
      <c r="AP1486" s="359"/>
      <c r="AQ1486" s="359"/>
      <c r="AR1486" s="359"/>
      <c r="AS1486" s="257"/>
    </row>
    <row r="1487" spans="1:45" ht="15.6" hidden="1" outlineLevel="1">
      <c r="A1487" s="434"/>
      <c r="B1487" s="413" t="s">
        <v>500</v>
      </c>
      <c r="C1487" s="242"/>
      <c r="D1487" s="242"/>
      <c r="E1487" s="242"/>
      <c r="F1487" s="242"/>
      <c r="G1487" s="242"/>
      <c r="H1487" s="242"/>
      <c r="I1487" s="242"/>
      <c r="J1487" s="242"/>
      <c r="K1487" s="242"/>
      <c r="L1487" s="242"/>
      <c r="M1487" s="242"/>
      <c r="N1487" s="242"/>
      <c r="O1487" s="242"/>
      <c r="P1487" s="242"/>
      <c r="Q1487" s="242"/>
      <c r="R1487" s="242"/>
      <c r="S1487" s="242"/>
      <c r="T1487" s="242"/>
      <c r="U1487" s="242"/>
      <c r="V1487" s="242"/>
      <c r="W1487" s="242"/>
      <c r="X1487" s="242"/>
      <c r="Y1487" s="242"/>
      <c r="Z1487" s="242"/>
      <c r="AA1487" s="242"/>
      <c r="AB1487" s="242"/>
      <c r="AC1487" s="242"/>
      <c r="AD1487" s="242"/>
      <c r="AE1487" s="356"/>
      <c r="AF1487" s="359"/>
      <c r="AG1487" s="359"/>
      <c r="AH1487" s="359"/>
      <c r="AI1487" s="359"/>
      <c r="AJ1487" s="359"/>
      <c r="AK1487" s="359"/>
      <c r="AL1487" s="359"/>
      <c r="AM1487" s="359"/>
      <c r="AN1487" s="359"/>
      <c r="AO1487" s="359"/>
      <c r="AP1487" s="359"/>
      <c r="AQ1487" s="359"/>
      <c r="AR1487" s="359"/>
      <c r="AS1487" s="257"/>
    </row>
    <row r="1488" spans="1:45" ht="15" hidden="1" customHeight="1" outlineLevel="1">
      <c r="A1488" s="434">
        <v>21</v>
      </c>
      <c r="B1488" s="362" t="s">
        <v>501</v>
      </c>
      <c r="C1488" s="242" t="s">
        <v>323</v>
      </c>
      <c r="D1488" s="246"/>
      <c r="E1488" s="246"/>
      <c r="F1488" s="246"/>
      <c r="G1488" s="246"/>
      <c r="H1488" s="246"/>
      <c r="I1488" s="246"/>
      <c r="J1488" s="246"/>
      <c r="K1488" s="246"/>
      <c r="L1488" s="246"/>
      <c r="M1488" s="246"/>
      <c r="N1488" s="246"/>
      <c r="O1488" s="246"/>
      <c r="P1488" s="246"/>
      <c r="Q1488" s="242"/>
      <c r="R1488" s="246"/>
      <c r="S1488" s="246"/>
      <c r="T1488" s="246"/>
      <c r="U1488" s="246"/>
      <c r="V1488" s="246"/>
      <c r="W1488" s="246"/>
      <c r="X1488" s="246"/>
      <c r="Y1488" s="246"/>
      <c r="Z1488" s="246"/>
      <c r="AA1488" s="246"/>
      <c r="AB1488" s="246"/>
      <c r="AC1488" s="246"/>
      <c r="AD1488" s="246"/>
      <c r="AE1488" s="344"/>
      <c r="AF1488" s="344"/>
      <c r="AG1488" s="344"/>
      <c r="AH1488" s="344"/>
      <c r="AI1488" s="344"/>
      <c r="AJ1488" s="344"/>
      <c r="AK1488" s="344"/>
      <c r="AL1488" s="344"/>
      <c r="AM1488" s="344"/>
      <c r="AN1488" s="344"/>
      <c r="AO1488" s="344"/>
      <c r="AP1488" s="344"/>
      <c r="AQ1488" s="344"/>
      <c r="AR1488" s="344"/>
      <c r="AS1488" s="247">
        <f>SUM(AE1488:AR1488)</f>
        <v>0</v>
      </c>
    </row>
    <row r="1489" spans="1:45" ht="15" hidden="1" customHeight="1" outlineLevel="1">
      <c r="A1489" s="434"/>
      <c r="B1489" s="245" t="s">
        <v>709</v>
      </c>
      <c r="C1489" s="242" t="s">
        <v>325</v>
      </c>
      <c r="D1489" s="246"/>
      <c r="E1489" s="246"/>
      <c r="F1489" s="246"/>
      <c r="G1489" s="246"/>
      <c r="H1489" s="246"/>
      <c r="I1489" s="246"/>
      <c r="J1489" s="246"/>
      <c r="K1489" s="246"/>
      <c r="L1489" s="246"/>
      <c r="M1489" s="246"/>
      <c r="N1489" s="246"/>
      <c r="O1489" s="246"/>
      <c r="P1489" s="246"/>
      <c r="Q1489" s="242"/>
      <c r="R1489" s="246"/>
      <c r="S1489" s="246"/>
      <c r="T1489" s="246"/>
      <c r="U1489" s="246"/>
      <c r="V1489" s="246"/>
      <c r="W1489" s="246"/>
      <c r="X1489" s="246"/>
      <c r="Y1489" s="246"/>
      <c r="Z1489" s="246"/>
      <c r="AA1489" s="246"/>
      <c r="AB1489" s="246"/>
      <c r="AC1489" s="246"/>
      <c r="AD1489" s="246"/>
      <c r="AE1489" s="345">
        <f>AE1488</f>
        <v>0</v>
      </c>
      <c r="AF1489" s="345">
        <f t="shared" ref="AF1489:AR1489" si="3589">AF1488</f>
        <v>0</v>
      </c>
      <c r="AG1489" s="345">
        <f t="shared" si="3589"/>
        <v>0</v>
      </c>
      <c r="AH1489" s="345">
        <f t="shared" si="3589"/>
        <v>0</v>
      </c>
      <c r="AI1489" s="345">
        <f t="shared" si="3589"/>
        <v>0</v>
      </c>
      <c r="AJ1489" s="345">
        <f t="shared" si="3589"/>
        <v>0</v>
      </c>
      <c r="AK1489" s="345">
        <f t="shared" si="3589"/>
        <v>0</v>
      </c>
      <c r="AL1489" s="345">
        <f t="shared" si="3589"/>
        <v>0</v>
      </c>
      <c r="AM1489" s="345">
        <f t="shared" si="3589"/>
        <v>0</v>
      </c>
      <c r="AN1489" s="345">
        <f t="shared" si="3589"/>
        <v>0</v>
      </c>
      <c r="AO1489" s="345">
        <f t="shared" si="3589"/>
        <v>0</v>
      </c>
      <c r="AP1489" s="345">
        <f t="shared" si="3589"/>
        <v>0</v>
      </c>
      <c r="AQ1489" s="345">
        <f t="shared" si="3589"/>
        <v>0</v>
      </c>
      <c r="AR1489" s="345">
        <f t="shared" si="3589"/>
        <v>0</v>
      </c>
      <c r="AS1489" s="257"/>
    </row>
    <row r="1490" spans="1:45" ht="15" hidden="1" customHeight="1" outlineLevel="1">
      <c r="A1490" s="434"/>
      <c r="B1490" s="245"/>
      <c r="C1490" s="242"/>
      <c r="D1490" s="242"/>
      <c r="E1490" s="242"/>
      <c r="F1490" s="242"/>
      <c r="G1490" s="242"/>
      <c r="H1490" s="242"/>
      <c r="I1490" s="242"/>
      <c r="J1490" s="242"/>
      <c r="K1490" s="242"/>
      <c r="L1490" s="242"/>
      <c r="M1490" s="242"/>
      <c r="N1490" s="242"/>
      <c r="O1490" s="242"/>
      <c r="P1490" s="242"/>
      <c r="Q1490" s="242"/>
      <c r="R1490" s="242"/>
      <c r="S1490" s="242"/>
      <c r="T1490" s="242"/>
      <c r="U1490" s="242"/>
      <c r="V1490" s="242"/>
      <c r="W1490" s="242"/>
      <c r="X1490" s="242"/>
      <c r="Y1490" s="242"/>
      <c r="Z1490" s="242"/>
      <c r="AA1490" s="242"/>
      <c r="AB1490" s="242"/>
      <c r="AC1490" s="242"/>
      <c r="AD1490" s="242"/>
      <c r="AE1490" s="356"/>
      <c r="AF1490" s="359"/>
      <c r="AG1490" s="359"/>
      <c r="AH1490" s="359"/>
      <c r="AI1490" s="359"/>
      <c r="AJ1490" s="359"/>
      <c r="AK1490" s="359"/>
      <c r="AL1490" s="359"/>
      <c r="AM1490" s="359"/>
      <c r="AN1490" s="359"/>
      <c r="AO1490" s="359"/>
      <c r="AP1490" s="359"/>
      <c r="AQ1490" s="359"/>
      <c r="AR1490" s="359"/>
      <c r="AS1490" s="257"/>
    </row>
    <row r="1491" spans="1:45" ht="15" hidden="1" customHeight="1" outlineLevel="1">
      <c r="A1491" s="434">
        <v>22</v>
      </c>
      <c r="B1491" s="362" t="s">
        <v>502</v>
      </c>
      <c r="C1491" s="242" t="s">
        <v>323</v>
      </c>
      <c r="D1491" s="246"/>
      <c r="E1491" s="246"/>
      <c r="F1491" s="246"/>
      <c r="G1491" s="246"/>
      <c r="H1491" s="246"/>
      <c r="I1491" s="246"/>
      <c r="J1491" s="246"/>
      <c r="K1491" s="246"/>
      <c r="L1491" s="246"/>
      <c r="M1491" s="246"/>
      <c r="N1491" s="246"/>
      <c r="O1491" s="246"/>
      <c r="P1491" s="246"/>
      <c r="Q1491" s="242"/>
      <c r="R1491" s="246"/>
      <c r="S1491" s="246"/>
      <c r="T1491" s="246"/>
      <c r="U1491" s="246"/>
      <c r="V1491" s="246"/>
      <c r="W1491" s="246"/>
      <c r="X1491" s="246"/>
      <c r="Y1491" s="246"/>
      <c r="Z1491" s="246"/>
      <c r="AA1491" s="246"/>
      <c r="AB1491" s="246"/>
      <c r="AC1491" s="246"/>
      <c r="AD1491" s="246"/>
      <c r="AE1491" s="344"/>
      <c r="AF1491" s="344"/>
      <c r="AG1491" s="344"/>
      <c r="AH1491" s="344"/>
      <c r="AI1491" s="344"/>
      <c r="AJ1491" s="344"/>
      <c r="AK1491" s="344"/>
      <c r="AL1491" s="344"/>
      <c r="AM1491" s="344"/>
      <c r="AN1491" s="344"/>
      <c r="AO1491" s="344"/>
      <c r="AP1491" s="344"/>
      <c r="AQ1491" s="344"/>
      <c r="AR1491" s="344"/>
      <c r="AS1491" s="247">
        <f>SUM(AE1491:AR1491)</f>
        <v>0</v>
      </c>
    </row>
    <row r="1492" spans="1:45" ht="15" hidden="1" customHeight="1" outlineLevel="1">
      <c r="A1492" s="434"/>
      <c r="B1492" s="245" t="s">
        <v>709</v>
      </c>
      <c r="C1492" s="242" t="s">
        <v>325</v>
      </c>
      <c r="D1492" s="246"/>
      <c r="E1492" s="246"/>
      <c r="F1492" s="246"/>
      <c r="G1492" s="246"/>
      <c r="H1492" s="246"/>
      <c r="I1492" s="246"/>
      <c r="J1492" s="246"/>
      <c r="K1492" s="246"/>
      <c r="L1492" s="246"/>
      <c r="M1492" s="246"/>
      <c r="N1492" s="246"/>
      <c r="O1492" s="246"/>
      <c r="P1492" s="246"/>
      <c r="Q1492" s="242"/>
      <c r="R1492" s="246"/>
      <c r="S1492" s="246"/>
      <c r="T1492" s="246"/>
      <c r="U1492" s="246"/>
      <c r="V1492" s="246"/>
      <c r="W1492" s="246"/>
      <c r="X1492" s="246"/>
      <c r="Y1492" s="246"/>
      <c r="Z1492" s="246"/>
      <c r="AA1492" s="246"/>
      <c r="AB1492" s="246"/>
      <c r="AC1492" s="246"/>
      <c r="AD1492" s="246"/>
      <c r="AE1492" s="345">
        <f>AE1491</f>
        <v>0</v>
      </c>
      <c r="AF1492" s="345">
        <f t="shared" ref="AF1492:AR1492" si="3590">AF1491</f>
        <v>0</v>
      </c>
      <c r="AG1492" s="345">
        <f t="shared" si="3590"/>
        <v>0</v>
      </c>
      <c r="AH1492" s="345">
        <f t="shared" si="3590"/>
        <v>0</v>
      </c>
      <c r="AI1492" s="345">
        <f t="shared" si="3590"/>
        <v>0</v>
      </c>
      <c r="AJ1492" s="345">
        <f t="shared" si="3590"/>
        <v>0</v>
      </c>
      <c r="AK1492" s="345">
        <f t="shared" si="3590"/>
        <v>0</v>
      </c>
      <c r="AL1492" s="345">
        <f t="shared" si="3590"/>
        <v>0</v>
      </c>
      <c r="AM1492" s="345">
        <f t="shared" si="3590"/>
        <v>0</v>
      </c>
      <c r="AN1492" s="345">
        <f t="shared" si="3590"/>
        <v>0</v>
      </c>
      <c r="AO1492" s="345">
        <f t="shared" si="3590"/>
        <v>0</v>
      </c>
      <c r="AP1492" s="345">
        <f t="shared" si="3590"/>
        <v>0</v>
      </c>
      <c r="AQ1492" s="345">
        <f t="shared" si="3590"/>
        <v>0</v>
      </c>
      <c r="AR1492" s="345">
        <f t="shared" si="3590"/>
        <v>0</v>
      </c>
      <c r="AS1492" s="257"/>
    </row>
    <row r="1493" spans="1:45" ht="15" hidden="1" customHeight="1" outlineLevel="1">
      <c r="A1493" s="434"/>
      <c r="B1493" s="245"/>
      <c r="C1493" s="242"/>
      <c r="D1493" s="242"/>
      <c r="E1493" s="242"/>
      <c r="F1493" s="242"/>
      <c r="G1493" s="242"/>
      <c r="H1493" s="242"/>
      <c r="I1493" s="242"/>
      <c r="J1493" s="242"/>
      <c r="K1493" s="242"/>
      <c r="L1493" s="242"/>
      <c r="M1493" s="242"/>
      <c r="N1493" s="242"/>
      <c r="O1493" s="242"/>
      <c r="P1493" s="242"/>
      <c r="Q1493" s="242"/>
      <c r="R1493" s="242"/>
      <c r="S1493" s="242"/>
      <c r="T1493" s="242"/>
      <c r="U1493" s="242"/>
      <c r="V1493" s="242"/>
      <c r="W1493" s="242"/>
      <c r="X1493" s="242"/>
      <c r="Y1493" s="242"/>
      <c r="Z1493" s="242"/>
      <c r="AA1493" s="242"/>
      <c r="AB1493" s="242"/>
      <c r="AC1493" s="242"/>
      <c r="AD1493" s="242"/>
      <c r="AE1493" s="356"/>
      <c r="AF1493" s="359"/>
      <c r="AG1493" s="359"/>
      <c r="AH1493" s="359"/>
      <c r="AI1493" s="359"/>
      <c r="AJ1493" s="359"/>
      <c r="AK1493" s="359"/>
      <c r="AL1493" s="359"/>
      <c r="AM1493" s="359"/>
      <c r="AN1493" s="359"/>
      <c r="AO1493" s="359"/>
      <c r="AP1493" s="359"/>
      <c r="AQ1493" s="359"/>
      <c r="AR1493" s="359"/>
      <c r="AS1493" s="257"/>
    </row>
    <row r="1494" spans="1:45" ht="15" hidden="1" customHeight="1" outlineLevel="1">
      <c r="A1494" s="434">
        <v>23</v>
      </c>
      <c r="B1494" s="362" t="s">
        <v>503</v>
      </c>
      <c r="C1494" s="242" t="s">
        <v>323</v>
      </c>
      <c r="D1494" s="246"/>
      <c r="E1494" s="246"/>
      <c r="F1494" s="246"/>
      <c r="G1494" s="246"/>
      <c r="H1494" s="246"/>
      <c r="I1494" s="246"/>
      <c r="J1494" s="246"/>
      <c r="K1494" s="246"/>
      <c r="L1494" s="246"/>
      <c r="M1494" s="246"/>
      <c r="N1494" s="246"/>
      <c r="O1494" s="246"/>
      <c r="P1494" s="246"/>
      <c r="Q1494" s="242"/>
      <c r="R1494" s="246"/>
      <c r="S1494" s="246"/>
      <c r="T1494" s="246"/>
      <c r="U1494" s="246"/>
      <c r="V1494" s="246"/>
      <c r="W1494" s="246"/>
      <c r="X1494" s="246"/>
      <c r="Y1494" s="246"/>
      <c r="Z1494" s="246"/>
      <c r="AA1494" s="246"/>
      <c r="AB1494" s="246"/>
      <c r="AC1494" s="246"/>
      <c r="AD1494" s="246"/>
      <c r="AE1494" s="344"/>
      <c r="AF1494" s="344"/>
      <c r="AG1494" s="344"/>
      <c r="AH1494" s="344"/>
      <c r="AI1494" s="344"/>
      <c r="AJ1494" s="344"/>
      <c r="AK1494" s="344"/>
      <c r="AL1494" s="344"/>
      <c r="AM1494" s="344"/>
      <c r="AN1494" s="344"/>
      <c r="AO1494" s="344"/>
      <c r="AP1494" s="344"/>
      <c r="AQ1494" s="344"/>
      <c r="AR1494" s="344"/>
      <c r="AS1494" s="247">
        <f>SUM(AE1494:AR1494)</f>
        <v>0</v>
      </c>
    </row>
    <row r="1495" spans="1:45" ht="15" hidden="1" customHeight="1" outlineLevel="1">
      <c r="A1495" s="434"/>
      <c r="B1495" s="245" t="s">
        <v>709</v>
      </c>
      <c r="C1495" s="242" t="s">
        <v>325</v>
      </c>
      <c r="D1495" s="246"/>
      <c r="E1495" s="246"/>
      <c r="F1495" s="246"/>
      <c r="G1495" s="246"/>
      <c r="H1495" s="246"/>
      <c r="I1495" s="246"/>
      <c r="J1495" s="246"/>
      <c r="K1495" s="246"/>
      <c r="L1495" s="246"/>
      <c r="M1495" s="246"/>
      <c r="N1495" s="246"/>
      <c r="O1495" s="246"/>
      <c r="P1495" s="246"/>
      <c r="Q1495" s="242"/>
      <c r="R1495" s="246"/>
      <c r="S1495" s="246"/>
      <c r="T1495" s="246"/>
      <c r="U1495" s="246"/>
      <c r="V1495" s="246"/>
      <c r="W1495" s="246"/>
      <c r="X1495" s="246"/>
      <c r="Y1495" s="246"/>
      <c r="Z1495" s="246"/>
      <c r="AA1495" s="246"/>
      <c r="AB1495" s="246"/>
      <c r="AC1495" s="246"/>
      <c r="AD1495" s="246"/>
      <c r="AE1495" s="345">
        <f>AE1494</f>
        <v>0</v>
      </c>
      <c r="AF1495" s="345">
        <f t="shared" ref="AF1495:AR1495" si="3591">AF1494</f>
        <v>0</v>
      </c>
      <c r="AG1495" s="345">
        <f t="shared" si="3591"/>
        <v>0</v>
      </c>
      <c r="AH1495" s="345">
        <f t="shared" si="3591"/>
        <v>0</v>
      </c>
      <c r="AI1495" s="345">
        <f t="shared" si="3591"/>
        <v>0</v>
      </c>
      <c r="AJ1495" s="345">
        <f t="shared" si="3591"/>
        <v>0</v>
      </c>
      <c r="AK1495" s="345">
        <f t="shared" si="3591"/>
        <v>0</v>
      </c>
      <c r="AL1495" s="345">
        <f t="shared" si="3591"/>
        <v>0</v>
      </c>
      <c r="AM1495" s="345">
        <f t="shared" si="3591"/>
        <v>0</v>
      </c>
      <c r="AN1495" s="345">
        <f t="shared" si="3591"/>
        <v>0</v>
      </c>
      <c r="AO1495" s="345">
        <f t="shared" si="3591"/>
        <v>0</v>
      </c>
      <c r="AP1495" s="345">
        <f t="shared" si="3591"/>
        <v>0</v>
      </c>
      <c r="AQ1495" s="345">
        <f t="shared" si="3591"/>
        <v>0</v>
      </c>
      <c r="AR1495" s="345">
        <f t="shared" si="3591"/>
        <v>0</v>
      </c>
      <c r="AS1495" s="257"/>
    </row>
    <row r="1496" spans="1:45" ht="15" hidden="1" customHeight="1" outlineLevel="1">
      <c r="A1496" s="434"/>
      <c r="B1496" s="364"/>
      <c r="C1496" s="242"/>
      <c r="D1496" s="242"/>
      <c r="E1496" s="242"/>
      <c r="F1496" s="242"/>
      <c r="G1496" s="242"/>
      <c r="H1496" s="242"/>
      <c r="I1496" s="242"/>
      <c r="J1496" s="242"/>
      <c r="K1496" s="242"/>
      <c r="L1496" s="242"/>
      <c r="M1496" s="242"/>
      <c r="N1496" s="242"/>
      <c r="O1496" s="242"/>
      <c r="P1496" s="242"/>
      <c r="Q1496" s="242"/>
      <c r="R1496" s="242"/>
      <c r="S1496" s="242"/>
      <c r="T1496" s="242"/>
      <c r="U1496" s="242"/>
      <c r="V1496" s="242"/>
      <c r="W1496" s="242"/>
      <c r="X1496" s="242"/>
      <c r="Y1496" s="242"/>
      <c r="Z1496" s="242"/>
      <c r="AA1496" s="242"/>
      <c r="AB1496" s="242"/>
      <c r="AC1496" s="242"/>
      <c r="AD1496" s="242"/>
      <c r="AE1496" s="356"/>
      <c r="AF1496" s="359"/>
      <c r="AG1496" s="359"/>
      <c r="AH1496" s="359"/>
      <c r="AI1496" s="359"/>
      <c r="AJ1496" s="359"/>
      <c r="AK1496" s="359"/>
      <c r="AL1496" s="359"/>
      <c r="AM1496" s="359"/>
      <c r="AN1496" s="359"/>
      <c r="AO1496" s="359"/>
      <c r="AP1496" s="359"/>
      <c r="AQ1496" s="359"/>
      <c r="AR1496" s="359"/>
      <c r="AS1496" s="257"/>
    </row>
    <row r="1497" spans="1:45" ht="15" hidden="1" customHeight="1" outlineLevel="1">
      <c r="A1497" s="434">
        <v>24</v>
      </c>
      <c r="B1497" s="362" t="s">
        <v>504</v>
      </c>
      <c r="C1497" s="242" t="s">
        <v>323</v>
      </c>
      <c r="D1497" s="246"/>
      <c r="E1497" s="246"/>
      <c r="F1497" s="246"/>
      <c r="G1497" s="246"/>
      <c r="H1497" s="246"/>
      <c r="I1497" s="246"/>
      <c r="J1497" s="246"/>
      <c r="K1497" s="246"/>
      <c r="L1497" s="246"/>
      <c r="M1497" s="246"/>
      <c r="N1497" s="246"/>
      <c r="O1497" s="246"/>
      <c r="P1497" s="246"/>
      <c r="Q1497" s="242"/>
      <c r="R1497" s="246"/>
      <c r="S1497" s="246"/>
      <c r="T1497" s="246"/>
      <c r="U1497" s="246"/>
      <c r="V1497" s="246"/>
      <c r="W1497" s="246"/>
      <c r="X1497" s="246"/>
      <c r="Y1497" s="246"/>
      <c r="Z1497" s="246"/>
      <c r="AA1497" s="246"/>
      <c r="AB1497" s="246"/>
      <c r="AC1497" s="246"/>
      <c r="AD1497" s="246"/>
      <c r="AE1497" s="344"/>
      <c r="AF1497" s="344"/>
      <c r="AG1497" s="344"/>
      <c r="AH1497" s="344"/>
      <c r="AI1497" s="344"/>
      <c r="AJ1497" s="344"/>
      <c r="AK1497" s="344"/>
      <c r="AL1497" s="344"/>
      <c r="AM1497" s="344"/>
      <c r="AN1497" s="344"/>
      <c r="AO1497" s="344"/>
      <c r="AP1497" s="344"/>
      <c r="AQ1497" s="344"/>
      <c r="AR1497" s="344"/>
      <c r="AS1497" s="247">
        <f>SUM(AE1497:AR1497)</f>
        <v>0</v>
      </c>
    </row>
    <row r="1498" spans="1:45" ht="15" hidden="1" customHeight="1" outlineLevel="1">
      <c r="A1498" s="434"/>
      <c r="B1498" s="245" t="s">
        <v>709</v>
      </c>
      <c r="C1498" s="242" t="s">
        <v>325</v>
      </c>
      <c r="D1498" s="246"/>
      <c r="E1498" s="246"/>
      <c r="F1498" s="246"/>
      <c r="G1498" s="246"/>
      <c r="H1498" s="246"/>
      <c r="I1498" s="246"/>
      <c r="J1498" s="246"/>
      <c r="K1498" s="246"/>
      <c r="L1498" s="246"/>
      <c r="M1498" s="246"/>
      <c r="N1498" s="246"/>
      <c r="O1498" s="246"/>
      <c r="P1498" s="246"/>
      <c r="Q1498" s="242"/>
      <c r="R1498" s="246"/>
      <c r="S1498" s="246"/>
      <c r="T1498" s="246"/>
      <c r="U1498" s="246"/>
      <c r="V1498" s="246"/>
      <c r="W1498" s="246"/>
      <c r="X1498" s="246"/>
      <c r="Y1498" s="246"/>
      <c r="Z1498" s="246"/>
      <c r="AA1498" s="246"/>
      <c r="AB1498" s="246"/>
      <c r="AC1498" s="246"/>
      <c r="AD1498" s="246"/>
      <c r="AE1498" s="345">
        <f>AE1497</f>
        <v>0</v>
      </c>
      <c r="AF1498" s="345">
        <f t="shared" ref="AF1498:AR1498" si="3592">AF1497</f>
        <v>0</v>
      </c>
      <c r="AG1498" s="345">
        <f t="shared" si="3592"/>
        <v>0</v>
      </c>
      <c r="AH1498" s="345">
        <f t="shared" si="3592"/>
        <v>0</v>
      </c>
      <c r="AI1498" s="345">
        <f t="shared" si="3592"/>
        <v>0</v>
      </c>
      <c r="AJ1498" s="345">
        <f t="shared" si="3592"/>
        <v>0</v>
      </c>
      <c r="AK1498" s="345">
        <f t="shared" si="3592"/>
        <v>0</v>
      </c>
      <c r="AL1498" s="345">
        <f t="shared" si="3592"/>
        <v>0</v>
      </c>
      <c r="AM1498" s="345">
        <f t="shared" si="3592"/>
        <v>0</v>
      </c>
      <c r="AN1498" s="345">
        <f t="shared" si="3592"/>
        <v>0</v>
      </c>
      <c r="AO1498" s="345">
        <f t="shared" si="3592"/>
        <v>0</v>
      </c>
      <c r="AP1498" s="345">
        <f t="shared" si="3592"/>
        <v>0</v>
      </c>
      <c r="AQ1498" s="345">
        <f t="shared" si="3592"/>
        <v>0</v>
      </c>
      <c r="AR1498" s="345">
        <f t="shared" si="3592"/>
        <v>0</v>
      </c>
      <c r="AS1498" s="257"/>
    </row>
    <row r="1499" spans="1:45" ht="15" hidden="1" customHeight="1" outlineLevel="1">
      <c r="A1499" s="434"/>
      <c r="B1499" s="245"/>
      <c r="C1499" s="242"/>
      <c r="D1499" s="242"/>
      <c r="E1499" s="242"/>
      <c r="F1499" s="242"/>
      <c r="G1499" s="242"/>
      <c r="H1499" s="242"/>
      <c r="I1499" s="242"/>
      <c r="J1499" s="242"/>
      <c r="K1499" s="242"/>
      <c r="L1499" s="242"/>
      <c r="M1499" s="242"/>
      <c r="N1499" s="242"/>
      <c r="O1499" s="242"/>
      <c r="P1499" s="242"/>
      <c r="Q1499" s="242"/>
      <c r="R1499" s="242"/>
      <c r="S1499" s="242"/>
      <c r="T1499" s="242"/>
      <c r="U1499" s="242"/>
      <c r="V1499" s="242"/>
      <c r="W1499" s="242"/>
      <c r="X1499" s="242"/>
      <c r="Y1499" s="242"/>
      <c r="Z1499" s="242"/>
      <c r="AA1499" s="242"/>
      <c r="AB1499" s="242"/>
      <c r="AC1499" s="242"/>
      <c r="AD1499" s="242"/>
      <c r="AE1499" s="346"/>
      <c r="AF1499" s="359"/>
      <c r="AG1499" s="359"/>
      <c r="AH1499" s="359"/>
      <c r="AI1499" s="359"/>
      <c r="AJ1499" s="359"/>
      <c r="AK1499" s="359"/>
      <c r="AL1499" s="359"/>
      <c r="AM1499" s="359"/>
      <c r="AN1499" s="359"/>
      <c r="AO1499" s="359"/>
      <c r="AP1499" s="359"/>
      <c r="AQ1499" s="359"/>
      <c r="AR1499" s="359"/>
      <c r="AS1499" s="257"/>
    </row>
    <row r="1500" spans="1:45" ht="15" customHeight="1" collapsed="1">
      <c r="A1500" s="434"/>
      <c r="B1500" s="239" t="s">
        <v>505</v>
      </c>
      <c r="C1500" s="242"/>
      <c r="D1500" s="242"/>
      <c r="E1500" s="242"/>
      <c r="F1500" s="242"/>
      <c r="G1500" s="242"/>
      <c r="H1500" s="242"/>
      <c r="I1500" s="242"/>
      <c r="J1500" s="242"/>
      <c r="K1500" s="242"/>
      <c r="L1500" s="242"/>
      <c r="M1500" s="242"/>
      <c r="N1500" s="242"/>
      <c r="O1500" s="242"/>
      <c r="P1500" s="242"/>
      <c r="Q1500" s="242"/>
      <c r="R1500" s="242"/>
      <c r="S1500" s="242"/>
      <c r="T1500" s="242"/>
      <c r="U1500" s="242"/>
      <c r="V1500" s="242"/>
      <c r="W1500" s="242"/>
      <c r="X1500" s="242"/>
      <c r="Y1500" s="242"/>
      <c r="Z1500" s="242"/>
      <c r="AA1500" s="242"/>
      <c r="AB1500" s="242"/>
      <c r="AC1500" s="242"/>
      <c r="AD1500" s="242"/>
      <c r="AE1500" s="346"/>
      <c r="AF1500" s="359"/>
      <c r="AG1500" s="359"/>
      <c r="AH1500" s="359"/>
      <c r="AI1500" s="359"/>
      <c r="AJ1500" s="359"/>
      <c r="AK1500" s="359"/>
      <c r="AL1500" s="359"/>
      <c r="AM1500" s="359"/>
      <c r="AN1500" s="359"/>
      <c r="AO1500" s="359"/>
      <c r="AP1500" s="359"/>
      <c r="AQ1500" s="359"/>
      <c r="AR1500" s="359"/>
      <c r="AS1500" s="257"/>
    </row>
    <row r="1501" spans="1:45" ht="15" hidden="1" customHeight="1" outlineLevel="1">
      <c r="A1501" s="434">
        <v>25</v>
      </c>
      <c r="B1501" s="362" t="s">
        <v>506</v>
      </c>
      <c r="C1501" s="242" t="s">
        <v>323</v>
      </c>
      <c r="D1501" s="246"/>
      <c r="E1501" s="246"/>
      <c r="F1501" s="246"/>
      <c r="G1501" s="246"/>
      <c r="H1501" s="246"/>
      <c r="I1501" s="246"/>
      <c r="J1501" s="246"/>
      <c r="K1501" s="246"/>
      <c r="L1501" s="246"/>
      <c r="M1501" s="246"/>
      <c r="N1501" s="246"/>
      <c r="O1501" s="246"/>
      <c r="P1501" s="246"/>
      <c r="Q1501" s="246">
        <v>12</v>
      </c>
      <c r="R1501" s="246"/>
      <c r="S1501" s="246"/>
      <c r="T1501" s="246"/>
      <c r="U1501" s="246"/>
      <c r="V1501" s="246"/>
      <c r="W1501" s="246"/>
      <c r="X1501" s="246"/>
      <c r="Y1501" s="246"/>
      <c r="Z1501" s="246"/>
      <c r="AA1501" s="246"/>
      <c r="AB1501" s="246"/>
      <c r="AC1501" s="246"/>
      <c r="AD1501" s="246"/>
      <c r="AE1501" s="360"/>
      <c r="AF1501" s="349"/>
      <c r="AG1501" s="349"/>
      <c r="AH1501" s="349"/>
      <c r="AI1501" s="349"/>
      <c r="AJ1501" s="349"/>
      <c r="AK1501" s="349"/>
      <c r="AL1501" s="349"/>
      <c r="AM1501" s="349"/>
      <c r="AN1501" s="349"/>
      <c r="AO1501" s="349"/>
      <c r="AP1501" s="349"/>
      <c r="AQ1501" s="349"/>
      <c r="AR1501" s="349"/>
      <c r="AS1501" s="247">
        <f>SUM(AE1501:AR1501)</f>
        <v>0</v>
      </c>
    </row>
    <row r="1502" spans="1:45" ht="15" hidden="1" customHeight="1" outlineLevel="1">
      <c r="A1502" s="434"/>
      <c r="B1502" s="245" t="s">
        <v>709</v>
      </c>
      <c r="C1502" s="242" t="s">
        <v>325</v>
      </c>
      <c r="D1502" s="246"/>
      <c r="E1502" s="246"/>
      <c r="F1502" s="246"/>
      <c r="G1502" s="246"/>
      <c r="H1502" s="246"/>
      <c r="I1502" s="246"/>
      <c r="J1502" s="246"/>
      <c r="K1502" s="246"/>
      <c r="L1502" s="246"/>
      <c r="M1502" s="246"/>
      <c r="N1502" s="246"/>
      <c r="O1502" s="246"/>
      <c r="P1502" s="246"/>
      <c r="Q1502" s="246">
        <f>Q1501</f>
        <v>12</v>
      </c>
      <c r="R1502" s="246"/>
      <c r="S1502" s="246"/>
      <c r="T1502" s="246"/>
      <c r="U1502" s="246"/>
      <c r="V1502" s="246"/>
      <c r="W1502" s="246"/>
      <c r="X1502" s="246"/>
      <c r="Y1502" s="246"/>
      <c r="Z1502" s="246"/>
      <c r="AA1502" s="246"/>
      <c r="AB1502" s="246"/>
      <c r="AC1502" s="246"/>
      <c r="AD1502" s="246"/>
      <c r="AE1502" s="345">
        <f>AE1501</f>
        <v>0</v>
      </c>
      <c r="AF1502" s="345">
        <f t="shared" ref="AF1502:AR1502" si="3593">AF1501</f>
        <v>0</v>
      </c>
      <c r="AG1502" s="345">
        <f t="shared" si="3593"/>
        <v>0</v>
      </c>
      <c r="AH1502" s="345">
        <f t="shared" si="3593"/>
        <v>0</v>
      </c>
      <c r="AI1502" s="345">
        <f t="shared" si="3593"/>
        <v>0</v>
      </c>
      <c r="AJ1502" s="345">
        <f t="shared" si="3593"/>
        <v>0</v>
      </c>
      <c r="AK1502" s="345">
        <f t="shared" si="3593"/>
        <v>0</v>
      </c>
      <c r="AL1502" s="345">
        <f t="shared" si="3593"/>
        <v>0</v>
      </c>
      <c r="AM1502" s="345">
        <f t="shared" si="3593"/>
        <v>0</v>
      </c>
      <c r="AN1502" s="345">
        <f t="shared" si="3593"/>
        <v>0</v>
      </c>
      <c r="AO1502" s="345">
        <f t="shared" si="3593"/>
        <v>0</v>
      </c>
      <c r="AP1502" s="345">
        <f t="shared" si="3593"/>
        <v>0</v>
      </c>
      <c r="AQ1502" s="345">
        <f t="shared" si="3593"/>
        <v>0</v>
      </c>
      <c r="AR1502" s="345">
        <f t="shared" si="3593"/>
        <v>0</v>
      </c>
      <c r="AS1502" s="257"/>
    </row>
    <row r="1503" spans="1:45" ht="15" hidden="1" customHeight="1" outlineLevel="1">
      <c r="A1503" s="434"/>
      <c r="B1503" s="245"/>
      <c r="C1503" s="242"/>
      <c r="D1503" s="242"/>
      <c r="E1503" s="242"/>
      <c r="F1503" s="242"/>
      <c r="G1503" s="242"/>
      <c r="H1503" s="242"/>
      <c r="I1503" s="242"/>
      <c r="J1503" s="242"/>
      <c r="K1503" s="242"/>
      <c r="L1503" s="242"/>
      <c r="M1503" s="242"/>
      <c r="N1503" s="242"/>
      <c r="O1503" s="242"/>
      <c r="P1503" s="242"/>
      <c r="Q1503" s="242"/>
      <c r="R1503" s="242"/>
      <c r="S1503" s="242"/>
      <c r="T1503" s="242"/>
      <c r="U1503" s="242"/>
      <c r="V1503" s="242"/>
      <c r="W1503" s="242"/>
      <c r="X1503" s="242"/>
      <c r="Y1503" s="242"/>
      <c r="Z1503" s="242"/>
      <c r="AA1503" s="242"/>
      <c r="AB1503" s="242"/>
      <c r="AC1503" s="242"/>
      <c r="AD1503" s="242"/>
      <c r="AE1503" s="346"/>
      <c r="AF1503" s="359"/>
      <c r="AG1503" s="359"/>
      <c r="AH1503" s="359"/>
      <c r="AI1503" s="359"/>
      <c r="AJ1503" s="359"/>
      <c r="AK1503" s="359"/>
      <c r="AL1503" s="359"/>
      <c r="AM1503" s="359"/>
      <c r="AN1503" s="359"/>
      <c r="AO1503" s="359"/>
      <c r="AP1503" s="359"/>
      <c r="AQ1503" s="359"/>
      <c r="AR1503" s="359"/>
      <c r="AS1503" s="257"/>
    </row>
    <row r="1504" spans="1:45" ht="15" customHeight="1" collapsed="1">
      <c r="A1504" s="434">
        <v>26</v>
      </c>
      <c r="B1504" s="362" t="s">
        <v>507</v>
      </c>
      <c r="C1504" s="242" t="s">
        <v>323</v>
      </c>
      <c r="D1504" s="246">
        <f>ROUND(+'7.  Persistence Report'!BB57,)</f>
        <v>41586</v>
      </c>
      <c r="E1504" s="246">
        <f>ROUND(+'7.  Persistence Report'!BC57,)</f>
        <v>41586</v>
      </c>
      <c r="F1504" s="246">
        <f>ROUND(+'7.  Persistence Report'!BD57,)</f>
        <v>41380</v>
      </c>
      <c r="G1504" s="246">
        <f>ROUND(+'7.  Persistence Report'!BE57,)</f>
        <v>41380</v>
      </c>
      <c r="H1504" s="246"/>
      <c r="I1504" s="246"/>
      <c r="J1504" s="246"/>
      <c r="K1504" s="246"/>
      <c r="L1504" s="246"/>
      <c r="M1504" s="246"/>
      <c r="N1504" s="246"/>
      <c r="O1504" s="246"/>
      <c r="P1504" s="246"/>
      <c r="Q1504" s="246">
        <v>12</v>
      </c>
      <c r="R1504" s="246">
        <f>ROUND(+'7.  Persistence Report'!V57,)</f>
        <v>40</v>
      </c>
      <c r="S1504" s="246">
        <f>ROUND(+'7.  Persistence Report'!W57,)</f>
        <v>40</v>
      </c>
      <c r="T1504" s="246">
        <f>ROUND(+'7.  Persistence Report'!X57,)</f>
        <v>40</v>
      </c>
      <c r="U1504" s="246">
        <f>ROUND(+'7.  Persistence Report'!Y57,)</f>
        <v>40</v>
      </c>
      <c r="V1504" s="246"/>
      <c r="W1504" s="246"/>
      <c r="X1504" s="246"/>
      <c r="Y1504" s="246"/>
      <c r="Z1504" s="246"/>
      <c r="AA1504" s="246"/>
      <c r="AB1504" s="246"/>
      <c r="AC1504" s="246"/>
      <c r="AD1504" s="246"/>
      <c r="AE1504" s="360">
        <v>0</v>
      </c>
      <c r="AF1504" s="349">
        <v>0.22</v>
      </c>
      <c r="AG1504" s="349">
        <v>0.65</v>
      </c>
      <c r="AH1504" s="349">
        <v>0.11</v>
      </c>
      <c r="AI1504" s="349">
        <v>0.02</v>
      </c>
      <c r="AJ1504" s="349"/>
      <c r="AK1504" s="349"/>
      <c r="AL1504" s="349"/>
      <c r="AM1504" s="349"/>
      <c r="AN1504" s="349"/>
      <c r="AO1504" s="349"/>
      <c r="AP1504" s="349"/>
      <c r="AQ1504" s="349"/>
      <c r="AR1504" s="349"/>
      <c r="AS1504" s="247">
        <f>SUM(AE1504:AR1504)</f>
        <v>1</v>
      </c>
    </row>
    <row r="1505" spans="1:45" ht="15" customHeight="1">
      <c r="A1505" s="434"/>
      <c r="B1505" s="245" t="s">
        <v>709</v>
      </c>
      <c r="C1505" s="242" t="s">
        <v>325</v>
      </c>
      <c r="D1505" s="246"/>
      <c r="E1505" s="246"/>
      <c r="F1505" s="246"/>
      <c r="G1505" s="246"/>
      <c r="H1505" s="246"/>
      <c r="I1505" s="246"/>
      <c r="J1505" s="246"/>
      <c r="K1505" s="246"/>
      <c r="L1505" s="246"/>
      <c r="M1505" s="246"/>
      <c r="N1505" s="246"/>
      <c r="O1505" s="246"/>
      <c r="P1505" s="246"/>
      <c r="Q1505" s="246">
        <f>Q1504</f>
        <v>12</v>
      </c>
      <c r="R1505" s="246"/>
      <c r="S1505" s="246"/>
      <c r="T1505" s="246"/>
      <c r="U1505" s="246"/>
      <c r="V1505" s="246"/>
      <c r="W1505" s="246"/>
      <c r="X1505" s="246"/>
      <c r="Y1505" s="246"/>
      <c r="Z1505" s="246"/>
      <c r="AA1505" s="246"/>
      <c r="AB1505" s="246"/>
      <c r="AC1505" s="246"/>
      <c r="AD1505" s="246"/>
      <c r="AE1505" s="345">
        <f>AE1504</f>
        <v>0</v>
      </c>
      <c r="AF1505" s="345">
        <f t="shared" ref="AF1505:AR1505" si="3594">AF1504</f>
        <v>0.22</v>
      </c>
      <c r="AG1505" s="345">
        <f t="shared" si="3594"/>
        <v>0.65</v>
      </c>
      <c r="AH1505" s="345">
        <f t="shared" si="3594"/>
        <v>0.11</v>
      </c>
      <c r="AI1505" s="345">
        <f t="shared" si="3594"/>
        <v>0.02</v>
      </c>
      <c r="AJ1505" s="345">
        <f t="shared" si="3594"/>
        <v>0</v>
      </c>
      <c r="AK1505" s="345">
        <f t="shared" si="3594"/>
        <v>0</v>
      </c>
      <c r="AL1505" s="345">
        <f t="shared" si="3594"/>
        <v>0</v>
      </c>
      <c r="AM1505" s="345">
        <f t="shared" si="3594"/>
        <v>0</v>
      </c>
      <c r="AN1505" s="345">
        <f t="shared" si="3594"/>
        <v>0</v>
      </c>
      <c r="AO1505" s="345">
        <f t="shared" si="3594"/>
        <v>0</v>
      </c>
      <c r="AP1505" s="345">
        <f t="shared" si="3594"/>
        <v>0</v>
      </c>
      <c r="AQ1505" s="345">
        <f t="shared" si="3594"/>
        <v>0</v>
      </c>
      <c r="AR1505" s="345">
        <f t="shared" si="3594"/>
        <v>0</v>
      </c>
      <c r="AS1505" s="257"/>
    </row>
    <row r="1506" spans="1:45" ht="15" customHeight="1">
      <c r="A1506" s="434"/>
      <c r="B1506" s="245"/>
      <c r="C1506" s="242"/>
      <c r="D1506" s="242"/>
      <c r="E1506" s="242"/>
      <c r="F1506" s="242"/>
      <c r="G1506" s="242"/>
      <c r="H1506" s="242"/>
      <c r="I1506" s="242"/>
      <c r="J1506" s="242"/>
      <c r="K1506" s="242"/>
      <c r="L1506" s="242"/>
      <c r="M1506" s="242"/>
      <c r="N1506" s="242"/>
      <c r="O1506" s="242"/>
      <c r="P1506" s="242"/>
      <c r="Q1506" s="242"/>
      <c r="R1506" s="242"/>
      <c r="S1506" s="242"/>
      <c r="T1506" s="242"/>
      <c r="U1506" s="242"/>
      <c r="V1506" s="242"/>
      <c r="W1506" s="242"/>
      <c r="X1506" s="242"/>
      <c r="Y1506" s="242"/>
      <c r="Z1506" s="242"/>
      <c r="AA1506" s="242"/>
      <c r="AB1506" s="242"/>
      <c r="AC1506" s="242"/>
      <c r="AD1506" s="242"/>
      <c r="AE1506" s="346"/>
      <c r="AF1506" s="359"/>
      <c r="AG1506" s="359"/>
      <c r="AH1506" s="359"/>
      <c r="AI1506" s="359"/>
      <c r="AJ1506" s="359"/>
      <c r="AK1506" s="359"/>
      <c r="AL1506" s="359"/>
      <c r="AM1506" s="359"/>
      <c r="AN1506" s="359"/>
      <c r="AO1506" s="359"/>
      <c r="AP1506" s="359"/>
      <c r="AQ1506" s="359"/>
      <c r="AR1506" s="359"/>
      <c r="AS1506" s="257"/>
    </row>
    <row r="1507" spans="1:45" ht="15" hidden="1" customHeight="1" outlineLevel="1">
      <c r="A1507" s="434">
        <v>27</v>
      </c>
      <c r="B1507" s="362" t="s">
        <v>508</v>
      </c>
      <c r="C1507" s="242" t="s">
        <v>323</v>
      </c>
      <c r="D1507" s="246"/>
      <c r="E1507" s="246"/>
      <c r="F1507" s="246"/>
      <c r="G1507" s="246"/>
      <c r="H1507" s="246"/>
      <c r="I1507" s="246"/>
      <c r="J1507" s="246"/>
      <c r="K1507" s="246"/>
      <c r="L1507" s="246"/>
      <c r="M1507" s="246"/>
      <c r="N1507" s="246"/>
      <c r="O1507" s="246"/>
      <c r="P1507" s="246"/>
      <c r="Q1507" s="246">
        <v>12</v>
      </c>
      <c r="R1507" s="246"/>
      <c r="S1507" s="246"/>
      <c r="T1507" s="246"/>
      <c r="U1507" s="246"/>
      <c r="V1507" s="246"/>
      <c r="W1507" s="246"/>
      <c r="X1507" s="246"/>
      <c r="Y1507" s="246"/>
      <c r="Z1507" s="246"/>
      <c r="AA1507" s="246"/>
      <c r="AB1507" s="246"/>
      <c r="AC1507" s="246"/>
      <c r="AD1507" s="246"/>
      <c r="AE1507" s="360"/>
      <c r="AF1507" s="349"/>
      <c r="AG1507" s="349"/>
      <c r="AH1507" s="349"/>
      <c r="AI1507" s="349"/>
      <c r="AJ1507" s="349"/>
      <c r="AK1507" s="349"/>
      <c r="AL1507" s="349"/>
      <c r="AM1507" s="349"/>
      <c r="AN1507" s="349"/>
      <c r="AO1507" s="349"/>
      <c r="AP1507" s="349"/>
      <c r="AQ1507" s="349"/>
      <c r="AR1507" s="349"/>
      <c r="AS1507" s="247">
        <f>SUM(AE1507:AR1507)</f>
        <v>0</v>
      </c>
    </row>
    <row r="1508" spans="1:45" ht="15" hidden="1" customHeight="1" outlineLevel="1">
      <c r="A1508" s="434"/>
      <c r="B1508" s="245" t="s">
        <v>709</v>
      </c>
      <c r="C1508" s="242" t="s">
        <v>325</v>
      </c>
      <c r="D1508" s="246"/>
      <c r="E1508" s="246"/>
      <c r="F1508" s="246"/>
      <c r="G1508" s="246"/>
      <c r="H1508" s="246"/>
      <c r="I1508" s="246"/>
      <c r="J1508" s="246"/>
      <c r="K1508" s="246"/>
      <c r="L1508" s="246"/>
      <c r="M1508" s="246"/>
      <c r="N1508" s="246"/>
      <c r="O1508" s="246"/>
      <c r="P1508" s="246"/>
      <c r="Q1508" s="246">
        <f>Q1507</f>
        <v>12</v>
      </c>
      <c r="R1508" s="246"/>
      <c r="S1508" s="246"/>
      <c r="T1508" s="246"/>
      <c r="U1508" s="246"/>
      <c r="V1508" s="246"/>
      <c r="W1508" s="246"/>
      <c r="X1508" s="246"/>
      <c r="Y1508" s="246"/>
      <c r="Z1508" s="246"/>
      <c r="AA1508" s="246"/>
      <c r="AB1508" s="246"/>
      <c r="AC1508" s="246"/>
      <c r="AD1508" s="246"/>
      <c r="AE1508" s="345">
        <f>AE1507</f>
        <v>0</v>
      </c>
      <c r="AF1508" s="345">
        <f t="shared" ref="AF1508:AR1508" si="3595">AF1507</f>
        <v>0</v>
      </c>
      <c r="AG1508" s="345">
        <f t="shared" si="3595"/>
        <v>0</v>
      </c>
      <c r="AH1508" s="345">
        <f t="shared" si="3595"/>
        <v>0</v>
      </c>
      <c r="AI1508" s="345">
        <f t="shared" si="3595"/>
        <v>0</v>
      </c>
      <c r="AJ1508" s="345">
        <f t="shared" si="3595"/>
        <v>0</v>
      </c>
      <c r="AK1508" s="345">
        <f t="shared" si="3595"/>
        <v>0</v>
      </c>
      <c r="AL1508" s="345">
        <f t="shared" si="3595"/>
        <v>0</v>
      </c>
      <c r="AM1508" s="345">
        <f t="shared" si="3595"/>
        <v>0</v>
      </c>
      <c r="AN1508" s="345">
        <f t="shared" si="3595"/>
        <v>0</v>
      </c>
      <c r="AO1508" s="345">
        <f t="shared" si="3595"/>
        <v>0</v>
      </c>
      <c r="AP1508" s="345">
        <f t="shared" si="3595"/>
        <v>0</v>
      </c>
      <c r="AQ1508" s="345">
        <f t="shared" si="3595"/>
        <v>0</v>
      </c>
      <c r="AR1508" s="345">
        <f t="shared" si="3595"/>
        <v>0</v>
      </c>
      <c r="AS1508" s="257"/>
    </row>
    <row r="1509" spans="1:45" ht="15" hidden="1" customHeight="1" outlineLevel="1">
      <c r="A1509" s="434"/>
      <c r="B1509" s="245"/>
      <c r="C1509" s="242"/>
      <c r="D1509" s="242"/>
      <c r="E1509" s="242"/>
      <c r="F1509" s="242"/>
      <c r="G1509" s="242"/>
      <c r="H1509" s="242"/>
      <c r="I1509" s="242"/>
      <c r="J1509" s="242"/>
      <c r="K1509" s="242"/>
      <c r="L1509" s="242"/>
      <c r="M1509" s="242"/>
      <c r="N1509" s="242"/>
      <c r="O1509" s="242"/>
      <c r="P1509" s="242"/>
      <c r="Q1509" s="242"/>
      <c r="R1509" s="242"/>
      <c r="S1509" s="242"/>
      <c r="T1509" s="242"/>
      <c r="U1509" s="242"/>
      <c r="V1509" s="242"/>
      <c r="W1509" s="242"/>
      <c r="X1509" s="242"/>
      <c r="Y1509" s="242"/>
      <c r="Z1509" s="242"/>
      <c r="AA1509" s="242"/>
      <c r="AB1509" s="242"/>
      <c r="AC1509" s="242"/>
      <c r="AD1509" s="242"/>
      <c r="AE1509" s="346"/>
      <c r="AF1509" s="359"/>
      <c r="AG1509" s="359"/>
      <c r="AH1509" s="359"/>
      <c r="AI1509" s="359"/>
      <c r="AJ1509" s="359"/>
      <c r="AK1509" s="359"/>
      <c r="AL1509" s="359"/>
      <c r="AM1509" s="359"/>
      <c r="AN1509" s="359"/>
      <c r="AO1509" s="359"/>
      <c r="AP1509" s="359"/>
      <c r="AQ1509" s="359"/>
      <c r="AR1509" s="359"/>
      <c r="AS1509" s="257"/>
    </row>
    <row r="1510" spans="1:45" ht="15" hidden="1" customHeight="1" outlineLevel="1">
      <c r="A1510" s="434">
        <v>28</v>
      </c>
      <c r="B1510" s="362" t="s">
        <v>509</v>
      </c>
      <c r="C1510" s="242" t="s">
        <v>323</v>
      </c>
      <c r="D1510" s="246"/>
      <c r="E1510" s="246"/>
      <c r="F1510" s="246"/>
      <c r="G1510" s="246"/>
      <c r="H1510" s="246"/>
      <c r="I1510" s="246"/>
      <c r="J1510" s="246"/>
      <c r="K1510" s="246"/>
      <c r="L1510" s="246"/>
      <c r="M1510" s="246"/>
      <c r="N1510" s="246"/>
      <c r="O1510" s="246"/>
      <c r="P1510" s="246"/>
      <c r="Q1510" s="246">
        <v>12</v>
      </c>
      <c r="R1510" s="246"/>
      <c r="S1510" s="246"/>
      <c r="T1510" s="246"/>
      <c r="U1510" s="246"/>
      <c r="V1510" s="246"/>
      <c r="W1510" s="246"/>
      <c r="X1510" s="246"/>
      <c r="Y1510" s="246"/>
      <c r="Z1510" s="246"/>
      <c r="AA1510" s="246"/>
      <c r="AB1510" s="246"/>
      <c r="AC1510" s="246"/>
      <c r="AD1510" s="246"/>
      <c r="AE1510" s="360"/>
      <c r="AF1510" s="349"/>
      <c r="AG1510" s="349"/>
      <c r="AH1510" s="349"/>
      <c r="AI1510" s="349"/>
      <c r="AJ1510" s="349"/>
      <c r="AK1510" s="349"/>
      <c r="AL1510" s="349"/>
      <c r="AM1510" s="349"/>
      <c r="AN1510" s="349"/>
      <c r="AO1510" s="349"/>
      <c r="AP1510" s="349"/>
      <c r="AQ1510" s="349"/>
      <c r="AR1510" s="349"/>
      <c r="AS1510" s="247">
        <f>SUM(AE1510:AR1510)</f>
        <v>0</v>
      </c>
    </row>
    <row r="1511" spans="1:45" ht="15" hidden="1" customHeight="1" outlineLevel="1">
      <c r="A1511" s="434"/>
      <c r="B1511" s="245" t="s">
        <v>709</v>
      </c>
      <c r="C1511" s="242" t="s">
        <v>325</v>
      </c>
      <c r="D1511" s="246"/>
      <c r="E1511" s="246"/>
      <c r="F1511" s="246"/>
      <c r="G1511" s="246"/>
      <c r="H1511" s="246"/>
      <c r="I1511" s="246"/>
      <c r="J1511" s="246"/>
      <c r="K1511" s="246"/>
      <c r="L1511" s="246"/>
      <c r="M1511" s="246"/>
      <c r="N1511" s="246"/>
      <c r="O1511" s="246"/>
      <c r="P1511" s="246"/>
      <c r="Q1511" s="246">
        <f>Q1510</f>
        <v>12</v>
      </c>
      <c r="R1511" s="246"/>
      <c r="S1511" s="246"/>
      <c r="T1511" s="246"/>
      <c r="U1511" s="246"/>
      <c r="V1511" s="246"/>
      <c r="W1511" s="246"/>
      <c r="X1511" s="246"/>
      <c r="Y1511" s="246"/>
      <c r="Z1511" s="246"/>
      <c r="AA1511" s="246"/>
      <c r="AB1511" s="246"/>
      <c r="AC1511" s="246"/>
      <c r="AD1511" s="246"/>
      <c r="AE1511" s="345">
        <f>AE1510</f>
        <v>0</v>
      </c>
      <c r="AF1511" s="345">
        <f>AF1510</f>
        <v>0</v>
      </c>
      <c r="AG1511" s="345">
        <f t="shared" ref="AG1511:AJ1511" si="3596">AG1510</f>
        <v>0</v>
      </c>
      <c r="AH1511" s="345">
        <f t="shared" si="3596"/>
        <v>0</v>
      </c>
      <c r="AI1511" s="345">
        <f t="shared" si="3596"/>
        <v>0</v>
      </c>
      <c r="AJ1511" s="345">
        <f t="shared" si="3596"/>
        <v>0</v>
      </c>
      <c r="AK1511" s="345">
        <f>AK1510</f>
        <v>0</v>
      </c>
      <c r="AL1511" s="345">
        <f t="shared" ref="AL1511:AR1511" si="3597">AL1510</f>
        <v>0</v>
      </c>
      <c r="AM1511" s="345">
        <f t="shared" si="3597"/>
        <v>0</v>
      </c>
      <c r="AN1511" s="345">
        <f t="shared" si="3597"/>
        <v>0</v>
      </c>
      <c r="AO1511" s="345">
        <f t="shared" si="3597"/>
        <v>0</v>
      </c>
      <c r="AP1511" s="345">
        <f t="shared" si="3597"/>
        <v>0</v>
      </c>
      <c r="AQ1511" s="345">
        <f t="shared" si="3597"/>
        <v>0</v>
      </c>
      <c r="AR1511" s="345">
        <f t="shared" si="3597"/>
        <v>0</v>
      </c>
      <c r="AS1511" s="257"/>
    </row>
    <row r="1512" spans="1:45" ht="15" hidden="1" customHeight="1" outlineLevel="1">
      <c r="A1512" s="434"/>
      <c r="B1512" s="245"/>
      <c r="C1512" s="242"/>
      <c r="D1512" s="242"/>
      <c r="E1512" s="242"/>
      <c r="F1512" s="242"/>
      <c r="G1512" s="242"/>
      <c r="H1512" s="242"/>
      <c r="I1512" s="242"/>
      <c r="J1512" s="242"/>
      <c r="K1512" s="242"/>
      <c r="L1512" s="242"/>
      <c r="M1512" s="242"/>
      <c r="N1512" s="242"/>
      <c r="O1512" s="242"/>
      <c r="P1512" s="242"/>
      <c r="Q1512" s="242"/>
      <c r="R1512" s="242"/>
      <c r="S1512" s="242"/>
      <c r="T1512" s="242"/>
      <c r="U1512" s="242"/>
      <c r="V1512" s="242"/>
      <c r="W1512" s="242"/>
      <c r="X1512" s="242"/>
      <c r="Y1512" s="242"/>
      <c r="Z1512" s="242"/>
      <c r="AA1512" s="242"/>
      <c r="AB1512" s="242"/>
      <c r="AC1512" s="242"/>
      <c r="AD1512" s="242"/>
      <c r="AE1512" s="346"/>
      <c r="AF1512" s="359"/>
      <c r="AG1512" s="359"/>
      <c r="AH1512" s="359"/>
      <c r="AI1512" s="359"/>
      <c r="AJ1512" s="359"/>
      <c r="AK1512" s="359"/>
      <c r="AL1512" s="359"/>
      <c r="AM1512" s="359"/>
      <c r="AN1512" s="359"/>
      <c r="AO1512" s="359"/>
      <c r="AP1512" s="359"/>
      <c r="AQ1512" s="359"/>
      <c r="AR1512" s="359"/>
      <c r="AS1512" s="257"/>
    </row>
    <row r="1513" spans="1:45" ht="15" hidden="1" customHeight="1" outlineLevel="1">
      <c r="A1513" s="434">
        <v>29</v>
      </c>
      <c r="B1513" s="362" t="s">
        <v>510</v>
      </c>
      <c r="C1513" s="242" t="s">
        <v>323</v>
      </c>
      <c r="D1513" s="246"/>
      <c r="E1513" s="246"/>
      <c r="F1513" s="246"/>
      <c r="G1513" s="246"/>
      <c r="H1513" s="246"/>
      <c r="I1513" s="246"/>
      <c r="J1513" s="246"/>
      <c r="K1513" s="246"/>
      <c r="L1513" s="246"/>
      <c r="M1513" s="246"/>
      <c r="N1513" s="246"/>
      <c r="O1513" s="246"/>
      <c r="P1513" s="246"/>
      <c r="Q1513" s="246">
        <v>3</v>
      </c>
      <c r="R1513" s="246"/>
      <c r="S1513" s="246"/>
      <c r="T1513" s="246"/>
      <c r="U1513" s="246"/>
      <c r="V1513" s="246"/>
      <c r="W1513" s="246"/>
      <c r="X1513" s="246"/>
      <c r="Y1513" s="246"/>
      <c r="Z1513" s="246"/>
      <c r="AA1513" s="246"/>
      <c r="AB1513" s="246"/>
      <c r="AC1513" s="246"/>
      <c r="AD1513" s="246"/>
      <c r="AE1513" s="360"/>
      <c r="AF1513" s="349"/>
      <c r="AG1513" s="349"/>
      <c r="AH1513" s="349"/>
      <c r="AI1513" s="349"/>
      <c r="AJ1513" s="349"/>
      <c r="AK1513" s="349"/>
      <c r="AL1513" s="349"/>
      <c r="AM1513" s="349"/>
      <c r="AN1513" s="349"/>
      <c r="AO1513" s="349"/>
      <c r="AP1513" s="349"/>
      <c r="AQ1513" s="349"/>
      <c r="AR1513" s="349"/>
      <c r="AS1513" s="247">
        <f>SUM(AE1513:AR1513)</f>
        <v>0</v>
      </c>
    </row>
    <row r="1514" spans="1:45" ht="15" hidden="1" customHeight="1" outlineLevel="1">
      <c r="A1514" s="434"/>
      <c r="B1514" s="245" t="s">
        <v>709</v>
      </c>
      <c r="C1514" s="242" t="s">
        <v>325</v>
      </c>
      <c r="D1514" s="246"/>
      <c r="E1514" s="246"/>
      <c r="F1514" s="246"/>
      <c r="G1514" s="246"/>
      <c r="H1514" s="246"/>
      <c r="I1514" s="246"/>
      <c r="J1514" s="246"/>
      <c r="K1514" s="246"/>
      <c r="L1514" s="246"/>
      <c r="M1514" s="246"/>
      <c r="N1514" s="246"/>
      <c r="O1514" s="246"/>
      <c r="P1514" s="246"/>
      <c r="Q1514" s="246">
        <f>Q1513</f>
        <v>3</v>
      </c>
      <c r="R1514" s="246"/>
      <c r="S1514" s="246"/>
      <c r="T1514" s="246"/>
      <c r="U1514" s="246"/>
      <c r="V1514" s="246"/>
      <c r="W1514" s="246"/>
      <c r="X1514" s="246"/>
      <c r="Y1514" s="246"/>
      <c r="Z1514" s="246"/>
      <c r="AA1514" s="246"/>
      <c r="AB1514" s="246"/>
      <c r="AC1514" s="246"/>
      <c r="AD1514" s="246"/>
      <c r="AE1514" s="345">
        <f>AE1513</f>
        <v>0</v>
      </c>
      <c r="AF1514" s="345">
        <f t="shared" ref="AF1514:AR1514" si="3598">AF1513</f>
        <v>0</v>
      </c>
      <c r="AG1514" s="345">
        <f t="shared" si="3598"/>
        <v>0</v>
      </c>
      <c r="AH1514" s="345">
        <f t="shared" si="3598"/>
        <v>0</v>
      </c>
      <c r="AI1514" s="345">
        <f t="shared" si="3598"/>
        <v>0</v>
      </c>
      <c r="AJ1514" s="345">
        <f t="shared" si="3598"/>
        <v>0</v>
      </c>
      <c r="AK1514" s="345">
        <f t="shared" si="3598"/>
        <v>0</v>
      </c>
      <c r="AL1514" s="345">
        <f t="shared" si="3598"/>
        <v>0</v>
      </c>
      <c r="AM1514" s="345">
        <f t="shared" si="3598"/>
        <v>0</v>
      </c>
      <c r="AN1514" s="345">
        <f t="shared" si="3598"/>
        <v>0</v>
      </c>
      <c r="AO1514" s="345">
        <f t="shared" si="3598"/>
        <v>0</v>
      </c>
      <c r="AP1514" s="345">
        <f t="shared" si="3598"/>
        <v>0</v>
      </c>
      <c r="AQ1514" s="345">
        <f t="shared" si="3598"/>
        <v>0</v>
      </c>
      <c r="AR1514" s="345">
        <f t="shared" si="3598"/>
        <v>0</v>
      </c>
      <c r="AS1514" s="257"/>
    </row>
    <row r="1515" spans="1:45" ht="15" hidden="1" customHeight="1" outlineLevel="1">
      <c r="A1515" s="434"/>
      <c r="B1515" s="245"/>
      <c r="C1515" s="242"/>
      <c r="D1515" s="242"/>
      <c r="E1515" s="242"/>
      <c r="F1515" s="242"/>
      <c r="G1515" s="242"/>
      <c r="H1515" s="242"/>
      <c r="I1515" s="242"/>
      <c r="J1515" s="242"/>
      <c r="K1515" s="242"/>
      <c r="L1515" s="242"/>
      <c r="M1515" s="242"/>
      <c r="N1515" s="242"/>
      <c r="O1515" s="242"/>
      <c r="P1515" s="242"/>
      <c r="Q1515" s="242"/>
      <c r="R1515" s="242"/>
      <c r="S1515" s="242"/>
      <c r="T1515" s="242"/>
      <c r="U1515" s="242"/>
      <c r="V1515" s="242"/>
      <c r="W1515" s="242"/>
      <c r="X1515" s="242"/>
      <c r="Y1515" s="242"/>
      <c r="Z1515" s="242"/>
      <c r="AA1515" s="242"/>
      <c r="AB1515" s="242"/>
      <c r="AC1515" s="242"/>
      <c r="AD1515" s="242"/>
      <c r="AE1515" s="346"/>
      <c r="AF1515" s="359"/>
      <c r="AG1515" s="359"/>
      <c r="AH1515" s="359"/>
      <c r="AI1515" s="359"/>
      <c r="AJ1515" s="359"/>
      <c r="AK1515" s="359"/>
      <c r="AL1515" s="359"/>
      <c r="AM1515" s="359"/>
      <c r="AN1515" s="359"/>
      <c r="AO1515" s="359"/>
      <c r="AP1515" s="359"/>
      <c r="AQ1515" s="359"/>
      <c r="AR1515" s="359"/>
      <c r="AS1515" s="257"/>
    </row>
    <row r="1516" spans="1:45" ht="15" hidden="1" customHeight="1" outlineLevel="1">
      <c r="A1516" s="434">
        <v>30</v>
      </c>
      <c r="B1516" s="362" t="s">
        <v>511</v>
      </c>
      <c r="C1516" s="242" t="s">
        <v>323</v>
      </c>
      <c r="D1516" s="246"/>
      <c r="E1516" s="246"/>
      <c r="F1516" s="246"/>
      <c r="G1516" s="246"/>
      <c r="H1516" s="246"/>
      <c r="I1516" s="246"/>
      <c r="J1516" s="246"/>
      <c r="K1516" s="246"/>
      <c r="L1516" s="246"/>
      <c r="M1516" s="246"/>
      <c r="N1516" s="246"/>
      <c r="O1516" s="246"/>
      <c r="P1516" s="246"/>
      <c r="Q1516" s="246">
        <v>12</v>
      </c>
      <c r="R1516" s="246"/>
      <c r="S1516" s="246"/>
      <c r="T1516" s="246"/>
      <c r="U1516" s="246"/>
      <c r="V1516" s="246"/>
      <c r="W1516" s="246"/>
      <c r="X1516" s="246"/>
      <c r="Y1516" s="246"/>
      <c r="Z1516" s="246"/>
      <c r="AA1516" s="246"/>
      <c r="AB1516" s="246"/>
      <c r="AC1516" s="246"/>
      <c r="AD1516" s="246"/>
      <c r="AE1516" s="360"/>
      <c r="AF1516" s="349"/>
      <c r="AG1516" s="349"/>
      <c r="AH1516" s="349"/>
      <c r="AI1516" s="349"/>
      <c r="AJ1516" s="349"/>
      <c r="AK1516" s="349"/>
      <c r="AL1516" s="349"/>
      <c r="AM1516" s="349"/>
      <c r="AN1516" s="349"/>
      <c r="AO1516" s="349"/>
      <c r="AP1516" s="349"/>
      <c r="AQ1516" s="349"/>
      <c r="AR1516" s="349"/>
      <c r="AS1516" s="247">
        <f>SUM(AE1516:AR1516)</f>
        <v>0</v>
      </c>
    </row>
    <row r="1517" spans="1:45" ht="15" hidden="1" customHeight="1" outlineLevel="1">
      <c r="A1517" s="434"/>
      <c r="B1517" s="245" t="s">
        <v>709</v>
      </c>
      <c r="C1517" s="242" t="s">
        <v>325</v>
      </c>
      <c r="D1517" s="246"/>
      <c r="E1517" s="246"/>
      <c r="F1517" s="246"/>
      <c r="G1517" s="246"/>
      <c r="H1517" s="246"/>
      <c r="I1517" s="246"/>
      <c r="J1517" s="246"/>
      <c r="K1517" s="246"/>
      <c r="L1517" s="246"/>
      <c r="M1517" s="246"/>
      <c r="N1517" s="246"/>
      <c r="O1517" s="246"/>
      <c r="P1517" s="246"/>
      <c r="Q1517" s="246">
        <f>Q1516</f>
        <v>12</v>
      </c>
      <c r="R1517" s="246"/>
      <c r="S1517" s="246"/>
      <c r="T1517" s="246"/>
      <c r="U1517" s="246"/>
      <c r="V1517" s="246"/>
      <c r="W1517" s="246"/>
      <c r="X1517" s="246"/>
      <c r="Y1517" s="246"/>
      <c r="Z1517" s="246"/>
      <c r="AA1517" s="246"/>
      <c r="AB1517" s="246"/>
      <c r="AC1517" s="246"/>
      <c r="AD1517" s="246"/>
      <c r="AE1517" s="345">
        <f>AE1516</f>
        <v>0</v>
      </c>
      <c r="AF1517" s="345">
        <f t="shared" ref="AF1517:AR1517" si="3599">AF1516</f>
        <v>0</v>
      </c>
      <c r="AG1517" s="345">
        <f t="shared" si="3599"/>
        <v>0</v>
      </c>
      <c r="AH1517" s="345">
        <f t="shared" si="3599"/>
        <v>0</v>
      </c>
      <c r="AI1517" s="345">
        <f t="shared" si="3599"/>
        <v>0</v>
      </c>
      <c r="AJ1517" s="345">
        <f t="shared" si="3599"/>
        <v>0</v>
      </c>
      <c r="AK1517" s="345">
        <f t="shared" si="3599"/>
        <v>0</v>
      </c>
      <c r="AL1517" s="345">
        <f t="shared" si="3599"/>
        <v>0</v>
      </c>
      <c r="AM1517" s="345">
        <f t="shared" si="3599"/>
        <v>0</v>
      </c>
      <c r="AN1517" s="345">
        <f t="shared" si="3599"/>
        <v>0</v>
      </c>
      <c r="AO1517" s="345">
        <f t="shared" si="3599"/>
        <v>0</v>
      </c>
      <c r="AP1517" s="345">
        <f t="shared" si="3599"/>
        <v>0</v>
      </c>
      <c r="AQ1517" s="345">
        <f t="shared" si="3599"/>
        <v>0</v>
      </c>
      <c r="AR1517" s="345">
        <f t="shared" si="3599"/>
        <v>0</v>
      </c>
      <c r="AS1517" s="257"/>
    </row>
    <row r="1518" spans="1:45" ht="15" hidden="1" customHeight="1" outlineLevel="1">
      <c r="A1518" s="434"/>
      <c r="B1518" s="245"/>
      <c r="C1518" s="242"/>
      <c r="D1518" s="242"/>
      <c r="E1518" s="242"/>
      <c r="F1518" s="242"/>
      <c r="G1518" s="242"/>
      <c r="H1518" s="242"/>
      <c r="I1518" s="242"/>
      <c r="J1518" s="242"/>
      <c r="K1518" s="242"/>
      <c r="L1518" s="242"/>
      <c r="M1518" s="242"/>
      <c r="N1518" s="242"/>
      <c r="O1518" s="242"/>
      <c r="P1518" s="242"/>
      <c r="Q1518" s="242"/>
      <c r="R1518" s="242"/>
      <c r="S1518" s="242"/>
      <c r="T1518" s="242"/>
      <c r="U1518" s="242"/>
      <c r="V1518" s="242"/>
      <c r="W1518" s="242"/>
      <c r="X1518" s="242"/>
      <c r="Y1518" s="242"/>
      <c r="Z1518" s="242"/>
      <c r="AA1518" s="242"/>
      <c r="AB1518" s="242"/>
      <c r="AC1518" s="242"/>
      <c r="AD1518" s="242"/>
      <c r="AE1518" s="346"/>
      <c r="AF1518" s="359"/>
      <c r="AG1518" s="359"/>
      <c r="AH1518" s="359"/>
      <c r="AI1518" s="359"/>
      <c r="AJ1518" s="359"/>
      <c r="AK1518" s="359"/>
      <c r="AL1518" s="359"/>
      <c r="AM1518" s="359"/>
      <c r="AN1518" s="359"/>
      <c r="AO1518" s="359"/>
      <c r="AP1518" s="359"/>
      <c r="AQ1518" s="359"/>
      <c r="AR1518" s="359"/>
      <c r="AS1518" s="257"/>
    </row>
    <row r="1519" spans="1:45" ht="15" hidden="1" customHeight="1" outlineLevel="1">
      <c r="A1519" s="434">
        <v>31</v>
      </c>
      <c r="B1519" s="362" t="s">
        <v>512</v>
      </c>
      <c r="C1519" s="242" t="s">
        <v>323</v>
      </c>
      <c r="D1519" s="246"/>
      <c r="E1519" s="246"/>
      <c r="F1519" s="246"/>
      <c r="G1519" s="246"/>
      <c r="H1519" s="246"/>
      <c r="I1519" s="246"/>
      <c r="J1519" s="246"/>
      <c r="K1519" s="246"/>
      <c r="L1519" s="246"/>
      <c r="M1519" s="246"/>
      <c r="N1519" s="246"/>
      <c r="O1519" s="246"/>
      <c r="P1519" s="246"/>
      <c r="Q1519" s="246">
        <v>12</v>
      </c>
      <c r="R1519" s="246"/>
      <c r="S1519" s="246"/>
      <c r="T1519" s="246"/>
      <c r="U1519" s="246"/>
      <c r="V1519" s="246"/>
      <c r="W1519" s="246"/>
      <c r="X1519" s="246"/>
      <c r="Y1519" s="246"/>
      <c r="Z1519" s="246"/>
      <c r="AA1519" s="246"/>
      <c r="AB1519" s="246"/>
      <c r="AC1519" s="246"/>
      <c r="AD1519" s="246"/>
      <c r="AE1519" s="360"/>
      <c r="AF1519" s="349"/>
      <c r="AG1519" s="349"/>
      <c r="AH1519" s="349"/>
      <c r="AI1519" s="349"/>
      <c r="AJ1519" s="349"/>
      <c r="AK1519" s="349"/>
      <c r="AL1519" s="349"/>
      <c r="AM1519" s="349"/>
      <c r="AN1519" s="349"/>
      <c r="AO1519" s="349"/>
      <c r="AP1519" s="349"/>
      <c r="AQ1519" s="349"/>
      <c r="AR1519" s="349"/>
      <c r="AS1519" s="247">
        <f>SUM(AE1519:AR1519)</f>
        <v>0</v>
      </c>
    </row>
    <row r="1520" spans="1:45" ht="15" hidden="1" customHeight="1" outlineLevel="1">
      <c r="A1520" s="434"/>
      <c r="B1520" s="245" t="s">
        <v>709</v>
      </c>
      <c r="C1520" s="242" t="s">
        <v>325</v>
      </c>
      <c r="D1520" s="246"/>
      <c r="E1520" s="246"/>
      <c r="F1520" s="246"/>
      <c r="G1520" s="246"/>
      <c r="H1520" s="246"/>
      <c r="I1520" s="246"/>
      <c r="J1520" s="246"/>
      <c r="K1520" s="246"/>
      <c r="L1520" s="246"/>
      <c r="M1520" s="246"/>
      <c r="N1520" s="246"/>
      <c r="O1520" s="246"/>
      <c r="P1520" s="246"/>
      <c r="Q1520" s="246">
        <f>Q1519</f>
        <v>12</v>
      </c>
      <c r="R1520" s="246"/>
      <c r="S1520" s="246"/>
      <c r="T1520" s="246"/>
      <c r="U1520" s="246"/>
      <c r="V1520" s="246"/>
      <c r="W1520" s="246"/>
      <c r="X1520" s="246"/>
      <c r="Y1520" s="246"/>
      <c r="Z1520" s="246"/>
      <c r="AA1520" s="246"/>
      <c r="AB1520" s="246"/>
      <c r="AC1520" s="246"/>
      <c r="AD1520" s="246"/>
      <c r="AE1520" s="345">
        <f>AE1519</f>
        <v>0</v>
      </c>
      <c r="AF1520" s="345">
        <f t="shared" ref="AF1520:AR1520" si="3600">AF1519</f>
        <v>0</v>
      </c>
      <c r="AG1520" s="345">
        <f t="shared" si="3600"/>
        <v>0</v>
      </c>
      <c r="AH1520" s="345">
        <f t="shared" si="3600"/>
        <v>0</v>
      </c>
      <c r="AI1520" s="345">
        <f t="shared" si="3600"/>
        <v>0</v>
      </c>
      <c r="AJ1520" s="345">
        <f t="shared" si="3600"/>
        <v>0</v>
      </c>
      <c r="AK1520" s="345">
        <f t="shared" si="3600"/>
        <v>0</v>
      </c>
      <c r="AL1520" s="345">
        <f t="shared" si="3600"/>
        <v>0</v>
      </c>
      <c r="AM1520" s="345">
        <f t="shared" si="3600"/>
        <v>0</v>
      </c>
      <c r="AN1520" s="345">
        <f t="shared" si="3600"/>
        <v>0</v>
      </c>
      <c r="AO1520" s="345">
        <f t="shared" si="3600"/>
        <v>0</v>
      </c>
      <c r="AP1520" s="345">
        <f t="shared" si="3600"/>
        <v>0</v>
      </c>
      <c r="AQ1520" s="345">
        <f t="shared" si="3600"/>
        <v>0</v>
      </c>
      <c r="AR1520" s="345">
        <f t="shared" si="3600"/>
        <v>0</v>
      </c>
      <c r="AS1520" s="257"/>
    </row>
    <row r="1521" spans="1:45" ht="15" hidden="1" customHeight="1" outlineLevel="1">
      <c r="A1521" s="434"/>
      <c r="B1521" s="362"/>
      <c r="C1521" s="242"/>
      <c r="D1521" s="242"/>
      <c r="E1521" s="242"/>
      <c r="F1521" s="242"/>
      <c r="G1521" s="242"/>
      <c r="H1521" s="242"/>
      <c r="I1521" s="242"/>
      <c r="J1521" s="242"/>
      <c r="K1521" s="242"/>
      <c r="L1521" s="242"/>
      <c r="M1521" s="242"/>
      <c r="N1521" s="242"/>
      <c r="O1521" s="242"/>
      <c r="P1521" s="242"/>
      <c r="Q1521" s="242"/>
      <c r="R1521" s="242"/>
      <c r="S1521" s="242"/>
      <c r="T1521" s="242"/>
      <c r="U1521" s="242"/>
      <c r="V1521" s="242"/>
      <c r="W1521" s="242"/>
      <c r="X1521" s="242"/>
      <c r="Y1521" s="242"/>
      <c r="Z1521" s="242"/>
      <c r="AA1521" s="242"/>
      <c r="AB1521" s="242"/>
      <c r="AC1521" s="242"/>
      <c r="AD1521" s="242"/>
      <c r="AE1521" s="346"/>
      <c r="AF1521" s="359"/>
      <c r="AG1521" s="359"/>
      <c r="AH1521" s="359"/>
      <c r="AI1521" s="359"/>
      <c r="AJ1521" s="359"/>
      <c r="AK1521" s="359"/>
      <c r="AL1521" s="359"/>
      <c r="AM1521" s="359"/>
      <c r="AN1521" s="359"/>
      <c r="AO1521" s="359"/>
      <c r="AP1521" s="359"/>
      <c r="AQ1521" s="359"/>
      <c r="AR1521" s="359"/>
      <c r="AS1521" s="257"/>
    </row>
    <row r="1522" spans="1:45" ht="15" hidden="1" customHeight="1" outlineLevel="1">
      <c r="A1522" s="434">
        <v>32</v>
      </c>
      <c r="B1522" s="362" t="s">
        <v>513</v>
      </c>
      <c r="C1522" s="242" t="s">
        <v>323</v>
      </c>
      <c r="D1522" s="246"/>
      <c r="E1522" s="246"/>
      <c r="F1522" s="246"/>
      <c r="G1522" s="246"/>
      <c r="H1522" s="246"/>
      <c r="I1522" s="246"/>
      <c r="J1522" s="246"/>
      <c r="K1522" s="246"/>
      <c r="L1522" s="246"/>
      <c r="M1522" s="246"/>
      <c r="N1522" s="246"/>
      <c r="O1522" s="246"/>
      <c r="P1522" s="246"/>
      <c r="Q1522" s="246">
        <v>12</v>
      </c>
      <c r="R1522" s="246"/>
      <c r="S1522" s="246"/>
      <c r="T1522" s="246"/>
      <c r="U1522" s="246"/>
      <c r="V1522" s="246"/>
      <c r="W1522" s="246"/>
      <c r="X1522" s="246"/>
      <c r="Y1522" s="246"/>
      <c r="Z1522" s="246"/>
      <c r="AA1522" s="246"/>
      <c r="AB1522" s="246"/>
      <c r="AC1522" s="246"/>
      <c r="AD1522" s="246"/>
      <c r="AE1522" s="360"/>
      <c r="AF1522" s="349"/>
      <c r="AG1522" s="349"/>
      <c r="AH1522" s="349"/>
      <c r="AI1522" s="349"/>
      <c r="AJ1522" s="349"/>
      <c r="AK1522" s="349"/>
      <c r="AL1522" s="349"/>
      <c r="AM1522" s="349"/>
      <c r="AN1522" s="349"/>
      <c r="AO1522" s="349"/>
      <c r="AP1522" s="349"/>
      <c r="AQ1522" s="349"/>
      <c r="AR1522" s="349"/>
      <c r="AS1522" s="247">
        <f>SUM(AE1522:AR1522)</f>
        <v>0</v>
      </c>
    </row>
    <row r="1523" spans="1:45" ht="15" hidden="1" customHeight="1" outlineLevel="1">
      <c r="A1523" s="434"/>
      <c r="B1523" s="245" t="s">
        <v>709</v>
      </c>
      <c r="C1523" s="242" t="s">
        <v>325</v>
      </c>
      <c r="D1523" s="246"/>
      <c r="E1523" s="246"/>
      <c r="F1523" s="246"/>
      <c r="G1523" s="246"/>
      <c r="H1523" s="246"/>
      <c r="I1523" s="246"/>
      <c r="J1523" s="246"/>
      <c r="K1523" s="246"/>
      <c r="L1523" s="246"/>
      <c r="M1523" s="246"/>
      <c r="N1523" s="246"/>
      <c r="O1523" s="246"/>
      <c r="P1523" s="246"/>
      <c r="Q1523" s="246">
        <f>Q1522</f>
        <v>12</v>
      </c>
      <c r="R1523" s="246"/>
      <c r="S1523" s="246"/>
      <c r="T1523" s="246"/>
      <c r="U1523" s="246"/>
      <c r="V1523" s="246"/>
      <c r="W1523" s="246"/>
      <c r="X1523" s="246"/>
      <c r="Y1523" s="246"/>
      <c r="Z1523" s="246"/>
      <c r="AA1523" s="246"/>
      <c r="AB1523" s="246"/>
      <c r="AC1523" s="246"/>
      <c r="AD1523" s="246"/>
      <c r="AE1523" s="345">
        <f>AE1522</f>
        <v>0</v>
      </c>
      <c r="AF1523" s="345">
        <f t="shared" ref="AF1523:AR1523" si="3601">AF1522</f>
        <v>0</v>
      </c>
      <c r="AG1523" s="345">
        <f t="shared" si="3601"/>
        <v>0</v>
      </c>
      <c r="AH1523" s="345">
        <f t="shared" si="3601"/>
        <v>0</v>
      </c>
      <c r="AI1523" s="345">
        <f t="shared" si="3601"/>
        <v>0</v>
      </c>
      <c r="AJ1523" s="345">
        <f t="shared" si="3601"/>
        <v>0</v>
      </c>
      <c r="AK1523" s="345">
        <f t="shared" si="3601"/>
        <v>0</v>
      </c>
      <c r="AL1523" s="345">
        <f t="shared" si="3601"/>
        <v>0</v>
      </c>
      <c r="AM1523" s="345">
        <f t="shared" si="3601"/>
        <v>0</v>
      </c>
      <c r="AN1523" s="345">
        <f t="shared" si="3601"/>
        <v>0</v>
      </c>
      <c r="AO1523" s="345">
        <f t="shared" si="3601"/>
        <v>0</v>
      </c>
      <c r="AP1523" s="345">
        <f t="shared" si="3601"/>
        <v>0</v>
      </c>
      <c r="AQ1523" s="345">
        <f t="shared" si="3601"/>
        <v>0</v>
      </c>
      <c r="AR1523" s="345">
        <f t="shared" si="3601"/>
        <v>0</v>
      </c>
      <c r="AS1523" s="257"/>
    </row>
    <row r="1524" spans="1:45" ht="15" hidden="1" customHeight="1" outlineLevel="1">
      <c r="A1524" s="434"/>
      <c r="B1524" s="362"/>
      <c r="C1524" s="242"/>
      <c r="D1524" s="242"/>
      <c r="E1524" s="242"/>
      <c r="F1524" s="242"/>
      <c r="G1524" s="242"/>
      <c r="H1524" s="242"/>
      <c r="I1524" s="242"/>
      <c r="J1524" s="242"/>
      <c r="K1524" s="242"/>
      <c r="L1524" s="242"/>
      <c r="M1524" s="242"/>
      <c r="N1524" s="242"/>
      <c r="O1524" s="242"/>
      <c r="P1524" s="242"/>
      <c r="Q1524" s="242"/>
      <c r="R1524" s="242"/>
      <c r="S1524" s="242"/>
      <c r="T1524" s="242"/>
      <c r="U1524" s="242"/>
      <c r="V1524" s="242"/>
      <c r="W1524" s="242"/>
      <c r="X1524" s="242"/>
      <c r="Y1524" s="242"/>
      <c r="Z1524" s="242"/>
      <c r="AA1524" s="242"/>
      <c r="AB1524" s="242"/>
      <c r="AC1524" s="242"/>
      <c r="AD1524" s="242"/>
      <c r="AE1524" s="346"/>
      <c r="AF1524" s="359"/>
      <c r="AG1524" s="359"/>
      <c r="AH1524" s="359"/>
      <c r="AI1524" s="359"/>
      <c r="AJ1524" s="359"/>
      <c r="AK1524" s="359"/>
      <c r="AL1524" s="359"/>
      <c r="AM1524" s="359"/>
      <c r="AN1524" s="359"/>
      <c r="AO1524" s="359"/>
      <c r="AP1524" s="359"/>
      <c r="AQ1524" s="359"/>
      <c r="AR1524" s="359"/>
      <c r="AS1524" s="257"/>
    </row>
    <row r="1525" spans="1:45" ht="15" hidden="1" customHeight="1" outlineLevel="1">
      <c r="A1525" s="434"/>
      <c r="B1525" s="239" t="s">
        <v>514</v>
      </c>
      <c r="C1525" s="242"/>
      <c r="D1525" s="242"/>
      <c r="E1525" s="242"/>
      <c r="F1525" s="242"/>
      <c r="G1525" s="242"/>
      <c r="H1525" s="242"/>
      <c r="I1525" s="242"/>
      <c r="J1525" s="242"/>
      <c r="K1525" s="242"/>
      <c r="L1525" s="242"/>
      <c r="M1525" s="242"/>
      <c r="N1525" s="242"/>
      <c r="O1525" s="242"/>
      <c r="P1525" s="242"/>
      <c r="Q1525" s="242"/>
      <c r="R1525" s="242"/>
      <c r="S1525" s="242"/>
      <c r="T1525" s="242"/>
      <c r="U1525" s="242"/>
      <c r="V1525" s="242"/>
      <c r="W1525" s="242"/>
      <c r="X1525" s="242"/>
      <c r="Y1525" s="242"/>
      <c r="Z1525" s="242"/>
      <c r="AA1525" s="242"/>
      <c r="AB1525" s="242"/>
      <c r="AC1525" s="242"/>
      <c r="AD1525" s="242"/>
      <c r="AE1525" s="346"/>
      <c r="AF1525" s="359"/>
      <c r="AG1525" s="359"/>
      <c r="AH1525" s="359"/>
      <c r="AI1525" s="359"/>
      <c r="AJ1525" s="359"/>
      <c r="AK1525" s="359"/>
      <c r="AL1525" s="359"/>
      <c r="AM1525" s="359"/>
      <c r="AN1525" s="359"/>
      <c r="AO1525" s="359"/>
      <c r="AP1525" s="359"/>
      <c r="AQ1525" s="359"/>
      <c r="AR1525" s="359"/>
      <c r="AS1525" s="257"/>
    </row>
    <row r="1526" spans="1:45" ht="15" hidden="1" customHeight="1" outlineLevel="1">
      <c r="A1526" s="434">
        <v>33</v>
      </c>
      <c r="B1526" s="362" t="s">
        <v>515</v>
      </c>
      <c r="C1526" s="242" t="s">
        <v>323</v>
      </c>
      <c r="D1526" s="246"/>
      <c r="E1526" s="246"/>
      <c r="F1526" s="246"/>
      <c r="G1526" s="246"/>
      <c r="H1526" s="246"/>
      <c r="I1526" s="246"/>
      <c r="J1526" s="246"/>
      <c r="K1526" s="246"/>
      <c r="L1526" s="246"/>
      <c r="M1526" s="246"/>
      <c r="N1526" s="246"/>
      <c r="O1526" s="246"/>
      <c r="P1526" s="246"/>
      <c r="Q1526" s="246">
        <v>0</v>
      </c>
      <c r="R1526" s="246"/>
      <c r="S1526" s="246"/>
      <c r="T1526" s="246"/>
      <c r="U1526" s="246"/>
      <c r="V1526" s="246"/>
      <c r="W1526" s="246"/>
      <c r="X1526" s="246"/>
      <c r="Y1526" s="246"/>
      <c r="Z1526" s="246"/>
      <c r="AA1526" s="246"/>
      <c r="AB1526" s="246"/>
      <c r="AC1526" s="246"/>
      <c r="AD1526" s="246"/>
      <c r="AE1526" s="360"/>
      <c r="AF1526" s="349"/>
      <c r="AG1526" s="349"/>
      <c r="AH1526" s="349"/>
      <c r="AI1526" s="349"/>
      <c r="AJ1526" s="349"/>
      <c r="AK1526" s="349"/>
      <c r="AL1526" s="349"/>
      <c r="AM1526" s="349"/>
      <c r="AN1526" s="349"/>
      <c r="AO1526" s="349"/>
      <c r="AP1526" s="349"/>
      <c r="AQ1526" s="349"/>
      <c r="AR1526" s="349"/>
      <c r="AS1526" s="247">
        <f>SUM(AE1526:AR1526)</f>
        <v>0</v>
      </c>
    </row>
    <row r="1527" spans="1:45" ht="15" hidden="1" customHeight="1" outlineLevel="1">
      <c r="A1527" s="434"/>
      <c r="B1527" s="245" t="s">
        <v>709</v>
      </c>
      <c r="C1527" s="242" t="s">
        <v>325</v>
      </c>
      <c r="D1527" s="246"/>
      <c r="E1527" s="246"/>
      <c r="F1527" s="246"/>
      <c r="G1527" s="246"/>
      <c r="H1527" s="246"/>
      <c r="I1527" s="246"/>
      <c r="J1527" s="246"/>
      <c r="K1527" s="246"/>
      <c r="L1527" s="246"/>
      <c r="M1527" s="246"/>
      <c r="N1527" s="246"/>
      <c r="O1527" s="246"/>
      <c r="P1527" s="246"/>
      <c r="Q1527" s="246">
        <f>Q1526</f>
        <v>0</v>
      </c>
      <c r="R1527" s="246"/>
      <c r="S1527" s="246"/>
      <c r="T1527" s="246"/>
      <c r="U1527" s="246"/>
      <c r="V1527" s="246"/>
      <c r="W1527" s="246"/>
      <c r="X1527" s="246"/>
      <c r="Y1527" s="246"/>
      <c r="Z1527" s="246"/>
      <c r="AA1527" s="246"/>
      <c r="AB1527" s="246"/>
      <c r="AC1527" s="246"/>
      <c r="AD1527" s="246"/>
      <c r="AE1527" s="345">
        <f>AE1526</f>
        <v>0</v>
      </c>
      <c r="AF1527" s="345">
        <f t="shared" ref="AF1527:AR1527" si="3602">AF1526</f>
        <v>0</v>
      </c>
      <c r="AG1527" s="345">
        <f t="shared" si="3602"/>
        <v>0</v>
      </c>
      <c r="AH1527" s="345">
        <f t="shared" si="3602"/>
        <v>0</v>
      </c>
      <c r="AI1527" s="345">
        <f t="shared" si="3602"/>
        <v>0</v>
      </c>
      <c r="AJ1527" s="345">
        <f t="shared" si="3602"/>
        <v>0</v>
      </c>
      <c r="AK1527" s="345">
        <f t="shared" si="3602"/>
        <v>0</v>
      </c>
      <c r="AL1527" s="345">
        <f t="shared" si="3602"/>
        <v>0</v>
      </c>
      <c r="AM1527" s="345">
        <f t="shared" si="3602"/>
        <v>0</v>
      </c>
      <c r="AN1527" s="345">
        <f t="shared" si="3602"/>
        <v>0</v>
      </c>
      <c r="AO1527" s="345">
        <f t="shared" si="3602"/>
        <v>0</v>
      </c>
      <c r="AP1527" s="345">
        <f t="shared" si="3602"/>
        <v>0</v>
      </c>
      <c r="AQ1527" s="345">
        <f t="shared" si="3602"/>
        <v>0</v>
      </c>
      <c r="AR1527" s="345">
        <f t="shared" si="3602"/>
        <v>0</v>
      </c>
      <c r="AS1527" s="257"/>
    </row>
    <row r="1528" spans="1:45" ht="15" hidden="1" customHeight="1" outlineLevel="1">
      <c r="A1528" s="434"/>
      <c r="B1528" s="362"/>
      <c r="C1528" s="242"/>
      <c r="D1528" s="242"/>
      <c r="E1528" s="242"/>
      <c r="F1528" s="242"/>
      <c r="G1528" s="242"/>
      <c r="H1528" s="242"/>
      <c r="I1528" s="242"/>
      <c r="J1528" s="242"/>
      <c r="K1528" s="242"/>
      <c r="L1528" s="242"/>
      <c r="M1528" s="242"/>
      <c r="N1528" s="242"/>
      <c r="O1528" s="242"/>
      <c r="P1528" s="242"/>
      <c r="Q1528" s="242"/>
      <c r="R1528" s="242"/>
      <c r="S1528" s="242"/>
      <c r="T1528" s="242"/>
      <c r="U1528" s="242"/>
      <c r="V1528" s="242"/>
      <c r="W1528" s="242"/>
      <c r="X1528" s="242"/>
      <c r="Y1528" s="242"/>
      <c r="Z1528" s="242"/>
      <c r="AA1528" s="242"/>
      <c r="AB1528" s="242"/>
      <c r="AC1528" s="242"/>
      <c r="AD1528" s="242"/>
      <c r="AE1528" s="346"/>
      <c r="AF1528" s="359"/>
      <c r="AG1528" s="359"/>
      <c r="AH1528" s="359"/>
      <c r="AI1528" s="359"/>
      <c r="AJ1528" s="359"/>
      <c r="AK1528" s="359"/>
      <c r="AL1528" s="359"/>
      <c r="AM1528" s="359"/>
      <c r="AN1528" s="359"/>
      <c r="AO1528" s="359"/>
      <c r="AP1528" s="359"/>
      <c r="AQ1528" s="359"/>
      <c r="AR1528" s="359"/>
      <c r="AS1528" s="257"/>
    </row>
    <row r="1529" spans="1:45" ht="15" hidden="1" customHeight="1" outlineLevel="1">
      <c r="A1529" s="434">
        <v>34</v>
      </c>
      <c r="B1529" s="362" t="s">
        <v>516</v>
      </c>
      <c r="C1529" s="242" t="s">
        <v>323</v>
      </c>
      <c r="D1529" s="246"/>
      <c r="E1529" s="246"/>
      <c r="F1529" s="246"/>
      <c r="G1529" s="246"/>
      <c r="H1529" s="246"/>
      <c r="I1529" s="246"/>
      <c r="J1529" s="246"/>
      <c r="K1529" s="246"/>
      <c r="L1529" s="246"/>
      <c r="M1529" s="246"/>
      <c r="N1529" s="246"/>
      <c r="O1529" s="246"/>
      <c r="P1529" s="246"/>
      <c r="Q1529" s="246">
        <v>0</v>
      </c>
      <c r="R1529" s="246"/>
      <c r="S1529" s="246"/>
      <c r="T1529" s="246"/>
      <c r="U1529" s="246"/>
      <c r="V1529" s="246"/>
      <c r="W1529" s="246"/>
      <c r="X1529" s="246"/>
      <c r="Y1529" s="246"/>
      <c r="Z1529" s="246"/>
      <c r="AA1529" s="246"/>
      <c r="AB1529" s="246"/>
      <c r="AC1529" s="246"/>
      <c r="AD1529" s="246"/>
      <c r="AE1529" s="360"/>
      <c r="AF1529" s="349"/>
      <c r="AG1529" s="349"/>
      <c r="AH1529" s="349"/>
      <c r="AI1529" s="349"/>
      <c r="AJ1529" s="349"/>
      <c r="AK1529" s="349"/>
      <c r="AL1529" s="349"/>
      <c r="AM1529" s="349"/>
      <c r="AN1529" s="349"/>
      <c r="AO1529" s="349"/>
      <c r="AP1529" s="349"/>
      <c r="AQ1529" s="349"/>
      <c r="AR1529" s="349"/>
      <c r="AS1529" s="247">
        <f>SUM(AE1529:AR1529)</f>
        <v>0</v>
      </c>
    </row>
    <row r="1530" spans="1:45" ht="15" hidden="1" customHeight="1" outlineLevel="1">
      <c r="A1530" s="434"/>
      <c r="B1530" s="245" t="s">
        <v>709</v>
      </c>
      <c r="C1530" s="242" t="s">
        <v>325</v>
      </c>
      <c r="D1530" s="246"/>
      <c r="E1530" s="246"/>
      <c r="F1530" s="246"/>
      <c r="G1530" s="246"/>
      <c r="H1530" s="246"/>
      <c r="I1530" s="246"/>
      <c r="J1530" s="246"/>
      <c r="K1530" s="246"/>
      <c r="L1530" s="246"/>
      <c r="M1530" s="246"/>
      <c r="N1530" s="246"/>
      <c r="O1530" s="246"/>
      <c r="P1530" s="246"/>
      <c r="Q1530" s="246">
        <f>Q1529</f>
        <v>0</v>
      </c>
      <c r="R1530" s="246"/>
      <c r="S1530" s="246"/>
      <c r="T1530" s="246"/>
      <c r="U1530" s="246"/>
      <c r="V1530" s="246"/>
      <c r="W1530" s="246"/>
      <c r="X1530" s="246"/>
      <c r="Y1530" s="246"/>
      <c r="Z1530" s="246"/>
      <c r="AA1530" s="246"/>
      <c r="AB1530" s="246"/>
      <c r="AC1530" s="246"/>
      <c r="AD1530" s="246"/>
      <c r="AE1530" s="345">
        <f>AE1529</f>
        <v>0</v>
      </c>
      <c r="AF1530" s="345">
        <f t="shared" ref="AF1530:AR1530" si="3603">AF1529</f>
        <v>0</v>
      </c>
      <c r="AG1530" s="345">
        <f t="shared" si="3603"/>
        <v>0</v>
      </c>
      <c r="AH1530" s="345">
        <f t="shared" si="3603"/>
        <v>0</v>
      </c>
      <c r="AI1530" s="345">
        <f t="shared" si="3603"/>
        <v>0</v>
      </c>
      <c r="AJ1530" s="345">
        <f t="shared" si="3603"/>
        <v>0</v>
      </c>
      <c r="AK1530" s="345">
        <f t="shared" si="3603"/>
        <v>0</v>
      </c>
      <c r="AL1530" s="345">
        <f t="shared" si="3603"/>
        <v>0</v>
      </c>
      <c r="AM1530" s="345">
        <f t="shared" si="3603"/>
        <v>0</v>
      </c>
      <c r="AN1530" s="345">
        <f t="shared" si="3603"/>
        <v>0</v>
      </c>
      <c r="AO1530" s="345">
        <f t="shared" si="3603"/>
        <v>0</v>
      </c>
      <c r="AP1530" s="345">
        <f t="shared" si="3603"/>
        <v>0</v>
      </c>
      <c r="AQ1530" s="345">
        <f t="shared" si="3603"/>
        <v>0</v>
      </c>
      <c r="AR1530" s="345">
        <f t="shared" si="3603"/>
        <v>0</v>
      </c>
      <c r="AS1530" s="257"/>
    </row>
    <row r="1531" spans="1:45" ht="15" hidden="1" customHeight="1" outlineLevel="1">
      <c r="A1531" s="434"/>
      <c r="B1531" s="362"/>
      <c r="C1531" s="242"/>
      <c r="D1531" s="242"/>
      <c r="E1531" s="242"/>
      <c r="F1531" s="242"/>
      <c r="G1531" s="242"/>
      <c r="H1531" s="242"/>
      <c r="I1531" s="242"/>
      <c r="J1531" s="242"/>
      <c r="K1531" s="242"/>
      <c r="L1531" s="242"/>
      <c r="M1531" s="242"/>
      <c r="N1531" s="242"/>
      <c r="O1531" s="242"/>
      <c r="P1531" s="242"/>
      <c r="Q1531" s="242"/>
      <c r="R1531" s="242"/>
      <c r="S1531" s="242"/>
      <c r="T1531" s="242"/>
      <c r="U1531" s="242"/>
      <c r="V1531" s="242"/>
      <c r="W1531" s="242"/>
      <c r="X1531" s="242"/>
      <c r="Y1531" s="242"/>
      <c r="Z1531" s="242"/>
      <c r="AA1531" s="242"/>
      <c r="AB1531" s="242"/>
      <c r="AC1531" s="242"/>
      <c r="AD1531" s="242"/>
      <c r="AE1531" s="346"/>
      <c r="AF1531" s="359"/>
      <c r="AG1531" s="359"/>
      <c r="AH1531" s="359"/>
      <c r="AI1531" s="359"/>
      <c r="AJ1531" s="359"/>
      <c r="AK1531" s="359"/>
      <c r="AL1531" s="359"/>
      <c r="AM1531" s="359"/>
      <c r="AN1531" s="359"/>
      <c r="AO1531" s="359"/>
      <c r="AP1531" s="359"/>
      <c r="AQ1531" s="359"/>
      <c r="AR1531" s="359"/>
      <c r="AS1531" s="257"/>
    </row>
    <row r="1532" spans="1:45" ht="15" hidden="1" customHeight="1" outlineLevel="1">
      <c r="A1532" s="434">
        <v>35</v>
      </c>
      <c r="B1532" s="362" t="s">
        <v>517</v>
      </c>
      <c r="C1532" s="242" t="s">
        <v>323</v>
      </c>
      <c r="D1532" s="246"/>
      <c r="E1532" s="246"/>
      <c r="F1532" s="246"/>
      <c r="G1532" s="246"/>
      <c r="H1532" s="246"/>
      <c r="I1532" s="246"/>
      <c r="J1532" s="246"/>
      <c r="K1532" s="246"/>
      <c r="L1532" s="246"/>
      <c r="M1532" s="246"/>
      <c r="N1532" s="246"/>
      <c r="O1532" s="246"/>
      <c r="P1532" s="246"/>
      <c r="Q1532" s="246">
        <v>0</v>
      </c>
      <c r="R1532" s="246"/>
      <c r="S1532" s="246"/>
      <c r="T1532" s="246"/>
      <c r="U1532" s="246"/>
      <c r="V1532" s="246"/>
      <c r="W1532" s="246"/>
      <c r="X1532" s="246"/>
      <c r="Y1532" s="246"/>
      <c r="Z1532" s="246"/>
      <c r="AA1532" s="246"/>
      <c r="AB1532" s="246"/>
      <c r="AC1532" s="246"/>
      <c r="AD1532" s="246"/>
      <c r="AE1532" s="360"/>
      <c r="AF1532" s="349"/>
      <c r="AG1532" s="349"/>
      <c r="AH1532" s="349"/>
      <c r="AI1532" s="349"/>
      <c r="AJ1532" s="349"/>
      <c r="AK1532" s="349"/>
      <c r="AL1532" s="349"/>
      <c r="AM1532" s="349"/>
      <c r="AN1532" s="349"/>
      <c r="AO1532" s="349"/>
      <c r="AP1532" s="349"/>
      <c r="AQ1532" s="349"/>
      <c r="AR1532" s="349"/>
      <c r="AS1532" s="247">
        <f>SUM(AE1532:AR1532)</f>
        <v>0</v>
      </c>
    </row>
    <row r="1533" spans="1:45" ht="15" hidden="1" customHeight="1" outlineLevel="1">
      <c r="A1533" s="434"/>
      <c r="B1533" s="245" t="s">
        <v>709</v>
      </c>
      <c r="C1533" s="242" t="s">
        <v>325</v>
      </c>
      <c r="D1533" s="246"/>
      <c r="E1533" s="246"/>
      <c r="F1533" s="246"/>
      <c r="G1533" s="246"/>
      <c r="H1533" s="246"/>
      <c r="I1533" s="246"/>
      <c r="J1533" s="246"/>
      <c r="K1533" s="246"/>
      <c r="L1533" s="246"/>
      <c r="M1533" s="246"/>
      <c r="N1533" s="246"/>
      <c r="O1533" s="246"/>
      <c r="P1533" s="246"/>
      <c r="Q1533" s="246">
        <f>Q1532</f>
        <v>0</v>
      </c>
      <c r="R1533" s="246"/>
      <c r="S1533" s="246"/>
      <c r="T1533" s="246"/>
      <c r="U1533" s="246"/>
      <c r="V1533" s="246"/>
      <c r="W1533" s="246"/>
      <c r="X1533" s="246"/>
      <c r="Y1533" s="246"/>
      <c r="Z1533" s="246"/>
      <c r="AA1533" s="246"/>
      <c r="AB1533" s="246"/>
      <c r="AC1533" s="246"/>
      <c r="AD1533" s="246"/>
      <c r="AE1533" s="345">
        <f>AE1532</f>
        <v>0</v>
      </c>
      <c r="AF1533" s="345">
        <f t="shared" ref="AF1533:AR1533" si="3604">AF1532</f>
        <v>0</v>
      </c>
      <c r="AG1533" s="345">
        <f t="shared" si="3604"/>
        <v>0</v>
      </c>
      <c r="AH1533" s="345">
        <f t="shared" si="3604"/>
        <v>0</v>
      </c>
      <c r="AI1533" s="345">
        <f t="shared" si="3604"/>
        <v>0</v>
      </c>
      <c r="AJ1533" s="345">
        <f t="shared" si="3604"/>
        <v>0</v>
      </c>
      <c r="AK1533" s="345">
        <f t="shared" si="3604"/>
        <v>0</v>
      </c>
      <c r="AL1533" s="345">
        <f t="shared" si="3604"/>
        <v>0</v>
      </c>
      <c r="AM1533" s="345">
        <f t="shared" si="3604"/>
        <v>0</v>
      </c>
      <c r="AN1533" s="345">
        <f t="shared" si="3604"/>
        <v>0</v>
      </c>
      <c r="AO1533" s="345">
        <f t="shared" si="3604"/>
        <v>0</v>
      </c>
      <c r="AP1533" s="345">
        <f t="shared" si="3604"/>
        <v>0</v>
      </c>
      <c r="AQ1533" s="345">
        <f t="shared" si="3604"/>
        <v>0</v>
      </c>
      <c r="AR1533" s="345">
        <f t="shared" si="3604"/>
        <v>0</v>
      </c>
      <c r="AS1533" s="257"/>
    </row>
    <row r="1534" spans="1:45" ht="15" hidden="1" customHeight="1" outlineLevel="1">
      <c r="A1534" s="434"/>
      <c r="B1534" s="365"/>
      <c r="C1534" s="242"/>
      <c r="D1534" s="242"/>
      <c r="E1534" s="242"/>
      <c r="F1534" s="242"/>
      <c r="G1534" s="242"/>
      <c r="H1534" s="242"/>
      <c r="I1534" s="242"/>
      <c r="J1534" s="242"/>
      <c r="K1534" s="242"/>
      <c r="L1534" s="242"/>
      <c r="M1534" s="242"/>
      <c r="N1534" s="242"/>
      <c r="O1534" s="242"/>
      <c r="P1534" s="242"/>
      <c r="Q1534" s="242"/>
      <c r="R1534" s="242"/>
      <c r="S1534" s="242"/>
      <c r="T1534" s="242"/>
      <c r="U1534" s="242"/>
      <c r="V1534" s="242"/>
      <c r="W1534" s="242"/>
      <c r="X1534" s="242"/>
      <c r="Y1534" s="242"/>
      <c r="Z1534" s="242"/>
      <c r="AA1534" s="242"/>
      <c r="AB1534" s="242"/>
      <c r="AC1534" s="242"/>
      <c r="AD1534" s="242"/>
      <c r="AE1534" s="346"/>
      <c r="AF1534" s="359"/>
      <c r="AG1534" s="359"/>
      <c r="AH1534" s="359"/>
      <c r="AI1534" s="359"/>
      <c r="AJ1534" s="359"/>
      <c r="AK1534" s="359"/>
      <c r="AL1534" s="359"/>
      <c r="AM1534" s="359"/>
      <c r="AN1534" s="359"/>
      <c r="AO1534" s="359"/>
      <c r="AP1534" s="359"/>
      <c r="AQ1534" s="359"/>
      <c r="AR1534" s="359"/>
      <c r="AS1534" s="257"/>
    </row>
    <row r="1535" spans="1:45" ht="15" customHeight="1" collapsed="1">
      <c r="A1535" s="434"/>
      <c r="B1535" s="239" t="s">
        <v>518</v>
      </c>
      <c r="C1535" s="242"/>
      <c r="D1535" s="242"/>
      <c r="E1535" s="242"/>
      <c r="F1535" s="242"/>
      <c r="G1535" s="242"/>
      <c r="H1535" s="242"/>
      <c r="I1535" s="242"/>
      <c r="J1535" s="242"/>
      <c r="K1535" s="242"/>
      <c r="L1535" s="242"/>
      <c r="M1535" s="242"/>
      <c r="N1535" s="242"/>
      <c r="O1535" s="242"/>
      <c r="P1535" s="242"/>
      <c r="Q1535" s="242"/>
      <c r="R1535" s="242"/>
      <c r="S1535" s="242"/>
      <c r="T1535" s="242"/>
      <c r="U1535" s="242"/>
      <c r="V1535" s="242"/>
      <c r="W1535" s="242"/>
      <c r="X1535" s="242"/>
      <c r="Y1535" s="242"/>
      <c r="Z1535" s="242"/>
      <c r="AA1535" s="242"/>
      <c r="AB1535" s="242"/>
      <c r="AC1535" s="242"/>
      <c r="AD1535" s="242"/>
      <c r="AE1535" s="346"/>
      <c r="AF1535" s="359"/>
      <c r="AG1535" s="359"/>
      <c r="AH1535" s="359"/>
      <c r="AI1535" s="359"/>
      <c r="AJ1535" s="359"/>
      <c r="AK1535" s="359"/>
      <c r="AL1535" s="359"/>
      <c r="AM1535" s="359"/>
      <c r="AN1535" s="359"/>
      <c r="AO1535" s="359"/>
      <c r="AP1535" s="359"/>
      <c r="AQ1535" s="359"/>
      <c r="AR1535" s="359"/>
      <c r="AS1535" s="257"/>
    </row>
    <row r="1536" spans="1:45" ht="28.5" hidden="1" customHeight="1" outlineLevel="1">
      <c r="A1536" s="434">
        <v>36</v>
      </c>
      <c r="B1536" s="362" t="s">
        <v>519</v>
      </c>
      <c r="C1536" s="242" t="s">
        <v>323</v>
      </c>
      <c r="D1536" s="246"/>
      <c r="E1536" s="246"/>
      <c r="F1536" s="246"/>
      <c r="G1536" s="246"/>
      <c r="H1536" s="246"/>
      <c r="I1536" s="246"/>
      <c r="J1536" s="246"/>
      <c r="K1536" s="246"/>
      <c r="L1536" s="246"/>
      <c r="M1536" s="246"/>
      <c r="N1536" s="246"/>
      <c r="O1536" s="246"/>
      <c r="P1536" s="246"/>
      <c r="Q1536" s="246">
        <v>12</v>
      </c>
      <c r="R1536" s="246"/>
      <c r="S1536" s="246"/>
      <c r="T1536" s="246"/>
      <c r="U1536" s="246"/>
      <c r="V1536" s="246"/>
      <c r="W1536" s="246"/>
      <c r="X1536" s="246"/>
      <c r="Y1536" s="246"/>
      <c r="Z1536" s="246"/>
      <c r="AA1536" s="246"/>
      <c r="AB1536" s="246"/>
      <c r="AC1536" s="246"/>
      <c r="AD1536" s="246"/>
      <c r="AE1536" s="360"/>
      <c r="AF1536" s="349"/>
      <c r="AG1536" s="349"/>
      <c r="AH1536" s="349"/>
      <c r="AI1536" s="349"/>
      <c r="AJ1536" s="349"/>
      <c r="AK1536" s="349"/>
      <c r="AL1536" s="349"/>
      <c r="AM1536" s="349"/>
      <c r="AN1536" s="349"/>
      <c r="AO1536" s="349"/>
      <c r="AP1536" s="349"/>
      <c r="AQ1536" s="349"/>
      <c r="AR1536" s="349"/>
      <c r="AS1536" s="247">
        <f>SUM(AE1536:AR1536)</f>
        <v>0</v>
      </c>
    </row>
    <row r="1537" spans="1:45" ht="15" hidden="1" customHeight="1" outlineLevel="1">
      <c r="A1537" s="434"/>
      <c r="B1537" s="245" t="s">
        <v>709</v>
      </c>
      <c r="C1537" s="242" t="s">
        <v>325</v>
      </c>
      <c r="D1537" s="246"/>
      <c r="E1537" s="246"/>
      <c r="F1537" s="246"/>
      <c r="G1537" s="246"/>
      <c r="H1537" s="246"/>
      <c r="I1537" s="246"/>
      <c r="J1537" s="246"/>
      <c r="K1537" s="246"/>
      <c r="L1537" s="246"/>
      <c r="M1537" s="246"/>
      <c r="N1537" s="246"/>
      <c r="O1537" s="246"/>
      <c r="P1537" s="246"/>
      <c r="Q1537" s="246">
        <f>Q1536</f>
        <v>12</v>
      </c>
      <c r="R1537" s="246"/>
      <c r="S1537" s="246"/>
      <c r="T1537" s="246"/>
      <c r="U1537" s="246"/>
      <c r="V1537" s="246"/>
      <c r="W1537" s="246"/>
      <c r="X1537" s="246"/>
      <c r="Y1537" s="246"/>
      <c r="Z1537" s="246"/>
      <c r="AA1537" s="246"/>
      <c r="AB1537" s="246"/>
      <c r="AC1537" s="246"/>
      <c r="AD1537" s="246"/>
      <c r="AE1537" s="345">
        <f>AE1536</f>
        <v>0</v>
      </c>
      <c r="AF1537" s="345">
        <f t="shared" ref="AF1537:AR1537" si="3605">AF1536</f>
        <v>0</v>
      </c>
      <c r="AG1537" s="345">
        <f t="shared" si="3605"/>
        <v>0</v>
      </c>
      <c r="AH1537" s="345">
        <f t="shared" si="3605"/>
        <v>0</v>
      </c>
      <c r="AI1537" s="345">
        <f t="shared" si="3605"/>
        <v>0</v>
      </c>
      <c r="AJ1537" s="345">
        <f t="shared" si="3605"/>
        <v>0</v>
      </c>
      <c r="AK1537" s="345">
        <f t="shared" si="3605"/>
        <v>0</v>
      </c>
      <c r="AL1537" s="345">
        <f t="shared" si="3605"/>
        <v>0</v>
      </c>
      <c r="AM1537" s="345">
        <f t="shared" si="3605"/>
        <v>0</v>
      </c>
      <c r="AN1537" s="345">
        <f t="shared" si="3605"/>
        <v>0</v>
      </c>
      <c r="AO1537" s="345">
        <f t="shared" si="3605"/>
        <v>0</v>
      </c>
      <c r="AP1537" s="345">
        <f t="shared" si="3605"/>
        <v>0</v>
      </c>
      <c r="AQ1537" s="345">
        <f t="shared" si="3605"/>
        <v>0</v>
      </c>
      <c r="AR1537" s="345">
        <f t="shared" si="3605"/>
        <v>0</v>
      </c>
      <c r="AS1537" s="257"/>
    </row>
    <row r="1538" spans="1:45" ht="15" hidden="1" customHeight="1" outlineLevel="1">
      <c r="A1538" s="434"/>
      <c r="B1538" s="362"/>
      <c r="C1538" s="242"/>
      <c r="D1538" s="242"/>
      <c r="E1538" s="242"/>
      <c r="F1538" s="242"/>
      <c r="G1538" s="242"/>
      <c r="H1538" s="242"/>
      <c r="I1538" s="242"/>
      <c r="J1538" s="242"/>
      <c r="K1538" s="242"/>
      <c r="L1538" s="242"/>
      <c r="M1538" s="242"/>
      <c r="N1538" s="242"/>
      <c r="O1538" s="242"/>
      <c r="P1538" s="242"/>
      <c r="Q1538" s="242"/>
      <c r="R1538" s="242"/>
      <c r="S1538" s="242"/>
      <c r="T1538" s="242"/>
      <c r="U1538" s="242"/>
      <c r="V1538" s="242"/>
      <c r="W1538" s="242"/>
      <c r="X1538" s="242"/>
      <c r="Y1538" s="242"/>
      <c r="Z1538" s="242"/>
      <c r="AA1538" s="242"/>
      <c r="AB1538" s="242"/>
      <c r="AC1538" s="242"/>
      <c r="AD1538" s="242"/>
      <c r="AE1538" s="346"/>
      <c r="AF1538" s="359"/>
      <c r="AG1538" s="359"/>
      <c r="AH1538" s="359"/>
      <c r="AI1538" s="359"/>
      <c r="AJ1538" s="359"/>
      <c r="AK1538" s="359"/>
      <c r="AL1538" s="359"/>
      <c r="AM1538" s="359"/>
      <c r="AN1538" s="359"/>
      <c r="AO1538" s="359"/>
      <c r="AP1538" s="359"/>
      <c r="AQ1538" s="359"/>
      <c r="AR1538" s="359"/>
      <c r="AS1538" s="257"/>
    </row>
    <row r="1539" spans="1:45" ht="15" hidden="1" customHeight="1" outlineLevel="1">
      <c r="A1539" s="434">
        <v>37</v>
      </c>
      <c r="B1539" s="362" t="s">
        <v>520</v>
      </c>
      <c r="C1539" s="242" t="s">
        <v>323</v>
      </c>
      <c r="D1539" s="246"/>
      <c r="E1539" s="246"/>
      <c r="F1539" s="246"/>
      <c r="G1539" s="246"/>
      <c r="H1539" s="246"/>
      <c r="I1539" s="246"/>
      <c r="J1539" s="246"/>
      <c r="K1539" s="246"/>
      <c r="L1539" s="246"/>
      <c r="M1539" s="246"/>
      <c r="N1539" s="246"/>
      <c r="O1539" s="246"/>
      <c r="P1539" s="246"/>
      <c r="Q1539" s="246">
        <v>12</v>
      </c>
      <c r="R1539" s="246"/>
      <c r="S1539" s="246"/>
      <c r="T1539" s="246"/>
      <c r="U1539" s="246"/>
      <c r="V1539" s="246"/>
      <c r="W1539" s="246"/>
      <c r="X1539" s="246"/>
      <c r="Y1539" s="246"/>
      <c r="Z1539" s="246"/>
      <c r="AA1539" s="246"/>
      <c r="AB1539" s="246"/>
      <c r="AC1539" s="246"/>
      <c r="AD1539" s="246"/>
      <c r="AE1539" s="360"/>
      <c r="AF1539" s="349"/>
      <c r="AG1539" s="349"/>
      <c r="AH1539" s="349"/>
      <c r="AI1539" s="349"/>
      <c r="AJ1539" s="349"/>
      <c r="AK1539" s="349"/>
      <c r="AL1539" s="349"/>
      <c r="AM1539" s="349"/>
      <c r="AN1539" s="349"/>
      <c r="AO1539" s="349"/>
      <c r="AP1539" s="349"/>
      <c r="AQ1539" s="349"/>
      <c r="AR1539" s="349"/>
      <c r="AS1539" s="247">
        <f>SUM(AE1539:AR1539)</f>
        <v>0</v>
      </c>
    </row>
    <row r="1540" spans="1:45" ht="15" hidden="1" customHeight="1" outlineLevel="1">
      <c r="A1540" s="434"/>
      <c r="B1540" s="245" t="s">
        <v>709</v>
      </c>
      <c r="C1540" s="242" t="s">
        <v>325</v>
      </c>
      <c r="D1540" s="246"/>
      <c r="E1540" s="246"/>
      <c r="F1540" s="246"/>
      <c r="G1540" s="246"/>
      <c r="H1540" s="246"/>
      <c r="I1540" s="246"/>
      <c r="J1540" s="246"/>
      <c r="K1540" s="246"/>
      <c r="L1540" s="246"/>
      <c r="M1540" s="246"/>
      <c r="N1540" s="246"/>
      <c r="O1540" s="246"/>
      <c r="P1540" s="246"/>
      <c r="Q1540" s="246">
        <f>Q1539</f>
        <v>12</v>
      </c>
      <c r="R1540" s="246"/>
      <c r="S1540" s="246"/>
      <c r="T1540" s="246"/>
      <c r="U1540" s="246"/>
      <c r="V1540" s="246"/>
      <c r="W1540" s="246"/>
      <c r="X1540" s="246"/>
      <c r="Y1540" s="246"/>
      <c r="Z1540" s="246"/>
      <c r="AA1540" s="246"/>
      <c r="AB1540" s="246"/>
      <c r="AC1540" s="246"/>
      <c r="AD1540" s="246"/>
      <c r="AE1540" s="345">
        <f>AE1539</f>
        <v>0</v>
      </c>
      <c r="AF1540" s="345">
        <f t="shared" ref="AF1540:AR1540" si="3606">AF1539</f>
        <v>0</v>
      </c>
      <c r="AG1540" s="345">
        <f t="shared" si="3606"/>
        <v>0</v>
      </c>
      <c r="AH1540" s="345">
        <f t="shared" si="3606"/>
        <v>0</v>
      </c>
      <c r="AI1540" s="345">
        <f t="shared" si="3606"/>
        <v>0</v>
      </c>
      <c r="AJ1540" s="345">
        <f t="shared" si="3606"/>
        <v>0</v>
      </c>
      <c r="AK1540" s="345">
        <f t="shared" si="3606"/>
        <v>0</v>
      </c>
      <c r="AL1540" s="345">
        <f t="shared" si="3606"/>
        <v>0</v>
      </c>
      <c r="AM1540" s="345">
        <f t="shared" si="3606"/>
        <v>0</v>
      </c>
      <c r="AN1540" s="345">
        <f t="shared" si="3606"/>
        <v>0</v>
      </c>
      <c r="AO1540" s="345">
        <f t="shared" si="3606"/>
        <v>0</v>
      </c>
      <c r="AP1540" s="345">
        <f t="shared" si="3606"/>
        <v>0</v>
      </c>
      <c r="AQ1540" s="345">
        <f t="shared" si="3606"/>
        <v>0</v>
      </c>
      <c r="AR1540" s="345">
        <f t="shared" si="3606"/>
        <v>0</v>
      </c>
      <c r="AS1540" s="257"/>
    </row>
    <row r="1541" spans="1:45" ht="15" hidden="1" customHeight="1" outlineLevel="1">
      <c r="A1541" s="434"/>
      <c r="B1541" s="362"/>
      <c r="C1541" s="242"/>
      <c r="D1541" s="242"/>
      <c r="E1541" s="242"/>
      <c r="F1541" s="242"/>
      <c r="G1541" s="242"/>
      <c r="H1541" s="242"/>
      <c r="I1541" s="242"/>
      <c r="J1541" s="242"/>
      <c r="K1541" s="242"/>
      <c r="L1541" s="242"/>
      <c r="M1541" s="242"/>
      <c r="N1541" s="242"/>
      <c r="O1541" s="242"/>
      <c r="P1541" s="242"/>
      <c r="Q1541" s="242"/>
      <c r="R1541" s="242"/>
      <c r="S1541" s="242"/>
      <c r="T1541" s="242"/>
      <c r="U1541" s="242"/>
      <c r="V1541" s="242"/>
      <c r="W1541" s="242"/>
      <c r="X1541" s="242"/>
      <c r="Y1541" s="242"/>
      <c r="Z1541" s="242"/>
      <c r="AA1541" s="242"/>
      <c r="AB1541" s="242"/>
      <c r="AC1541" s="242"/>
      <c r="AD1541" s="242"/>
      <c r="AE1541" s="346"/>
      <c r="AF1541" s="359"/>
      <c r="AG1541" s="359"/>
      <c r="AH1541" s="359"/>
      <c r="AI1541" s="359"/>
      <c r="AJ1541" s="359"/>
      <c r="AK1541" s="359"/>
      <c r="AL1541" s="359"/>
      <c r="AM1541" s="359"/>
      <c r="AN1541" s="359"/>
      <c r="AO1541" s="359"/>
      <c r="AP1541" s="359"/>
      <c r="AQ1541" s="359"/>
      <c r="AR1541" s="359"/>
      <c r="AS1541" s="257"/>
    </row>
    <row r="1542" spans="1:45" ht="15" hidden="1" customHeight="1" outlineLevel="1">
      <c r="A1542" s="434">
        <v>38</v>
      </c>
      <c r="B1542" s="362" t="s">
        <v>521</v>
      </c>
      <c r="C1542" s="242" t="s">
        <v>323</v>
      </c>
      <c r="D1542" s="246"/>
      <c r="E1542" s="246"/>
      <c r="F1542" s="246"/>
      <c r="G1542" s="246"/>
      <c r="H1542" s="246"/>
      <c r="I1542" s="246"/>
      <c r="J1542" s="246"/>
      <c r="K1542" s="246"/>
      <c r="L1542" s="246"/>
      <c r="M1542" s="246"/>
      <c r="N1542" s="246"/>
      <c r="O1542" s="246"/>
      <c r="P1542" s="246"/>
      <c r="Q1542" s="246">
        <v>12</v>
      </c>
      <c r="R1542" s="246"/>
      <c r="S1542" s="246"/>
      <c r="T1542" s="246"/>
      <c r="U1542" s="246"/>
      <c r="V1542" s="246"/>
      <c r="W1542" s="246"/>
      <c r="X1542" s="246"/>
      <c r="Y1542" s="246"/>
      <c r="Z1542" s="246"/>
      <c r="AA1542" s="246"/>
      <c r="AB1542" s="246"/>
      <c r="AC1542" s="246"/>
      <c r="AD1542" s="246"/>
      <c r="AE1542" s="360"/>
      <c r="AF1542" s="349"/>
      <c r="AG1542" s="349"/>
      <c r="AH1542" s="349"/>
      <c r="AI1542" s="349"/>
      <c r="AJ1542" s="349"/>
      <c r="AK1542" s="349"/>
      <c r="AL1542" s="349"/>
      <c r="AM1542" s="349"/>
      <c r="AN1542" s="349"/>
      <c r="AO1542" s="349"/>
      <c r="AP1542" s="349"/>
      <c r="AQ1542" s="349"/>
      <c r="AR1542" s="349"/>
      <c r="AS1542" s="247">
        <f>SUM(AE1542:AR1542)</f>
        <v>0</v>
      </c>
    </row>
    <row r="1543" spans="1:45" ht="15" hidden="1" customHeight="1" outlineLevel="1">
      <c r="A1543" s="434"/>
      <c r="B1543" s="245" t="s">
        <v>709</v>
      </c>
      <c r="C1543" s="242" t="s">
        <v>325</v>
      </c>
      <c r="D1543" s="246"/>
      <c r="E1543" s="246"/>
      <c r="F1543" s="246"/>
      <c r="G1543" s="246"/>
      <c r="H1543" s="246"/>
      <c r="I1543" s="246"/>
      <c r="J1543" s="246"/>
      <c r="K1543" s="246"/>
      <c r="L1543" s="246"/>
      <c r="M1543" s="246"/>
      <c r="N1543" s="246"/>
      <c r="O1543" s="246"/>
      <c r="P1543" s="246"/>
      <c r="Q1543" s="246">
        <f>Q1542</f>
        <v>12</v>
      </c>
      <c r="R1543" s="246"/>
      <c r="S1543" s="246"/>
      <c r="T1543" s="246"/>
      <c r="U1543" s="246"/>
      <c r="V1543" s="246"/>
      <c r="W1543" s="246"/>
      <c r="X1543" s="246"/>
      <c r="Y1543" s="246"/>
      <c r="Z1543" s="246"/>
      <c r="AA1543" s="246"/>
      <c r="AB1543" s="246"/>
      <c r="AC1543" s="246"/>
      <c r="AD1543" s="246"/>
      <c r="AE1543" s="345">
        <f>AE1542</f>
        <v>0</v>
      </c>
      <c r="AF1543" s="345">
        <f t="shared" ref="AF1543:AR1543" si="3607">AF1542</f>
        <v>0</v>
      </c>
      <c r="AG1543" s="345">
        <f t="shared" si="3607"/>
        <v>0</v>
      </c>
      <c r="AH1543" s="345">
        <f t="shared" si="3607"/>
        <v>0</v>
      </c>
      <c r="AI1543" s="345">
        <f t="shared" si="3607"/>
        <v>0</v>
      </c>
      <c r="AJ1543" s="345">
        <f t="shared" si="3607"/>
        <v>0</v>
      </c>
      <c r="AK1543" s="345">
        <f t="shared" si="3607"/>
        <v>0</v>
      </c>
      <c r="AL1543" s="345">
        <f t="shared" si="3607"/>
        <v>0</v>
      </c>
      <c r="AM1543" s="345">
        <f t="shared" si="3607"/>
        <v>0</v>
      </c>
      <c r="AN1543" s="345">
        <f t="shared" si="3607"/>
        <v>0</v>
      </c>
      <c r="AO1543" s="345">
        <f t="shared" si="3607"/>
        <v>0</v>
      </c>
      <c r="AP1543" s="345">
        <f t="shared" si="3607"/>
        <v>0</v>
      </c>
      <c r="AQ1543" s="345">
        <f t="shared" si="3607"/>
        <v>0</v>
      </c>
      <c r="AR1543" s="345">
        <f t="shared" si="3607"/>
        <v>0</v>
      </c>
      <c r="AS1543" s="257"/>
    </row>
    <row r="1544" spans="1:45" ht="15" hidden="1" customHeight="1" outlineLevel="1">
      <c r="A1544" s="434"/>
      <c r="B1544" s="362"/>
      <c r="C1544" s="242"/>
      <c r="D1544" s="242"/>
      <c r="E1544" s="242"/>
      <c r="F1544" s="242"/>
      <c r="G1544" s="242"/>
      <c r="H1544" s="242"/>
      <c r="I1544" s="242"/>
      <c r="J1544" s="242"/>
      <c r="K1544" s="242"/>
      <c r="L1544" s="242"/>
      <c r="M1544" s="242"/>
      <c r="N1544" s="242"/>
      <c r="O1544" s="242"/>
      <c r="P1544" s="242"/>
      <c r="Q1544" s="242"/>
      <c r="R1544" s="242"/>
      <c r="S1544" s="242"/>
      <c r="T1544" s="242"/>
      <c r="U1544" s="242"/>
      <c r="V1544" s="242"/>
      <c r="W1544" s="242"/>
      <c r="X1544" s="242"/>
      <c r="Y1544" s="242"/>
      <c r="Z1544" s="242"/>
      <c r="AA1544" s="242"/>
      <c r="AB1544" s="242"/>
      <c r="AC1544" s="242"/>
      <c r="AD1544" s="242"/>
      <c r="AE1544" s="346"/>
      <c r="AF1544" s="359"/>
      <c r="AG1544" s="359"/>
      <c r="AH1544" s="359"/>
      <c r="AI1544" s="359"/>
      <c r="AJ1544" s="359"/>
      <c r="AK1544" s="359"/>
      <c r="AL1544" s="359"/>
      <c r="AM1544" s="359"/>
      <c r="AN1544" s="359"/>
      <c r="AO1544" s="359"/>
      <c r="AP1544" s="359"/>
      <c r="AQ1544" s="359"/>
      <c r="AR1544" s="359"/>
      <c r="AS1544" s="257"/>
    </row>
    <row r="1545" spans="1:45" ht="15" hidden="1" customHeight="1" outlineLevel="1">
      <c r="A1545" s="434">
        <v>39</v>
      </c>
      <c r="B1545" s="362" t="s">
        <v>522</v>
      </c>
      <c r="C1545" s="242" t="s">
        <v>323</v>
      </c>
      <c r="D1545" s="246"/>
      <c r="E1545" s="246"/>
      <c r="F1545" s="246"/>
      <c r="G1545" s="246"/>
      <c r="H1545" s="246"/>
      <c r="I1545" s="246"/>
      <c r="J1545" s="246"/>
      <c r="K1545" s="246"/>
      <c r="L1545" s="246"/>
      <c r="M1545" s="246"/>
      <c r="N1545" s="246"/>
      <c r="O1545" s="246"/>
      <c r="P1545" s="246"/>
      <c r="Q1545" s="246">
        <v>12</v>
      </c>
      <c r="R1545" s="246"/>
      <c r="S1545" s="246"/>
      <c r="T1545" s="246"/>
      <c r="U1545" s="246"/>
      <c r="V1545" s="246"/>
      <c r="W1545" s="246"/>
      <c r="X1545" s="246"/>
      <c r="Y1545" s="246"/>
      <c r="Z1545" s="246"/>
      <c r="AA1545" s="246"/>
      <c r="AB1545" s="246"/>
      <c r="AC1545" s="246"/>
      <c r="AD1545" s="246"/>
      <c r="AE1545" s="360"/>
      <c r="AF1545" s="349"/>
      <c r="AG1545" s="349"/>
      <c r="AH1545" s="349"/>
      <c r="AI1545" s="349"/>
      <c r="AJ1545" s="349"/>
      <c r="AK1545" s="349"/>
      <c r="AL1545" s="349"/>
      <c r="AM1545" s="349"/>
      <c r="AN1545" s="349"/>
      <c r="AO1545" s="349"/>
      <c r="AP1545" s="349"/>
      <c r="AQ1545" s="349"/>
      <c r="AR1545" s="349"/>
      <c r="AS1545" s="247">
        <f>SUM(AE1545:AR1545)</f>
        <v>0</v>
      </c>
    </row>
    <row r="1546" spans="1:45" ht="15" hidden="1" customHeight="1" outlineLevel="1">
      <c r="A1546" s="434"/>
      <c r="B1546" s="245" t="s">
        <v>709</v>
      </c>
      <c r="C1546" s="242" t="s">
        <v>325</v>
      </c>
      <c r="D1546" s="246"/>
      <c r="E1546" s="246"/>
      <c r="F1546" s="246"/>
      <c r="G1546" s="246"/>
      <c r="H1546" s="246"/>
      <c r="I1546" s="246"/>
      <c r="J1546" s="246"/>
      <c r="K1546" s="246"/>
      <c r="L1546" s="246"/>
      <c r="M1546" s="246"/>
      <c r="N1546" s="246"/>
      <c r="O1546" s="246"/>
      <c r="P1546" s="246"/>
      <c r="Q1546" s="246">
        <f>Q1545</f>
        <v>12</v>
      </c>
      <c r="R1546" s="246"/>
      <c r="S1546" s="246"/>
      <c r="T1546" s="246"/>
      <c r="U1546" s="246"/>
      <c r="V1546" s="246"/>
      <c r="W1546" s="246"/>
      <c r="X1546" s="246"/>
      <c r="Y1546" s="246"/>
      <c r="Z1546" s="246"/>
      <c r="AA1546" s="246"/>
      <c r="AB1546" s="246"/>
      <c r="AC1546" s="246"/>
      <c r="AD1546" s="246"/>
      <c r="AE1546" s="345">
        <f>AE1545</f>
        <v>0</v>
      </c>
      <c r="AF1546" s="345">
        <f t="shared" ref="AF1546:AR1546" si="3608">AF1545</f>
        <v>0</v>
      </c>
      <c r="AG1546" s="345">
        <f t="shared" si="3608"/>
        <v>0</v>
      </c>
      <c r="AH1546" s="345">
        <f t="shared" si="3608"/>
        <v>0</v>
      </c>
      <c r="AI1546" s="345">
        <f t="shared" si="3608"/>
        <v>0</v>
      </c>
      <c r="AJ1546" s="345">
        <f t="shared" si="3608"/>
        <v>0</v>
      </c>
      <c r="AK1546" s="345">
        <f t="shared" si="3608"/>
        <v>0</v>
      </c>
      <c r="AL1546" s="345">
        <f t="shared" si="3608"/>
        <v>0</v>
      </c>
      <c r="AM1546" s="345">
        <f t="shared" si="3608"/>
        <v>0</v>
      </c>
      <c r="AN1546" s="345">
        <f t="shared" si="3608"/>
        <v>0</v>
      </c>
      <c r="AO1546" s="345">
        <f t="shared" si="3608"/>
        <v>0</v>
      </c>
      <c r="AP1546" s="345">
        <f t="shared" si="3608"/>
        <v>0</v>
      </c>
      <c r="AQ1546" s="345">
        <f t="shared" si="3608"/>
        <v>0</v>
      </c>
      <c r="AR1546" s="345">
        <f t="shared" si="3608"/>
        <v>0</v>
      </c>
      <c r="AS1546" s="257"/>
    </row>
    <row r="1547" spans="1:45" ht="15" hidden="1" customHeight="1" outlineLevel="1">
      <c r="A1547" s="434"/>
      <c r="B1547" s="362"/>
      <c r="C1547" s="242"/>
      <c r="D1547" s="242"/>
      <c r="E1547" s="242"/>
      <c r="F1547" s="242"/>
      <c r="G1547" s="242"/>
      <c r="H1547" s="242"/>
      <c r="I1547" s="242"/>
      <c r="J1547" s="242"/>
      <c r="K1547" s="242"/>
      <c r="L1547" s="242"/>
      <c r="M1547" s="242"/>
      <c r="N1547" s="242"/>
      <c r="O1547" s="242"/>
      <c r="P1547" s="242"/>
      <c r="Q1547" s="242"/>
      <c r="R1547" s="242"/>
      <c r="S1547" s="242"/>
      <c r="T1547" s="242"/>
      <c r="U1547" s="242"/>
      <c r="V1547" s="242"/>
      <c r="W1547" s="242"/>
      <c r="X1547" s="242"/>
      <c r="Y1547" s="242"/>
      <c r="Z1547" s="242"/>
      <c r="AA1547" s="242"/>
      <c r="AB1547" s="242"/>
      <c r="AC1547" s="242"/>
      <c r="AD1547" s="242"/>
      <c r="AE1547" s="346"/>
      <c r="AF1547" s="359"/>
      <c r="AG1547" s="359"/>
      <c r="AH1547" s="359"/>
      <c r="AI1547" s="359"/>
      <c r="AJ1547" s="359"/>
      <c r="AK1547" s="359"/>
      <c r="AL1547" s="359"/>
      <c r="AM1547" s="359"/>
      <c r="AN1547" s="359"/>
      <c r="AO1547" s="359"/>
      <c r="AP1547" s="359"/>
      <c r="AQ1547" s="359"/>
      <c r="AR1547" s="359"/>
      <c r="AS1547" s="257"/>
    </row>
    <row r="1548" spans="1:45" ht="15" hidden="1" customHeight="1" outlineLevel="1">
      <c r="A1548" s="434">
        <v>40</v>
      </c>
      <c r="B1548" s="362" t="s">
        <v>523</v>
      </c>
      <c r="C1548" s="242" t="s">
        <v>323</v>
      </c>
      <c r="D1548" s="246"/>
      <c r="E1548" s="246"/>
      <c r="F1548" s="246"/>
      <c r="G1548" s="246"/>
      <c r="H1548" s="246"/>
      <c r="I1548" s="246"/>
      <c r="J1548" s="246"/>
      <c r="K1548" s="246"/>
      <c r="L1548" s="246"/>
      <c r="M1548" s="246"/>
      <c r="N1548" s="246"/>
      <c r="O1548" s="246"/>
      <c r="P1548" s="246"/>
      <c r="Q1548" s="246">
        <v>12</v>
      </c>
      <c r="R1548" s="246"/>
      <c r="S1548" s="246"/>
      <c r="T1548" s="246"/>
      <c r="U1548" s="246"/>
      <c r="V1548" s="246"/>
      <c r="W1548" s="246"/>
      <c r="X1548" s="246"/>
      <c r="Y1548" s="246"/>
      <c r="Z1548" s="246"/>
      <c r="AA1548" s="246"/>
      <c r="AB1548" s="246"/>
      <c r="AC1548" s="246"/>
      <c r="AD1548" s="246"/>
      <c r="AE1548" s="360"/>
      <c r="AF1548" s="349"/>
      <c r="AG1548" s="349"/>
      <c r="AH1548" s="349"/>
      <c r="AI1548" s="349"/>
      <c r="AJ1548" s="349"/>
      <c r="AK1548" s="349"/>
      <c r="AL1548" s="349"/>
      <c r="AM1548" s="349"/>
      <c r="AN1548" s="349"/>
      <c r="AO1548" s="349"/>
      <c r="AP1548" s="349"/>
      <c r="AQ1548" s="349"/>
      <c r="AR1548" s="349"/>
      <c r="AS1548" s="247">
        <f>SUM(AE1548:AR1548)</f>
        <v>0</v>
      </c>
    </row>
    <row r="1549" spans="1:45" ht="15" hidden="1" customHeight="1" outlineLevel="1">
      <c r="A1549" s="434"/>
      <c r="B1549" s="245" t="s">
        <v>709</v>
      </c>
      <c r="C1549" s="242" t="s">
        <v>325</v>
      </c>
      <c r="D1549" s="246"/>
      <c r="E1549" s="246"/>
      <c r="F1549" s="246"/>
      <c r="G1549" s="246"/>
      <c r="H1549" s="246"/>
      <c r="I1549" s="246"/>
      <c r="J1549" s="246"/>
      <c r="K1549" s="246"/>
      <c r="L1549" s="246"/>
      <c r="M1549" s="246"/>
      <c r="N1549" s="246"/>
      <c r="O1549" s="246"/>
      <c r="P1549" s="246"/>
      <c r="Q1549" s="246">
        <f>Q1548</f>
        <v>12</v>
      </c>
      <c r="R1549" s="246"/>
      <c r="S1549" s="246"/>
      <c r="T1549" s="246"/>
      <c r="U1549" s="246"/>
      <c r="V1549" s="246"/>
      <c r="W1549" s="246"/>
      <c r="X1549" s="246"/>
      <c r="Y1549" s="246"/>
      <c r="Z1549" s="246"/>
      <c r="AA1549" s="246"/>
      <c r="AB1549" s="246"/>
      <c r="AC1549" s="246"/>
      <c r="AD1549" s="246"/>
      <c r="AE1549" s="345">
        <f>AE1548</f>
        <v>0</v>
      </c>
      <c r="AF1549" s="345">
        <f t="shared" ref="AF1549:AR1549" si="3609">AF1548</f>
        <v>0</v>
      </c>
      <c r="AG1549" s="345">
        <f t="shared" si="3609"/>
        <v>0</v>
      </c>
      <c r="AH1549" s="345">
        <f t="shared" si="3609"/>
        <v>0</v>
      </c>
      <c r="AI1549" s="345">
        <f t="shared" si="3609"/>
        <v>0</v>
      </c>
      <c r="AJ1549" s="345">
        <f t="shared" si="3609"/>
        <v>0</v>
      </c>
      <c r="AK1549" s="345">
        <f t="shared" si="3609"/>
        <v>0</v>
      </c>
      <c r="AL1549" s="345">
        <f t="shared" si="3609"/>
        <v>0</v>
      </c>
      <c r="AM1549" s="345">
        <f t="shared" si="3609"/>
        <v>0</v>
      </c>
      <c r="AN1549" s="345">
        <f t="shared" si="3609"/>
        <v>0</v>
      </c>
      <c r="AO1549" s="345">
        <f t="shared" si="3609"/>
        <v>0</v>
      </c>
      <c r="AP1549" s="345">
        <f t="shared" si="3609"/>
        <v>0</v>
      </c>
      <c r="AQ1549" s="345">
        <f t="shared" si="3609"/>
        <v>0</v>
      </c>
      <c r="AR1549" s="345">
        <f t="shared" si="3609"/>
        <v>0</v>
      </c>
      <c r="AS1549" s="257"/>
    </row>
    <row r="1550" spans="1:45" ht="15" hidden="1" customHeight="1" outlineLevel="1">
      <c r="A1550" s="434"/>
      <c r="B1550" s="362"/>
      <c r="C1550" s="242"/>
      <c r="D1550" s="242"/>
      <c r="E1550" s="242"/>
      <c r="F1550" s="242"/>
      <c r="G1550" s="242"/>
      <c r="H1550" s="242"/>
      <c r="I1550" s="242"/>
      <c r="J1550" s="242"/>
      <c r="K1550" s="242"/>
      <c r="L1550" s="242"/>
      <c r="M1550" s="242"/>
      <c r="N1550" s="242"/>
      <c r="O1550" s="242"/>
      <c r="P1550" s="242"/>
      <c r="Q1550" s="242"/>
      <c r="R1550" s="242"/>
      <c r="S1550" s="242"/>
      <c r="T1550" s="242"/>
      <c r="U1550" s="242"/>
      <c r="V1550" s="242"/>
      <c r="W1550" s="242"/>
      <c r="X1550" s="242"/>
      <c r="Y1550" s="242"/>
      <c r="Z1550" s="242"/>
      <c r="AA1550" s="242"/>
      <c r="AB1550" s="242"/>
      <c r="AC1550" s="242"/>
      <c r="AD1550" s="242"/>
      <c r="AE1550" s="346"/>
      <c r="AF1550" s="359"/>
      <c r="AG1550" s="359"/>
      <c r="AH1550" s="359"/>
      <c r="AI1550" s="359"/>
      <c r="AJ1550" s="359"/>
      <c r="AK1550" s="359"/>
      <c r="AL1550" s="359"/>
      <c r="AM1550" s="359"/>
      <c r="AN1550" s="359"/>
      <c r="AO1550" s="359"/>
      <c r="AP1550" s="359"/>
      <c r="AQ1550" s="359"/>
      <c r="AR1550" s="359"/>
      <c r="AS1550" s="257"/>
    </row>
    <row r="1551" spans="1:45" ht="28.5" hidden="1" customHeight="1" outlineLevel="1">
      <c r="A1551" s="434">
        <v>41</v>
      </c>
      <c r="B1551" s="362" t="s">
        <v>524</v>
      </c>
      <c r="C1551" s="242" t="s">
        <v>323</v>
      </c>
      <c r="D1551" s="246"/>
      <c r="E1551" s="246"/>
      <c r="F1551" s="246"/>
      <c r="G1551" s="246"/>
      <c r="H1551" s="246"/>
      <c r="I1551" s="246"/>
      <c r="J1551" s="246"/>
      <c r="K1551" s="246"/>
      <c r="L1551" s="246"/>
      <c r="M1551" s="246"/>
      <c r="N1551" s="246"/>
      <c r="O1551" s="246"/>
      <c r="P1551" s="246"/>
      <c r="Q1551" s="246">
        <v>12</v>
      </c>
      <c r="R1551" s="246"/>
      <c r="S1551" s="246"/>
      <c r="T1551" s="246"/>
      <c r="U1551" s="246"/>
      <c r="V1551" s="246"/>
      <c r="W1551" s="246"/>
      <c r="X1551" s="246"/>
      <c r="Y1551" s="246"/>
      <c r="Z1551" s="246"/>
      <c r="AA1551" s="246"/>
      <c r="AB1551" s="246"/>
      <c r="AC1551" s="246"/>
      <c r="AD1551" s="246"/>
      <c r="AE1551" s="360"/>
      <c r="AF1551" s="349"/>
      <c r="AG1551" s="349"/>
      <c r="AH1551" s="349"/>
      <c r="AI1551" s="349"/>
      <c r="AJ1551" s="349"/>
      <c r="AK1551" s="349"/>
      <c r="AL1551" s="349"/>
      <c r="AM1551" s="349"/>
      <c r="AN1551" s="349"/>
      <c r="AO1551" s="349"/>
      <c r="AP1551" s="349"/>
      <c r="AQ1551" s="349"/>
      <c r="AR1551" s="349"/>
      <c r="AS1551" s="247">
        <f>SUM(AE1551:AR1551)</f>
        <v>0</v>
      </c>
    </row>
    <row r="1552" spans="1:45" ht="15" hidden="1" customHeight="1" outlineLevel="1">
      <c r="A1552" s="434"/>
      <c r="B1552" s="245" t="s">
        <v>709</v>
      </c>
      <c r="C1552" s="242" t="s">
        <v>325</v>
      </c>
      <c r="D1552" s="246"/>
      <c r="E1552" s="246"/>
      <c r="F1552" s="246"/>
      <c r="G1552" s="246"/>
      <c r="H1552" s="246"/>
      <c r="I1552" s="246"/>
      <c r="J1552" s="246"/>
      <c r="K1552" s="246"/>
      <c r="L1552" s="246"/>
      <c r="M1552" s="246"/>
      <c r="N1552" s="246"/>
      <c r="O1552" s="246"/>
      <c r="P1552" s="246"/>
      <c r="Q1552" s="246">
        <f>Q1551</f>
        <v>12</v>
      </c>
      <c r="R1552" s="246"/>
      <c r="S1552" s="246"/>
      <c r="T1552" s="246"/>
      <c r="U1552" s="246"/>
      <c r="V1552" s="246"/>
      <c r="W1552" s="246"/>
      <c r="X1552" s="246"/>
      <c r="Y1552" s="246"/>
      <c r="Z1552" s="246"/>
      <c r="AA1552" s="246"/>
      <c r="AB1552" s="246"/>
      <c r="AC1552" s="246"/>
      <c r="AD1552" s="246"/>
      <c r="AE1552" s="345">
        <f>AE1551</f>
        <v>0</v>
      </c>
      <c r="AF1552" s="345">
        <f t="shared" ref="AF1552:AR1552" si="3610">AF1551</f>
        <v>0</v>
      </c>
      <c r="AG1552" s="345">
        <f t="shared" si="3610"/>
        <v>0</v>
      </c>
      <c r="AH1552" s="345">
        <f t="shared" si="3610"/>
        <v>0</v>
      </c>
      <c r="AI1552" s="345">
        <f t="shared" si="3610"/>
        <v>0</v>
      </c>
      <c r="AJ1552" s="345">
        <f t="shared" si="3610"/>
        <v>0</v>
      </c>
      <c r="AK1552" s="345">
        <f t="shared" si="3610"/>
        <v>0</v>
      </c>
      <c r="AL1552" s="345">
        <f t="shared" si="3610"/>
        <v>0</v>
      </c>
      <c r="AM1552" s="345">
        <f t="shared" si="3610"/>
        <v>0</v>
      </c>
      <c r="AN1552" s="345">
        <f t="shared" si="3610"/>
        <v>0</v>
      </c>
      <c r="AO1552" s="345">
        <f t="shared" si="3610"/>
        <v>0</v>
      </c>
      <c r="AP1552" s="345">
        <f t="shared" si="3610"/>
        <v>0</v>
      </c>
      <c r="AQ1552" s="345">
        <f t="shared" si="3610"/>
        <v>0</v>
      </c>
      <c r="AR1552" s="345">
        <f t="shared" si="3610"/>
        <v>0</v>
      </c>
      <c r="AS1552" s="257"/>
    </row>
    <row r="1553" spans="1:45" ht="15" hidden="1" customHeight="1" outlineLevel="1">
      <c r="A1553" s="434"/>
      <c r="B1553" s="362"/>
      <c r="C1553" s="242"/>
      <c r="D1553" s="242"/>
      <c r="E1553" s="242"/>
      <c r="F1553" s="242"/>
      <c r="G1553" s="242"/>
      <c r="H1553" s="242"/>
      <c r="I1553" s="242"/>
      <c r="J1553" s="242"/>
      <c r="K1553" s="242"/>
      <c r="L1553" s="242"/>
      <c r="M1553" s="242"/>
      <c r="N1553" s="242"/>
      <c r="O1553" s="242"/>
      <c r="P1553" s="242"/>
      <c r="Q1553" s="242"/>
      <c r="R1553" s="242"/>
      <c r="S1553" s="242"/>
      <c r="T1553" s="242"/>
      <c r="U1553" s="242"/>
      <c r="V1553" s="242"/>
      <c r="W1553" s="242"/>
      <c r="X1553" s="242"/>
      <c r="Y1553" s="242"/>
      <c r="Z1553" s="242"/>
      <c r="AA1553" s="242"/>
      <c r="AB1553" s="242"/>
      <c r="AC1553" s="242"/>
      <c r="AD1553" s="242"/>
      <c r="AE1553" s="346"/>
      <c r="AF1553" s="359"/>
      <c r="AG1553" s="359"/>
      <c r="AH1553" s="359"/>
      <c r="AI1553" s="359"/>
      <c r="AJ1553" s="359"/>
      <c r="AK1553" s="359"/>
      <c r="AL1553" s="359"/>
      <c r="AM1553" s="359"/>
      <c r="AN1553" s="359"/>
      <c r="AO1553" s="359"/>
      <c r="AP1553" s="359"/>
      <c r="AQ1553" s="359"/>
      <c r="AR1553" s="359"/>
      <c r="AS1553" s="257"/>
    </row>
    <row r="1554" spans="1:45" ht="28.5" hidden="1" customHeight="1" outlineLevel="1">
      <c r="A1554" s="434">
        <v>42</v>
      </c>
      <c r="B1554" s="362" t="s">
        <v>525</v>
      </c>
      <c r="C1554" s="242" t="s">
        <v>323</v>
      </c>
      <c r="D1554" s="246"/>
      <c r="E1554" s="246"/>
      <c r="F1554" s="246"/>
      <c r="G1554" s="246"/>
      <c r="H1554" s="246"/>
      <c r="I1554" s="246"/>
      <c r="J1554" s="246"/>
      <c r="K1554" s="246"/>
      <c r="L1554" s="246"/>
      <c r="M1554" s="246"/>
      <c r="N1554" s="246"/>
      <c r="O1554" s="246"/>
      <c r="P1554" s="246"/>
      <c r="Q1554" s="242"/>
      <c r="R1554" s="246"/>
      <c r="S1554" s="246"/>
      <c r="T1554" s="246"/>
      <c r="U1554" s="246"/>
      <c r="V1554" s="246"/>
      <c r="W1554" s="246"/>
      <c r="X1554" s="246"/>
      <c r="Y1554" s="246"/>
      <c r="Z1554" s="246"/>
      <c r="AA1554" s="246"/>
      <c r="AB1554" s="246"/>
      <c r="AC1554" s="246"/>
      <c r="AD1554" s="246"/>
      <c r="AE1554" s="360"/>
      <c r="AF1554" s="349"/>
      <c r="AG1554" s="349"/>
      <c r="AH1554" s="349"/>
      <c r="AI1554" s="349"/>
      <c r="AJ1554" s="349"/>
      <c r="AK1554" s="349"/>
      <c r="AL1554" s="349"/>
      <c r="AM1554" s="349"/>
      <c r="AN1554" s="349"/>
      <c r="AO1554" s="349"/>
      <c r="AP1554" s="349"/>
      <c r="AQ1554" s="349"/>
      <c r="AR1554" s="349"/>
      <c r="AS1554" s="247">
        <f>SUM(AE1554:AR1554)</f>
        <v>0</v>
      </c>
    </row>
    <row r="1555" spans="1:45" ht="15" hidden="1" customHeight="1" outlineLevel="1">
      <c r="A1555" s="434"/>
      <c r="B1555" s="245" t="s">
        <v>709</v>
      </c>
      <c r="C1555" s="242" t="s">
        <v>325</v>
      </c>
      <c r="D1555" s="246"/>
      <c r="E1555" s="246"/>
      <c r="F1555" s="246"/>
      <c r="G1555" s="246"/>
      <c r="H1555" s="246"/>
      <c r="I1555" s="246"/>
      <c r="J1555" s="246"/>
      <c r="K1555" s="246"/>
      <c r="L1555" s="246"/>
      <c r="M1555" s="246"/>
      <c r="N1555" s="246"/>
      <c r="O1555" s="246"/>
      <c r="P1555" s="246"/>
      <c r="Q1555" s="386"/>
      <c r="R1555" s="246"/>
      <c r="S1555" s="246"/>
      <c r="T1555" s="246"/>
      <c r="U1555" s="246"/>
      <c r="V1555" s="246"/>
      <c r="W1555" s="246"/>
      <c r="X1555" s="246"/>
      <c r="Y1555" s="246"/>
      <c r="Z1555" s="246"/>
      <c r="AA1555" s="246"/>
      <c r="AB1555" s="246"/>
      <c r="AC1555" s="246"/>
      <c r="AD1555" s="246"/>
      <c r="AE1555" s="345">
        <f>AE1554</f>
        <v>0</v>
      </c>
      <c r="AF1555" s="345">
        <f t="shared" ref="AF1555:AR1555" si="3611">AF1554</f>
        <v>0</v>
      </c>
      <c r="AG1555" s="345">
        <f t="shared" si="3611"/>
        <v>0</v>
      </c>
      <c r="AH1555" s="345">
        <f t="shared" si="3611"/>
        <v>0</v>
      </c>
      <c r="AI1555" s="345">
        <f t="shared" si="3611"/>
        <v>0</v>
      </c>
      <c r="AJ1555" s="345">
        <f t="shared" si="3611"/>
        <v>0</v>
      </c>
      <c r="AK1555" s="345">
        <f t="shared" si="3611"/>
        <v>0</v>
      </c>
      <c r="AL1555" s="345">
        <f t="shared" si="3611"/>
        <v>0</v>
      </c>
      <c r="AM1555" s="345">
        <f t="shared" si="3611"/>
        <v>0</v>
      </c>
      <c r="AN1555" s="345">
        <f t="shared" si="3611"/>
        <v>0</v>
      </c>
      <c r="AO1555" s="345">
        <f t="shared" si="3611"/>
        <v>0</v>
      </c>
      <c r="AP1555" s="345">
        <f t="shared" si="3611"/>
        <v>0</v>
      </c>
      <c r="AQ1555" s="345">
        <f t="shared" si="3611"/>
        <v>0</v>
      </c>
      <c r="AR1555" s="345">
        <f t="shared" si="3611"/>
        <v>0</v>
      </c>
      <c r="AS1555" s="257"/>
    </row>
    <row r="1556" spans="1:45" ht="15" hidden="1" customHeight="1" outlineLevel="1">
      <c r="A1556" s="434"/>
      <c r="B1556" s="362"/>
      <c r="C1556" s="242"/>
      <c r="D1556" s="242"/>
      <c r="E1556" s="242"/>
      <c r="F1556" s="242"/>
      <c r="G1556" s="242"/>
      <c r="H1556" s="242"/>
      <c r="I1556" s="242"/>
      <c r="J1556" s="242"/>
      <c r="K1556" s="242"/>
      <c r="L1556" s="242"/>
      <c r="M1556" s="242"/>
      <c r="N1556" s="242"/>
      <c r="O1556" s="242"/>
      <c r="P1556" s="242"/>
      <c r="Q1556" s="242"/>
      <c r="R1556" s="242"/>
      <c r="S1556" s="242"/>
      <c r="T1556" s="242"/>
      <c r="U1556" s="242"/>
      <c r="V1556" s="242"/>
      <c r="W1556" s="242"/>
      <c r="X1556" s="242"/>
      <c r="Y1556" s="242"/>
      <c r="Z1556" s="242"/>
      <c r="AA1556" s="242"/>
      <c r="AB1556" s="242"/>
      <c r="AC1556" s="242"/>
      <c r="AD1556" s="242"/>
      <c r="AE1556" s="346"/>
      <c r="AF1556" s="359"/>
      <c r="AG1556" s="359"/>
      <c r="AH1556" s="359"/>
      <c r="AI1556" s="359"/>
      <c r="AJ1556" s="359"/>
      <c r="AK1556" s="359"/>
      <c r="AL1556" s="359"/>
      <c r="AM1556" s="359"/>
      <c r="AN1556" s="359"/>
      <c r="AO1556" s="359"/>
      <c r="AP1556" s="359"/>
      <c r="AQ1556" s="359"/>
      <c r="AR1556" s="359"/>
      <c r="AS1556" s="257"/>
    </row>
    <row r="1557" spans="1:45" ht="15" hidden="1" customHeight="1" outlineLevel="1">
      <c r="A1557" s="434">
        <v>43</v>
      </c>
      <c r="B1557" s="362" t="s">
        <v>526</v>
      </c>
      <c r="C1557" s="242" t="s">
        <v>323</v>
      </c>
      <c r="D1557" s="246"/>
      <c r="E1557" s="246"/>
      <c r="F1557" s="246"/>
      <c r="G1557" s="246"/>
      <c r="H1557" s="246"/>
      <c r="I1557" s="246"/>
      <c r="J1557" s="246"/>
      <c r="K1557" s="246"/>
      <c r="L1557" s="246"/>
      <c r="M1557" s="246"/>
      <c r="N1557" s="246"/>
      <c r="O1557" s="246"/>
      <c r="P1557" s="246"/>
      <c r="Q1557" s="246">
        <v>12</v>
      </c>
      <c r="R1557" s="246"/>
      <c r="S1557" s="246"/>
      <c r="T1557" s="246"/>
      <c r="U1557" s="246"/>
      <c r="V1557" s="246"/>
      <c r="W1557" s="246"/>
      <c r="X1557" s="246"/>
      <c r="Y1557" s="246"/>
      <c r="Z1557" s="246"/>
      <c r="AA1557" s="246"/>
      <c r="AB1557" s="246"/>
      <c r="AC1557" s="246"/>
      <c r="AD1557" s="246"/>
      <c r="AE1557" s="360"/>
      <c r="AF1557" s="349"/>
      <c r="AG1557" s="349"/>
      <c r="AH1557" s="349"/>
      <c r="AI1557" s="349"/>
      <c r="AJ1557" s="349"/>
      <c r="AK1557" s="349"/>
      <c r="AL1557" s="349"/>
      <c r="AM1557" s="349"/>
      <c r="AN1557" s="349"/>
      <c r="AO1557" s="349"/>
      <c r="AP1557" s="349"/>
      <c r="AQ1557" s="349"/>
      <c r="AR1557" s="349"/>
      <c r="AS1557" s="247">
        <f>SUM(AE1557:AR1557)</f>
        <v>0</v>
      </c>
    </row>
    <row r="1558" spans="1:45" ht="15" hidden="1" customHeight="1" outlineLevel="1">
      <c r="A1558" s="434"/>
      <c r="B1558" s="245" t="s">
        <v>709</v>
      </c>
      <c r="C1558" s="242" t="s">
        <v>325</v>
      </c>
      <c r="D1558" s="246"/>
      <c r="E1558" s="246"/>
      <c r="F1558" s="246"/>
      <c r="G1558" s="246"/>
      <c r="H1558" s="246"/>
      <c r="I1558" s="246"/>
      <c r="J1558" s="246"/>
      <c r="K1558" s="246"/>
      <c r="L1558" s="246"/>
      <c r="M1558" s="246"/>
      <c r="N1558" s="246"/>
      <c r="O1558" s="246"/>
      <c r="P1558" s="246"/>
      <c r="Q1558" s="246">
        <f>Q1557</f>
        <v>12</v>
      </c>
      <c r="R1558" s="246"/>
      <c r="S1558" s="246"/>
      <c r="T1558" s="246"/>
      <c r="U1558" s="246"/>
      <c r="V1558" s="246"/>
      <c r="W1558" s="246"/>
      <c r="X1558" s="246"/>
      <c r="Y1558" s="246"/>
      <c r="Z1558" s="246"/>
      <c r="AA1558" s="246"/>
      <c r="AB1558" s="246"/>
      <c r="AC1558" s="246"/>
      <c r="AD1558" s="246"/>
      <c r="AE1558" s="345">
        <f>AE1557</f>
        <v>0</v>
      </c>
      <c r="AF1558" s="345">
        <f t="shared" ref="AF1558:AR1558" si="3612">AF1557</f>
        <v>0</v>
      </c>
      <c r="AG1558" s="345">
        <f t="shared" si="3612"/>
        <v>0</v>
      </c>
      <c r="AH1558" s="345">
        <f t="shared" si="3612"/>
        <v>0</v>
      </c>
      <c r="AI1558" s="345">
        <f t="shared" si="3612"/>
        <v>0</v>
      </c>
      <c r="AJ1558" s="345">
        <f t="shared" si="3612"/>
        <v>0</v>
      </c>
      <c r="AK1558" s="345">
        <f t="shared" si="3612"/>
        <v>0</v>
      </c>
      <c r="AL1558" s="345">
        <f t="shared" si="3612"/>
        <v>0</v>
      </c>
      <c r="AM1558" s="345">
        <f t="shared" si="3612"/>
        <v>0</v>
      </c>
      <c r="AN1558" s="345">
        <f t="shared" si="3612"/>
        <v>0</v>
      </c>
      <c r="AO1558" s="345">
        <f t="shared" si="3612"/>
        <v>0</v>
      </c>
      <c r="AP1558" s="345">
        <f t="shared" si="3612"/>
        <v>0</v>
      </c>
      <c r="AQ1558" s="345">
        <f t="shared" si="3612"/>
        <v>0</v>
      </c>
      <c r="AR1558" s="345">
        <f t="shared" si="3612"/>
        <v>0</v>
      </c>
      <c r="AS1558" s="257"/>
    </row>
    <row r="1559" spans="1:45" ht="15" hidden="1" customHeight="1" outlineLevel="1">
      <c r="A1559" s="434"/>
      <c r="B1559" s="362"/>
      <c r="C1559" s="242"/>
      <c r="D1559" s="242"/>
      <c r="E1559" s="242"/>
      <c r="F1559" s="242"/>
      <c r="G1559" s="242"/>
      <c r="H1559" s="242"/>
      <c r="I1559" s="242"/>
      <c r="J1559" s="242"/>
      <c r="K1559" s="242"/>
      <c r="L1559" s="242"/>
      <c r="M1559" s="242"/>
      <c r="N1559" s="242"/>
      <c r="O1559" s="242"/>
      <c r="P1559" s="242"/>
      <c r="Q1559" s="242"/>
      <c r="R1559" s="242"/>
      <c r="S1559" s="242"/>
      <c r="T1559" s="242"/>
      <c r="U1559" s="242"/>
      <c r="V1559" s="242"/>
      <c r="W1559" s="242"/>
      <c r="X1559" s="242"/>
      <c r="Y1559" s="242"/>
      <c r="Z1559" s="242"/>
      <c r="AA1559" s="242"/>
      <c r="AB1559" s="242"/>
      <c r="AC1559" s="242"/>
      <c r="AD1559" s="242"/>
      <c r="AE1559" s="346"/>
      <c r="AF1559" s="359"/>
      <c r="AG1559" s="359"/>
      <c r="AH1559" s="359"/>
      <c r="AI1559" s="359"/>
      <c r="AJ1559" s="359"/>
      <c r="AK1559" s="359"/>
      <c r="AL1559" s="359"/>
      <c r="AM1559" s="359"/>
      <c r="AN1559" s="359"/>
      <c r="AO1559" s="359"/>
      <c r="AP1559" s="359"/>
      <c r="AQ1559" s="359"/>
      <c r="AR1559" s="359"/>
      <c r="AS1559" s="257"/>
    </row>
    <row r="1560" spans="1:45" ht="28.5" hidden="1" customHeight="1" outlineLevel="1">
      <c r="A1560" s="434">
        <v>44</v>
      </c>
      <c r="B1560" s="362" t="s">
        <v>527</v>
      </c>
      <c r="C1560" s="242" t="s">
        <v>323</v>
      </c>
      <c r="D1560" s="246"/>
      <c r="E1560" s="246"/>
      <c r="F1560" s="246"/>
      <c r="G1560" s="246"/>
      <c r="H1560" s="246"/>
      <c r="I1560" s="246"/>
      <c r="J1560" s="246"/>
      <c r="K1560" s="246"/>
      <c r="L1560" s="246"/>
      <c r="M1560" s="246"/>
      <c r="N1560" s="246"/>
      <c r="O1560" s="246"/>
      <c r="P1560" s="246"/>
      <c r="Q1560" s="246">
        <v>12</v>
      </c>
      <c r="R1560" s="246"/>
      <c r="S1560" s="246"/>
      <c r="T1560" s="246"/>
      <c r="U1560" s="246"/>
      <c r="V1560" s="246"/>
      <c r="W1560" s="246"/>
      <c r="X1560" s="246"/>
      <c r="Y1560" s="246"/>
      <c r="Z1560" s="246"/>
      <c r="AA1560" s="246"/>
      <c r="AB1560" s="246"/>
      <c r="AC1560" s="246"/>
      <c r="AD1560" s="246"/>
      <c r="AE1560" s="360"/>
      <c r="AF1560" s="349"/>
      <c r="AG1560" s="349"/>
      <c r="AH1560" s="349"/>
      <c r="AI1560" s="349"/>
      <c r="AJ1560" s="349"/>
      <c r="AK1560" s="349"/>
      <c r="AL1560" s="349"/>
      <c r="AM1560" s="349"/>
      <c r="AN1560" s="349"/>
      <c r="AO1560" s="349"/>
      <c r="AP1560" s="349"/>
      <c r="AQ1560" s="349"/>
      <c r="AR1560" s="349"/>
      <c r="AS1560" s="247">
        <f>SUM(AE1560:AR1560)</f>
        <v>0</v>
      </c>
    </row>
    <row r="1561" spans="1:45" ht="15" hidden="1" customHeight="1" outlineLevel="1">
      <c r="A1561" s="434"/>
      <c r="B1561" s="245" t="s">
        <v>709</v>
      </c>
      <c r="C1561" s="242" t="s">
        <v>325</v>
      </c>
      <c r="D1561" s="246"/>
      <c r="E1561" s="246"/>
      <c r="F1561" s="246"/>
      <c r="G1561" s="246"/>
      <c r="H1561" s="246"/>
      <c r="I1561" s="246"/>
      <c r="J1561" s="246"/>
      <c r="K1561" s="246"/>
      <c r="L1561" s="246"/>
      <c r="M1561" s="246"/>
      <c r="N1561" s="246"/>
      <c r="O1561" s="246"/>
      <c r="P1561" s="246"/>
      <c r="Q1561" s="246">
        <f>Q1560</f>
        <v>12</v>
      </c>
      <c r="R1561" s="246"/>
      <c r="S1561" s="246"/>
      <c r="T1561" s="246"/>
      <c r="U1561" s="246"/>
      <c r="V1561" s="246"/>
      <c r="W1561" s="246"/>
      <c r="X1561" s="246"/>
      <c r="Y1561" s="246"/>
      <c r="Z1561" s="246"/>
      <c r="AA1561" s="246"/>
      <c r="AB1561" s="246"/>
      <c r="AC1561" s="246"/>
      <c r="AD1561" s="246"/>
      <c r="AE1561" s="345">
        <f>AE1560</f>
        <v>0</v>
      </c>
      <c r="AF1561" s="345">
        <f t="shared" ref="AF1561:AR1561" si="3613">AF1560</f>
        <v>0</v>
      </c>
      <c r="AG1561" s="345">
        <f t="shared" si="3613"/>
        <v>0</v>
      </c>
      <c r="AH1561" s="345">
        <f t="shared" si="3613"/>
        <v>0</v>
      </c>
      <c r="AI1561" s="345">
        <f t="shared" si="3613"/>
        <v>0</v>
      </c>
      <c r="AJ1561" s="345">
        <f t="shared" si="3613"/>
        <v>0</v>
      </c>
      <c r="AK1561" s="345">
        <f t="shared" si="3613"/>
        <v>0</v>
      </c>
      <c r="AL1561" s="345">
        <f t="shared" si="3613"/>
        <v>0</v>
      </c>
      <c r="AM1561" s="345">
        <f t="shared" si="3613"/>
        <v>0</v>
      </c>
      <c r="AN1561" s="345">
        <f t="shared" si="3613"/>
        <v>0</v>
      </c>
      <c r="AO1561" s="345">
        <f t="shared" si="3613"/>
        <v>0</v>
      </c>
      <c r="AP1561" s="345">
        <f t="shared" si="3613"/>
        <v>0</v>
      </c>
      <c r="AQ1561" s="345">
        <f t="shared" si="3613"/>
        <v>0</v>
      </c>
      <c r="AR1561" s="345">
        <f t="shared" si="3613"/>
        <v>0</v>
      </c>
      <c r="AS1561" s="257"/>
    </row>
    <row r="1562" spans="1:45" ht="15" hidden="1" customHeight="1" outlineLevel="1">
      <c r="A1562" s="434"/>
      <c r="B1562" s="362"/>
      <c r="C1562" s="242"/>
      <c r="D1562" s="242"/>
      <c r="E1562" s="242"/>
      <c r="F1562" s="242"/>
      <c r="G1562" s="242"/>
      <c r="H1562" s="242"/>
      <c r="I1562" s="242"/>
      <c r="J1562" s="242"/>
      <c r="K1562" s="242"/>
      <c r="L1562" s="242"/>
      <c r="M1562" s="242"/>
      <c r="N1562" s="242"/>
      <c r="O1562" s="242"/>
      <c r="P1562" s="242"/>
      <c r="Q1562" s="242"/>
      <c r="R1562" s="242"/>
      <c r="S1562" s="242"/>
      <c r="T1562" s="242"/>
      <c r="U1562" s="242"/>
      <c r="V1562" s="242"/>
      <c r="W1562" s="242"/>
      <c r="X1562" s="242"/>
      <c r="Y1562" s="242"/>
      <c r="Z1562" s="242"/>
      <c r="AA1562" s="242"/>
      <c r="AB1562" s="242"/>
      <c r="AC1562" s="242"/>
      <c r="AD1562" s="242"/>
      <c r="AE1562" s="346"/>
      <c r="AF1562" s="359"/>
      <c r="AG1562" s="359"/>
      <c r="AH1562" s="359"/>
      <c r="AI1562" s="359"/>
      <c r="AJ1562" s="359"/>
      <c r="AK1562" s="359"/>
      <c r="AL1562" s="359"/>
      <c r="AM1562" s="359"/>
      <c r="AN1562" s="359"/>
      <c r="AO1562" s="359"/>
      <c r="AP1562" s="359"/>
      <c r="AQ1562" s="359"/>
      <c r="AR1562" s="359"/>
      <c r="AS1562" s="257"/>
    </row>
    <row r="1563" spans="1:45" ht="32.4" hidden="1" customHeight="1" outlineLevel="1">
      <c r="A1563" s="434">
        <v>45</v>
      </c>
      <c r="B1563" s="362" t="s">
        <v>528</v>
      </c>
      <c r="C1563" s="242" t="s">
        <v>323</v>
      </c>
      <c r="D1563" s="246"/>
      <c r="E1563" s="246"/>
      <c r="F1563" s="246"/>
      <c r="G1563" s="246"/>
      <c r="H1563" s="246"/>
      <c r="I1563" s="246"/>
      <c r="J1563" s="246"/>
      <c r="K1563" s="246"/>
      <c r="L1563" s="246"/>
      <c r="M1563" s="246"/>
      <c r="N1563" s="246"/>
      <c r="O1563" s="246"/>
      <c r="P1563" s="246"/>
      <c r="Q1563" s="246">
        <v>12</v>
      </c>
      <c r="R1563" s="246"/>
      <c r="S1563" s="246"/>
      <c r="T1563" s="246"/>
      <c r="U1563" s="246"/>
      <c r="V1563" s="246"/>
      <c r="W1563" s="246"/>
      <c r="X1563" s="246"/>
      <c r="Y1563" s="246"/>
      <c r="Z1563" s="246"/>
      <c r="AA1563" s="246"/>
      <c r="AB1563" s="246"/>
      <c r="AC1563" s="246"/>
      <c r="AD1563" s="246"/>
      <c r="AE1563" s="360"/>
      <c r="AF1563" s="349"/>
      <c r="AG1563" s="349"/>
      <c r="AH1563" s="349"/>
      <c r="AI1563" s="349"/>
      <c r="AJ1563" s="349"/>
      <c r="AK1563" s="349"/>
      <c r="AL1563" s="349"/>
      <c r="AM1563" s="349"/>
      <c r="AN1563" s="349"/>
      <c r="AO1563" s="349"/>
      <c r="AP1563" s="349"/>
      <c r="AQ1563" s="349"/>
      <c r="AR1563" s="349"/>
      <c r="AS1563" s="247">
        <f>SUM(AE1563:AR1563)</f>
        <v>0</v>
      </c>
    </row>
    <row r="1564" spans="1:45" ht="15" hidden="1" customHeight="1" outlineLevel="1">
      <c r="A1564" s="434"/>
      <c r="B1564" s="245" t="s">
        <v>709</v>
      </c>
      <c r="C1564" s="242" t="s">
        <v>325</v>
      </c>
      <c r="D1564" s="246"/>
      <c r="E1564" s="246"/>
      <c r="F1564" s="246"/>
      <c r="G1564" s="246"/>
      <c r="H1564" s="246"/>
      <c r="I1564" s="246"/>
      <c r="J1564" s="246"/>
      <c r="K1564" s="246"/>
      <c r="L1564" s="246"/>
      <c r="M1564" s="246"/>
      <c r="N1564" s="246"/>
      <c r="O1564" s="246"/>
      <c r="P1564" s="246"/>
      <c r="Q1564" s="246">
        <f>Q1563</f>
        <v>12</v>
      </c>
      <c r="R1564" s="246"/>
      <c r="S1564" s="246"/>
      <c r="T1564" s="246"/>
      <c r="U1564" s="246"/>
      <c r="V1564" s="246"/>
      <c r="W1564" s="246"/>
      <c r="X1564" s="246"/>
      <c r="Y1564" s="246"/>
      <c r="Z1564" s="246"/>
      <c r="AA1564" s="246"/>
      <c r="AB1564" s="246"/>
      <c r="AC1564" s="246"/>
      <c r="AD1564" s="246"/>
      <c r="AE1564" s="345">
        <f>AE1563</f>
        <v>0</v>
      </c>
      <c r="AF1564" s="345">
        <f t="shared" ref="AF1564:AR1564" si="3614">AF1563</f>
        <v>0</v>
      </c>
      <c r="AG1564" s="345">
        <f t="shared" si="3614"/>
        <v>0</v>
      </c>
      <c r="AH1564" s="345">
        <f t="shared" si="3614"/>
        <v>0</v>
      </c>
      <c r="AI1564" s="345">
        <f t="shared" si="3614"/>
        <v>0</v>
      </c>
      <c r="AJ1564" s="345">
        <f t="shared" si="3614"/>
        <v>0</v>
      </c>
      <c r="AK1564" s="345">
        <f t="shared" si="3614"/>
        <v>0</v>
      </c>
      <c r="AL1564" s="345">
        <f t="shared" si="3614"/>
        <v>0</v>
      </c>
      <c r="AM1564" s="345">
        <f t="shared" si="3614"/>
        <v>0</v>
      </c>
      <c r="AN1564" s="345">
        <f t="shared" si="3614"/>
        <v>0</v>
      </c>
      <c r="AO1564" s="345">
        <f t="shared" si="3614"/>
        <v>0</v>
      </c>
      <c r="AP1564" s="345">
        <f t="shared" si="3614"/>
        <v>0</v>
      </c>
      <c r="AQ1564" s="345">
        <f t="shared" si="3614"/>
        <v>0</v>
      </c>
      <c r="AR1564" s="345">
        <f t="shared" si="3614"/>
        <v>0</v>
      </c>
      <c r="AS1564" s="257"/>
    </row>
    <row r="1565" spans="1:45" ht="15" hidden="1" customHeight="1" outlineLevel="1">
      <c r="A1565" s="434"/>
      <c r="B1565" s="362"/>
      <c r="C1565" s="242"/>
      <c r="D1565" s="242"/>
      <c r="E1565" s="242"/>
      <c r="F1565" s="242"/>
      <c r="G1565" s="242"/>
      <c r="H1565" s="242"/>
      <c r="I1565" s="242"/>
      <c r="J1565" s="242"/>
      <c r="K1565" s="242"/>
      <c r="L1565" s="242"/>
      <c r="M1565" s="242"/>
      <c r="N1565" s="242"/>
      <c r="O1565" s="242"/>
      <c r="P1565" s="242"/>
      <c r="Q1565" s="242"/>
      <c r="R1565" s="242"/>
      <c r="S1565" s="242"/>
      <c r="T1565" s="242"/>
      <c r="U1565" s="242"/>
      <c r="V1565" s="242"/>
      <c r="W1565" s="242"/>
      <c r="X1565" s="242"/>
      <c r="Y1565" s="242"/>
      <c r="Z1565" s="242"/>
      <c r="AA1565" s="242"/>
      <c r="AB1565" s="242"/>
      <c r="AC1565" s="242"/>
      <c r="AD1565" s="242"/>
      <c r="AE1565" s="346"/>
      <c r="AF1565" s="359"/>
      <c r="AG1565" s="359"/>
      <c r="AH1565" s="359"/>
      <c r="AI1565" s="359"/>
      <c r="AJ1565" s="359"/>
      <c r="AK1565" s="359"/>
      <c r="AL1565" s="359"/>
      <c r="AM1565" s="359"/>
      <c r="AN1565" s="359"/>
      <c r="AO1565" s="359"/>
      <c r="AP1565" s="359"/>
      <c r="AQ1565" s="359"/>
      <c r="AR1565" s="359"/>
      <c r="AS1565" s="257"/>
    </row>
    <row r="1566" spans="1:45" ht="32.1" hidden="1" customHeight="1" outlineLevel="1">
      <c r="A1566" s="434">
        <v>46</v>
      </c>
      <c r="B1566" s="362" t="s">
        <v>529</v>
      </c>
      <c r="C1566" s="242" t="s">
        <v>323</v>
      </c>
      <c r="D1566" s="246"/>
      <c r="E1566" s="246"/>
      <c r="F1566" s="246"/>
      <c r="G1566" s="246"/>
      <c r="H1566" s="246"/>
      <c r="I1566" s="246"/>
      <c r="J1566" s="246"/>
      <c r="K1566" s="246"/>
      <c r="L1566" s="246"/>
      <c r="M1566" s="246"/>
      <c r="N1566" s="246"/>
      <c r="O1566" s="246"/>
      <c r="P1566" s="246"/>
      <c r="Q1566" s="246">
        <v>12</v>
      </c>
      <c r="R1566" s="246"/>
      <c r="S1566" s="246"/>
      <c r="T1566" s="246"/>
      <c r="U1566" s="246"/>
      <c r="V1566" s="246"/>
      <c r="W1566" s="246"/>
      <c r="X1566" s="246"/>
      <c r="Y1566" s="246"/>
      <c r="Z1566" s="246"/>
      <c r="AA1566" s="246"/>
      <c r="AB1566" s="246"/>
      <c r="AC1566" s="246"/>
      <c r="AD1566" s="246"/>
      <c r="AE1566" s="360"/>
      <c r="AF1566" s="349"/>
      <c r="AG1566" s="349"/>
      <c r="AH1566" s="349"/>
      <c r="AI1566" s="349"/>
      <c r="AJ1566" s="349"/>
      <c r="AK1566" s="349"/>
      <c r="AL1566" s="349"/>
      <c r="AM1566" s="349"/>
      <c r="AN1566" s="349"/>
      <c r="AO1566" s="349"/>
      <c r="AP1566" s="349"/>
      <c r="AQ1566" s="349"/>
      <c r="AR1566" s="349"/>
      <c r="AS1566" s="247">
        <f>SUM(AE1566:AR1566)</f>
        <v>0</v>
      </c>
    </row>
    <row r="1567" spans="1:45" ht="15" hidden="1" customHeight="1" outlineLevel="1">
      <c r="A1567" s="434"/>
      <c r="B1567" s="245" t="s">
        <v>709</v>
      </c>
      <c r="C1567" s="242" t="s">
        <v>325</v>
      </c>
      <c r="D1567" s="246"/>
      <c r="E1567" s="246"/>
      <c r="F1567" s="246"/>
      <c r="G1567" s="246"/>
      <c r="H1567" s="246"/>
      <c r="I1567" s="246"/>
      <c r="J1567" s="246"/>
      <c r="K1567" s="246"/>
      <c r="L1567" s="246"/>
      <c r="M1567" s="246"/>
      <c r="N1567" s="246"/>
      <c r="O1567" s="246"/>
      <c r="P1567" s="246"/>
      <c r="Q1567" s="246">
        <f>Q1566</f>
        <v>12</v>
      </c>
      <c r="R1567" s="246"/>
      <c r="S1567" s="246"/>
      <c r="T1567" s="246"/>
      <c r="U1567" s="246"/>
      <c r="V1567" s="246"/>
      <c r="W1567" s="246"/>
      <c r="X1567" s="246"/>
      <c r="Y1567" s="246"/>
      <c r="Z1567" s="246"/>
      <c r="AA1567" s="246"/>
      <c r="AB1567" s="246"/>
      <c r="AC1567" s="246"/>
      <c r="AD1567" s="246"/>
      <c r="AE1567" s="345">
        <f>AE1566</f>
        <v>0</v>
      </c>
      <c r="AF1567" s="345">
        <f t="shared" ref="AF1567:AR1567" si="3615">AF1566</f>
        <v>0</v>
      </c>
      <c r="AG1567" s="345">
        <f t="shared" si="3615"/>
        <v>0</v>
      </c>
      <c r="AH1567" s="345">
        <f t="shared" si="3615"/>
        <v>0</v>
      </c>
      <c r="AI1567" s="345">
        <f t="shared" si="3615"/>
        <v>0</v>
      </c>
      <c r="AJ1567" s="345">
        <f t="shared" si="3615"/>
        <v>0</v>
      </c>
      <c r="AK1567" s="345">
        <f t="shared" si="3615"/>
        <v>0</v>
      </c>
      <c r="AL1567" s="345">
        <f t="shared" si="3615"/>
        <v>0</v>
      </c>
      <c r="AM1567" s="345">
        <f t="shared" si="3615"/>
        <v>0</v>
      </c>
      <c r="AN1567" s="345">
        <f t="shared" si="3615"/>
        <v>0</v>
      </c>
      <c r="AO1567" s="345">
        <f t="shared" si="3615"/>
        <v>0</v>
      </c>
      <c r="AP1567" s="345">
        <f t="shared" si="3615"/>
        <v>0</v>
      </c>
      <c r="AQ1567" s="345">
        <f t="shared" si="3615"/>
        <v>0</v>
      </c>
      <c r="AR1567" s="345">
        <f t="shared" si="3615"/>
        <v>0</v>
      </c>
      <c r="AS1567" s="257"/>
    </row>
    <row r="1568" spans="1:45" ht="15" hidden="1" customHeight="1" outlineLevel="1">
      <c r="A1568" s="434"/>
      <c r="B1568" s="362"/>
      <c r="C1568" s="242"/>
      <c r="D1568" s="242"/>
      <c r="E1568" s="242"/>
      <c r="F1568" s="242"/>
      <c r="G1568" s="242"/>
      <c r="H1568" s="242"/>
      <c r="I1568" s="242"/>
      <c r="J1568" s="242"/>
      <c r="K1568" s="242"/>
      <c r="L1568" s="242"/>
      <c r="M1568" s="242"/>
      <c r="N1568" s="242"/>
      <c r="O1568" s="242"/>
      <c r="P1568" s="242"/>
      <c r="Q1568" s="242"/>
      <c r="R1568" s="242"/>
      <c r="S1568" s="242"/>
      <c r="T1568" s="242"/>
      <c r="U1568" s="242"/>
      <c r="V1568" s="242"/>
      <c r="W1568" s="242"/>
      <c r="X1568" s="242"/>
      <c r="Y1568" s="242"/>
      <c r="Z1568" s="242"/>
      <c r="AA1568" s="242"/>
      <c r="AB1568" s="242"/>
      <c r="AC1568" s="242"/>
      <c r="AD1568" s="242"/>
      <c r="AE1568" s="346"/>
      <c r="AF1568" s="359"/>
      <c r="AG1568" s="359"/>
      <c r="AH1568" s="359"/>
      <c r="AI1568" s="359"/>
      <c r="AJ1568" s="359"/>
      <c r="AK1568" s="359"/>
      <c r="AL1568" s="359"/>
      <c r="AM1568" s="359"/>
      <c r="AN1568" s="359"/>
      <c r="AO1568" s="359"/>
      <c r="AP1568" s="359"/>
      <c r="AQ1568" s="359"/>
      <c r="AR1568" s="359"/>
      <c r="AS1568" s="257"/>
    </row>
    <row r="1569" spans="1:45" ht="35.4" hidden="1" customHeight="1" outlineLevel="1">
      <c r="A1569" s="434">
        <v>47</v>
      </c>
      <c r="B1569" s="362" t="s">
        <v>530</v>
      </c>
      <c r="C1569" s="242" t="s">
        <v>323</v>
      </c>
      <c r="D1569" s="246"/>
      <c r="E1569" s="246"/>
      <c r="F1569" s="246"/>
      <c r="G1569" s="246"/>
      <c r="H1569" s="246"/>
      <c r="I1569" s="246"/>
      <c r="J1569" s="246"/>
      <c r="K1569" s="246"/>
      <c r="L1569" s="246"/>
      <c r="M1569" s="246"/>
      <c r="N1569" s="246"/>
      <c r="O1569" s="246"/>
      <c r="P1569" s="246"/>
      <c r="Q1569" s="246">
        <v>12</v>
      </c>
      <c r="R1569" s="246"/>
      <c r="S1569" s="246"/>
      <c r="T1569" s="246"/>
      <c r="U1569" s="246"/>
      <c r="V1569" s="246"/>
      <c r="W1569" s="246"/>
      <c r="X1569" s="246"/>
      <c r="Y1569" s="246"/>
      <c r="Z1569" s="246"/>
      <c r="AA1569" s="246"/>
      <c r="AB1569" s="246"/>
      <c r="AC1569" s="246"/>
      <c r="AD1569" s="246"/>
      <c r="AE1569" s="360"/>
      <c r="AF1569" s="349"/>
      <c r="AG1569" s="349"/>
      <c r="AH1569" s="349"/>
      <c r="AI1569" s="349"/>
      <c r="AJ1569" s="349"/>
      <c r="AK1569" s="349"/>
      <c r="AL1569" s="349"/>
      <c r="AM1569" s="349"/>
      <c r="AN1569" s="349"/>
      <c r="AO1569" s="349"/>
      <c r="AP1569" s="349"/>
      <c r="AQ1569" s="349"/>
      <c r="AR1569" s="349"/>
      <c r="AS1569" s="247">
        <f>SUM(AE1569:AR1569)</f>
        <v>0</v>
      </c>
    </row>
    <row r="1570" spans="1:45" ht="15" hidden="1" customHeight="1" outlineLevel="1">
      <c r="A1570" s="434"/>
      <c r="B1570" s="245" t="s">
        <v>709</v>
      </c>
      <c r="C1570" s="242" t="s">
        <v>325</v>
      </c>
      <c r="D1570" s="246"/>
      <c r="E1570" s="246"/>
      <c r="F1570" s="246"/>
      <c r="G1570" s="246"/>
      <c r="H1570" s="246"/>
      <c r="I1570" s="246"/>
      <c r="J1570" s="246"/>
      <c r="K1570" s="246"/>
      <c r="L1570" s="246"/>
      <c r="M1570" s="246"/>
      <c r="N1570" s="246"/>
      <c r="O1570" s="246"/>
      <c r="P1570" s="246"/>
      <c r="Q1570" s="246">
        <f>Q1569</f>
        <v>12</v>
      </c>
      <c r="R1570" s="246"/>
      <c r="S1570" s="246"/>
      <c r="T1570" s="246"/>
      <c r="U1570" s="246"/>
      <c r="V1570" s="246"/>
      <c r="W1570" s="246"/>
      <c r="X1570" s="246"/>
      <c r="Y1570" s="246"/>
      <c r="Z1570" s="246"/>
      <c r="AA1570" s="246"/>
      <c r="AB1570" s="246"/>
      <c r="AC1570" s="246"/>
      <c r="AD1570" s="246"/>
      <c r="AE1570" s="345">
        <f>AE1569</f>
        <v>0</v>
      </c>
      <c r="AF1570" s="345">
        <f t="shared" ref="AF1570:AR1570" si="3616">AF1569</f>
        <v>0</v>
      </c>
      <c r="AG1570" s="345">
        <f t="shared" si="3616"/>
        <v>0</v>
      </c>
      <c r="AH1570" s="345">
        <f t="shared" si="3616"/>
        <v>0</v>
      </c>
      <c r="AI1570" s="345">
        <f t="shared" si="3616"/>
        <v>0</v>
      </c>
      <c r="AJ1570" s="345">
        <f t="shared" si="3616"/>
        <v>0</v>
      </c>
      <c r="AK1570" s="345">
        <f t="shared" si="3616"/>
        <v>0</v>
      </c>
      <c r="AL1570" s="345">
        <f t="shared" si="3616"/>
        <v>0</v>
      </c>
      <c r="AM1570" s="345">
        <f t="shared" si="3616"/>
        <v>0</v>
      </c>
      <c r="AN1570" s="345">
        <f t="shared" si="3616"/>
        <v>0</v>
      </c>
      <c r="AO1570" s="345">
        <f t="shared" si="3616"/>
        <v>0</v>
      </c>
      <c r="AP1570" s="345">
        <f t="shared" si="3616"/>
        <v>0</v>
      </c>
      <c r="AQ1570" s="345">
        <f t="shared" si="3616"/>
        <v>0</v>
      </c>
      <c r="AR1570" s="345">
        <f t="shared" si="3616"/>
        <v>0</v>
      </c>
      <c r="AS1570" s="257"/>
    </row>
    <row r="1571" spans="1:45" ht="15" hidden="1" customHeight="1" outlineLevel="1">
      <c r="A1571" s="434"/>
      <c r="B1571" s="362"/>
      <c r="C1571" s="242"/>
      <c r="D1571" s="242"/>
      <c r="E1571" s="242"/>
      <c r="F1571" s="242"/>
      <c r="G1571" s="242"/>
      <c r="H1571" s="242"/>
      <c r="I1571" s="242"/>
      <c r="J1571" s="242"/>
      <c r="K1571" s="242"/>
      <c r="L1571" s="242"/>
      <c r="M1571" s="242"/>
      <c r="N1571" s="242"/>
      <c r="O1571" s="242"/>
      <c r="P1571" s="242"/>
      <c r="Q1571" s="242"/>
      <c r="R1571" s="242"/>
      <c r="S1571" s="242"/>
      <c r="T1571" s="242"/>
      <c r="U1571" s="242"/>
      <c r="V1571" s="242"/>
      <c r="W1571" s="242"/>
      <c r="X1571" s="242"/>
      <c r="Y1571" s="242"/>
      <c r="Z1571" s="242"/>
      <c r="AA1571" s="242"/>
      <c r="AB1571" s="242"/>
      <c r="AC1571" s="242"/>
      <c r="AD1571" s="242"/>
      <c r="AE1571" s="346"/>
      <c r="AF1571" s="359"/>
      <c r="AG1571" s="359"/>
      <c r="AH1571" s="359"/>
      <c r="AI1571" s="359"/>
      <c r="AJ1571" s="359"/>
      <c r="AK1571" s="359"/>
      <c r="AL1571" s="359"/>
      <c r="AM1571" s="359"/>
      <c r="AN1571" s="359"/>
      <c r="AO1571" s="359"/>
      <c r="AP1571" s="359"/>
      <c r="AQ1571" s="359"/>
      <c r="AR1571" s="359"/>
      <c r="AS1571" s="257"/>
    </row>
    <row r="1572" spans="1:45" ht="39.75" hidden="1" customHeight="1" outlineLevel="1">
      <c r="A1572" s="434">
        <v>48</v>
      </c>
      <c r="B1572" s="362" t="s">
        <v>531</v>
      </c>
      <c r="C1572" s="242" t="s">
        <v>323</v>
      </c>
      <c r="D1572" s="246"/>
      <c r="E1572" s="246"/>
      <c r="F1572" s="246"/>
      <c r="G1572" s="246"/>
      <c r="H1572" s="246"/>
      <c r="I1572" s="246"/>
      <c r="J1572" s="246"/>
      <c r="K1572" s="246"/>
      <c r="L1572" s="246"/>
      <c r="M1572" s="246"/>
      <c r="N1572" s="246"/>
      <c r="O1572" s="246"/>
      <c r="P1572" s="246"/>
      <c r="Q1572" s="246">
        <v>12</v>
      </c>
      <c r="R1572" s="246"/>
      <c r="S1572" s="246"/>
      <c r="T1572" s="246"/>
      <c r="U1572" s="246"/>
      <c r="V1572" s="246"/>
      <c r="W1572" s="246"/>
      <c r="X1572" s="246"/>
      <c r="Y1572" s="246"/>
      <c r="Z1572" s="246"/>
      <c r="AA1572" s="246"/>
      <c r="AB1572" s="246"/>
      <c r="AC1572" s="246"/>
      <c r="AD1572" s="246"/>
      <c r="AE1572" s="360"/>
      <c r="AF1572" s="349"/>
      <c r="AG1572" s="349"/>
      <c r="AH1572" s="349"/>
      <c r="AI1572" s="349"/>
      <c r="AJ1572" s="349"/>
      <c r="AK1572" s="349"/>
      <c r="AL1572" s="349"/>
      <c r="AM1572" s="349"/>
      <c r="AN1572" s="349"/>
      <c r="AO1572" s="349"/>
      <c r="AP1572" s="349"/>
      <c r="AQ1572" s="349"/>
      <c r="AR1572" s="349"/>
      <c r="AS1572" s="247">
        <f>SUM(AE1572:AR1572)</f>
        <v>0</v>
      </c>
    </row>
    <row r="1573" spans="1:45" ht="15" hidden="1" customHeight="1" outlineLevel="1">
      <c r="A1573" s="434"/>
      <c r="B1573" s="245" t="s">
        <v>709</v>
      </c>
      <c r="C1573" s="242" t="s">
        <v>325</v>
      </c>
      <c r="D1573" s="246"/>
      <c r="E1573" s="246"/>
      <c r="F1573" s="246"/>
      <c r="G1573" s="246"/>
      <c r="H1573" s="246"/>
      <c r="I1573" s="246"/>
      <c r="J1573" s="246"/>
      <c r="K1573" s="246"/>
      <c r="L1573" s="246"/>
      <c r="M1573" s="246"/>
      <c r="N1573" s="246"/>
      <c r="O1573" s="246"/>
      <c r="P1573" s="246"/>
      <c r="Q1573" s="246">
        <f>Q1572</f>
        <v>12</v>
      </c>
      <c r="R1573" s="246"/>
      <c r="S1573" s="246"/>
      <c r="T1573" s="246"/>
      <c r="U1573" s="246"/>
      <c r="V1573" s="246"/>
      <c r="W1573" s="246"/>
      <c r="X1573" s="246"/>
      <c r="Y1573" s="246"/>
      <c r="Z1573" s="246"/>
      <c r="AA1573" s="246"/>
      <c r="AB1573" s="246"/>
      <c r="AC1573" s="246"/>
      <c r="AD1573" s="246"/>
      <c r="AE1573" s="345">
        <f>AE1572</f>
        <v>0</v>
      </c>
      <c r="AF1573" s="345">
        <f t="shared" ref="AF1573:AR1573" si="3617">AF1572</f>
        <v>0</v>
      </c>
      <c r="AG1573" s="345">
        <f t="shared" si="3617"/>
        <v>0</v>
      </c>
      <c r="AH1573" s="345">
        <f t="shared" si="3617"/>
        <v>0</v>
      </c>
      <c r="AI1573" s="345">
        <f t="shared" si="3617"/>
        <v>0</v>
      </c>
      <c r="AJ1573" s="345">
        <f t="shared" si="3617"/>
        <v>0</v>
      </c>
      <c r="AK1573" s="345">
        <f t="shared" si="3617"/>
        <v>0</v>
      </c>
      <c r="AL1573" s="345">
        <f t="shared" si="3617"/>
        <v>0</v>
      </c>
      <c r="AM1573" s="345">
        <f t="shared" si="3617"/>
        <v>0</v>
      </c>
      <c r="AN1573" s="345">
        <f t="shared" si="3617"/>
        <v>0</v>
      </c>
      <c r="AO1573" s="345">
        <f t="shared" si="3617"/>
        <v>0</v>
      </c>
      <c r="AP1573" s="345">
        <f t="shared" si="3617"/>
        <v>0</v>
      </c>
      <c r="AQ1573" s="345">
        <f t="shared" si="3617"/>
        <v>0</v>
      </c>
      <c r="AR1573" s="345">
        <f t="shared" si="3617"/>
        <v>0</v>
      </c>
      <c r="AS1573" s="257"/>
    </row>
    <row r="1574" spans="1:45" ht="15" hidden="1" customHeight="1" outlineLevel="1">
      <c r="A1574" s="434"/>
      <c r="B1574" s="362"/>
      <c r="C1574" s="242"/>
      <c r="D1574" s="242"/>
      <c r="E1574" s="242"/>
      <c r="F1574" s="242"/>
      <c r="G1574" s="242"/>
      <c r="H1574" s="242"/>
      <c r="I1574" s="242"/>
      <c r="J1574" s="242"/>
      <c r="K1574" s="242"/>
      <c r="L1574" s="242"/>
      <c r="M1574" s="242"/>
      <c r="N1574" s="242"/>
      <c r="O1574" s="242"/>
      <c r="P1574" s="242"/>
      <c r="Q1574" s="242"/>
      <c r="R1574" s="242"/>
      <c r="S1574" s="242"/>
      <c r="T1574" s="242"/>
      <c r="U1574" s="242"/>
      <c r="V1574" s="242"/>
      <c r="W1574" s="242"/>
      <c r="X1574" s="242"/>
      <c r="Y1574" s="242"/>
      <c r="Z1574" s="242"/>
      <c r="AA1574" s="242"/>
      <c r="AB1574" s="242"/>
      <c r="AC1574" s="242"/>
      <c r="AD1574" s="242"/>
      <c r="AE1574" s="346"/>
      <c r="AF1574" s="359"/>
      <c r="AG1574" s="359"/>
      <c r="AH1574" s="359"/>
      <c r="AI1574" s="359"/>
      <c r="AJ1574" s="359"/>
      <c r="AK1574" s="359"/>
      <c r="AL1574" s="359"/>
      <c r="AM1574" s="359"/>
      <c r="AN1574" s="359"/>
      <c r="AO1574" s="359"/>
      <c r="AP1574" s="359"/>
      <c r="AQ1574" s="359"/>
      <c r="AR1574" s="359"/>
      <c r="AS1574" s="257"/>
    </row>
    <row r="1575" spans="1:45" ht="33" hidden="1" customHeight="1" outlineLevel="1">
      <c r="A1575" s="434">
        <v>49</v>
      </c>
      <c r="B1575" s="362" t="s">
        <v>532</v>
      </c>
      <c r="C1575" s="242" t="s">
        <v>323</v>
      </c>
      <c r="D1575" s="246"/>
      <c r="E1575" s="246"/>
      <c r="F1575" s="246"/>
      <c r="G1575" s="246"/>
      <c r="H1575" s="246"/>
      <c r="I1575" s="246"/>
      <c r="J1575" s="246"/>
      <c r="K1575" s="246"/>
      <c r="L1575" s="246"/>
      <c r="M1575" s="246"/>
      <c r="N1575" s="246"/>
      <c r="O1575" s="246"/>
      <c r="P1575" s="246"/>
      <c r="Q1575" s="246">
        <v>12</v>
      </c>
      <c r="R1575" s="246"/>
      <c r="S1575" s="246"/>
      <c r="T1575" s="246"/>
      <c r="U1575" s="246"/>
      <c r="V1575" s="246"/>
      <c r="W1575" s="246"/>
      <c r="X1575" s="246"/>
      <c r="Y1575" s="246"/>
      <c r="Z1575" s="246"/>
      <c r="AA1575" s="246"/>
      <c r="AB1575" s="246"/>
      <c r="AC1575" s="246"/>
      <c r="AD1575" s="246"/>
      <c r="AE1575" s="360"/>
      <c r="AF1575" s="349"/>
      <c r="AG1575" s="349"/>
      <c r="AH1575" s="349"/>
      <c r="AI1575" s="349"/>
      <c r="AJ1575" s="349"/>
      <c r="AK1575" s="349"/>
      <c r="AL1575" s="349"/>
      <c r="AM1575" s="349"/>
      <c r="AN1575" s="349"/>
      <c r="AO1575" s="349"/>
      <c r="AP1575" s="349"/>
      <c r="AQ1575" s="349"/>
      <c r="AR1575" s="349"/>
      <c r="AS1575" s="247">
        <f>SUM(AE1575:AR1575)</f>
        <v>0</v>
      </c>
    </row>
    <row r="1576" spans="1:45" ht="15" hidden="1" customHeight="1" outlineLevel="1">
      <c r="A1576" s="434"/>
      <c r="B1576" s="245" t="s">
        <v>709</v>
      </c>
      <c r="C1576" s="242" t="s">
        <v>325</v>
      </c>
      <c r="D1576" s="246"/>
      <c r="E1576" s="246"/>
      <c r="F1576" s="246"/>
      <c r="G1576" s="246"/>
      <c r="H1576" s="246"/>
      <c r="I1576" s="246"/>
      <c r="J1576" s="246"/>
      <c r="K1576" s="246"/>
      <c r="L1576" s="246"/>
      <c r="M1576" s="246"/>
      <c r="N1576" s="246"/>
      <c r="O1576" s="246"/>
      <c r="P1576" s="246"/>
      <c r="Q1576" s="246">
        <f>Q1575</f>
        <v>12</v>
      </c>
      <c r="R1576" s="246"/>
      <c r="S1576" s="246"/>
      <c r="T1576" s="246"/>
      <c r="U1576" s="246"/>
      <c r="V1576" s="246"/>
      <c r="W1576" s="246"/>
      <c r="X1576" s="246"/>
      <c r="Y1576" s="246"/>
      <c r="Z1576" s="246"/>
      <c r="AA1576" s="246"/>
      <c r="AB1576" s="246"/>
      <c r="AC1576" s="246"/>
      <c r="AD1576" s="246"/>
      <c r="AE1576" s="345">
        <f>AE1575</f>
        <v>0</v>
      </c>
      <c r="AF1576" s="345">
        <f t="shared" ref="AF1576:AR1576" si="3618">AF1575</f>
        <v>0</v>
      </c>
      <c r="AG1576" s="345">
        <f t="shared" si="3618"/>
        <v>0</v>
      </c>
      <c r="AH1576" s="345">
        <f t="shared" si="3618"/>
        <v>0</v>
      </c>
      <c r="AI1576" s="345">
        <f t="shared" si="3618"/>
        <v>0</v>
      </c>
      <c r="AJ1576" s="345">
        <f t="shared" si="3618"/>
        <v>0</v>
      </c>
      <c r="AK1576" s="345">
        <f t="shared" si="3618"/>
        <v>0</v>
      </c>
      <c r="AL1576" s="345">
        <f t="shared" si="3618"/>
        <v>0</v>
      </c>
      <c r="AM1576" s="345">
        <f t="shared" si="3618"/>
        <v>0</v>
      </c>
      <c r="AN1576" s="345">
        <f t="shared" si="3618"/>
        <v>0</v>
      </c>
      <c r="AO1576" s="345">
        <f t="shared" si="3618"/>
        <v>0</v>
      </c>
      <c r="AP1576" s="345">
        <f t="shared" si="3618"/>
        <v>0</v>
      </c>
      <c r="AQ1576" s="345">
        <f t="shared" si="3618"/>
        <v>0</v>
      </c>
      <c r="AR1576" s="345">
        <f t="shared" si="3618"/>
        <v>0</v>
      </c>
      <c r="AS1576" s="257"/>
    </row>
    <row r="1577" spans="1:45" ht="15" hidden="1" customHeight="1" outlineLevel="1" collapsed="1">
      <c r="A1577" s="434"/>
      <c r="B1577" s="245"/>
      <c r="C1577" s="242"/>
      <c r="D1577" s="770"/>
      <c r="E1577" s="770"/>
      <c r="F1577" s="770"/>
      <c r="G1577" s="770"/>
      <c r="H1577" s="770"/>
      <c r="I1577" s="770"/>
      <c r="J1577" s="770"/>
      <c r="K1577" s="770"/>
      <c r="L1577" s="770"/>
      <c r="M1577" s="770"/>
      <c r="N1577" s="770"/>
      <c r="O1577" s="770"/>
      <c r="P1577" s="770"/>
      <c r="Q1577" s="770"/>
      <c r="R1577" s="770"/>
      <c r="S1577" s="770"/>
      <c r="T1577" s="770"/>
      <c r="U1577" s="770"/>
      <c r="V1577" s="770"/>
      <c r="W1577" s="770"/>
      <c r="X1577" s="770"/>
      <c r="Y1577" s="770"/>
      <c r="Z1577" s="770"/>
      <c r="AA1577" s="770"/>
      <c r="AB1577" s="770"/>
      <c r="AC1577" s="770"/>
      <c r="AD1577" s="770"/>
      <c r="AE1577" s="345"/>
      <c r="AF1577" s="345"/>
      <c r="AG1577" s="345"/>
      <c r="AH1577" s="345"/>
      <c r="AI1577" s="345"/>
      <c r="AJ1577" s="345"/>
      <c r="AK1577" s="345"/>
      <c r="AL1577" s="345"/>
      <c r="AM1577" s="345"/>
      <c r="AN1577" s="345"/>
      <c r="AO1577" s="345"/>
      <c r="AP1577" s="345"/>
      <c r="AQ1577" s="345"/>
      <c r="AR1577" s="345"/>
      <c r="AS1577" s="257"/>
    </row>
    <row r="1578" spans="1:45" ht="15" customHeight="1" collapsed="1">
      <c r="A1578" s="434">
        <v>49</v>
      </c>
      <c r="B1578" s="773" t="s">
        <v>164</v>
      </c>
      <c r="C1578" s="242" t="s">
        <v>323</v>
      </c>
      <c r="D1578" s="246"/>
      <c r="E1578" s="246"/>
      <c r="F1578" s="246"/>
      <c r="G1578" s="246"/>
      <c r="H1578" s="246"/>
      <c r="I1578" s="246"/>
      <c r="J1578" s="246"/>
      <c r="K1578" s="246"/>
      <c r="L1578" s="246"/>
      <c r="M1578" s="246"/>
      <c r="N1578" s="246"/>
      <c r="O1578" s="246"/>
      <c r="P1578" s="246"/>
      <c r="Q1578" s="246">
        <v>12</v>
      </c>
      <c r="R1578" s="246">
        <f>ROUND(+'7.  Persistence Report'!W53,)</f>
        <v>71</v>
      </c>
      <c r="S1578" s="246">
        <f>ROUND(+'7.  Persistence Report'!X53,)</f>
        <v>150</v>
      </c>
      <c r="T1578" s="246">
        <f>ROUND(+'7.  Persistence Report'!Y53,)</f>
        <v>149</v>
      </c>
      <c r="U1578" s="246">
        <f>ROUND(+'7.  Persistence Report'!Z53,)</f>
        <v>148</v>
      </c>
      <c r="V1578" s="246"/>
      <c r="W1578" s="246"/>
      <c r="X1578" s="246"/>
      <c r="Y1578" s="246"/>
      <c r="Z1578" s="246"/>
      <c r="AA1578" s="246"/>
      <c r="AB1578" s="246"/>
      <c r="AC1578" s="246"/>
      <c r="AD1578" s="246"/>
      <c r="AE1578" s="360"/>
      <c r="AF1578" s="349"/>
      <c r="AG1578" s="349"/>
      <c r="AH1578" s="349"/>
      <c r="AI1578" s="349"/>
      <c r="AJ1578" s="349"/>
      <c r="AK1578" s="349">
        <v>1</v>
      </c>
      <c r="AL1578" s="349"/>
      <c r="AM1578" s="349"/>
      <c r="AN1578" s="349"/>
      <c r="AO1578" s="349"/>
      <c r="AP1578" s="349"/>
      <c r="AQ1578" s="349"/>
      <c r="AR1578" s="349"/>
      <c r="AS1578" s="247">
        <f>SUM(AE1578:AR1578)</f>
        <v>1</v>
      </c>
    </row>
    <row r="1579" spans="1:45" ht="15" customHeight="1">
      <c r="A1579" s="434"/>
      <c r="B1579" s="774" t="s">
        <v>684</v>
      </c>
      <c r="C1579" s="242" t="s">
        <v>325</v>
      </c>
      <c r="D1579" s="246"/>
      <c r="E1579" s="246"/>
      <c r="F1579" s="246"/>
      <c r="G1579" s="246"/>
      <c r="H1579" s="246"/>
      <c r="I1579" s="246"/>
      <c r="J1579" s="246"/>
      <c r="K1579" s="246"/>
      <c r="L1579" s="246"/>
      <c r="M1579" s="246"/>
      <c r="N1579" s="246"/>
      <c r="O1579" s="246"/>
      <c r="P1579" s="246"/>
      <c r="Q1579" s="246">
        <f>Q1578</f>
        <v>12</v>
      </c>
      <c r="R1579" s="246"/>
      <c r="S1579" s="246"/>
      <c r="T1579" s="246"/>
      <c r="U1579" s="246"/>
      <c r="V1579" s="246"/>
      <c r="W1579" s="246"/>
      <c r="X1579" s="246"/>
      <c r="Y1579" s="246"/>
      <c r="Z1579" s="246"/>
      <c r="AA1579" s="246"/>
      <c r="AB1579" s="246"/>
      <c r="AC1579" s="246"/>
      <c r="AD1579" s="246"/>
      <c r="AE1579" s="345">
        <f>AE1578</f>
        <v>0</v>
      </c>
      <c r="AF1579" s="345">
        <f t="shared" ref="AF1579:AR1579" si="3619">AF1578</f>
        <v>0</v>
      </c>
      <c r="AG1579" s="345">
        <f t="shared" si="3619"/>
        <v>0</v>
      </c>
      <c r="AH1579" s="345">
        <f t="shared" si="3619"/>
        <v>0</v>
      </c>
      <c r="AI1579" s="345">
        <f t="shared" si="3619"/>
        <v>0</v>
      </c>
      <c r="AJ1579" s="345">
        <f t="shared" si="3619"/>
        <v>0</v>
      </c>
      <c r="AK1579" s="345">
        <f t="shared" si="3619"/>
        <v>1</v>
      </c>
      <c r="AL1579" s="345">
        <f t="shared" si="3619"/>
        <v>0</v>
      </c>
      <c r="AM1579" s="345">
        <f t="shared" si="3619"/>
        <v>0</v>
      </c>
      <c r="AN1579" s="345">
        <f t="shared" si="3619"/>
        <v>0</v>
      </c>
      <c r="AO1579" s="345">
        <f t="shared" si="3619"/>
        <v>0</v>
      </c>
      <c r="AP1579" s="345">
        <f t="shared" si="3619"/>
        <v>0</v>
      </c>
      <c r="AQ1579" s="345">
        <f t="shared" si="3619"/>
        <v>0</v>
      </c>
      <c r="AR1579" s="345">
        <f t="shared" si="3619"/>
        <v>0</v>
      </c>
      <c r="AS1579" s="257"/>
    </row>
    <row r="1580" spans="1:45" ht="15" customHeight="1">
      <c r="A1580" s="434"/>
      <c r="B1580" s="245"/>
      <c r="C1580" s="242"/>
      <c r="D1580" s="242"/>
      <c r="E1580" s="242"/>
      <c r="F1580" s="242"/>
      <c r="G1580" s="242"/>
      <c r="H1580" s="242"/>
      <c r="I1580" s="242"/>
      <c r="J1580" s="242"/>
      <c r="K1580" s="242"/>
      <c r="L1580" s="242"/>
      <c r="M1580" s="242"/>
      <c r="N1580" s="242"/>
      <c r="O1580" s="242"/>
      <c r="P1580" s="242"/>
      <c r="Q1580" s="242"/>
      <c r="R1580" s="242"/>
      <c r="S1580" s="242"/>
      <c r="T1580" s="242"/>
      <c r="U1580" s="242"/>
      <c r="V1580" s="242"/>
      <c r="W1580" s="242"/>
      <c r="X1580" s="242"/>
      <c r="Y1580" s="242"/>
      <c r="Z1580" s="242"/>
      <c r="AA1580" s="242"/>
      <c r="AB1580" s="242"/>
      <c r="AC1580" s="242"/>
      <c r="AD1580" s="242"/>
      <c r="AE1580" s="345"/>
      <c r="AF1580" s="345"/>
      <c r="AG1580" s="345"/>
      <c r="AH1580" s="345"/>
      <c r="AI1580" s="345"/>
      <c r="AJ1580" s="345"/>
      <c r="AK1580" s="345"/>
      <c r="AL1580" s="345"/>
      <c r="AM1580" s="345"/>
      <c r="AN1580" s="345"/>
      <c r="AO1580" s="345"/>
      <c r="AP1580" s="345"/>
      <c r="AQ1580" s="345"/>
      <c r="AR1580" s="345"/>
      <c r="AS1580" s="257"/>
    </row>
    <row r="1581" spans="1:45" ht="15.6">
      <c r="A1581" s="434"/>
      <c r="B1581" s="783" t="s">
        <v>1017</v>
      </c>
      <c r="AS1581" s="618"/>
    </row>
    <row r="1582" spans="1:45" ht="15">
      <c r="A1582" s="434">
        <v>50</v>
      </c>
      <c r="B1582" s="245"/>
      <c r="AS1582" s="618"/>
    </row>
    <row r="1583" spans="1:45" ht="15">
      <c r="A1583" s="434"/>
      <c r="B1583" s="245" t="s">
        <v>507</v>
      </c>
      <c r="C1583" s="242" t="s">
        <v>323</v>
      </c>
      <c r="D1583" s="246">
        <f>ROUND(+'7.  Persistence Report'!BB55,)</f>
        <v>17175151</v>
      </c>
      <c r="E1583" s="246">
        <f>ROUND(+'7.  Persistence Report'!BC55,)</f>
        <v>17161411</v>
      </c>
      <c r="F1583" s="246">
        <f>ROUND(+'7.  Persistence Report'!BD55,)</f>
        <v>17145953</v>
      </c>
      <c r="G1583" s="246">
        <f>ROUND(+'7.  Persistence Report'!BE55,)</f>
        <v>17132213</v>
      </c>
      <c r="H1583" s="246"/>
      <c r="I1583" s="246"/>
      <c r="J1583" s="246"/>
      <c r="K1583" s="246"/>
      <c r="L1583" s="246"/>
      <c r="M1583" s="246"/>
      <c r="N1583" s="246"/>
      <c r="O1583" s="246"/>
      <c r="P1583" s="246"/>
      <c r="Q1583" s="246">
        <v>12</v>
      </c>
      <c r="R1583" s="246">
        <f>ROUND(+'7.  Persistence Report'!W55,)</f>
        <v>1834</v>
      </c>
      <c r="S1583" s="246">
        <f>ROUND(+'7.  Persistence Report'!X55,)</f>
        <v>1833</v>
      </c>
      <c r="T1583" s="246">
        <f>ROUND(+'7.  Persistence Report'!Y55,)</f>
        <v>1831</v>
      </c>
      <c r="U1583" s="246">
        <f>ROUND(+'7.  Persistence Report'!Z55,)</f>
        <v>1830</v>
      </c>
      <c r="V1583" s="246"/>
      <c r="W1583" s="246"/>
      <c r="X1583" s="246"/>
      <c r="Y1583" s="246"/>
      <c r="Z1583" s="246"/>
      <c r="AA1583" s="246"/>
      <c r="AB1583" s="246"/>
      <c r="AC1583" s="246"/>
      <c r="AD1583" s="246"/>
      <c r="AE1583" s="360"/>
      <c r="AF1583" s="360">
        <v>0.18</v>
      </c>
      <c r="AG1583" s="360">
        <v>0.5</v>
      </c>
      <c r="AH1583" s="360">
        <v>0.28000000000000003</v>
      </c>
      <c r="AI1583" s="360">
        <v>0.04</v>
      </c>
      <c r="AJ1583" s="360">
        <v>0</v>
      </c>
      <c r="AK1583" s="360"/>
      <c r="AL1583" s="349"/>
      <c r="AM1583" s="349"/>
      <c r="AN1583" s="349"/>
      <c r="AO1583" s="349"/>
      <c r="AP1583" s="349"/>
      <c r="AQ1583" s="349"/>
      <c r="AR1583" s="349"/>
      <c r="AS1583" s="247">
        <f>SUM(AE1583:AR1583)</f>
        <v>1</v>
      </c>
    </row>
    <row r="1584" spans="1:45" ht="15">
      <c r="A1584" s="434"/>
      <c r="B1584" s="245" t="s">
        <v>709</v>
      </c>
      <c r="C1584" s="242" t="s">
        <v>325</v>
      </c>
      <c r="D1584" s="246"/>
      <c r="E1584" s="246"/>
      <c r="F1584" s="246"/>
      <c r="G1584" s="246"/>
      <c r="H1584" s="246"/>
      <c r="I1584" s="246"/>
      <c r="J1584" s="246"/>
      <c r="K1584" s="246"/>
      <c r="L1584" s="246"/>
      <c r="M1584" s="246"/>
      <c r="N1584" s="246"/>
      <c r="O1584" s="246"/>
      <c r="P1584" s="246"/>
      <c r="Q1584" s="246">
        <f>Q1583</f>
        <v>12</v>
      </c>
      <c r="R1584" s="246"/>
      <c r="S1584" s="246"/>
      <c r="T1584" s="246"/>
      <c r="U1584" s="246"/>
      <c r="V1584" s="246"/>
      <c r="W1584" s="246"/>
      <c r="X1584" s="246"/>
      <c r="Y1584" s="246"/>
      <c r="Z1584" s="246"/>
      <c r="AA1584" s="246"/>
      <c r="AB1584" s="246"/>
      <c r="AC1584" s="246"/>
      <c r="AD1584" s="246"/>
      <c r="AE1584" s="345">
        <f>AE1583</f>
        <v>0</v>
      </c>
      <c r="AF1584" s="345">
        <f t="shared" ref="AF1584:AR1584" si="3620">AF1583</f>
        <v>0.18</v>
      </c>
      <c r="AG1584" s="345">
        <f t="shared" si="3620"/>
        <v>0.5</v>
      </c>
      <c r="AH1584" s="345">
        <f t="shared" si="3620"/>
        <v>0.28000000000000003</v>
      </c>
      <c r="AI1584" s="345">
        <f t="shared" si="3620"/>
        <v>0.04</v>
      </c>
      <c r="AJ1584" s="345">
        <f t="shared" si="3620"/>
        <v>0</v>
      </c>
      <c r="AK1584" s="345">
        <f t="shared" si="3620"/>
        <v>0</v>
      </c>
      <c r="AL1584" s="345">
        <f t="shared" si="3620"/>
        <v>0</v>
      </c>
      <c r="AM1584" s="345">
        <f t="shared" si="3620"/>
        <v>0</v>
      </c>
      <c r="AN1584" s="345">
        <f t="shared" si="3620"/>
        <v>0</v>
      </c>
      <c r="AO1584" s="345">
        <f t="shared" si="3620"/>
        <v>0</v>
      </c>
      <c r="AP1584" s="345">
        <f t="shared" si="3620"/>
        <v>0</v>
      </c>
      <c r="AQ1584" s="345">
        <f t="shared" si="3620"/>
        <v>0</v>
      </c>
      <c r="AR1584" s="345">
        <f t="shared" si="3620"/>
        <v>0</v>
      </c>
      <c r="AS1584" s="257"/>
    </row>
    <row r="1585" spans="1:45" s="781" customFormat="1" ht="15">
      <c r="A1585" s="775"/>
      <c r="B1585" s="776"/>
      <c r="C1585" s="777"/>
      <c r="D1585" s="778"/>
      <c r="E1585" s="778"/>
      <c r="F1585" s="778"/>
      <c r="G1585" s="778"/>
      <c r="H1585" s="778"/>
      <c r="I1585" s="778"/>
      <c r="J1585" s="778"/>
      <c r="K1585" s="778"/>
      <c r="L1585" s="778"/>
      <c r="M1585" s="778"/>
      <c r="N1585" s="778"/>
      <c r="O1585" s="778"/>
      <c r="P1585" s="778"/>
      <c r="Q1585" s="778"/>
      <c r="R1585" s="778"/>
      <c r="S1585" s="778"/>
      <c r="T1585" s="778"/>
      <c r="U1585" s="778"/>
      <c r="V1585" s="778"/>
      <c r="W1585" s="778"/>
      <c r="X1585" s="778"/>
      <c r="Y1585" s="778"/>
      <c r="Z1585" s="778"/>
      <c r="AA1585" s="778"/>
      <c r="AB1585" s="778"/>
      <c r="AC1585" s="778"/>
      <c r="AD1585" s="778"/>
      <c r="AE1585" s="779"/>
      <c r="AF1585" s="779"/>
      <c r="AG1585" s="779"/>
      <c r="AH1585" s="779"/>
      <c r="AI1585" s="779"/>
      <c r="AJ1585" s="779"/>
      <c r="AK1585" s="779"/>
      <c r="AL1585" s="779"/>
      <c r="AM1585" s="779"/>
      <c r="AN1585" s="779"/>
      <c r="AO1585" s="779"/>
      <c r="AP1585" s="779"/>
      <c r="AQ1585" s="779"/>
      <c r="AR1585" s="779"/>
      <c r="AS1585" s="780"/>
    </row>
    <row r="1586" spans="1:45" ht="15">
      <c r="A1586" s="434">
        <v>50</v>
      </c>
      <c r="B1586" s="245"/>
      <c r="AS1586" s="618"/>
    </row>
    <row r="1587" spans="1:45" ht="15">
      <c r="A1587" s="434"/>
      <c r="B1587" s="245" t="s">
        <v>508</v>
      </c>
      <c r="C1587" s="242" t="s">
        <v>323</v>
      </c>
      <c r="D1587" s="246">
        <f>ROUND(+'7.  Persistence Report'!BB43,)</f>
        <v>724638</v>
      </c>
      <c r="E1587" s="246">
        <f>ROUND(+'7.  Persistence Report'!BC43,)</f>
        <v>724638</v>
      </c>
      <c r="F1587" s="246">
        <f>ROUND(+'7.  Persistence Report'!BD43,)</f>
        <v>722754</v>
      </c>
      <c r="G1587" s="246">
        <f>ROUND(+'7.  Persistence Report'!BE43,)</f>
        <v>720797</v>
      </c>
      <c r="H1587" s="246"/>
      <c r="I1587" s="246"/>
      <c r="J1587" s="246"/>
      <c r="K1587" s="246"/>
      <c r="L1587" s="246"/>
      <c r="M1587" s="246"/>
      <c r="N1587" s="246"/>
      <c r="O1587" s="246"/>
      <c r="P1587" s="246"/>
      <c r="Q1587" s="246">
        <v>12</v>
      </c>
      <c r="R1587" s="246">
        <f>ROUND(+'7.  Persistence Report'!W43,)</f>
        <v>7</v>
      </c>
      <c r="S1587" s="246">
        <f>ROUND(+'7.  Persistence Report'!X43,)</f>
        <v>7</v>
      </c>
      <c r="T1587" s="246">
        <f>ROUND(+'7.  Persistence Report'!Y43,)</f>
        <v>7</v>
      </c>
      <c r="U1587" s="246">
        <f>ROUND(+'7.  Persistence Report'!Z43,)</f>
        <v>7</v>
      </c>
      <c r="V1587" s="246"/>
      <c r="W1587" s="246"/>
      <c r="X1587" s="246"/>
      <c r="Y1587" s="246"/>
      <c r="Z1587" s="246"/>
      <c r="AA1587" s="246"/>
      <c r="AB1587" s="246"/>
      <c r="AC1587" s="246"/>
      <c r="AD1587" s="246"/>
      <c r="AE1587" s="360"/>
      <c r="AF1587" s="349">
        <v>0.9</v>
      </c>
      <c r="AG1587" s="349">
        <v>7.0000000000000007E-2</v>
      </c>
      <c r="AH1587" s="349">
        <v>0.03</v>
      </c>
      <c r="AI1587" s="349"/>
      <c r="AJ1587" s="349"/>
      <c r="AK1587" s="349"/>
      <c r="AL1587" s="349"/>
      <c r="AM1587" s="349"/>
      <c r="AN1587" s="349"/>
      <c r="AO1587" s="349"/>
      <c r="AP1587" s="349"/>
      <c r="AQ1587" s="349"/>
      <c r="AR1587" s="349"/>
      <c r="AS1587" s="247">
        <f>SUM(AE1587:AR1587)</f>
        <v>1</v>
      </c>
    </row>
    <row r="1588" spans="1:45" ht="15">
      <c r="A1588" s="434"/>
      <c r="B1588" s="245" t="s">
        <v>709</v>
      </c>
      <c r="C1588" s="242" t="s">
        <v>325</v>
      </c>
      <c r="D1588" s="246"/>
      <c r="E1588" s="246"/>
      <c r="F1588" s="246"/>
      <c r="G1588" s="246"/>
      <c r="H1588" s="246"/>
      <c r="I1588" s="246"/>
      <c r="J1588" s="246"/>
      <c r="K1588" s="246"/>
      <c r="L1588" s="246"/>
      <c r="M1588" s="246"/>
      <c r="N1588" s="246"/>
      <c r="O1588" s="246"/>
      <c r="P1588" s="246"/>
      <c r="Q1588" s="246">
        <f>Q1587</f>
        <v>12</v>
      </c>
      <c r="R1588" s="246"/>
      <c r="S1588" s="246"/>
      <c r="T1588" s="246"/>
      <c r="U1588" s="246"/>
      <c r="V1588" s="246"/>
      <c r="W1588" s="246"/>
      <c r="X1588" s="246"/>
      <c r="Y1588" s="246"/>
      <c r="Z1588" s="246"/>
      <c r="AA1588" s="246"/>
      <c r="AB1588" s="246"/>
      <c r="AC1588" s="246"/>
      <c r="AD1588" s="246"/>
      <c r="AE1588" s="345">
        <f>AE1587</f>
        <v>0</v>
      </c>
      <c r="AF1588" s="345">
        <f t="shared" ref="AF1588:AR1588" si="3621">AF1587</f>
        <v>0.9</v>
      </c>
      <c r="AG1588" s="345">
        <f t="shared" si="3621"/>
        <v>7.0000000000000007E-2</v>
      </c>
      <c r="AH1588" s="345">
        <f t="shared" si="3621"/>
        <v>0.03</v>
      </c>
      <c r="AI1588" s="345">
        <f t="shared" si="3621"/>
        <v>0</v>
      </c>
      <c r="AJ1588" s="345">
        <f t="shared" si="3621"/>
        <v>0</v>
      </c>
      <c r="AK1588" s="345">
        <f t="shared" si="3621"/>
        <v>0</v>
      </c>
      <c r="AL1588" s="345">
        <f t="shared" si="3621"/>
        <v>0</v>
      </c>
      <c r="AM1588" s="345">
        <f t="shared" si="3621"/>
        <v>0</v>
      </c>
      <c r="AN1588" s="345">
        <f t="shared" si="3621"/>
        <v>0</v>
      </c>
      <c r="AO1588" s="345">
        <f t="shared" si="3621"/>
        <v>0</v>
      </c>
      <c r="AP1588" s="345">
        <f t="shared" si="3621"/>
        <v>0</v>
      </c>
      <c r="AQ1588" s="345">
        <f t="shared" si="3621"/>
        <v>0</v>
      </c>
      <c r="AR1588" s="345">
        <f t="shared" si="3621"/>
        <v>0</v>
      </c>
      <c r="AS1588" s="257"/>
    </row>
    <row r="1589" spans="1:45" ht="15.75" customHeight="1">
      <c r="A1589" s="434"/>
      <c r="B1589" s="245"/>
      <c r="C1589" s="256"/>
      <c r="D1589" s="242"/>
      <c r="E1589" s="242"/>
      <c r="F1589" s="242"/>
      <c r="G1589" s="242"/>
      <c r="H1589" s="242"/>
      <c r="I1589" s="242"/>
      <c r="J1589" s="242"/>
      <c r="K1589" s="242"/>
      <c r="L1589" s="242"/>
      <c r="M1589" s="242"/>
      <c r="N1589" s="242"/>
      <c r="O1589" s="242"/>
      <c r="P1589" s="242"/>
      <c r="Q1589" s="242"/>
      <c r="R1589" s="242"/>
      <c r="S1589" s="242"/>
      <c r="T1589" s="242"/>
      <c r="U1589" s="242"/>
      <c r="V1589" s="242"/>
      <c r="W1589" s="242"/>
      <c r="X1589" s="242"/>
      <c r="Y1589" s="242"/>
      <c r="Z1589" s="242"/>
      <c r="AA1589" s="242"/>
      <c r="AB1589" s="242"/>
      <c r="AC1589" s="242"/>
      <c r="AD1589" s="242"/>
      <c r="AE1589" s="252"/>
      <c r="AF1589" s="252"/>
      <c r="AG1589" s="252"/>
      <c r="AH1589" s="252"/>
      <c r="AI1589" s="252"/>
      <c r="AJ1589" s="252"/>
      <c r="AK1589" s="252"/>
      <c r="AL1589" s="252"/>
      <c r="AM1589" s="252"/>
      <c r="AN1589" s="252"/>
      <c r="AO1589" s="252"/>
      <c r="AP1589" s="252"/>
      <c r="AQ1589" s="252"/>
      <c r="AR1589" s="252"/>
      <c r="AS1589" s="257"/>
    </row>
    <row r="1590" spans="1:45" ht="15.6">
      <c r="B1590" s="277" t="s">
        <v>710</v>
      </c>
      <c r="C1590" s="279"/>
      <c r="D1590" s="279">
        <f>SUM(D1421:D1588)</f>
        <v>17941375</v>
      </c>
      <c r="E1590" s="279">
        <f>SUM(E1421:E1588)</f>
        <v>17927635</v>
      </c>
      <c r="F1590" s="279">
        <f>SUM(F1421:F1588)</f>
        <v>17910087</v>
      </c>
      <c r="G1590" s="279">
        <f>SUM(G1421:G1588)</f>
        <v>17894390</v>
      </c>
      <c r="H1590" s="279"/>
      <c r="I1590" s="279"/>
      <c r="J1590" s="279"/>
      <c r="K1590" s="279"/>
      <c r="L1590" s="279"/>
      <c r="M1590" s="279"/>
      <c r="N1590" s="279"/>
      <c r="O1590" s="279"/>
      <c r="P1590" s="279"/>
      <c r="Q1590" s="279"/>
      <c r="R1590" s="279">
        <f>SUM(R1421:R1588)</f>
        <v>1952</v>
      </c>
      <c r="S1590" s="279">
        <f>SUM(S1421:S1588)</f>
        <v>2030</v>
      </c>
      <c r="T1590" s="279">
        <f>SUM(T1421:T1588)</f>
        <v>2027</v>
      </c>
      <c r="U1590" s="279">
        <f>SUM(U1421:U1588)</f>
        <v>2025</v>
      </c>
      <c r="V1590" s="279"/>
      <c r="W1590" s="279"/>
      <c r="X1590" s="279"/>
      <c r="Y1590" s="279"/>
      <c r="Z1590" s="279"/>
      <c r="AA1590" s="279"/>
      <c r="AB1590" s="279"/>
      <c r="AC1590" s="279"/>
      <c r="AD1590" s="279"/>
      <c r="AE1590" s="279">
        <f>IF(AE1419="kWh",SUMPRODUCT(D1421:D1576,AE1421:AE1576))</f>
        <v>0</v>
      </c>
      <c r="AF1590" s="279">
        <f>IF(AF1419="kWh",SUMPRODUCT(D1421:D1588,AF1421:AF1588))</f>
        <v>3752850.3</v>
      </c>
      <c r="AG1590" s="279">
        <f>IF(AG1419="kw",SUMPRODUCT(Q1421:Q1588,R1421:R1588,AG1421:AG1588),SUMPRODUCT(D1421:D1588,AG1421:AG1588))</f>
        <v>11321.88</v>
      </c>
      <c r="AH1590" s="279">
        <f>IF(AH1419="kw",SUMPRODUCT(Q1421:Q1588,R1421:R1588,AH1421:AH1588),SUMPRODUCT(D1421:D1588,AH1421:AH1588))</f>
        <v>6217.5600000000013</v>
      </c>
      <c r="AI1590" s="279">
        <f>IF(AI1419="kw",SUMPRODUCT(Q1421:Q1588,R1421:R1588,AI1421:AI1588),SUMPRODUCT(D1421:D1588,AI1421:AI1588))</f>
        <v>889.92000000000007</v>
      </c>
      <c r="AJ1590" s="279">
        <f>IF(AJ1419="kw",SUMPRODUCT(Q1421:Q1588,R1421:R1588,AJ1421:AJ1588),SUMPRODUCT(D1421:D1588,AJ1421:AJ1588))</f>
        <v>0</v>
      </c>
      <c r="AK1590" s="279">
        <f>IF(AK1419="kw",SUMPRODUCT(Q1421:Q1588,R1421:R1588,AK1421:AK1588),SUMPRODUCT(D1421:D1588,AK1421:AK1588))</f>
        <v>852</v>
      </c>
      <c r="AL1590" s="279">
        <f>IF(AL1419="kw",SUMPRODUCT(Q1421:Q1588,R1421:R1588,AL1421:AL1588),SUMPRODUCT(D1421:D1588,AL1421:AL1588))</f>
        <v>0</v>
      </c>
      <c r="AM1590" s="279">
        <f>IF(AM1419="kw",SUMPRODUCT(Q1421:Q1588,R1421:R1588,AM1421:AM1588),SUMPRODUCT(D1421:D1588,AM1421:AM1588))</f>
        <v>0</v>
      </c>
      <c r="AN1590" s="279">
        <f>IF(AN1419="kw",SUMPRODUCT(Q1421:Q1588,R1421:R1588,AN1421:AN1588),SUMPRODUCT(D1421:D1588,AN1421:AN1588))</f>
        <v>0</v>
      </c>
      <c r="AO1590" s="279">
        <f>IF(AO1419="kw",SUMPRODUCT(Q1421:Q1588,R1421:R1588,AO1421:AO1588),SUMPRODUCT(D1421:D1588,AO1421:AO1588))</f>
        <v>0</v>
      </c>
      <c r="AP1590" s="279">
        <f>IF(AP1419="kw",SUMPRODUCT(Q1421:Q1588,R1421:R1588,AP1421:AP1588),SUMPRODUCT(D1421:D1588,AP1421:AP1588))</f>
        <v>0</v>
      </c>
      <c r="AQ1590" s="279">
        <f>IF(AQ1419="kw",SUMPRODUCT(Q1421:Q1588,R1421:R1588,AQ1421:AQ1588),SUMPRODUCT(D1421:D1588,AQ1421:AQ1588))</f>
        <v>0</v>
      </c>
      <c r="AR1590" s="279">
        <f>IF(AR1419="kw",SUMPRODUCT(Q1421:Q1588,R1421:R1588,AR1421:AR1588),SUMPRODUCT(D1421:D1588,AR1421:AR1588))</f>
        <v>0</v>
      </c>
      <c r="AS1590" s="280"/>
    </row>
    <row r="1591" spans="1:45" ht="15.6">
      <c r="B1591" s="332" t="s">
        <v>711</v>
      </c>
      <c r="C1591" s="333"/>
      <c r="D1591" s="333"/>
      <c r="E1591" s="333"/>
      <c r="F1591" s="333"/>
      <c r="G1591" s="333"/>
      <c r="H1591" s="333"/>
      <c r="I1591" s="333"/>
      <c r="J1591" s="333"/>
      <c r="K1591" s="333"/>
      <c r="L1591" s="333"/>
      <c r="M1591" s="333"/>
      <c r="N1591" s="333"/>
      <c r="O1591" s="333"/>
      <c r="P1591" s="333"/>
      <c r="Q1591" s="333"/>
      <c r="R1591" s="333"/>
      <c r="S1591" s="333"/>
      <c r="T1591" s="333"/>
      <c r="U1591" s="333"/>
      <c r="V1591" s="333"/>
      <c r="W1591" s="333"/>
      <c r="X1591" s="333"/>
      <c r="Y1591" s="333"/>
      <c r="Z1591" s="333"/>
      <c r="AA1591" s="333"/>
      <c r="AB1591" s="333"/>
      <c r="AC1591" s="333"/>
      <c r="AD1591" s="333"/>
      <c r="AE1591" s="333">
        <f>HLOOKUP(AE1418,'2. LRAMVA Threshold'!$B$56:$Q$74,14,FALSE)</f>
        <v>0</v>
      </c>
      <c r="AF1591" s="333">
        <f>HLOOKUP(AF1418,'2. LRAMVA Threshold'!$B$56:$Q$74,14,FALSE)</f>
        <v>13063772.359999999</v>
      </c>
      <c r="AG1591" s="333">
        <f>HLOOKUP(AG1418,'2. LRAMVA Threshold'!$B$56:$Q$74,14,FALSE)</f>
        <v>63623</v>
      </c>
      <c r="AH1591" s="333">
        <f>HLOOKUP(AH1418,'2. LRAMVA Threshold'!$B$56:$Q$74,14,FALSE)</f>
        <v>67382</v>
      </c>
      <c r="AI1591" s="333">
        <f>HLOOKUP(AI1418,'2. LRAMVA Threshold'!$B$56:$Q$74,14,FALSE)</f>
        <v>51632</v>
      </c>
      <c r="AJ1591" s="333">
        <f>HLOOKUP(AJ1418,'2. LRAMVA Threshold'!$B$56:$Q$74,14,FALSE)</f>
        <v>74650.13</v>
      </c>
      <c r="AK1591" s="833">
        <f>HLOOKUP(AK1418,'2. LRAMVA Threshold'!$B$56:$Q$74,14,FALSE)</f>
        <v>6282</v>
      </c>
      <c r="AL1591" s="333">
        <f>HLOOKUP(AL1418,'2. LRAMVA Threshold'!$B$56:$Q$74,14,FALSE)</f>
        <v>0</v>
      </c>
      <c r="AM1591" s="333">
        <f>HLOOKUP(AM1418,'2. LRAMVA Threshold'!$B$56:$Q$74,14,FALSE)</f>
        <v>0</v>
      </c>
      <c r="AN1591" s="333">
        <f>HLOOKUP(AN1418,'2. LRAMVA Threshold'!$B$56:$Q$74,14,FALSE)</f>
        <v>0</v>
      </c>
      <c r="AO1591" s="333">
        <f>HLOOKUP(AO1418,'2. LRAMVA Threshold'!$B$56:$Q$74,14,FALSE)</f>
        <v>0</v>
      </c>
      <c r="AP1591" s="333">
        <f>HLOOKUP(AP1418,'2. LRAMVA Threshold'!$B$56:$Q$74,14,FALSE)</f>
        <v>0</v>
      </c>
      <c r="AQ1591" s="333">
        <f>HLOOKUP(AQ1418,'2. LRAMVA Threshold'!$B$56:$Q$74,14,FALSE)</f>
        <v>0</v>
      </c>
      <c r="AR1591" s="333">
        <f>HLOOKUP(AR1418,'2. LRAMVA Threshold'!$B$56:$Q$74,14,FALSE)</f>
        <v>0</v>
      </c>
      <c r="AS1591" s="369"/>
    </row>
    <row r="1592" spans="1:45" ht="15">
      <c r="B1592" s="426"/>
      <c r="C1592" s="335"/>
      <c r="D1592" s="336"/>
      <c r="E1592" s="336"/>
      <c r="F1592" s="336"/>
      <c r="G1592" s="336"/>
      <c r="H1592" s="336"/>
      <c r="I1592" s="336"/>
      <c r="J1592" s="336"/>
      <c r="K1592" s="336"/>
      <c r="L1592" s="336"/>
      <c r="M1592" s="336"/>
      <c r="N1592" s="336"/>
      <c r="O1592" s="336"/>
      <c r="P1592" s="336"/>
      <c r="Q1592" s="336"/>
      <c r="R1592" s="337"/>
      <c r="S1592" s="336"/>
      <c r="T1592" s="336"/>
      <c r="U1592" s="336"/>
      <c r="V1592" s="338"/>
      <c r="W1592" s="338"/>
      <c r="X1592" s="338"/>
      <c r="Y1592" s="338"/>
      <c r="Z1592" s="336"/>
      <c r="AA1592" s="336"/>
      <c r="AB1592" s="336"/>
      <c r="AC1592" s="336"/>
      <c r="AD1592" s="336"/>
      <c r="AE1592" s="339"/>
      <c r="AF1592" s="339"/>
      <c r="AG1592" s="339"/>
      <c r="AH1592" s="339"/>
      <c r="AI1592" s="339"/>
      <c r="AJ1592" s="339"/>
      <c r="AK1592" s="339"/>
      <c r="AL1592" s="339"/>
      <c r="AM1592" s="339"/>
      <c r="AN1592" s="339"/>
      <c r="AO1592" s="339"/>
      <c r="AP1592" s="339"/>
      <c r="AQ1592" s="339"/>
      <c r="AR1592" s="339"/>
      <c r="AS1592" s="340"/>
    </row>
    <row r="1593" spans="1:45" ht="15">
      <c r="B1593" s="274" t="s">
        <v>712</v>
      </c>
      <c r="C1593" s="287"/>
      <c r="D1593" s="287"/>
      <c r="E1593" s="320"/>
      <c r="F1593" s="320"/>
      <c r="G1593" s="320"/>
      <c r="H1593" s="320"/>
      <c r="I1593" s="320"/>
      <c r="J1593" s="320"/>
      <c r="K1593" s="320"/>
      <c r="L1593" s="320"/>
      <c r="M1593" s="320"/>
      <c r="N1593" s="320"/>
      <c r="O1593" s="320"/>
      <c r="P1593" s="320"/>
      <c r="Q1593" s="320"/>
      <c r="R1593" s="242"/>
      <c r="S1593" s="289"/>
      <c r="T1593" s="289"/>
      <c r="U1593" s="289"/>
      <c r="V1593" s="288"/>
      <c r="W1593" s="288"/>
      <c r="X1593" s="288"/>
      <c r="Y1593" s="288"/>
      <c r="Z1593" s="289"/>
      <c r="AA1593" s="289"/>
      <c r="AB1593" s="289"/>
      <c r="AC1593" s="289"/>
      <c r="AD1593" s="289"/>
      <c r="AE1593" s="670">
        <f>HLOOKUP(AE35,'3.  Distribution Rates'!$C$122:$P$135,14,FALSE)</f>
        <v>0</v>
      </c>
      <c r="AF1593" s="670">
        <f>HLOOKUP(AF35,'3.  Distribution Rates'!$C$122:$P$135,14,FALSE)</f>
        <v>2.7E-2</v>
      </c>
      <c r="AG1593" s="290">
        <f>HLOOKUP(AG35,'3.  Distribution Rates'!$C$122:$P$135,14,FALSE)</f>
        <v>5.6422999999999996</v>
      </c>
      <c r="AH1593" s="290">
        <f>HLOOKUP(AH35,'3.  Distribution Rates'!$C$122:$P$135,14,FALSE)</f>
        <v>5.1687000000000003</v>
      </c>
      <c r="AI1593" s="290">
        <f>HLOOKUP(AI35,'3.  Distribution Rates'!$C$122:$P$135,14,FALSE)</f>
        <v>5.0761000000000003</v>
      </c>
      <c r="AJ1593" s="290">
        <f>HLOOKUP(AJ35,'3.  Distribution Rates'!$C$122:$P$135,14,FALSE)</f>
        <v>2.76E-2</v>
      </c>
      <c r="AK1593" s="290">
        <f>HLOOKUP(AK35,'3.  Distribution Rates'!$C$122:$P$135,14,FALSE)</f>
        <v>6.9763000000000002</v>
      </c>
      <c r="AL1593" s="290">
        <f>HLOOKUP(AL35,'3.  Distribution Rates'!$C$122:$P$135,14,FALSE)</f>
        <v>0</v>
      </c>
      <c r="AM1593" s="290">
        <f>HLOOKUP(AM35,'3.  Distribution Rates'!$C$122:$P$135,14,FALSE)</f>
        <v>0</v>
      </c>
      <c r="AN1593" s="290">
        <f>HLOOKUP(AN35,'3.  Distribution Rates'!$C$122:$P$135,14,FALSE)</f>
        <v>0</v>
      </c>
      <c r="AO1593" s="290">
        <f>HLOOKUP(AO35,'3.  Distribution Rates'!$C$122:$P$135,14,FALSE)</f>
        <v>0</v>
      </c>
      <c r="AP1593" s="290">
        <f>HLOOKUP(AP35,'3.  Distribution Rates'!$C$122:$P$135,14,FALSE)</f>
        <v>0</v>
      </c>
      <c r="AQ1593" s="290">
        <f>HLOOKUP(AQ35,'3.  Distribution Rates'!$C$122:$P$135,14,FALSE)</f>
        <v>0</v>
      </c>
      <c r="AR1593" s="290">
        <f>HLOOKUP(AR35,'3.  Distribution Rates'!$C$122:$P$135,14,FALSE)</f>
        <v>0</v>
      </c>
      <c r="AS1593" s="371"/>
    </row>
    <row r="1594" spans="1:45" ht="15" hidden="1">
      <c r="B1594" s="274" t="s">
        <v>713</v>
      </c>
      <c r="C1594" s="292"/>
      <c r="D1594" s="234"/>
      <c r="E1594" s="231"/>
      <c r="F1594" s="231"/>
      <c r="G1594" s="231"/>
      <c r="H1594" s="231"/>
      <c r="I1594" s="231"/>
      <c r="J1594" s="231"/>
      <c r="K1594" s="231"/>
      <c r="L1594" s="231"/>
      <c r="M1594" s="231"/>
      <c r="N1594" s="231"/>
      <c r="O1594" s="231"/>
      <c r="P1594" s="231"/>
      <c r="Q1594" s="231"/>
      <c r="R1594" s="242"/>
      <c r="S1594" s="231"/>
      <c r="T1594" s="231"/>
      <c r="U1594" s="231"/>
      <c r="V1594" s="234"/>
      <c r="W1594" s="234"/>
      <c r="X1594" s="234"/>
      <c r="Y1594" s="234"/>
      <c r="Z1594" s="231"/>
      <c r="AA1594" s="231"/>
      <c r="AB1594" s="231"/>
      <c r="AC1594" s="231"/>
      <c r="AD1594" s="231"/>
      <c r="AE1594" s="322">
        <f>'4.  2011-2014 LRAM'!AM145*AE1593</f>
        <v>0</v>
      </c>
      <c r="AF1594" s="322">
        <f>'4.  2011-2014 LRAM'!AN145*AF1593</f>
        <v>0</v>
      </c>
      <c r="AG1594" s="322">
        <f>'4.  2011-2014 LRAM'!AO145*AG1593</f>
        <v>0</v>
      </c>
      <c r="AH1594" s="322">
        <f>'4.  2011-2014 LRAM'!AP145*AH1593</f>
        <v>0</v>
      </c>
      <c r="AI1594" s="322">
        <f>'4.  2011-2014 LRAM'!AQ145*AI1593</f>
        <v>0</v>
      </c>
      <c r="AJ1594" s="322">
        <f>'4.  2011-2014 LRAM'!AR145*AJ1593</f>
        <v>0</v>
      </c>
      <c r="AK1594" s="322">
        <f>'4.  2011-2014 LRAM'!AS145*AK1593</f>
        <v>0</v>
      </c>
      <c r="AL1594" s="322">
        <f>'4.  2011-2014 LRAM'!AT145*AL1593</f>
        <v>0</v>
      </c>
      <c r="AM1594" s="322">
        <f>'4.  2011-2014 LRAM'!AU145*AM1593</f>
        <v>0</v>
      </c>
      <c r="AN1594" s="322">
        <f>'4.  2011-2014 LRAM'!AV145*AN1593</f>
        <v>0</v>
      </c>
      <c r="AO1594" s="322">
        <f>'4.  2011-2014 LRAM'!AW145*AO1593</f>
        <v>0</v>
      </c>
      <c r="AP1594" s="322">
        <f>'4.  2011-2014 LRAM'!AX145*AP1593</f>
        <v>0</v>
      </c>
      <c r="AQ1594" s="322">
        <f>'4.  2011-2014 LRAM'!AY145*AQ1593</f>
        <v>0</v>
      </c>
      <c r="AR1594" s="322">
        <f>'4.  2011-2014 LRAM'!AZ145*AR1593</f>
        <v>0</v>
      </c>
      <c r="AS1594" s="507">
        <f>SUM(AE1594:AR1594)</f>
        <v>0</v>
      </c>
    </row>
    <row r="1595" spans="1:45" ht="15" hidden="1">
      <c r="B1595" s="274" t="s">
        <v>714</v>
      </c>
      <c r="C1595" s="292"/>
      <c r="D1595" s="234"/>
      <c r="E1595" s="231"/>
      <c r="F1595" s="231"/>
      <c r="G1595" s="231"/>
      <c r="H1595" s="231"/>
      <c r="I1595" s="231"/>
      <c r="J1595" s="231"/>
      <c r="K1595" s="231"/>
      <c r="L1595" s="231"/>
      <c r="M1595" s="231"/>
      <c r="N1595" s="231"/>
      <c r="O1595" s="231"/>
      <c r="P1595" s="231"/>
      <c r="Q1595" s="231"/>
      <c r="R1595" s="242"/>
      <c r="S1595" s="231"/>
      <c r="T1595" s="231"/>
      <c r="U1595" s="231"/>
      <c r="V1595" s="234"/>
      <c r="W1595" s="234"/>
      <c r="X1595" s="234"/>
      <c r="Y1595" s="234"/>
      <c r="Z1595" s="231"/>
      <c r="AA1595" s="231"/>
      <c r="AB1595" s="231"/>
      <c r="AC1595" s="231"/>
      <c r="AD1595" s="231"/>
      <c r="AE1595" s="322">
        <f>'4.  2011-2014 LRAM'!AM284*AE1593</f>
        <v>0</v>
      </c>
      <c r="AF1595" s="322">
        <f>'4.  2011-2014 LRAM'!AN284*AF1593</f>
        <v>0</v>
      </c>
      <c r="AG1595" s="322">
        <f>'4.  2011-2014 LRAM'!AO284*AG1593</f>
        <v>0</v>
      </c>
      <c r="AH1595" s="322">
        <f>'4.  2011-2014 LRAM'!AP284*AH1593</f>
        <v>0</v>
      </c>
      <c r="AI1595" s="322">
        <f>'4.  2011-2014 LRAM'!AQ284*AI1593</f>
        <v>0</v>
      </c>
      <c r="AJ1595" s="322">
        <f>'4.  2011-2014 LRAM'!AR284*AJ1593</f>
        <v>0</v>
      </c>
      <c r="AK1595" s="322">
        <f>'4.  2011-2014 LRAM'!AS284*AK1593</f>
        <v>0</v>
      </c>
      <c r="AL1595" s="322">
        <f>'4.  2011-2014 LRAM'!AT284*AL1593</f>
        <v>0</v>
      </c>
      <c r="AM1595" s="322">
        <f>'4.  2011-2014 LRAM'!AU284*AM1593</f>
        <v>0</v>
      </c>
      <c r="AN1595" s="322">
        <f>'4.  2011-2014 LRAM'!AV284*AN1593</f>
        <v>0</v>
      </c>
      <c r="AO1595" s="322">
        <f>'4.  2011-2014 LRAM'!AW284*AO1593</f>
        <v>0</v>
      </c>
      <c r="AP1595" s="322">
        <f>'4.  2011-2014 LRAM'!AX284*AP1593</f>
        <v>0</v>
      </c>
      <c r="AQ1595" s="322">
        <f>'4.  2011-2014 LRAM'!AY284*AQ1593</f>
        <v>0</v>
      </c>
      <c r="AR1595" s="322">
        <f>'4.  2011-2014 LRAM'!AZ284*AR1593</f>
        <v>0</v>
      </c>
      <c r="AS1595" s="507">
        <f t="shared" ref="AS1595:AS1604" si="3622">SUM(AE1595:AR1595)</f>
        <v>0</v>
      </c>
    </row>
    <row r="1596" spans="1:45" ht="15" hidden="1">
      <c r="B1596" s="274" t="s">
        <v>715</v>
      </c>
      <c r="C1596" s="292"/>
      <c r="D1596" s="234"/>
      <c r="E1596" s="231"/>
      <c r="F1596" s="231"/>
      <c r="G1596" s="231"/>
      <c r="H1596" s="231"/>
      <c r="I1596" s="231"/>
      <c r="J1596" s="231"/>
      <c r="K1596" s="231"/>
      <c r="L1596" s="231"/>
      <c r="M1596" s="231"/>
      <c r="N1596" s="231"/>
      <c r="O1596" s="231"/>
      <c r="P1596" s="231"/>
      <c r="Q1596" s="231"/>
      <c r="R1596" s="242"/>
      <c r="S1596" s="231"/>
      <c r="T1596" s="231"/>
      <c r="U1596" s="231"/>
      <c r="V1596" s="234"/>
      <c r="W1596" s="234"/>
      <c r="X1596" s="234"/>
      <c r="Y1596" s="234"/>
      <c r="Z1596" s="231"/>
      <c r="AA1596" s="231"/>
      <c r="AB1596" s="231"/>
      <c r="AC1596" s="231"/>
      <c r="AD1596" s="231"/>
      <c r="AE1596" s="322">
        <f>'4.  2011-2014 LRAM'!AM420*AE1593</f>
        <v>0</v>
      </c>
      <c r="AF1596" s="322">
        <f>'4.  2011-2014 LRAM'!AN420*AF1593</f>
        <v>0</v>
      </c>
      <c r="AG1596" s="322">
        <f>'4.  2011-2014 LRAM'!AO420*AG1593</f>
        <v>0</v>
      </c>
      <c r="AH1596" s="322">
        <f>'4.  2011-2014 LRAM'!AP420*AH1593</f>
        <v>0</v>
      </c>
      <c r="AI1596" s="322">
        <f>'4.  2011-2014 LRAM'!AQ420*AI1593</f>
        <v>0</v>
      </c>
      <c r="AJ1596" s="322">
        <f>'4.  2011-2014 LRAM'!AR420*AJ1593</f>
        <v>0</v>
      </c>
      <c r="AK1596" s="322">
        <f>'4.  2011-2014 LRAM'!AS420*AK1593</f>
        <v>0</v>
      </c>
      <c r="AL1596" s="322">
        <f>'4.  2011-2014 LRAM'!AT420*AL1593</f>
        <v>0</v>
      </c>
      <c r="AM1596" s="322">
        <f>'4.  2011-2014 LRAM'!AU420*AM1593</f>
        <v>0</v>
      </c>
      <c r="AN1596" s="322">
        <f>'4.  2011-2014 LRAM'!AV420*AN1593</f>
        <v>0</v>
      </c>
      <c r="AO1596" s="322">
        <f>'4.  2011-2014 LRAM'!AW420*AO1593</f>
        <v>0</v>
      </c>
      <c r="AP1596" s="322">
        <f>'4.  2011-2014 LRAM'!AX420*AP1593</f>
        <v>0</v>
      </c>
      <c r="AQ1596" s="322">
        <f>'4.  2011-2014 LRAM'!AY420*AQ1593</f>
        <v>0</v>
      </c>
      <c r="AR1596" s="322">
        <f>'4.  2011-2014 LRAM'!AZ420*AR1593</f>
        <v>0</v>
      </c>
      <c r="AS1596" s="507">
        <f>SUM(AE1596:AR1596)</f>
        <v>0</v>
      </c>
    </row>
    <row r="1597" spans="1:45" ht="15" hidden="1">
      <c r="B1597" s="274" t="s">
        <v>716</v>
      </c>
      <c r="C1597" s="292"/>
      <c r="D1597" s="234"/>
      <c r="E1597" s="231"/>
      <c r="F1597" s="231"/>
      <c r="G1597" s="231"/>
      <c r="H1597" s="231"/>
      <c r="I1597" s="231"/>
      <c r="J1597" s="231"/>
      <c r="K1597" s="231"/>
      <c r="L1597" s="231"/>
      <c r="M1597" s="231"/>
      <c r="N1597" s="231"/>
      <c r="O1597" s="231"/>
      <c r="P1597" s="231"/>
      <c r="Q1597" s="231"/>
      <c r="R1597" s="242"/>
      <c r="S1597" s="231"/>
      <c r="T1597" s="231"/>
      <c r="U1597" s="231"/>
      <c r="V1597" s="234"/>
      <c r="W1597" s="234"/>
      <c r="X1597" s="234"/>
      <c r="Y1597" s="234"/>
      <c r="Z1597" s="231"/>
      <c r="AA1597" s="231"/>
      <c r="AB1597" s="231"/>
      <c r="AC1597" s="231"/>
      <c r="AD1597" s="231"/>
      <c r="AE1597" s="322">
        <f>'4.  2011-2014 LRAM'!AM557*AE1593</f>
        <v>0</v>
      </c>
      <c r="AF1597" s="322">
        <f>'4.  2011-2014 LRAM'!AN557*AF1593</f>
        <v>0</v>
      </c>
      <c r="AG1597" s="322">
        <f>'4.  2011-2014 LRAM'!AO557*AG1593</f>
        <v>0</v>
      </c>
      <c r="AH1597" s="322">
        <f>'4.  2011-2014 LRAM'!AP557*AH1593</f>
        <v>0</v>
      </c>
      <c r="AI1597" s="322">
        <f>'4.  2011-2014 LRAM'!AQ557*AI1593</f>
        <v>0</v>
      </c>
      <c r="AJ1597" s="322">
        <f>'4.  2011-2014 LRAM'!AR557*AJ1593</f>
        <v>0</v>
      </c>
      <c r="AK1597" s="322">
        <f>'4.  2011-2014 LRAM'!AS557*AK1593</f>
        <v>0</v>
      </c>
      <c r="AL1597" s="322">
        <f>'4.  2011-2014 LRAM'!AT557*AL1593</f>
        <v>0</v>
      </c>
      <c r="AM1597" s="322">
        <f>'4.  2011-2014 LRAM'!AU557*AM1593</f>
        <v>0</v>
      </c>
      <c r="AN1597" s="322">
        <f>'4.  2011-2014 LRAM'!AV557*AN1593</f>
        <v>0</v>
      </c>
      <c r="AO1597" s="322">
        <f>'4.  2011-2014 LRAM'!AW557*AO1593</f>
        <v>0</v>
      </c>
      <c r="AP1597" s="322">
        <f>'4.  2011-2014 LRAM'!AX557*AP1593</f>
        <v>0</v>
      </c>
      <c r="AQ1597" s="322">
        <f>'4.  2011-2014 LRAM'!AY557*AQ1593</f>
        <v>0</v>
      </c>
      <c r="AR1597" s="322">
        <f>'4.  2011-2014 LRAM'!AZ557*AR1593</f>
        <v>0</v>
      </c>
      <c r="AS1597" s="507">
        <f>SUM(AE1597:AR1597)</f>
        <v>0</v>
      </c>
    </row>
    <row r="1598" spans="1:45" ht="15" hidden="1">
      <c r="B1598" s="274" t="s">
        <v>717</v>
      </c>
      <c r="C1598" s="292"/>
      <c r="D1598" s="234"/>
      <c r="E1598" s="231"/>
      <c r="F1598" s="231"/>
      <c r="G1598" s="231"/>
      <c r="H1598" s="231"/>
      <c r="I1598" s="231"/>
      <c r="J1598" s="231"/>
      <c r="K1598" s="231"/>
      <c r="L1598" s="231"/>
      <c r="M1598" s="231"/>
      <c r="N1598" s="231"/>
      <c r="O1598" s="231"/>
      <c r="P1598" s="231"/>
      <c r="Q1598" s="231"/>
      <c r="R1598" s="242"/>
      <c r="S1598" s="231"/>
      <c r="T1598" s="231"/>
      <c r="U1598" s="231"/>
      <c r="V1598" s="234"/>
      <c r="W1598" s="234"/>
      <c r="X1598" s="234"/>
      <c r="Y1598" s="234"/>
      <c r="Z1598" s="231"/>
      <c r="AA1598" s="231"/>
      <c r="AB1598" s="231"/>
      <c r="AC1598" s="231"/>
      <c r="AD1598" s="231"/>
      <c r="AE1598" s="322">
        <f t="shared" ref="AE1598:AR1598" si="3623">AE214*AE1593</f>
        <v>0</v>
      </c>
      <c r="AF1598" s="322">
        <f t="shared" si="3623"/>
        <v>0</v>
      </c>
      <c r="AG1598" s="322">
        <f t="shared" si="3623"/>
        <v>0</v>
      </c>
      <c r="AH1598" s="322">
        <f t="shared" si="3623"/>
        <v>0</v>
      </c>
      <c r="AI1598" s="322">
        <f t="shared" si="3623"/>
        <v>0</v>
      </c>
      <c r="AJ1598" s="322">
        <f t="shared" si="3623"/>
        <v>0</v>
      </c>
      <c r="AK1598" s="322">
        <f t="shared" si="3623"/>
        <v>0</v>
      </c>
      <c r="AL1598" s="322">
        <f t="shared" si="3623"/>
        <v>0</v>
      </c>
      <c r="AM1598" s="322">
        <f t="shared" si="3623"/>
        <v>0</v>
      </c>
      <c r="AN1598" s="322">
        <f t="shared" si="3623"/>
        <v>0</v>
      </c>
      <c r="AO1598" s="322">
        <f t="shared" si="3623"/>
        <v>0</v>
      </c>
      <c r="AP1598" s="322">
        <f t="shared" si="3623"/>
        <v>0</v>
      </c>
      <c r="AQ1598" s="322">
        <f t="shared" si="3623"/>
        <v>0</v>
      </c>
      <c r="AR1598" s="322">
        <f t="shared" si="3623"/>
        <v>0</v>
      </c>
      <c r="AS1598" s="507">
        <f t="shared" ref="AS1598" si="3624">SUM(AE1598:AR1598)</f>
        <v>0</v>
      </c>
    </row>
    <row r="1599" spans="1:45" ht="15" hidden="1">
      <c r="B1599" s="274" t="s">
        <v>718</v>
      </c>
      <c r="C1599" s="292"/>
      <c r="D1599" s="234"/>
      <c r="E1599" s="231"/>
      <c r="F1599" s="231"/>
      <c r="G1599" s="231"/>
      <c r="H1599" s="231"/>
      <c r="I1599" s="231"/>
      <c r="J1599" s="231"/>
      <c r="K1599" s="231"/>
      <c r="L1599" s="231"/>
      <c r="M1599" s="231"/>
      <c r="N1599" s="231"/>
      <c r="O1599" s="231"/>
      <c r="P1599" s="231"/>
      <c r="Q1599" s="231"/>
      <c r="R1599" s="242"/>
      <c r="S1599" s="231"/>
      <c r="T1599" s="231"/>
      <c r="U1599" s="231"/>
      <c r="V1599" s="234"/>
      <c r="W1599" s="234"/>
      <c r="X1599" s="234"/>
      <c r="Y1599" s="234"/>
      <c r="Z1599" s="231"/>
      <c r="AA1599" s="231"/>
      <c r="AB1599" s="231"/>
      <c r="AC1599" s="231"/>
      <c r="AD1599" s="231"/>
      <c r="AE1599" s="322">
        <f t="shared" ref="AE1599:AR1599" si="3625">AE404*AE1593</f>
        <v>0</v>
      </c>
      <c r="AF1599" s="322">
        <f t="shared" si="3625"/>
        <v>0</v>
      </c>
      <c r="AG1599" s="322">
        <f t="shared" si="3625"/>
        <v>0</v>
      </c>
      <c r="AH1599" s="322">
        <f t="shared" si="3625"/>
        <v>0</v>
      </c>
      <c r="AI1599" s="322">
        <f t="shared" si="3625"/>
        <v>0</v>
      </c>
      <c r="AJ1599" s="322">
        <f t="shared" si="3625"/>
        <v>0</v>
      </c>
      <c r="AK1599" s="322">
        <f t="shared" si="3625"/>
        <v>0</v>
      </c>
      <c r="AL1599" s="322">
        <f t="shared" si="3625"/>
        <v>0</v>
      </c>
      <c r="AM1599" s="322">
        <f t="shared" si="3625"/>
        <v>0</v>
      </c>
      <c r="AN1599" s="322">
        <f t="shared" si="3625"/>
        <v>0</v>
      </c>
      <c r="AO1599" s="322">
        <f t="shared" si="3625"/>
        <v>0</v>
      </c>
      <c r="AP1599" s="322">
        <f t="shared" si="3625"/>
        <v>0</v>
      </c>
      <c r="AQ1599" s="322">
        <f t="shared" si="3625"/>
        <v>0</v>
      </c>
      <c r="AR1599" s="322">
        <f t="shared" si="3625"/>
        <v>0</v>
      </c>
      <c r="AS1599" s="507">
        <f t="shared" si="3622"/>
        <v>0</v>
      </c>
    </row>
    <row r="1600" spans="1:45" ht="15" hidden="1">
      <c r="B1600" s="274" t="s">
        <v>719</v>
      </c>
      <c r="C1600" s="292"/>
      <c r="D1600" s="234"/>
      <c r="E1600" s="231"/>
      <c r="F1600" s="231"/>
      <c r="G1600" s="231"/>
      <c r="H1600" s="231"/>
      <c r="I1600" s="231"/>
      <c r="J1600" s="231"/>
      <c r="K1600" s="231"/>
      <c r="L1600" s="231"/>
      <c r="M1600" s="231"/>
      <c r="N1600" s="231"/>
      <c r="O1600" s="231"/>
      <c r="P1600" s="231"/>
      <c r="Q1600" s="231"/>
      <c r="R1600" s="242"/>
      <c r="S1600" s="231"/>
      <c r="T1600" s="231"/>
      <c r="U1600" s="231"/>
      <c r="V1600" s="234"/>
      <c r="W1600" s="234"/>
      <c r="X1600" s="234"/>
      <c r="Y1600" s="234"/>
      <c r="Z1600" s="231"/>
      <c r="AA1600" s="231"/>
      <c r="AB1600" s="231"/>
      <c r="AC1600" s="231"/>
      <c r="AD1600" s="231"/>
      <c r="AE1600" s="322">
        <f t="shared" ref="AE1600:AR1600" si="3626">AE594*AE1593</f>
        <v>0</v>
      </c>
      <c r="AF1600" s="322">
        <f t="shared" si="3626"/>
        <v>0</v>
      </c>
      <c r="AG1600" s="322">
        <f t="shared" si="3626"/>
        <v>0</v>
      </c>
      <c r="AH1600" s="322">
        <f t="shared" si="3626"/>
        <v>0</v>
      </c>
      <c r="AI1600" s="322">
        <f t="shared" si="3626"/>
        <v>0</v>
      </c>
      <c r="AJ1600" s="322">
        <f t="shared" si="3626"/>
        <v>0</v>
      </c>
      <c r="AK1600" s="322">
        <f t="shared" si="3626"/>
        <v>0</v>
      </c>
      <c r="AL1600" s="322">
        <f t="shared" si="3626"/>
        <v>0</v>
      </c>
      <c r="AM1600" s="322">
        <f t="shared" si="3626"/>
        <v>0</v>
      </c>
      <c r="AN1600" s="322">
        <f t="shared" si="3626"/>
        <v>0</v>
      </c>
      <c r="AO1600" s="322">
        <f t="shared" si="3626"/>
        <v>0</v>
      </c>
      <c r="AP1600" s="322">
        <f t="shared" si="3626"/>
        <v>0</v>
      </c>
      <c r="AQ1600" s="322">
        <f t="shared" si="3626"/>
        <v>0</v>
      </c>
      <c r="AR1600" s="322">
        <f t="shared" si="3626"/>
        <v>0</v>
      </c>
      <c r="AS1600" s="507">
        <f t="shared" si="3622"/>
        <v>0</v>
      </c>
    </row>
    <row r="1601" spans="2:45" ht="15" hidden="1">
      <c r="B1601" s="274" t="s">
        <v>720</v>
      </c>
      <c r="C1601" s="292"/>
      <c r="D1601" s="234"/>
      <c r="E1601" s="231"/>
      <c r="F1601" s="231"/>
      <c r="G1601" s="231"/>
      <c r="H1601" s="231"/>
      <c r="I1601" s="231"/>
      <c r="J1601" s="231"/>
      <c r="K1601" s="231"/>
      <c r="L1601" s="231"/>
      <c r="M1601" s="231"/>
      <c r="N1601" s="231"/>
      <c r="O1601" s="231"/>
      <c r="P1601" s="231"/>
      <c r="Q1601" s="231"/>
      <c r="R1601" s="242"/>
      <c r="S1601" s="231"/>
      <c r="T1601" s="231"/>
      <c r="U1601" s="231"/>
      <c r="V1601" s="234"/>
      <c r="W1601" s="234"/>
      <c r="X1601" s="234"/>
      <c r="Y1601" s="234"/>
      <c r="Z1601" s="231"/>
      <c r="AA1601" s="231"/>
      <c r="AB1601" s="231"/>
      <c r="AC1601" s="231"/>
      <c r="AD1601" s="231"/>
      <c r="AE1601" s="322">
        <f t="shared" ref="AE1601:AR1601" si="3627">AE784*AE1593</f>
        <v>0</v>
      </c>
      <c r="AF1601" s="322">
        <f t="shared" si="3627"/>
        <v>0</v>
      </c>
      <c r="AG1601" s="322">
        <f t="shared" si="3627"/>
        <v>0</v>
      </c>
      <c r="AH1601" s="322">
        <f t="shared" si="3627"/>
        <v>0</v>
      </c>
      <c r="AI1601" s="322">
        <f t="shared" si="3627"/>
        <v>0</v>
      </c>
      <c r="AJ1601" s="322">
        <f t="shared" si="3627"/>
        <v>0</v>
      </c>
      <c r="AK1601" s="322">
        <f t="shared" si="3627"/>
        <v>0</v>
      </c>
      <c r="AL1601" s="322">
        <f t="shared" si="3627"/>
        <v>0</v>
      </c>
      <c r="AM1601" s="322">
        <f t="shared" si="3627"/>
        <v>0</v>
      </c>
      <c r="AN1601" s="322">
        <f t="shared" si="3627"/>
        <v>0</v>
      </c>
      <c r="AO1601" s="322">
        <f t="shared" si="3627"/>
        <v>0</v>
      </c>
      <c r="AP1601" s="322">
        <f t="shared" si="3627"/>
        <v>0</v>
      </c>
      <c r="AQ1601" s="322">
        <f t="shared" si="3627"/>
        <v>0</v>
      </c>
      <c r="AR1601" s="322">
        <f t="shared" si="3627"/>
        <v>0</v>
      </c>
      <c r="AS1601" s="507">
        <f>SUM(AE1601:AR1601)</f>
        <v>0</v>
      </c>
    </row>
    <row r="1602" spans="2:45" ht="15" hidden="1">
      <c r="B1602" s="274" t="s">
        <v>721</v>
      </c>
      <c r="C1602" s="292"/>
      <c r="D1602" s="234"/>
      <c r="E1602" s="231"/>
      <c r="F1602" s="231"/>
      <c r="G1602" s="231"/>
      <c r="H1602" s="231"/>
      <c r="I1602" s="231"/>
      <c r="J1602" s="231"/>
      <c r="K1602" s="231"/>
      <c r="L1602" s="231"/>
      <c r="M1602" s="231"/>
      <c r="N1602" s="231"/>
      <c r="O1602" s="231"/>
      <c r="P1602" s="231"/>
      <c r="Q1602" s="231"/>
      <c r="R1602" s="242"/>
      <c r="S1602" s="231"/>
      <c r="T1602" s="231"/>
      <c r="U1602" s="231"/>
      <c r="V1602" s="234"/>
      <c r="W1602" s="234"/>
      <c r="X1602" s="234"/>
      <c r="Y1602" s="234"/>
      <c r="Z1602" s="231"/>
      <c r="AA1602" s="231"/>
      <c r="AB1602" s="231"/>
      <c r="AC1602" s="231"/>
      <c r="AD1602" s="231"/>
      <c r="AE1602" s="322">
        <f t="shared" ref="AE1602:AR1602" si="3628">AE979*AE1593</f>
        <v>0</v>
      </c>
      <c r="AF1602" s="322">
        <f t="shared" si="3628"/>
        <v>0</v>
      </c>
      <c r="AG1602" s="322">
        <f t="shared" si="3628"/>
        <v>0</v>
      </c>
      <c r="AH1602" s="322">
        <f t="shared" si="3628"/>
        <v>0</v>
      </c>
      <c r="AI1602" s="322">
        <f t="shared" si="3628"/>
        <v>0</v>
      </c>
      <c r="AJ1602" s="322">
        <f t="shared" si="3628"/>
        <v>0</v>
      </c>
      <c r="AK1602" s="322">
        <f t="shared" si="3628"/>
        <v>0</v>
      </c>
      <c r="AL1602" s="322">
        <f t="shared" si="3628"/>
        <v>0</v>
      </c>
      <c r="AM1602" s="322">
        <f t="shared" si="3628"/>
        <v>0</v>
      </c>
      <c r="AN1602" s="322">
        <f t="shared" si="3628"/>
        <v>0</v>
      </c>
      <c r="AO1602" s="322">
        <f t="shared" si="3628"/>
        <v>0</v>
      </c>
      <c r="AP1602" s="322">
        <f t="shared" si="3628"/>
        <v>0</v>
      </c>
      <c r="AQ1602" s="322">
        <f t="shared" si="3628"/>
        <v>0</v>
      </c>
      <c r="AR1602" s="322">
        <f t="shared" si="3628"/>
        <v>0</v>
      </c>
      <c r="AS1602" s="507">
        <f t="shared" si="3622"/>
        <v>0</v>
      </c>
    </row>
    <row r="1603" spans="2:45" ht="15">
      <c r="B1603" s="274" t="s">
        <v>722</v>
      </c>
      <c r="C1603" s="292"/>
      <c r="D1603" s="234"/>
      <c r="E1603" s="231"/>
      <c r="F1603" s="231"/>
      <c r="G1603" s="231"/>
      <c r="H1603" s="231"/>
      <c r="I1603" s="231"/>
      <c r="J1603" s="231"/>
      <c r="K1603" s="231"/>
      <c r="L1603" s="231"/>
      <c r="M1603" s="231"/>
      <c r="N1603" s="231"/>
      <c r="O1603" s="231"/>
      <c r="P1603" s="231"/>
      <c r="Q1603" s="231"/>
      <c r="R1603" s="242"/>
      <c r="S1603" s="231"/>
      <c r="T1603" s="231"/>
      <c r="U1603" s="231"/>
      <c r="V1603" s="234"/>
      <c r="W1603" s="234"/>
      <c r="X1603" s="234"/>
      <c r="Y1603" s="234"/>
      <c r="Z1603" s="231"/>
      <c r="AA1603" s="231"/>
      <c r="AB1603" s="231"/>
      <c r="AC1603" s="231"/>
      <c r="AD1603" s="231"/>
      <c r="AE1603" s="322">
        <f t="shared" ref="AE1603:AR1603" si="3629">AE1187*AE1593</f>
        <v>0</v>
      </c>
      <c r="AF1603" s="322">
        <f t="shared" si="3629"/>
        <v>128442.76973999997</v>
      </c>
      <c r="AG1603" s="322">
        <f t="shared" si="3629"/>
        <v>162243.8625468</v>
      </c>
      <c r="AH1603" s="322">
        <f t="shared" si="3629"/>
        <v>50552.627478480004</v>
      </c>
      <c r="AI1603" s="322">
        <f t="shared" si="3629"/>
        <v>7633.9102420800009</v>
      </c>
      <c r="AJ1603" s="322">
        <f t="shared" si="3629"/>
        <v>0</v>
      </c>
      <c r="AK1603" s="322">
        <f t="shared" si="3629"/>
        <v>13946.13051982344</v>
      </c>
      <c r="AL1603" s="322">
        <f t="shared" si="3629"/>
        <v>0</v>
      </c>
      <c r="AM1603" s="322">
        <f t="shared" si="3629"/>
        <v>0</v>
      </c>
      <c r="AN1603" s="322">
        <f t="shared" si="3629"/>
        <v>0</v>
      </c>
      <c r="AO1603" s="322">
        <f t="shared" si="3629"/>
        <v>0</v>
      </c>
      <c r="AP1603" s="322">
        <f t="shared" si="3629"/>
        <v>0</v>
      </c>
      <c r="AQ1603" s="322">
        <f t="shared" si="3629"/>
        <v>0</v>
      </c>
      <c r="AR1603" s="322">
        <f t="shared" si="3629"/>
        <v>0</v>
      </c>
      <c r="AS1603" s="507">
        <f t="shared" si="3622"/>
        <v>362819.3005271834</v>
      </c>
    </row>
    <row r="1604" spans="2:45" ht="15">
      <c r="B1604" s="274" t="s">
        <v>723</v>
      </c>
      <c r="C1604" s="292"/>
      <c r="D1604" s="234"/>
      <c r="E1604" s="231"/>
      <c r="F1604" s="231"/>
      <c r="G1604" s="231"/>
      <c r="H1604" s="231"/>
      <c r="I1604" s="231"/>
      <c r="J1604" s="231"/>
      <c r="K1604" s="231"/>
      <c r="L1604" s="231"/>
      <c r="M1604" s="231"/>
      <c r="N1604" s="231"/>
      <c r="O1604" s="231"/>
      <c r="P1604" s="231"/>
      <c r="Q1604" s="231"/>
      <c r="R1604" s="242"/>
      <c r="S1604" s="231"/>
      <c r="T1604" s="231"/>
      <c r="U1604" s="231"/>
      <c r="V1604" s="234"/>
      <c r="W1604" s="234"/>
      <c r="X1604" s="234"/>
      <c r="Y1604" s="234"/>
      <c r="Z1604" s="231"/>
      <c r="AA1604" s="231"/>
      <c r="AB1604" s="231"/>
      <c r="AC1604" s="231"/>
      <c r="AD1604" s="231"/>
      <c r="AE1604" s="322">
        <f t="shared" ref="AE1604:AR1604" si="3630">AE1593*AE1408</f>
        <v>0</v>
      </c>
      <c r="AF1604" s="322">
        <f t="shared" si="3630"/>
        <v>187046.50895999998</v>
      </c>
      <c r="AG1604" s="322">
        <f t="shared" si="3630"/>
        <v>189338.2774236</v>
      </c>
      <c r="AH1604" s="322">
        <f t="shared" si="3630"/>
        <v>86952.564579600003</v>
      </c>
      <c r="AI1604" s="322">
        <f t="shared" si="3630"/>
        <v>13626.891972000001</v>
      </c>
      <c r="AJ1604" s="322">
        <f t="shared" si="3630"/>
        <v>0</v>
      </c>
      <c r="AK1604" s="322">
        <f t="shared" si="3630"/>
        <v>16324.542000000001</v>
      </c>
      <c r="AL1604" s="322">
        <f t="shared" si="3630"/>
        <v>0</v>
      </c>
      <c r="AM1604" s="322">
        <f t="shared" si="3630"/>
        <v>0</v>
      </c>
      <c r="AN1604" s="322">
        <f t="shared" si="3630"/>
        <v>0</v>
      </c>
      <c r="AO1604" s="322">
        <f t="shared" si="3630"/>
        <v>0</v>
      </c>
      <c r="AP1604" s="322">
        <f t="shared" si="3630"/>
        <v>0</v>
      </c>
      <c r="AQ1604" s="322">
        <f t="shared" si="3630"/>
        <v>0</v>
      </c>
      <c r="AR1604" s="322">
        <f t="shared" si="3630"/>
        <v>0</v>
      </c>
      <c r="AS1604" s="507">
        <f t="shared" si="3622"/>
        <v>493288.7849352</v>
      </c>
    </row>
    <row r="1605" spans="2:45" ht="15">
      <c r="B1605" s="274" t="s">
        <v>724</v>
      </c>
      <c r="C1605" s="292"/>
      <c r="D1605" s="234"/>
      <c r="E1605" s="231"/>
      <c r="F1605" s="231"/>
      <c r="G1605" s="231"/>
      <c r="H1605" s="231"/>
      <c r="I1605" s="231"/>
      <c r="J1605" s="231"/>
      <c r="K1605" s="231"/>
      <c r="L1605" s="231"/>
      <c r="M1605" s="231"/>
      <c r="N1605" s="231"/>
      <c r="O1605" s="231"/>
      <c r="P1605" s="231"/>
      <c r="Q1605" s="231"/>
      <c r="R1605" s="242"/>
      <c r="S1605" s="231"/>
      <c r="T1605" s="231"/>
      <c r="U1605" s="231"/>
      <c r="V1605" s="234"/>
      <c r="W1605" s="234"/>
      <c r="X1605" s="234"/>
      <c r="Y1605" s="234"/>
      <c r="Z1605" s="231"/>
      <c r="AA1605" s="231"/>
      <c r="AB1605" s="231"/>
      <c r="AC1605" s="231"/>
      <c r="AD1605" s="231"/>
      <c r="AE1605" s="322">
        <f t="shared" ref="AE1605:AR1605" si="3631">AE1590*AE1593</f>
        <v>0</v>
      </c>
      <c r="AF1605" s="322">
        <f t="shared" si="3631"/>
        <v>101326.95809999999</v>
      </c>
      <c r="AG1605" s="322">
        <f t="shared" si="3631"/>
        <v>63881.443523999995</v>
      </c>
      <c r="AH1605" s="322">
        <f t="shared" si="3631"/>
        <v>32136.702372000007</v>
      </c>
      <c r="AI1605" s="322">
        <f t="shared" si="3631"/>
        <v>4517.3229120000005</v>
      </c>
      <c r="AJ1605" s="322">
        <f t="shared" si="3631"/>
        <v>0</v>
      </c>
      <c r="AK1605" s="322">
        <f t="shared" si="3631"/>
        <v>5943.8076000000001</v>
      </c>
      <c r="AL1605" s="322">
        <f t="shared" si="3631"/>
        <v>0</v>
      </c>
      <c r="AM1605" s="322">
        <f t="shared" si="3631"/>
        <v>0</v>
      </c>
      <c r="AN1605" s="322">
        <f t="shared" si="3631"/>
        <v>0</v>
      </c>
      <c r="AO1605" s="322">
        <f t="shared" si="3631"/>
        <v>0</v>
      </c>
      <c r="AP1605" s="322">
        <f t="shared" si="3631"/>
        <v>0</v>
      </c>
      <c r="AQ1605" s="322">
        <f t="shared" si="3631"/>
        <v>0</v>
      </c>
      <c r="AR1605" s="322">
        <f t="shared" si="3631"/>
        <v>0</v>
      </c>
      <c r="AS1605" s="507">
        <f>SUM(AE1605:AR1605)</f>
        <v>207806.23450799999</v>
      </c>
    </row>
    <row r="1606" spans="2:45" ht="15.6">
      <c r="B1606" s="296" t="s">
        <v>725</v>
      </c>
      <c r="C1606" s="292"/>
      <c r="D1606" s="254"/>
      <c r="E1606" s="284"/>
      <c r="F1606" s="284"/>
      <c r="G1606" s="284"/>
      <c r="H1606" s="284"/>
      <c r="I1606" s="284"/>
      <c r="J1606" s="284"/>
      <c r="K1606" s="284"/>
      <c r="L1606" s="284"/>
      <c r="M1606" s="284"/>
      <c r="N1606" s="284"/>
      <c r="O1606" s="284"/>
      <c r="P1606" s="284"/>
      <c r="Q1606" s="284"/>
      <c r="R1606" s="251"/>
      <c r="S1606" s="284"/>
      <c r="T1606" s="284"/>
      <c r="U1606" s="284"/>
      <c r="V1606" s="254"/>
      <c r="W1606" s="254"/>
      <c r="X1606" s="254"/>
      <c r="Y1606" s="254"/>
      <c r="Z1606" s="284"/>
      <c r="AA1606" s="284"/>
      <c r="AB1606" s="284"/>
      <c r="AC1606" s="284"/>
      <c r="AD1606" s="284"/>
      <c r="AE1606" s="293">
        <f>SUM(AE1594:AE1605)</f>
        <v>0</v>
      </c>
      <c r="AF1606" s="293">
        <f t="shared" ref="AF1606:AR1606" si="3632">SUM(AF1594:AF1605)</f>
        <v>416816.23679999996</v>
      </c>
      <c r="AG1606" s="293">
        <f t="shared" si="3632"/>
        <v>415463.58349440002</v>
      </c>
      <c r="AH1606" s="293">
        <f t="shared" si="3632"/>
        <v>169641.89443007999</v>
      </c>
      <c r="AI1606" s="293">
        <f t="shared" si="3632"/>
        <v>25778.125126080002</v>
      </c>
      <c r="AJ1606" s="293">
        <f t="shared" si="3632"/>
        <v>0</v>
      </c>
      <c r="AK1606" s="293">
        <f t="shared" si="3632"/>
        <v>36214.480119823442</v>
      </c>
      <c r="AL1606" s="293">
        <f t="shared" si="3632"/>
        <v>0</v>
      </c>
      <c r="AM1606" s="293">
        <f t="shared" si="3632"/>
        <v>0</v>
      </c>
      <c r="AN1606" s="293">
        <f t="shared" si="3632"/>
        <v>0</v>
      </c>
      <c r="AO1606" s="293">
        <f t="shared" si="3632"/>
        <v>0</v>
      </c>
      <c r="AP1606" s="293">
        <f t="shared" si="3632"/>
        <v>0</v>
      </c>
      <c r="AQ1606" s="293">
        <f t="shared" si="3632"/>
        <v>0</v>
      </c>
      <c r="AR1606" s="293">
        <f t="shared" si="3632"/>
        <v>0</v>
      </c>
      <c r="AS1606" s="639">
        <f>SUM(AS1594:AS1605)</f>
        <v>1063914.3199703835</v>
      </c>
    </row>
    <row r="1607" spans="2:45" ht="15.6">
      <c r="B1607" s="296" t="s">
        <v>726</v>
      </c>
      <c r="C1607" s="292"/>
      <c r="D1607" s="297"/>
      <c r="E1607" s="284"/>
      <c r="F1607" s="284"/>
      <c r="G1607" s="284"/>
      <c r="H1607" s="284"/>
      <c r="I1607" s="284"/>
      <c r="J1607" s="284"/>
      <c r="K1607" s="284"/>
      <c r="L1607" s="284"/>
      <c r="M1607" s="284"/>
      <c r="N1607" s="284"/>
      <c r="O1607" s="284"/>
      <c r="P1607" s="284"/>
      <c r="Q1607" s="284"/>
      <c r="R1607" s="251"/>
      <c r="S1607" s="284"/>
      <c r="T1607" s="284"/>
      <c r="U1607" s="284"/>
      <c r="V1607" s="254"/>
      <c r="W1607" s="254"/>
      <c r="X1607" s="254"/>
      <c r="Y1607" s="254"/>
      <c r="Z1607" s="284"/>
      <c r="AA1607" s="284"/>
      <c r="AB1607" s="284"/>
      <c r="AC1607" s="284"/>
      <c r="AD1607" s="284"/>
      <c r="AE1607" s="294">
        <f t="shared" ref="AE1607:AR1607" si="3633">AE1591*AE1593</f>
        <v>0</v>
      </c>
      <c r="AF1607" s="294">
        <f t="shared" si="3633"/>
        <v>352721.85371999996</v>
      </c>
      <c r="AG1607" s="294">
        <f t="shared" si="3633"/>
        <v>358980.05289999995</v>
      </c>
      <c r="AH1607" s="294">
        <f t="shared" si="3633"/>
        <v>348277.34340000001</v>
      </c>
      <c r="AI1607" s="294">
        <f t="shared" si="3633"/>
        <v>262089.19520000002</v>
      </c>
      <c r="AJ1607" s="294">
        <f t="shared" si="3633"/>
        <v>2060.3435880000002</v>
      </c>
      <c r="AK1607" s="294">
        <f t="shared" si="3633"/>
        <v>43825.116600000001</v>
      </c>
      <c r="AL1607" s="294">
        <f t="shared" si="3633"/>
        <v>0</v>
      </c>
      <c r="AM1607" s="294">
        <f t="shared" si="3633"/>
        <v>0</v>
      </c>
      <c r="AN1607" s="294">
        <f t="shared" si="3633"/>
        <v>0</v>
      </c>
      <c r="AO1607" s="294">
        <f t="shared" si="3633"/>
        <v>0</v>
      </c>
      <c r="AP1607" s="294">
        <f t="shared" si="3633"/>
        <v>0</v>
      </c>
      <c r="AQ1607" s="294">
        <f t="shared" si="3633"/>
        <v>0</v>
      </c>
      <c r="AR1607" s="294">
        <f t="shared" si="3633"/>
        <v>0</v>
      </c>
      <c r="AS1607" s="640">
        <f>SUM(AE1607:AR1607)</f>
        <v>1367953.9054079999</v>
      </c>
    </row>
    <row r="1608" spans="2:45" ht="15.6">
      <c r="B1608" s="296" t="s">
        <v>727</v>
      </c>
      <c r="C1608" s="292"/>
      <c r="D1608" s="297"/>
      <c r="E1608" s="284"/>
      <c r="F1608" s="284"/>
      <c r="G1608" s="284"/>
      <c r="H1608" s="284"/>
      <c r="I1608" s="284"/>
      <c r="J1608" s="284"/>
      <c r="K1608" s="284"/>
      <c r="L1608" s="284"/>
      <c r="M1608" s="284"/>
      <c r="N1608" s="284"/>
      <c r="O1608" s="284"/>
      <c r="P1608" s="284"/>
      <c r="Q1608" s="284"/>
      <c r="R1608" s="251"/>
      <c r="S1608" s="284"/>
      <c r="T1608" s="284"/>
      <c r="U1608" s="284"/>
      <c r="V1608" s="297"/>
      <c r="W1608" s="297"/>
      <c r="X1608" s="297"/>
      <c r="Y1608" s="297"/>
      <c r="Z1608" s="284"/>
      <c r="AA1608" s="284"/>
      <c r="AB1608" s="284"/>
      <c r="AC1608" s="284"/>
      <c r="AD1608" s="284"/>
      <c r="AE1608" s="298"/>
      <c r="AF1608" s="298"/>
      <c r="AG1608" s="298"/>
      <c r="AH1608" s="298"/>
      <c r="AI1608" s="298"/>
      <c r="AJ1608" s="298"/>
      <c r="AK1608" s="298"/>
      <c r="AL1608" s="298"/>
      <c r="AM1608" s="298"/>
      <c r="AN1608" s="298"/>
      <c r="AO1608" s="298"/>
      <c r="AP1608" s="298"/>
      <c r="AQ1608" s="298"/>
      <c r="AR1608" s="298"/>
      <c r="AS1608" s="342">
        <f>AS1606-AS1607</f>
        <v>-304039.58543761633</v>
      </c>
    </row>
    <row r="1609" spans="2:45" ht="15.6">
      <c r="B1609" s="296"/>
      <c r="C1609" s="292"/>
      <c r="D1609" s="297"/>
      <c r="E1609" s="284"/>
      <c r="F1609" s="284"/>
      <c r="G1609" s="284"/>
      <c r="H1609" s="284"/>
      <c r="I1609" s="284"/>
      <c r="J1609" s="284"/>
      <c r="K1609" s="284"/>
      <c r="L1609" s="284"/>
      <c r="M1609" s="284"/>
      <c r="N1609" s="284"/>
      <c r="O1609" s="284"/>
      <c r="P1609" s="284"/>
      <c r="Q1609" s="284"/>
      <c r="R1609" s="251"/>
      <c r="S1609" s="284"/>
      <c r="T1609" s="284"/>
      <c r="U1609" s="284"/>
      <c r="V1609" s="297"/>
      <c r="W1609" s="297"/>
      <c r="X1609" s="297"/>
      <c r="Y1609" s="297"/>
      <c r="Z1609" s="284"/>
      <c r="AA1609" s="284"/>
      <c r="AB1609" s="284"/>
      <c r="AC1609" s="284"/>
      <c r="AD1609" s="284"/>
      <c r="AE1609" s="298"/>
      <c r="AF1609" s="298"/>
      <c r="AG1609" s="298"/>
      <c r="AH1609" s="298"/>
      <c r="AI1609" s="298"/>
      <c r="AJ1609" s="298"/>
      <c r="AK1609" s="298"/>
      <c r="AL1609" s="298"/>
      <c r="AM1609" s="298"/>
      <c r="AN1609" s="298"/>
      <c r="AO1609" s="298"/>
      <c r="AP1609" s="298"/>
      <c r="AQ1609" s="298"/>
      <c r="AR1609" s="298"/>
      <c r="AS1609" s="342"/>
    </row>
    <row r="1610" spans="2:45" ht="15">
      <c r="B1610" s="274" t="s">
        <v>728</v>
      </c>
      <c r="C1610" s="297"/>
      <c r="D1610" s="297"/>
      <c r="E1610" s="284"/>
      <c r="F1610" s="284"/>
      <c r="G1610" s="284"/>
      <c r="H1610" s="284"/>
      <c r="I1610" s="284"/>
      <c r="J1610" s="284"/>
      <c r="K1610" s="284"/>
      <c r="L1610" s="284"/>
      <c r="M1610" s="284"/>
      <c r="N1610" s="284"/>
      <c r="O1610" s="284"/>
      <c r="P1610" s="284"/>
      <c r="Q1610" s="284"/>
      <c r="R1610" s="251"/>
      <c r="S1610" s="284"/>
      <c r="T1610" s="284"/>
      <c r="U1610" s="284"/>
      <c r="V1610" s="297"/>
      <c r="W1610" s="292"/>
      <c r="X1610" s="297"/>
      <c r="Y1610" s="297"/>
      <c r="Z1610" s="284"/>
      <c r="AA1610" s="284"/>
      <c r="AB1610" s="284"/>
      <c r="AC1610" s="284"/>
      <c r="AD1610" s="284"/>
      <c r="AE1610" s="788">
        <f>SUMPRODUCT($E$1421:$E$1589,AE1421:AE1589)</f>
        <v>0</v>
      </c>
      <c r="AF1610" s="788">
        <f>SUMPRODUCT($E$1421:$E$1589,AF1421:AF1589)</f>
        <v>3750377.1</v>
      </c>
      <c r="AG1610" s="788">
        <f t="shared" ref="AG1610:AR1610" si="3634">IF(AG1419="kw",SUMPRODUCT($Q$1421:$Q$1589,$S$1421:$S$1589,AG1421:AG1589),SUMPRODUCT($E$1421:$E$1589,AG1421:AG1589))</f>
        <v>11315.88</v>
      </c>
      <c r="AH1610" s="788">
        <f t="shared" si="3634"/>
        <v>6214.2000000000016</v>
      </c>
      <c r="AI1610" s="788">
        <f t="shared" si="3634"/>
        <v>889.44</v>
      </c>
      <c r="AJ1610" s="788">
        <f t="shared" si="3634"/>
        <v>0</v>
      </c>
      <c r="AK1610" s="788">
        <f t="shared" si="3634"/>
        <v>1800</v>
      </c>
      <c r="AL1610" s="788">
        <f t="shared" si="3634"/>
        <v>0</v>
      </c>
      <c r="AM1610" s="788">
        <f t="shared" si="3634"/>
        <v>0</v>
      </c>
      <c r="AN1610" s="788">
        <f t="shared" si="3634"/>
        <v>0</v>
      </c>
      <c r="AO1610" s="788">
        <f t="shared" si="3634"/>
        <v>0</v>
      </c>
      <c r="AP1610" s="788">
        <f t="shared" si="3634"/>
        <v>0</v>
      </c>
      <c r="AQ1610" s="788">
        <f t="shared" si="3634"/>
        <v>0</v>
      </c>
      <c r="AR1610" s="788">
        <f t="shared" si="3634"/>
        <v>0</v>
      </c>
      <c r="AS1610" s="286"/>
    </row>
    <row r="1611" spans="2:45" ht="15">
      <c r="B1611" s="274" t="s">
        <v>729</v>
      </c>
      <c r="C1611" s="297"/>
      <c r="D1611" s="297"/>
      <c r="E1611" s="284"/>
      <c r="F1611" s="284"/>
      <c r="G1611" s="284"/>
      <c r="H1611" s="284"/>
      <c r="I1611" s="284"/>
      <c r="J1611" s="284"/>
      <c r="K1611" s="284"/>
      <c r="L1611" s="284"/>
      <c r="M1611" s="284"/>
      <c r="N1611" s="284"/>
      <c r="O1611" s="284"/>
      <c r="P1611" s="284"/>
      <c r="Q1611" s="284"/>
      <c r="R1611" s="251"/>
      <c r="S1611" s="284"/>
      <c r="T1611" s="284"/>
      <c r="U1611" s="284"/>
      <c r="V1611" s="297"/>
      <c r="W1611" s="292"/>
      <c r="X1611" s="297"/>
      <c r="Y1611" s="297"/>
      <c r="Z1611" s="284"/>
      <c r="AA1611" s="284"/>
      <c r="AB1611" s="284"/>
      <c r="AC1611" s="284"/>
      <c r="AD1611" s="284"/>
      <c r="AE1611" s="788">
        <f>SUMPRODUCT($F$1421:$F$1589,AE1421:AE1589)</f>
        <v>0</v>
      </c>
      <c r="AF1611" s="788">
        <f>SUMPRODUCT($F$1421:$F$1589,AF1421:AF1589)</f>
        <v>3745853.74</v>
      </c>
      <c r="AG1611" s="788">
        <f t="shared" ref="AG1611:AR1611" si="3635">IF(AG1419="kw",SUMPRODUCT($Q$1421:$Q$1589,$T$1421:$T$1589,AG1421:AG1589),SUMPRODUCT($F$1421:$F$1589,AG1421:AG1589))</f>
        <v>11303.88</v>
      </c>
      <c r="AH1611" s="788">
        <f t="shared" si="3635"/>
        <v>6207.4800000000014</v>
      </c>
      <c r="AI1611" s="788">
        <f t="shared" si="3635"/>
        <v>888.48</v>
      </c>
      <c r="AJ1611" s="788">
        <f t="shared" si="3635"/>
        <v>0</v>
      </c>
      <c r="AK1611" s="788">
        <f t="shared" si="3635"/>
        <v>1788</v>
      </c>
      <c r="AL1611" s="788">
        <f t="shared" si="3635"/>
        <v>0</v>
      </c>
      <c r="AM1611" s="788">
        <f t="shared" si="3635"/>
        <v>0</v>
      </c>
      <c r="AN1611" s="788">
        <f t="shared" si="3635"/>
        <v>0</v>
      </c>
      <c r="AO1611" s="788">
        <f t="shared" si="3635"/>
        <v>0</v>
      </c>
      <c r="AP1611" s="788">
        <f t="shared" si="3635"/>
        <v>0</v>
      </c>
      <c r="AQ1611" s="788">
        <f t="shared" si="3635"/>
        <v>0</v>
      </c>
      <c r="AR1611" s="788">
        <f t="shared" si="3635"/>
        <v>0</v>
      </c>
      <c r="AS1611" s="286"/>
    </row>
    <row r="1612" spans="2:45" ht="15">
      <c r="B1612" s="274" t="s">
        <v>730</v>
      </c>
      <c r="C1612" s="297"/>
      <c r="D1612" s="297"/>
      <c r="E1612" s="284"/>
      <c r="F1612" s="284"/>
      <c r="G1612" s="284"/>
      <c r="H1612" s="284"/>
      <c r="I1612" s="284"/>
      <c r="J1612" s="284"/>
      <c r="K1612" s="284"/>
      <c r="L1612" s="284"/>
      <c r="M1612" s="284"/>
      <c r="N1612" s="284"/>
      <c r="O1612" s="284"/>
      <c r="P1612" s="284"/>
      <c r="Q1612" s="284"/>
      <c r="R1612" s="251"/>
      <c r="S1612" s="284"/>
      <c r="T1612" s="284"/>
      <c r="U1612" s="284"/>
      <c r="V1612" s="297"/>
      <c r="W1612" s="292"/>
      <c r="X1612" s="297"/>
      <c r="Y1612" s="297"/>
      <c r="Z1612" s="284"/>
      <c r="AA1612" s="284"/>
      <c r="AB1612" s="284"/>
      <c r="AC1612" s="284"/>
      <c r="AD1612" s="284"/>
      <c r="AE1612" s="788">
        <f>SUMPRODUCT($G$1421:$G$1589,AE1421:AE1589)</f>
        <v>0</v>
      </c>
      <c r="AF1612" s="788">
        <f>SUMPRODUCT($G$1421:$G$1589,AF1421:AF1589)</f>
        <v>3741619.24</v>
      </c>
      <c r="AG1612" s="788">
        <f t="shared" ref="AG1612:AR1612" si="3636">IF(AG1419="kw",SUMPRODUCT($Q$1421:$Q$1589,$U$1421:$U$1589,AG1421:AG1589),SUMPRODUCT($G$1421:$G$1589,AG1421:AG1589))</f>
        <v>11297.88</v>
      </c>
      <c r="AH1612" s="788">
        <f t="shared" si="3636"/>
        <v>6204.1200000000008</v>
      </c>
      <c r="AI1612" s="788">
        <f t="shared" si="3636"/>
        <v>888</v>
      </c>
      <c r="AJ1612" s="788">
        <f t="shared" si="3636"/>
        <v>0</v>
      </c>
      <c r="AK1612" s="788">
        <f t="shared" si="3636"/>
        <v>1776</v>
      </c>
      <c r="AL1612" s="788">
        <f t="shared" si="3636"/>
        <v>0</v>
      </c>
      <c r="AM1612" s="788">
        <f t="shared" si="3636"/>
        <v>0</v>
      </c>
      <c r="AN1612" s="788">
        <f t="shared" si="3636"/>
        <v>0</v>
      </c>
      <c r="AO1612" s="788">
        <f t="shared" si="3636"/>
        <v>0</v>
      </c>
      <c r="AP1612" s="788">
        <f t="shared" si="3636"/>
        <v>0</v>
      </c>
      <c r="AQ1612" s="788">
        <f t="shared" si="3636"/>
        <v>0</v>
      </c>
      <c r="AR1612" s="788">
        <f t="shared" si="3636"/>
        <v>0</v>
      </c>
      <c r="AS1612" s="286"/>
    </row>
    <row r="1613" spans="2:45" ht="15">
      <c r="B1613" s="274" t="s">
        <v>731</v>
      </c>
      <c r="C1613" s="297"/>
      <c r="D1613" s="297"/>
      <c r="E1613" s="284"/>
      <c r="F1613" s="284"/>
      <c r="G1613" s="284"/>
      <c r="H1613" s="284"/>
      <c r="I1613" s="284"/>
      <c r="J1613" s="284"/>
      <c r="K1613" s="284"/>
      <c r="L1613" s="284"/>
      <c r="M1613" s="284"/>
      <c r="N1613" s="284"/>
      <c r="O1613" s="284"/>
      <c r="P1613" s="284"/>
      <c r="Q1613" s="284"/>
      <c r="R1613" s="251"/>
      <c r="S1613" s="284"/>
      <c r="T1613" s="284"/>
      <c r="U1613" s="284"/>
      <c r="V1613" s="297"/>
      <c r="W1613" s="292"/>
      <c r="X1613" s="297"/>
      <c r="Y1613" s="297"/>
      <c r="Z1613" s="284"/>
      <c r="AA1613" s="284"/>
      <c r="AB1613" s="284"/>
      <c r="AC1613" s="284"/>
      <c r="AD1613" s="284"/>
      <c r="AE1613" s="788">
        <f>SUMPRODUCT($H$1421:$H$1589,AE1421:AE1589)</f>
        <v>0</v>
      </c>
      <c r="AF1613" s="788">
        <f>SUMPRODUCT($H$1421:$H$1589,AF1421:AF1589)</f>
        <v>0</v>
      </c>
      <c r="AG1613" s="788">
        <f t="shared" ref="AG1613:AR1613" si="3637">IF(AG1419="kw",SUMPRODUCT($Q$1421:$Q$1589,$V$1421:$V$1589,AG1421:AG1589),SUMPRODUCT($H$1421:$H$1589,AG1421:AG1589))</f>
        <v>0</v>
      </c>
      <c r="AH1613" s="788">
        <f t="shared" si="3637"/>
        <v>0</v>
      </c>
      <c r="AI1613" s="788">
        <f t="shared" si="3637"/>
        <v>0</v>
      </c>
      <c r="AJ1613" s="788">
        <f t="shared" si="3637"/>
        <v>0</v>
      </c>
      <c r="AK1613" s="788">
        <f t="shared" si="3637"/>
        <v>0</v>
      </c>
      <c r="AL1613" s="788">
        <f t="shared" si="3637"/>
        <v>0</v>
      </c>
      <c r="AM1613" s="788">
        <f t="shared" si="3637"/>
        <v>0</v>
      </c>
      <c r="AN1613" s="788">
        <f t="shared" si="3637"/>
        <v>0</v>
      </c>
      <c r="AO1613" s="788">
        <f t="shared" si="3637"/>
        <v>0</v>
      </c>
      <c r="AP1613" s="788">
        <f t="shared" si="3637"/>
        <v>0</v>
      </c>
      <c r="AQ1613" s="788">
        <f t="shared" si="3637"/>
        <v>0</v>
      </c>
      <c r="AR1613" s="788">
        <f t="shared" si="3637"/>
        <v>0</v>
      </c>
      <c r="AS1613" s="286"/>
    </row>
    <row r="1614" spans="2:45" ht="15">
      <c r="B1614" s="746" t="s">
        <v>732</v>
      </c>
      <c r="C1614" s="372"/>
      <c r="D1614" s="372"/>
      <c r="E1614" s="373"/>
      <c r="F1614" s="373"/>
      <c r="G1614" s="373"/>
      <c r="H1614" s="373"/>
      <c r="I1614" s="373"/>
      <c r="J1614" s="373"/>
      <c r="K1614" s="373"/>
      <c r="L1614" s="373"/>
      <c r="M1614" s="373"/>
      <c r="N1614" s="373"/>
      <c r="O1614" s="373"/>
      <c r="P1614" s="373"/>
      <c r="Q1614" s="373"/>
      <c r="R1614" s="374"/>
      <c r="S1614" s="373"/>
      <c r="T1614" s="373"/>
      <c r="U1614" s="373"/>
      <c r="V1614" s="372"/>
      <c r="W1614" s="375"/>
      <c r="X1614" s="372"/>
      <c r="Y1614" s="372"/>
      <c r="Z1614" s="373"/>
      <c r="AA1614" s="373"/>
      <c r="AB1614" s="373"/>
      <c r="AC1614" s="373"/>
      <c r="AD1614" s="373"/>
      <c r="AE1614" s="789">
        <f>SUMPRODUCT($I$1421:$I$1589,AE1421:AE1589)</f>
        <v>0</v>
      </c>
      <c r="AF1614" s="789">
        <f>SUMPRODUCT($I$1421:$I$1589,AF1421:AF1589)</f>
        <v>0</v>
      </c>
      <c r="AG1614" s="789">
        <f t="shared" ref="AG1614:AR1614" si="3638">IF(AG1419="kw",SUMPRODUCT($Q$1421:$Q$1589,$W$1421:$W$1589,AG1421:AG1589),SUMPRODUCT($I$1421:$I$1589,AG1421:AG1589))</f>
        <v>0</v>
      </c>
      <c r="AH1614" s="789">
        <f t="shared" si="3638"/>
        <v>0</v>
      </c>
      <c r="AI1614" s="789">
        <f t="shared" si="3638"/>
        <v>0</v>
      </c>
      <c r="AJ1614" s="789">
        <f t="shared" si="3638"/>
        <v>0</v>
      </c>
      <c r="AK1614" s="789">
        <f t="shared" si="3638"/>
        <v>0</v>
      </c>
      <c r="AL1614" s="789">
        <f t="shared" si="3638"/>
        <v>0</v>
      </c>
      <c r="AM1614" s="789">
        <f t="shared" si="3638"/>
        <v>0</v>
      </c>
      <c r="AN1614" s="789">
        <f t="shared" si="3638"/>
        <v>0</v>
      </c>
      <c r="AO1614" s="789">
        <f t="shared" si="3638"/>
        <v>0</v>
      </c>
      <c r="AP1614" s="789">
        <f t="shared" si="3638"/>
        <v>0</v>
      </c>
      <c r="AQ1614" s="789">
        <f t="shared" si="3638"/>
        <v>0</v>
      </c>
      <c r="AR1614" s="789">
        <f t="shared" si="3638"/>
        <v>0</v>
      </c>
      <c r="AS1614" s="747"/>
    </row>
    <row r="1615" spans="2:45" ht="15">
      <c r="B1615" s="431"/>
      <c r="C1615" s="297"/>
      <c r="D1615" s="297"/>
      <c r="E1615" s="284"/>
      <c r="F1615" s="284"/>
      <c r="G1615" s="284"/>
      <c r="H1615" s="284"/>
      <c r="I1615" s="284"/>
      <c r="J1615" s="284"/>
      <c r="K1615" s="284"/>
      <c r="L1615" s="284"/>
      <c r="M1615" s="284"/>
      <c r="N1615" s="284"/>
      <c r="O1615" s="284"/>
      <c r="P1615" s="284"/>
      <c r="Q1615" s="284"/>
      <c r="R1615" s="251"/>
      <c r="S1615" s="284"/>
      <c r="T1615" s="284"/>
      <c r="U1615" s="284"/>
      <c r="V1615" s="297"/>
      <c r="W1615" s="292"/>
      <c r="X1615" s="297"/>
      <c r="Y1615" s="297"/>
      <c r="Z1615" s="284"/>
      <c r="AA1615" s="284"/>
      <c r="AB1615" s="284"/>
      <c r="AC1615" s="284"/>
      <c r="AD1615" s="284"/>
      <c r="AE1615" s="629"/>
      <c r="AF1615" s="629"/>
      <c r="AG1615" s="629"/>
      <c r="AH1615" s="629"/>
      <c r="AI1615" s="629"/>
      <c r="AJ1615" s="629"/>
      <c r="AK1615" s="629"/>
      <c r="AL1615" s="629"/>
      <c r="AM1615" s="629"/>
      <c r="AN1615" s="629"/>
      <c r="AO1615" s="629"/>
      <c r="AP1615" s="629"/>
      <c r="AQ1615" s="629"/>
      <c r="AR1615" s="629"/>
      <c r="AS1615" s="251"/>
    </row>
    <row r="1616" spans="2:45" ht="15">
      <c r="B1616" s="431"/>
      <c r="C1616" s="297"/>
      <c r="D1616" s="297"/>
      <c r="E1616" s="284"/>
      <c r="F1616" s="284"/>
      <c r="G1616" s="284"/>
      <c r="H1616" s="284"/>
      <c r="I1616" s="284"/>
      <c r="J1616" s="284"/>
      <c r="K1616" s="284"/>
      <c r="L1616" s="284"/>
      <c r="M1616" s="284"/>
      <c r="N1616" s="284"/>
      <c r="O1616" s="284"/>
      <c r="P1616" s="284"/>
      <c r="Q1616" s="284"/>
      <c r="R1616" s="251"/>
      <c r="S1616" s="284"/>
      <c r="T1616" s="284"/>
      <c r="U1616" s="284"/>
      <c r="V1616" s="297"/>
      <c r="W1616" s="292"/>
      <c r="X1616" s="297"/>
      <c r="Y1616" s="297"/>
      <c r="Z1616" s="284"/>
      <c r="AA1616" s="284"/>
      <c r="AB1616" s="284"/>
      <c r="AC1616" s="284"/>
      <c r="AD1616" s="284"/>
      <c r="AE1616" s="629"/>
      <c r="AF1616" s="629"/>
      <c r="AG1616" s="629"/>
      <c r="AH1616" s="629"/>
      <c r="AI1616" s="629"/>
      <c r="AJ1616" s="629"/>
      <c r="AK1616" s="629"/>
      <c r="AL1616" s="629"/>
      <c r="AM1616" s="629"/>
      <c r="AN1616" s="629"/>
      <c r="AO1616" s="629"/>
      <c r="AP1616" s="629"/>
      <c r="AQ1616" s="629"/>
      <c r="AR1616" s="629"/>
      <c r="AS1616" s="251"/>
    </row>
    <row r="1617" spans="1:45" ht="15.6">
      <c r="B1617" s="232" t="s">
        <v>733</v>
      </c>
      <c r="C1617" s="233"/>
      <c r="D1617" s="478" t="s">
        <v>257</v>
      </c>
      <c r="E1617" s="208"/>
      <c r="F1617" s="478"/>
      <c r="G1617" s="208"/>
      <c r="H1617" s="208"/>
      <c r="I1617" s="208"/>
      <c r="J1617" s="208"/>
      <c r="K1617" s="208"/>
      <c r="L1617" s="208"/>
      <c r="M1617" s="208"/>
      <c r="N1617" s="208"/>
      <c r="O1617" s="208"/>
      <c r="P1617" s="208"/>
      <c r="Q1617" s="208"/>
      <c r="R1617" s="233"/>
      <c r="S1617" s="208"/>
      <c r="T1617" s="208"/>
      <c r="U1617" s="208"/>
      <c r="V1617" s="208"/>
      <c r="W1617" s="208"/>
      <c r="X1617" s="208"/>
      <c r="Y1617" s="208"/>
      <c r="Z1617" s="208"/>
      <c r="AA1617" s="208"/>
      <c r="AB1617" s="208"/>
      <c r="AC1617" s="208"/>
      <c r="AD1617" s="208"/>
      <c r="AE1617" s="222"/>
      <c r="AF1617" s="220"/>
      <c r="AG1617" s="220"/>
      <c r="AH1617" s="220"/>
      <c r="AI1617" s="220"/>
      <c r="AJ1617" s="220"/>
      <c r="AK1617" s="220"/>
      <c r="AL1617" s="220"/>
      <c r="AM1617" s="220"/>
      <c r="AN1617" s="220"/>
      <c r="AO1617" s="220"/>
      <c r="AP1617" s="220"/>
      <c r="AQ1617" s="220"/>
      <c r="AR1617" s="220"/>
    </row>
    <row r="1618" spans="1:45" ht="39.75" customHeight="1">
      <c r="B1618" s="913" t="s">
        <v>313</v>
      </c>
      <c r="C1618" s="915" t="s">
        <v>314</v>
      </c>
      <c r="D1618" s="235" t="s">
        <v>315</v>
      </c>
      <c r="E1618" s="918" t="s">
        <v>316</v>
      </c>
      <c r="F1618" s="919"/>
      <c r="G1618" s="919"/>
      <c r="H1618" s="919"/>
      <c r="I1618" s="919"/>
      <c r="J1618" s="919"/>
      <c r="K1618" s="919"/>
      <c r="L1618" s="919"/>
      <c r="M1618" s="919"/>
      <c r="N1618" s="919"/>
      <c r="O1618" s="919"/>
      <c r="P1618" s="920"/>
      <c r="Q1618" s="915" t="s">
        <v>317</v>
      </c>
      <c r="R1618" s="235" t="s">
        <v>318</v>
      </c>
      <c r="S1618" s="910" t="s">
        <v>319</v>
      </c>
      <c r="T1618" s="911"/>
      <c r="U1618" s="911"/>
      <c r="V1618" s="911"/>
      <c r="W1618" s="911"/>
      <c r="X1618" s="911"/>
      <c r="Y1618" s="911"/>
      <c r="Z1618" s="911"/>
      <c r="AA1618" s="911"/>
      <c r="AB1618" s="911"/>
      <c r="AC1618" s="911"/>
      <c r="AD1618" s="921"/>
      <c r="AE1618" s="910" t="s">
        <v>320</v>
      </c>
      <c r="AF1618" s="911"/>
      <c r="AG1618" s="911"/>
      <c r="AH1618" s="911"/>
      <c r="AI1618" s="911"/>
      <c r="AJ1618" s="911"/>
      <c r="AK1618" s="911"/>
      <c r="AL1618" s="911"/>
      <c r="AM1618" s="911"/>
      <c r="AN1618" s="911"/>
      <c r="AO1618" s="911"/>
      <c r="AP1618" s="911"/>
      <c r="AQ1618" s="911"/>
      <c r="AR1618" s="911"/>
      <c r="AS1618" s="912"/>
    </row>
    <row r="1619" spans="1:45" ht="65.25" customHeight="1">
      <c r="B1619" s="914"/>
      <c r="C1619" s="916"/>
      <c r="D1619" s="236">
        <v>2023</v>
      </c>
      <c r="E1619" s="236">
        <v>2024</v>
      </c>
      <c r="F1619" s="236">
        <v>2025</v>
      </c>
      <c r="G1619" s="236">
        <v>2026</v>
      </c>
      <c r="H1619" s="236">
        <v>2027</v>
      </c>
      <c r="I1619" s="236">
        <v>2028</v>
      </c>
      <c r="J1619" s="236">
        <v>2029</v>
      </c>
      <c r="K1619" s="236">
        <v>2030</v>
      </c>
      <c r="L1619" s="236">
        <v>2031</v>
      </c>
      <c r="M1619" s="236">
        <v>2032</v>
      </c>
      <c r="N1619" s="236">
        <v>2033</v>
      </c>
      <c r="O1619" s="236">
        <v>2034</v>
      </c>
      <c r="P1619" s="236">
        <v>2035</v>
      </c>
      <c r="Q1619" s="917"/>
      <c r="R1619" s="236">
        <v>2023</v>
      </c>
      <c r="S1619" s="236">
        <v>2024</v>
      </c>
      <c r="T1619" s="236">
        <v>2025</v>
      </c>
      <c r="U1619" s="236">
        <v>2026</v>
      </c>
      <c r="V1619" s="236">
        <v>2027</v>
      </c>
      <c r="W1619" s="236">
        <v>2028</v>
      </c>
      <c r="X1619" s="236">
        <v>2029</v>
      </c>
      <c r="Y1619" s="236">
        <v>2030</v>
      </c>
      <c r="Z1619" s="236">
        <v>2031</v>
      </c>
      <c r="AA1619" s="236">
        <v>2032</v>
      </c>
      <c r="AB1619" s="236">
        <v>2033</v>
      </c>
      <c r="AC1619" s="236">
        <v>2034</v>
      </c>
      <c r="AD1619" s="236">
        <v>2035</v>
      </c>
      <c r="AE1619" s="236" t="str">
        <f>'1.  LRAMVA Summary'!$D$53</f>
        <v>Residential</v>
      </c>
      <c r="AF1619" s="236" t="str">
        <f>'1.  LRAMVA Summary'!$E$53</f>
        <v>GS&lt;50 kW</v>
      </c>
      <c r="AG1619" s="236" t="str">
        <f>'1.  LRAMVA Summary'!$F$53</f>
        <v>GS 50 TO 1,499 KW</v>
      </c>
      <c r="AH1619" s="236" t="str">
        <f>'1.  LRAMVA Summary'!$G$53</f>
        <v>GS 1,500 TO 4,999</v>
      </c>
      <c r="AI1619" s="236" t="str">
        <f>'1.  LRAMVA Summary'!$H$53</f>
        <v>Large User</v>
      </c>
      <c r="AJ1619" s="236" t="str">
        <f>'1.  LRAMVA Summary'!$I$53</f>
        <v>Unmetered Scattered Load</v>
      </c>
      <c r="AK1619" s="236" t="str">
        <f>'1.  LRAMVA Summary'!$J$53</f>
        <v>Streetlighting</v>
      </c>
      <c r="AL1619" s="236" t="str">
        <f>'1.  LRAMVA Summary'!$K$53</f>
        <v/>
      </c>
      <c r="AM1619" s="236" t="str">
        <f>'1.  LRAMVA Summary'!$L$53</f>
        <v/>
      </c>
      <c r="AN1619" s="236" t="str">
        <f>'1.  LRAMVA Summary'!$M$53</f>
        <v/>
      </c>
      <c r="AO1619" s="236" t="str">
        <f>'1.  LRAMVA Summary'!$N$53</f>
        <v/>
      </c>
      <c r="AP1619" s="236" t="str">
        <f>'1.  LRAMVA Summary'!$O$53</f>
        <v/>
      </c>
      <c r="AQ1619" s="236" t="str">
        <f>'1.  LRAMVA Summary'!$P$53</f>
        <v/>
      </c>
      <c r="AR1619" s="236" t="str">
        <f>'1.  LRAMVA Summary'!$Q$53</f>
        <v/>
      </c>
      <c r="AS1619" s="238" t="str">
        <f>'1.  LRAMVA Summary'!$R$53</f>
        <v>Total</v>
      </c>
    </row>
    <row r="1620" spans="1:45" ht="15" customHeight="1">
      <c r="A1620" s="434"/>
      <c r="B1620" s="424" t="s">
        <v>474</v>
      </c>
      <c r="C1620" s="240"/>
      <c r="D1620" s="240"/>
      <c r="E1620" s="240"/>
      <c r="F1620" s="240"/>
      <c r="G1620" s="240"/>
      <c r="H1620" s="240"/>
      <c r="I1620" s="240"/>
      <c r="J1620" s="240"/>
      <c r="K1620" s="240"/>
      <c r="L1620" s="240"/>
      <c r="M1620" s="240"/>
      <c r="N1620" s="240"/>
      <c r="O1620" s="240"/>
      <c r="P1620" s="240"/>
      <c r="Q1620" s="241"/>
      <c r="R1620" s="240"/>
      <c r="S1620" s="240"/>
      <c r="T1620" s="240"/>
      <c r="U1620" s="240"/>
      <c r="V1620" s="240"/>
      <c r="W1620" s="240"/>
      <c r="X1620" s="240"/>
      <c r="Y1620" s="240"/>
      <c r="Z1620" s="240"/>
      <c r="AA1620" s="240"/>
      <c r="AB1620" s="240"/>
      <c r="AC1620" s="240"/>
      <c r="AD1620" s="240"/>
      <c r="AE1620" s="242" t="str">
        <f>'1.  LRAMVA Summary'!$D$54</f>
        <v>kWh</v>
      </c>
      <c r="AF1620" s="242" t="str">
        <f>'1.  LRAMVA Summary'!$E$54</f>
        <v>kWh</v>
      </c>
      <c r="AG1620" s="242" t="str">
        <f>'1.  LRAMVA Summary'!$F$54</f>
        <v>kW</v>
      </c>
      <c r="AH1620" s="242" t="str">
        <f>'1.  LRAMVA Summary'!$G$54</f>
        <v>KW</v>
      </c>
      <c r="AI1620" s="242" t="str">
        <f>'1.  LRAMVA Summary'!$H$54</f>
        <v>kW</v>
      </c>
      <c r="AJ1620" s="242" t="str">
        <f>'1.  LRAMVA Summary'!$I$54</f>
        <v>kWh</v>
      </c>
      <c r="AK1620" s="242" t="str">
        <f>'1.  LRAMVA Summary'!$J$54</f>
        <v>kW</v>
      </c>
      <c r="AL1620" s="242">
        <f>'1.  LRAMVA Summary'!$K$54</f>
        <v>0</v>
      </c>
      <c r="AM1620" s="242">
        <f>'1.  LRAMVA Summary'!$L$54</f>
        <v>0</v>
      </c>
      <c r="AN1620" s="242">
        <f>'1.  LRAMVA Summary'!$M$54</f>
        <v>0</v>
      </c>
      <c r="AO1620" s="242">
        <f>'1.  LRAMVA Summary'!$N$54</f>
        <v>0</v>
      </c>
      <c r="AP1620" s="242">
        <f>'1.  LRAMVA Summary'!$O$54</f>
        <v>0</v>
      </c>
      <c r="AQ1620" s="242">
        <f>'1.  LRAMVA Summary'!$P$54</f>
        <v>0</v>
      </c>
      <c r="AR1620" s="242">
        <f>'1.  LRAMVA Summary'!$Q$54</f>
        <v>0</v>
      </c>
      <c r="AS1620" s="243"/>
    </row>
    <row r="1621" spans="1:45" ht="15" hidden="1" customHeight="1" outlineLevel="1">
      <c r="A1621" s="434"/>
      <c r="B1621" s="413" t="s">
        <v>475</v>
      </c>
      <c r="C1621" s="240"/>
      <c r="D1621" s="240"/>
      <c r="E1621" s="240"/>
      <c r="F1621" s="240"/>
      <c r="G1621" s="240"/>
      <c r="H1621" s="240"/>
      <c r="I1621" s="240"/>
      <c r="J1621" s="240"/>
      <c r="K1621" s="240"/>
      <c r="L1621" s="240"/>
      <c r="M1621" s="240"/>
      <c r="N1621" s="240"/>
      <c r="O1621" s="240"/>
      <c r="P1621" s="240"/>
      <c r="Q1621" s="241"/>
      <c r="R1621" s="240"/>
      <c r="S1621" s="240"/>
      <c r="T1621" s="240"/>
      <c r="U1621" s="240"/>
      <c r="V1621" s="240"/>
      <c r="W1621" s="240"/>
      <c r="X1621" s="240"/>
      <c r="Y1621" s="240"/>
      <c r="Z1621" s="240"/>
      <c r="AA1621" s="240"/>
      <c r="AB1621" s="240"/>
      <c r="AC1621" s="240"/>
      <c r="AD1621" s="240"/>
      <c r="AE1621" s="242"/>
      <c r="AF1621" s="242"/>
      <c r="AG1621" s="242"/>
      <c r="AH1621" s="242"/>
      <c r="AI1621" s="242"/>
      <c r="AJ1621" s="242"/>
      <c r="AK1621" s="242"/>
      <c r="AL1621" s="242"/>
      <c r="AM1621" s="242"/>
      <c r="AN1621" s="242"/>
      <c r="AO1621" s="242"/>
      <c r="AP1621" s="242"/>
      <c r="AQ1621" s="242"/>
      <c r="AR1621" s="242"/>
      <c r="AS1621" s="243"/>
    </row>
    <row r="1622" spans="1:45" ht="15" hidden="1" customHeight="1" outlineLevel="1">
      <c r="A1622" s="434">
        <v>1</v>
      </c>
      <c r="B1622" s="362" t="s">
        <v>476</v>
      </c>
      <c r="C1622" s="242" t="s">
        <v>323</v>
      </c>
      <c r="D1622" s="246"/>
      <c r="E1622" s="246"/>
      <c r="F1622" s="246"/>
      <c r="G1622" s="246"/>
      <c r="H1622" s="246"/>
      <c r="I1622" s="246"/>
      <c r="J1622" s="246"/>
      <c r="K1622" s="246"/>
      <c r="L1622" s="246"/>
      <c r="M1622" s="246"/>
      <c r="N1622" s="246"/>
      <c r="O1622" s="246"/>
      <c r="P1622" s="246"/>
      <c r="Q1622" s="242"/>
      <c r="R1622" s="246"/>
      <c r="S1622" s="246"/>
      <c r="T1622" s="246"/>
      <c r="U1622" s="246"/>
      <c r="V1622" s="246"/>
      <c r="W1622" s="246"/>
      <c r="X1622" s="246"/>
      <c r="Y1622" s="246"/>
      <c r="Z1622" s="246"/>
      <c r="AA1622" s="246"/>
      <c r="AB1622" s="246"/>
      <c r="AC1622" s="246"/>
      <c r="AD1622" s="246"/>
      <c r="AE1622" s="349"/>
      <c r="AF1622" s="349"/>
      <c r="AG1622" s="349"/>
      <c r="AH1622" s="349"/>
      <c r="AI1622" s="349"/>
      <c r="AJ1622" s="349"/>
      <c r="AK1622" s="349"/>
      <c r="AL1622" s="344"/>
      <c r="AM1622" s="344"/>
      <c r="AN1622" s="344"/>
      <c r="AO1622" s="344"/>
      <c r="AP1622" s="344"/>
      <c r="AQ1622" s="344"/>
      <c r="AR1622" s="344"/>
      <c r="AS1622" s="247">
        <f>SUM(AE1622:AR1622)</f>
        <v>0</v>
      </c>
    </row>
    <row r="1623" spans="1:45" ht="15" hidden="1" customHeight="1" outlineLevel="1">
      <c r="A1623" s="434"/>
      <c r="B1623" s="245" t="s">
        <v>734</v>
      </c>
      <c r="C1623" s="242" t="s">
        <v>325</v>
      </c>
      <c r="D1623" s="246"/>
      <c r="E1623" s="246"/>
      <c r="F1623" s="246"/>
      <c r="G1623" s="246"/>
      <c r="H1623" s="246"/>
      <c r="I1623" s="246"/>
      <c r="J1623" s="246"/>
      <c r="K1623" s="246"/>
      <c r="L1623" s="246"/>
      <c r="M1623" s="246"/>
      <c r="N1623" s="246"/>
      <c r="O1623" s="246"/>
      <c r="P1623" s="246"/>
      <c r="Q1623" s="386"/>
      <c r="R1623" s="246"/>
      <c r="S1623" s="246"/>
      <c r="T1623" s="246"/>
      <c r="U1623" s="246"/>
      <c r="V1623" s="246"/>
      <c r="W1623" s="246"/>
      <c r="X1623" s="246"/>
      <c r="Y1623" s="246"/>
      <c r="Z1623" s="246"/>
      <c r="AA1623" s="246"/>
      <c r="AB1623" s="246"/>
      <c r="AC1623" s="246"/>
      <c r="AD1623" s="246"/>
      <c r="AE1623" s="345">
        <f>AE1622</f>
        <v>0</v>
      </c>
      <c r="AF1623" s="345">
        <f t="shared" ref="AF1623:AR1623" si="3639">AF1622</f>
        <v>0</v>
      </c>
      <c r="AG1623" s="345">
        <f t="shared" si="3639"/>
        <v>0</v>
      </c>
      <c r="AH1623" s="345">
        <f t="shared" si="3639"/>
        <v>0</v>
      </c>
      <c r="AI1623" s="345">
        <f t="shared" si="3639"/>
        <v>0</v>
      </c>
      <c r="AJ1623" s="345">
        <f t="shared" si="3639"/>
        <v>0</v>
      </c>
      <c r="AK1623" s="345">
        <f t="shared" si="3639"/>
        <v>0</v>
      </c>
      <c r="AL1623" s="345">
        <f t="shared" si="3639"/>
        <v>0</v>
      </c>
      <c r="AM1623" s="345">
        <f t="shared" si="3639"/>
        <v>0</v>
      </c>
      <c r="AN1623" s="345">
        <f t="shared" si="3639"/>
        <v>0</v>
      </c>
      <c r="AO1623" s="345">
        <f t="shared" si="3639"/>
        <v>0</v>
      </c>
      <c r="AP1623" s="345">
        <f t="shared" si="3639"/>
        <v>0</v>
      </c>
      <c r="AQ1623" s="345">
        <f t="shared" si="3639"/>
        <v>0</v>
      </c>
      <c r="AR1623" s="345">
        <f t="shared" si="3639"/>
        <v>0</v>
      </c>
      <c r="AS1623" s="248"/>
    </row>
    <row r="1624" spans="1:45" ht="15" hidden="1" customHeight="1" outlineLevel="1">
      <c r="A1624" s="434"/>
      <c r="B1624" s="249"/>
      <c r="C1624" s="250"/>
      <c r="D1624" s="250"/>
      <c r="E1624" s="250"/>
      <c r="F1624" s="250"/>
      <c r="G1624" s="250"/>
      <c r="H1624" s="250"/>
      <c r="I1624" s="250"/>
      <c r="J1624" s="606"/>
      <c r="K1624" s="250"/>
      <c r="L1624" s="250"/>
      <c r="M1624" s="250"/>
      <c r="N1624" s="250"/>
      <c r="O1624" s="250"/>
      <c r="P1624" s="250"/>
      <c r="Q1624" s="251"/>
      <c r="R1624" s="250"/>
      <c r="S1624" s="250"/>
      <c r="T1624" s="250"/>
      <c r="U1624" s="250"/>
      <c r="V1624" s="250"/>
      <c r="W1624" s="250"/>
      <c r="X1624" s="250"/>
      <c r="Y1624" s="250"/>
      <c r="Z1624" s="250"/>
      <c r="AA1624" s="250"/>
      <c r="AB1624" s="250"/>
      <c r="AC1624" s="250"/>
      <c r="AD1624" s="250"/>
      <c r="AE1624" s="346"/>
      <c r="AF1624" s="347"/>
      <c r="AG1624" s="347"/>
      <c r="AH1624" s="347"/>
      <c r="AI1624" s="347"/>
      <c r="AJ1624" s="347"/>
      <c r="AK1624" s="347"/>
      <c r="AL1624" s="347"/>
      <c r="AM1624" s="347"/>
      <c r="AN1624" s="347"/>
      <c r="AO1624" s="347"/>
      <c r="AP1624" s="347"/>
      <c r="AQ1624" s="347"/>
      <c r="AR1624" s="347"/>
      <c r="AS1624" s="253"/>
    </row>
    <row r="1625" spans="1:45" ht="15" hidden="1" customHeight="1" outlineLevel="1">
      <c r="A1625" s="434">
        <v>2</v>
      </c>
      <c r="B1625" s="362" t="s">
        <v>478</v>
      </c>
      <c r="C1625" s="242" t="s">
        <v>323</v>
      </c>
      <c r="D1625" s="246"/>
      <c r="E1625" s="246"/>
      <c r="F1625" s="246"/>
      <c r="G1625" s="246"/>
      <c r="H1625" s="246"/>
      <c r="I1625" s="246"/>
      <c r="J1625" s="246"/>
      <c r="K1625" s="246"/>
      <c r="L1625" s="246"/>
      <c r="M1625" s="246"/>
      <c r="N1625" s="246"/>
      <c r="O1625" s="246"/>
      <c r="P1625" s="246"/>
      <c r="Q1625" s="242"/>
      <c r="R1625" s="246"/>
      <c r="S1625" s="246"/>
      <c r="T1625" s="246"/>
      <c r="U1625" s="246"/>
      <c r="V1625" s="246"/>
      <c r="W1625" s="246"/>
      <c r="X1625" s="246"/>
      <c r="Y1625" s="246"/>
      <c r="Z1625" s="246"/>
      <c r="AA1625" s="246"/>
      <c r="AB1625" s="246"/>
      <c r="AC1625" s="246"/>
      <c r="AD1625" s="246"/>
      <c r="AE1625" s="349"/>
      <c r="AF1625" s="349"/>
      <c r="AG1625" s="349"/>
      <c r="AH1625" s="349"/>
      <c r="AI1625" s="349"/>
      <c r="AJ1625" s="349"/>
      <c r="AK1625" s="349"/>
      <c r="AL1625" s="344"/>
      <c r="AM1625" s="344"/>
      <c r="AN1625" s="344"/>
      <c r="AO1625" s="344"/>
      <c r="AP1625" s="344"/>
      <c r="AQ1625" s="344"/>
      <c r="AR1625" s="344"/>
      <c r="AS1625" s="247">
        <f>SUM(AE1625:AR1625)</f>
        <v>0</v>
      </c>
    </row>
    <row r="1626" spans="1:45" ht="15" hidden="1" customHeight="1" outlineLevel="1">
      <c r="A1626" s="434"/>
      <c r="B1626" s="245" t="s">
        <v>734</v>
      </c>
      <c r="C1626" s="242" t="s">
        <v>325</v>
      </c>
      <c r="D1626" s="246"/>
      <c r="E1626" s="246"/>
      <c r="F1626" s="246"/>
      <c r="G1626" s="246"/>
      <c r="H1626" s="246"/>
      <c r="I1626" s="246"/>
      <c r="J1626" s="246"/>
      <c r="K1626" s="246"/>
      <c r="L1626" s="246"/>
      <c r="M1626" s="246"/>
      <c r="N1626" s="246"/>
      <c r="O1626" s="246"/>
      <c r="P1626" s="246"/>
      <c r="Q1626" s="386"/>
      <c r="R1626" s="246"/>
      <c r="S1626" s="246"/>
      <c r="T1626" s="246"/>
      <c r="U1626" s="246"/>
      <c r="V1626" s="246"/>
      <c r="W1626" s="246"/>
      <c r="X1626" s="246"/>
      <c r="Y1626" s="246"/>
      <c r="Z1626" s="246"/>
      <c r="AA1626" s="246"/>
      <c r="AB1626" s="246"/>
      <c r="AC1626" s="246"/>
      <c r="AD1626" s="246"/>
      <c r="AE1626" s="345">
        <f>AE1625</f>
        <v>0</v>
      </c>
      <c r="AF1626" s="345">
        <f t="shared" ref="AF1626:AR1626" si="3640">AF1625</f>
        <v>0</v>
      </c>
      <c r="AG1626" s="345">
        <f t="shared" si="3640"/>
        <v>0</v>
      </c>
      <c r="AH1626" s="345">
        <f t="shared" si="3640"/>
        <v>0</v>
      </c>
      <c r="AI1626" s="345">
        <f t="shared" si="3640"/>
        <v>0</v>
      </c>
      <c r="AJ1626" s="345">
        <f t="shared" si="3640"/>
        <v>0</v>
      </c>
      <c r="AK1626" s="345">
        <f t="shared" si="3640"/>
        <v>0</v>
      </c>
      <c r="AL1626" s="345">
        <f t="shared" si="3640"/>
        <v>0</v>
      </c>
      <c r="AM1626" s="345">
        <f t="shared" si="3640"/>
        <v>0</v>
      </c>
      <c r="AN1626" s="345">
        <f t="shared" si="3640"/>
        <v>0</v>
      </c>
      <c r="AO1626" s="345">
        <f t="shared" si="3640"/>
        <v>0</v>
      </c>
      <c r="AP1626" s="345">
        <f t="shared" si="3640"/>
        <v>0</v>
      </c>
      <c r="AQ1626" s="345">
        <f t="shared" si="3640"/>
        <v>0</v>
      </c>
      <c r="AR1626" s="345">
        <f t="shared" si="3640"/>
        <v>0</v>
      </c>
      <c r="AS1626" s="248"/>
    </row>
    <row r="1627" spans="1:45" ht="15" hidden="1" customHeight="1" outlineLevel="1">
      <c r="A1627" s="434"/>
      <c r="B1627" s="249"/>
      <c r="C1627" s="250"/>
      <c r="D1627" s="255"/>
      <c r="E1627" s="255"/>
      <c r="F1627" s="255"/>
      <c r="G1627" s="255"/>
      <c r="H1627" s="255"/>
      <c r="I1627" s="255"/>
      <c r="J1627" s="255"/>
      <c r="K1627" s="255"/>
      <c r="L1627" s="255"/>
      <c r="M1627" s="255"/>
      <c r="N1627" s="255"/>
      <c r="O1627" s="255"/>
      <c r="P1627" s="255"/>
      <c r="Q1627" s="251"/>
      <c r="R1627" s="255"/>
      <c r="S1627" s="255"/>
      <c r="T1627" s="255"/>
      <c r="U1627" s="255"/>
      <c r="V1627" s="255"/>
      <c r="W1627" s="255"/>
      <c r="X1627" s="255"/>
      <c r="Y1627" s="255"/>
      <c r="Z1627" s="255"/>
      <c r="AA1627" s="255"/>
      <c r="AB1627" s="255"/>
      <c r="AC1627" s="255"/>
      <c r="AD1627" s="255"/>
      <c r="AE1627" s="346"/>
      <c r="AF1627" s="347"/>
      <c r="AG1627" s="347"/>
      <c r="AH1627" s="347"/>
      <c r="AI1627" s="347"/>
      <c r="AJ1627" s="347"/>
      <c r="AK1627" s="347"/>
      <c r="AL1627" s="347"/>
      <c r="AM1627" s="347"/>
      <c r="AN1627" s="347"/>
      <c r="AO1627" s="347"/>
      <c r="AP1627" s="347"/>
      <c r="AQ1627" s="347"/>
      <c r="AR1627" s="347"/>
      <c r="AS1627" s="253"/>
    </row>
    <row r="1628" spans="1:45" ht="15" hidden="1" customHeight="1" outlineLevel="1">
      <c r="A1628" s="434">
        <v>3</v>
      </c>
      <c r="B1628" s="362" t="s">
        <v>479</v>
      </c>
      <c r="C1628" s="242" t="s">
        <v>323</v>
      </c>
      <c r="D1628" s="246"/>
      <c r="E1628" s="246"/>
      <c r="F1628" s="246"/>
      <c r="G1628" s="246"/>
      <c r="H1628" s="246"/>
      <c r="I1628" s="246"/>
      <c r="J1628" s="246"/>
      <c r="K1628" s="246"/>
      <c r="L1628" s="246"/>
      <c r="M1628" s="246"/>
      <c r="N1628" s="246"/>
      <c r="O1628" s="246"/>
      <c r="P1628" s="246"/>
      <c r="Q1628" s="242"/>
      <c r="R1628" s="246"/>
      <c r="S1628" s="246"/>
      <c r="T1628" s="246"/>
      <c r="U1628" s="246"/>
      <c r="V1628" s="246"/>
      <c r="W1628" s="246"/>
      <c r="X1628" s="246"/>
      <c r="Y1628" s="246"/>
      <c r="Z1628" s="246"/>
      <c r="AA1628" s="246"/>
      <c r="AB1628" s="246"/>
      <c r="AC1628" s="246"/>
      <c r="AD1628" s="246"/>
      <c r="AE1628" s="349"/>
      <c r="AF1628" s="349"/>
      <c r="AG1628" s="349"/>
      <c r="AH1628" s="349"/>
      <c r="AI1628" s="349"/>
      <c r="AJ1628" s="349"/>
      <c r="AK1628" s="349"/>
      <c r="AL1628" s="344"/>
      <c r="AM1628" s="344"/>
      <c r="AN1628" s="344"/>
      <c r="AO1628" s="344"/>
      <c r="AP1628" s="344"/>
      <c r="AQ1628" s="344"/>
      <c r="AR1628" s="344"/>
      <c r="AS1628" s="247">
        <f>SUM(AE1628:AR1628)</f>
        <v>0</v>
      </c>
    </row>
    <row r="1629" spans="1:45" ht="15" hidden="1" customHeight="1" outlineLevel="1">
      <c r="A1629" s="434"/>
      <c r="B1629" s="245" t="s">
        <v>734</v>
      </c>
      <c r="C1629" s="242" t="s">
        <v>325</v>
      </c>
      <c r="D1629" s="246"/>
      <c r="E1629" s="246"/>
      <c r="F1629" s="246"/>
      <c r="G1629" s="246"/>
      <c r="H1629" s="246"/>
      <c r="I1629" s="246"/>
      <c r="J1629" s="246"/>
      <c r="K1629" s="246"/>
      <c r="L1629" s="246"/>
      <c r="M1629" s="246"/>
      <c r="N1629" s="246"/>
      <c r="O1629" s="246"/>
      <c r="P1629" s="246"/>
      <c r="Q1629" s="386"/>
      <c r="R1629" s="246"/>
      <c r="S1629" s="246"/>
      <c r="T1629" s="246"/>
      <c r="U1629" s="246"/>
      <c r="V1629" s="246"/>
      <c r="W1629" s="246"/>
      <c r="X1629" s="246"/>
      <c r="Y1629" s="246"/>
      <c r="Z1629" s="246"/>
      <c r="AA1629" s="246"/>
      <c r="AB1629" s="246"/>
      <c r="AC1629" s="246"/>
      <c r="AD1629" s="246"/>
      <c r="AE1629" s="345">
        <f>AE1628</f>
        <v>0</v>
      </c>
      <c r="AF1629" s="345">
        <f t="shared" ref="AF1629:AR1629" si="3641">AF1628</f>
        <v>0</v>
      </c>
      <c r="AG1629" s="345">
        <f t="shared" si="3641"/>
        <v>0</v>
      </c>
      <c r="AH1629" s="345">
        <f t="shared" si="3641"/>
        <v>0</v>
      </c>
      <c r="AI1629" s="345">
        <f t="shared" si="3641"/>
        <v>0</v>
      </c>
      <c r="AJ1629" s="345">
        <f t="shared" si="3641"/>
        <v>0</v>
      </c>
      <c r="AK1629" s="345">
        <f t="shared" si="3641"/>
        <v>0</v>
      </c>
      <c r="AL1629" s="345">
        <f t="shared" si="3641"/>
        <v>0</v>
      </c>
      <c r="AM1629" s="345">
        <f t="shared" si="3641"/>
        <v>0</v>
      </c>
      <c r="AN1629" s="345">
        <f t="shared" si="3641"/>
        <v>0</v>
      </c>
      <c r="AO1629" s="345">
        <f t="shared" si="3641"/>
        <v>0</v>
      </c>
      <c r="AP1629" s="345">
        <f t="shared" si="3641"/>
        <v>0</v>
      </c>
      <c r="AQ1629" s="345">
        <f t="shared" si="3641"/>
        <v>0</v>
      </c>
      <c r="AR1629" s="345">
        <f t="shared" si="3641"/>
        <v>0</v>
      </c>
      <c r="AS1629" s="248"/>
    </row>
    <row r="1630" spans="1:45" ht="15" hidden="1" customHeight="1" outlineLevel="1">
      <c r="A1630" s="434"/>
      <c r="B1630" s="245"/>
      <c r="C1630" s="256"/>
      <c r="D1630" s="242"/>
      <c r="E1630" s="242"/>
      <c r="F1630" s="242"/>
      <c r="G1630" s="242"/>
      <c r="H1630" s="242"/>
      <c r="I1630" s="242"/>
      <c r="J1630" s="242"/>
      <c r="K1630" s="242"/>
      <c r="L1630" s="242"/>
      <c r="M1630" s="242"/>
      <c r="N1630" s="242"/>
      <c r="O1630" s="242"/>
      <c r="P1630" s="242"/>
      <c r="Q1630" s="242"/>
      <c r="R1630" s="242"/>
      <c r="S1630" s="242"/>
      <c r="T1630" s="242"/>
      <c r="U1630" s="242"/>
      <c r="V1630" s="242"/>
      <c r="W1630" s="242"/>
      <c r="X1630" s="242"/>
      <c r="Y1630" s="242"/>
      <c r="Z1630" s="242"/>
      <c r="AA1630" s="242"/>
      <c r="AB1630" s="242"/>
      <c r="AC1630" s="242"/>
      <c r="AD1630" s="242"/>
      <c r="AE1630" s="346"/>
      <c r="AF1630" s="346"/>
      <c r="AG1630" s="346"/>
      <c r="AH1630" s="346"/>
      <c r="AI1630" s="346"/>
      <c r="AJ1630" s="346"/>
      <c r="AK1630" s="346"/>
      <c r="AL1630" s="346"/>
      <c r="AM1630" s="346"/>
      <c r="AN1630" s="346"/>
      <c r="AO1630" s="346"/>
      <c r="AP1630" s="346"/>
      <c r="AQ1630" s="346"/>
      <c r="AR1630" s="346"/>
      <c r="AS1630" s="257"/>
    </row>
    <row r="1631" spans="1:45" ht="15" hidden="1" customHeight="1" outlineLevel="1">
      <c r="A1631" s="434">
        <v>4</v>
      </c>
      <c r="B1631" s="264" t="s">
        <v>480</v>
      </c>
      <c r="C1631" s="242" t="s">
        <v>323</v>
      </c>
      <c r="D1631" s="246"/>
      <c r="E1631" s="246"/>
      <c r="F1631" s="246"/>
      <c r="G1631" s="246"/>
      <c r="H1631" s="246"/>
      <c r="I1631" s="246"/>
      <c r="J1631" s="246"/>
      <c r="K1631" s="246"/>
      <c r="L1631" s="246"/>
      <c r="M1631" s="246"/>
      <c r="N1631" s="246"/>
      <c r="O1631" s="246"/>
      <c r="P1631" s="246"/>
      <c r="Q1631" s="242"/>
      <c r="R1631" s="246"/>
      <c r="S1631" s="246"/>
      <c r="T1631" s="246"/>
      <c r="U1631" s="246"/>
      <c r="V1631" s="246"/>
      <c r="W1631" s="246"/>
      <c r="X1631" s="246"/>
      <c r="Y1631" s="246"/>
      <c r="Z1631" s="246"/>
      <c r="AA1631" s="246"/>
      <c r="AB1631" s="246"/>
      <c r="AC1631" s="246"/>
      <c r="AD1631" s="246"/>
      <c r="AE1631" s="349"/>
      <c r="AF1631" s="349"/>
      <c r="AG1631" s="349"/>
      <c r="AH1631" s="349"/>
      <c r="AI1631" s="349"/>
      <c r="AJ1631" s="349"/>
      <c r="AK1631" s="349"/>
      <c r="AL1631" s="344"/>
      <c r="AM1631" s="344"/>
      <c r="AN1631" s="344"/>
      <c r="AO1631" s="344"/>
      <c r="AP1631" s="344"/>
      <c r="AQ1631" s="344"/>
      <c r="AR1631" s="344"/>
      <c r="AS1631" s="247">
        <f>SUM(AE1631:AR1631)</f>
        <v>0</v>
      </c>
    </row>
    <row r="1632" spans="1:45" ht="15" hidden="1" customHeight="1" outlineLevel="1">
      <c r="A1632" s="434"/>
      <c r="B1632" s="245" t="s">
        <v>734</v>
      </c>
      <c r="C1632" s="242" t="s">
        <v>325</v>
      </c>
      <c r="D1632" s="246"/>
      <c r="E1632" s="246"/>
      <c r="F1632" s="246"/>
      <c r="G1632" s="246"/>
      <c r="H1632" s="246"/>
      <c r="I1632" s="246"/>
      <c r="J1632" s="246"/>
      <c r="K1632" s="246"/>
      <c r="L1632" s="246"/>
      <c r="M1632" s="246"/>
      <c r="N1632" s="246"/>
      <c r="O1632" s="246"/>
      <c r="P1632" s="246"/>
      <c r="Q1632" s="386"/>
      <c r="R1632" s="246"/>
      <c r="S1632" s="246"/>
      <c r="T1632" s="246"/>
      <c r="U1632" s="246"/>
      <c r="V1632" s="246"/>
      <c r="W1632" s="246"/>
      <c r="X1632" s="246"/>
      <c r="Y1632" s="246"/>
      <c r="Z1632" s="246"/>
      <c r="AA1632" s="246"/>
      <c r="AB1632" s="246"/>
      <c r="AC1632" s="246"/>
      <c r="AD1632" s="246"/>
      <c r="AE1632" s="345">
        <f>AE1631</f>
        <v>0</v>
      </c>
      <c r="AF1632" s="345">
        <f t="shared" ref="AF1632:AR1632" si="3642">AF1631</f>
        <v>0</v>
      </c>
      <c r="AG1632" s="345">
        <f t="shared" si="3642"/>
        <v>0</v>
      </c>
      <c r="AH1632" s="345">
        <f t="shared" si="3642"/>
        <v>0</v>
      </c>
      <c r="AI1632" s="345">
        <f t="shared" si="3642"/>
        <v>0</v>
      </c>
      <c r="AJ1632" s="345">
        <f t="shared" si="3642"/>
        <v>0</v>
      </c>
      <c r="AK1632" s="345">
        <f t="shared" si="3642"/>
        <v>0</v>
      </c>
      <c r="AL1632" s="345">
        <f t="shared" si="3642"/>
        <v>0</v>
      </c>
      <c r="AM1632" s="345">
        <f t="shared" si="3642"/>
        <v>0</v>
      </c>
      <c r="AN1632" s="345">
        <f t="shared" si="3642"/>
        <v>0</v>
      </c>
      <c r="AO1632" s="345">
        <f t="shared" si="3642"/>
        <v>0</v>
      </c>
      <c r="AP1632" s="345">
        <f t="shared" si="3642"/>
        <v>0</v>
      </c>
      <c r="AQ1632" s="345">
        <f t="shared" si="3642"/>
        <v>0</v>
      </c>
      <c r="AR1632" s="345">
        <f t="shared" si="3642"/>
        <v>0</v>
      </c>
      <c r="AS1632" s="248"/>
    </row>
    <row r="1633" spans="1:45" ht="15" hidden="1" customHeight="1" outlineLevel="1">
      <c r="A1633" s="434"/>
      <c r="B1633" s="245"/>
      <c r="C1633" s="256"/>
      <c r="D1633" s="255"/>
      <c r="E1633" s="255"/>
      <c r="F1633" s="255"/>
      <c r="G1633" s="255"/>
      <c r="H1633" s="255"/>
      <c r="I1633" s="255"/>
      <c r="J1633" s="255"/>
      <c r="K1633" s="255"/>
      <c r="L1633" s="255"/>
      <c r="M1633" s="255"/>
      <c r="N1633" s="255"/>
      <c r="O1633" s="255"/>
      <c r="P1633" s="255"/>
      <c r="Q1633" s="242"/>
      <c r="R1633" s="255"/>
      <c r="S1633" s="255"/>
      <c r="T1633" s="255"/>
      <c r="U1633" s="255"/>
      <c r="V1633" s="255"/>
      <c r="W1633" s="255"/>
      <c r="X1633" s="255"/>
      <c r="Y1633" s="255"/>
      <c r="Z1633" s="255"/>
      <c r="AA1633" s="255"/>
      <c r="AB1633" s="255"/>
      <c r="AC1633" s="255"/>
      <c r="AD1633" s="255"/>
      <c r="AE1633" s="346"/>
      <c r="AF1633" s="346"/>
      <c r="AG1633" s="346"/>
      <c r="AH1633" s="346"/>
      <c r="AI1633" s="346"/>
      <c r="AJ1633" s="346"/>
      <c r="AK1633" s="346"/>
      <c r="AL1633" s="346"/>
      <c r="AM1633" s="346"/>
      <c r="AN1633" s="346"/>
      <c r="AO1633" s="346"/>
      <c r="AP1633" s="346"/>
      <c r="AQ1633" s="346"/>
      <c r="AR1633" s="346"/>
      <c r="AS1633" s="257"/>
    </row>
    <row r="1634" spans="1:45" ht="15" hidden="1" customHeight="1" outlineLevel="1">
      <c r="A1634" s="434">
        <v>5</v>
      </c>
      <c r="B1634" s="362" t="s">
        <v>481</v>
      </c>
      <c r="C1634" s="242" t="s">
        <v>323</v>
      </c>
      <c r="D1634" s="246"/>
      <c r="E1634" s="246"/>
      <c r="F1634" s="246"/>
      <c r="G1634" s="246"/>
      <c r="H1634" s="246"/>
      <c r="I1634" s="246"/>
      <c r="J1634" s="246"/>
      <c r="K1634" s="246"/>
      <c r="L1634" s="246"/>
      <c r="M1634" s="246"/>
      <c r="N1634" s="246"/>
      <c r="O1634" s="246"/>
      <c r="P1634" s="246"/>
      <c r="Q1634" s="242"/>
      <c r="R1634" s="246"/>
      <c r="S1634" s="246"/>
      <c r="T1634" s="246"/>
      <c r="U1634" s="246"/>
      <c r="V1634" s="246"/>
      <c r="W1634" s="246"/>
      <c r="X1634" s="246"/>
      <c r="Y1634" s="246"/>
      <c r="Z1634" s="246"/>
      <c r="AA1634" s="246"/>
      <c r="AB1634" s="246"/>
      <c r="AC1634" s="246"/>
      <c r="AD1634" s="246"/>
      <c r="AE1634" s="349"/>
      <c r="AF1634" s="349"/>
      <c r="AG1634" s="349"/>
      <c r="AH1634" s="349"/>
      <c r="AI1634" s="349"/>
      <c r="AJ1634" s="349"/>
      <c r="AK1634" s="349"/>
      <c r="AL1634" s="344"/>
      <c r="AM1634" s="344"/>
      <c r="AN1634" s="344"/>
      <c r="AO1634" s="344"/>
      <c r="AP1634" s="344"/>
      <c r="AQ1634" s="344"/>
      <c r="AR1634" s="344"/>
      <c r="AS1634" s="247">
        <f>SUM(AE1634:AR1634)</f>
        <v>0</v>
      </c>
    </row>
    <row r="1635" spans="1:45" ht="15" hidden="1" customHeight="1" outlineLevel="1">
      <c r="A1635" s="434"/>
      <c r="B1635" s="245" t="s">
        <v>734</v>
      </c>
      <c r="C1635" s="242" t="s">
        <v>325</v>
      </c>
      <c r="D1635" s="246"/>
      <c r="E1635" s="246"/>
      <c r="F1635" s="246"/>
      <c r="G1635" s="246"/>
      <c r="H1635" s="246"/>
      <c r="I1635" s="246"/>
      <c r="J1635" s="246"/>
      <c r="K1635" s="246"/>
      <c r="L1635" s="246"/>
      <c r="M1635" s="246"/>
      <c r="N1635" s="246"/>
      <c r="O1635" s="246"/>
      <c r="P1635" s="246"/>
      <c r="Q1635" s="386"/>
      <c r="R1635" s="246"/>
      <c r="S1635" s="246"/>
      <c r="T1635" s="246"/>
      <c r="U1635" s="246"/>
      <c r="V1635" s="246"/>
      <c r="W1635" s="246"/>
      <c r="X1635" s="246"/>
      <c r="Y1635" s="246"/>
      <c r="Z1635" s="246"/>
      <c r="AA1635" s="246"/>
      <c r="AB1635" s="246"/>
      <c r="AC1635" s="246"/>
      <c r="AD1635" s="246"/>
      <c r="AE1635" s="345">
        <f>AE1634</f>
        <v>0</v>
      </c>
      <c r="AF1635" s="345">
        <f t="shared" ref="AF1635:AR1635" si="3643">AF1634</f>
        <v>0</v>
      </c>
      <c r="AG1635" s="345">
        <f t="shared" si="3643"/>
        <v>0</v>
      </c>
      <c r="AH1635" s="345">
        <f t="shared" si="3643"/>
        <v>0</v>
      </c>
      <c r="AI1635" s="345">
        <f t="shared" si="3643"/>
        <v>0</v>
      </c>
      <c r="AJ1635" s="345">
        <f t="shared" si="3643"/>
        <v>0</v>
      </c>
      <c r="AK1635" s="345">
        <f t="shared" si="3643"/>
        <v>0</v>
      </c>
      <c r="AL1635" s="345">
        <f t="shared" si="3643"/>
        <v>0</v>
      </c>
      <c r="AM1635" s="345">
        <f t="shared" si="3643"/>
        <v>0</v>
      </c>
      <c r="AN1635" s="345">
        <f t="shared" si="3643"/>
        <v>0</v>
      </c>
      <c r="AO1635" s="345">
        <f t="shared" si="3643"/>
        <v>0</v>
      </c>
      <c r="AP1635" s="345">
        <f t="shared" si="3643"/>
        <v>0</v>
      </c>
      <c r="AQ1635" s="345">
        <f t="shared" si="3643"/>
        <v>0</v>
      </c>
      <c r="AR1635" s="345">
        <f t="shared" si="3643"/>
        <v>0</v>
      </c>
      <c r="AS1635" s="248"/>
    </row>
    <row r="1636" spans="1:45" ht="15" hidden="1" customHeight="1" outlineLevel="1">
      <c r="A1636" s="434"/>
      <c r="B1636" s="245"/>
      <c r="C1636" s="242"/>
      <c r="D1636" s="242"/>
      <c r="E1636" s="242"/>
      <c r="F1636" s="242"/>
      <c r="G1636" s="242"/>
      <c r="H1636" s="242"/>
      <c r="I1636" s="242"/>
      <c r="J1636" s="242"/>
      <c r="K1636" s="242"/>
      <c r="L1636" s="242"/>
      <c r="M1636" s="242"/>
      <c r="N1636" s="242"/>
      <c r="O1636" s="242"/>
      <c r="P1636" s="242"/>
      <c r="Q1636" s="242"/>
      <c r="R1636" s="242"/>
      <c r="S1636" s="242"/>
      <c r="T1636" s="242"/>
      <c r="U1636" s="242"/>
      <c r="V1636" s="242"/>
      <c r="W1636" s="242"/>
      <c r="X1636" s="242"/>
      <c r="Y1636" s="242"/>
      <c r="Z1636" s="242"/>
      <c r="AA1636" s="242"/>
      <c r="AB1636" s="242"/>
      <c r="AC1636" s="242"/>
      <c r="AD1636" s="242"/>
      <c r="AE1636" s="356"/>
      <c r="AF1636" s="357"/>
      <c r="AG1636" s="357"/>
      <c r="AH1636" s="357"/>
      <c r="AI1636" s="357"/>
      <c r="AJ1636" s="357"/>
      <c r="AK1636" s="357"/>
      <c r="AL1636" s="357"/>
      <c r="AM1636" s="357"/>
      <c r="AN1636" s="357"/>
      <c r="AO1636" s="357"/>
      <c r="AP1636" s="357"/>
      <c r="AQ1636" s="357"/>
      <c r="AR1636" s="357"/>
      <c r="AS1636" s="248"/>
    </row>
    <row r="1637" spans="1:45" ht="15.6" hidden="1" outlineLevel="1">
      <c r="A1637" s="434"/>
      <c r="B1637" s="269" t="s">
        <v>482</v>
      </c>
      <c r="C1637" s="240"/>
      <c r="D1637" s="240"/>
      <c r="E1637" s="240"/>
      <c r="F1637" s="240"/>
      <c r="G1637" s="240"/>
      <c r="H1637" s="240"/>
      <c r="I1637" s="240"/>
      <c r="J1637" s="240"/>
      <c r="K1637" s="240"/>
      <c r="L1637" s="240"/>
      <c r="M1637" s="240"/>
      <c r="N1637" s="240"/>
      <c r="O1637" s="240"/>
      <c r="P1637" s="240"/>
      <c r="Q1637" s="241"/>
      <c r="R1637" s="240"/>
      <c r="S1637" s="240"/>
      <c r="T1637" s="240"/>
      <c r="U1637" s="240"/>
      <c r="V1637" s="240"/>
      <c r="W1637" s="240"/>
      <c r="X1637" s="240"/>
      <c r="Y1637" s="240"/>
      <c r="Z1637" s="240"/>
      <c r="AA1637" s="240"/>
      <c r="AB1637" s="240"/>
      <c r="AC1637" s="240"/>
      <c r="AD1637" s="240"/>
      <c r="AE1637" s="348"/>
      <c r="AF1637" s="348"/>
      <c r="AG1637" s="348"/>
      <c r="AH1637" s="348"/>
      <c r="AI1637" s="348"/>
      <c r="AJ1637" s="348"/>
      <c r="AK1637" s="348"/>
      <c r="AL1637" s="348"/>
      <c r="AM1637" s="348"/>
      <c r="AN1637" s="348"/>
      <c r="AO1637" s="348"/>
      <c r="AP1637" s="348"/>
      <c r="AQ1637" s="348"/>
      <c r="AR1637" s="348"/>
      <c r="AS1637" s="243"/>
    </row>
    <row r="1638" spans="1:45" ht="15" hidden="1" customHeight="1" outlineLevel="1">
      <c r="A1638" s="434">
        <v>6</v>
      </c>
      <c r="B1638" s="362" t="s">
        <v>483</v>
      </c>
      <c r="C1638" s="242" t="s">
        <v>323</v>
      </c>
      <c r="D1638" s="246"/>
      <c r="E1638" s="246"/>
      <c r="F1638" s="246"/>
      <c r="G1638" s="246"/>
      <c r="H1638" s="246"/>
      <c r="I1638" s="246"/>
      <c r="J1638" s="246"/>
      <c r="K1638" s="246"/>
      <c r="L1638" s="246"/>
      <c r="M1638" s="246"/>
      <c r="N1638" s="246"/>
      <c r="O1638" s="246"/>
      <c r="P1638" s="246"/>
      <c r="Q1638" s="246">
        <v>12</v>
      </c>
      <c r="R1638" s="246"/>
      <c r="S1638" s="246"/>
      <c r="T1638" s="246"/>
      <c r="U1638" s="246"/>
      <c r="V1638" s="246"/>
      <c r="W1638" s="246"/>
      <c r="X1638" s="246"/>
      <c r="Y1638" s="246"/>
      <c r="Z1638" s="246"/>
      <c r="AA1638" s="246"/>
      <c r="AB1638" s="246"/>
      <c r="AC1638" s="246"/>
      <c r="AD1638" s="246"/>
      <c r="AE1638" s="349"/>
      <c r="AF1638" s="349"/>
      <c r="AG1638" s="349"/>
      <c r="AH1638" s="349"/>
      <c r="AI1638" s="349"/>
      <c r="AJ1638" s="349"/>
      <c r="AK1638" s="349"/>
      <c r="AL1638" s="349"/>
      <c r="AM1638" s="349"/>
      <c r="AN1638" s="349"/>
      <c r="AO1638" s="349"/>
      <c r="AP1638" s="349"/>
      <c r="AQ1638" s="349"/>
      <c r="AR1638" s="349"/>
      <c r="AS1638" s="247">
        <f>SUM(AE1638:AR1638)</f>
        <v>0</v>
      </c>
    </row>
    <row r="1639" spans="1:45" ht="15" hidden="1" customHeight="1" outlineLevel="1">
      <c r="A1639" s="434"/>
      <c r="B1639" s="245" t="s">
        <v>734</v>
      </c>
      <c r="C1639" s="242" t="s">
        <v>325</v>
      </c>
      <c r="D1639" s="246"/>
      <c r="E1639" s="246"/>
      <c r="F1639" s="246"/>
      <c r="G1639" s="246"/>
      <c r="H1639" s="246"/>
      <c r="I1639" s="246"/>
      <c r="J1639" s="246"/>
      <c r="K1639" s="246"/>
      <c r="L1639" s="246"/>
      <c r="M1639" s="246"/>
      <c r="N1639" s="246"/>
      <c r="O1639" s="246"/>
      <c r="P1639" s="246"/>
      <c r="Q1639" s="246">
        <f>Q1638</f>
        <v>12</v>
      </c>
      <c r="R1639" s="246"/>
      <c r="S1639" s="246"/>
      <c r="T1639" s="246"/>
      <c r="U1639" s="246"/>
      <c r="V1639" s="246"/>
      <c r="W1639" s="246"/>
      <c r="X1639" s="246"/>
      <c r="Y1639" s="246"/>
      <c r="Z1639" s="246"/>
      <c r="AA1639" s="246"/>
      <c r="AB1639" s="246"/>
      <c r="AC1639" s="246"/>
      <c r="AD1639" s="246"/>
      <c r="AE1639" s="345">
        <f>AE1638</f>
        <v>0</v>
      </c>
      <c r="AF1639" s="345">
        <f t="shared" ref="AF1639:AR1639" si="3644">AF1638</f>
        <v>0</v>
      </c>
      <c r="AG1639" s="345">
        <f t="shared" si="3644"/>
        <v>0</v>
      </c>
      <c r="AH1639" s="345">
        <f t="shared" si="3644"/>
        <v>0</v>
      </c>
      <c r="AI1639" s="345">
        <f t="shared" si="3644"/>
        <v>0</v>
      </c>
      <c r="AJ1639" s="345">
        <f t="shared" si="3644"/>
        <v>0</v>
      </c>
      <c r="AK1639" s="345">
        <f t="shared" si="3644"/>
        <v>0</v>
      </c>
      <c r="AL1639" s="345">
        <f t="shared" si="3644"/>
        <v>0</v>
      </c>
      <c r="AM1639" s="345">
        <f t="shared" si="3644"/>
        <v>0</v>
      </c>
      <c r="AN1639" s="345">
        <f t="shared" si="3644"/>
        <v>0</v>
      </c>
      <c r="AO1639" s="345">
        <f t="shared" si="3644"/>
        <v>0</v>
      </c>
      <c r="AP1639" s="345">
        <f t="shared" si="3644"/>
        <v>0</v>
      </c>
      <c r="AQ1639" s="345">
        <f t="shared" si="3644"/>
        <v>0</v>
      </c>
      <c r="AR1639" s="345">
        <f t="shared" si="3644"/>
        <v>0</v>
      </c>
      <c r="AS1639" s="261"/>
    </row>
    <row r="1640" spans="1:45" ht="15" hidden="1" customHeight="1" outlineLevel="1">
      <c r="A1640" s="434"/>
      <c r="B1640" s="260"/>
      <c r="C1640" s="262"/>
      <c r="D1640" s="242"/>
      <c r="E1640" s="242"/>
      <c r="F1640" s="242"/>
      <c r="G1640" s="242"/>
      <c r="H1640" s="242"/>
      <c r="I1640" s="242"/>
      <c r="J1640" s="242"/>
      <c r="K1640" s="242"/>
      <c r="L1640" s="242"/>
      <c r="M1640" s="242"/>
      <c r="N1640" s="242"/>
      <c r="O1640" s="242"/>
      <c r="P1640" s="242"/>
      <c r="Q1640" s="242"/>
      <c r="R1640" s="242"/>
      <c r="S1640" s="242"/>
      <c r="T1640" s="242"/>
      <c r="U1640" s="242"/>
      <c r="V1640" s="242"/>
      <c r="W1640" s="242"/>
      <c r="X1640" s="242"/>
      <c r="Y1640" s="242"/>
      <c r="Z1640" s="242"/>
      <c r="AA1640" s="242"/>
      <c r="AB1640" s="242"/>
      <c r="AC1640" s="242"/>
      <c r="AD1640" s="242"/>
      <c r="AE1640" s="350"/>
      <c r="AF1640" s="350"/>
      <c r="AG1640" s="350"/>
      <c r="AH1640" s="350"/>
      <c r="AI1640" s="350"/>
      <c r="AJ1640" s="350"/>
      <c r="AK1640" s="350"/>
      <c r="AL1640" s="350"/>
      <c r="AM1640" s="350"/>
      <c r="AN1640" s="350"/>
      <c r="AO1640" s="350"/>
      <c r="AP1640" s="350"/>
      <c r="AQ1640" s="350"/>
      <c r="AR1640" s="350"/>
      <c r="AS1640" s="263"/>
    </row>
    <row r="1641" spans="1:45" ht="15" hidden="1" customHeight="1" outlineLevel="1">
      <c r="A1641" s="434">
        <v>7</v>
      </c>
      <c r="B1641" s="362" t="s">
        <v>484</v>
      </c>
      <c r="C1641" s="242" t="s">
        <v>323</v>
      </c>
      <c r="D1641" s="246"/>
      <c r="E1641" s="246"/>
      <c r="F1641" s="246"/>
      <c r="G1641" s="246"/>
      <c r="H1641" s="246"/>
      <c r="I1641" s="246"/>
      <c r="J1641" s="246"/>
      <c r="K1641" s="246"/>
      <c r="L1641" s="246"/>
      <c r="M1641" s="246"/>
      <c r="N1641" s="246"/>
      <c r="O1641" s="246"/>
      <c r="P1641" s="246"/>
      <c r="Q1641" s="246">
        <v>12</v>
      </c>
      <c r="R1641" s="246"/>
      <c r="S1641" s="246"/>
      <c r="T1641" s="246"/>
      <c r="U1641" s="246"/>
      <c r="V1641" s="246"/>
      <c r="W1641" s="246"/>
      <c r="X1641" s="246"/>
      <c r="Y1641" s="246"/>
      <c r="Z1641" s="246"/>
      <c r="AA1641" s="246"/>
      <c r="AB1641" s="246"/>
      <c r="AC1641" s="246"/>
      <c r="AD1641" s="246"/>
      <c r="AE1641" s="349"/>
      <c r="AF1641" s="349"/>
      <c r="AG1641" s="349"/>
      <c r="AH1641" s="349"/>
      <c r="AI1641" s="349"/>
      <c r="AJ1641" s="349"/>
      <c r="AK1641" s="349"/>
      <c r="AL1641" s="349"/>
      <c r="AM1641" s="349"/>
      <c r="AN1641" s="349"/>
      <c r="AO1641" s="349"/>
      <c r="AP1641" s="349"/>
      <c r="AQ1641" s="349"/>
      <c r="AR1641" s="349"/>
      <c r="AS1641" s="247">
        <f>SUM(AE1641:AR1641)</f>
        <v>0</v>
      </c>
    </row>
    <row r="1642" spans="1:45" ht="15" hidden="1" customHeight="1" outlineLevel="1">
      <c r="A1642" s="434"/>
      <c r="B1642" s="245" t="s">
        <v>734</v>
      </c>
      <c r="C1642" s="242" t="s">
        <v>325</v>
      </c>
      <c r="D1642" s="246"/>
      <c r="E1642" s="246"/>
      <c r="F1642" s="246"/>
      <c r="G1642" s="246"/>
      <c r="H1642" s="246"/>
      <c r="I1642" s="246"/>
      <c r="J1642" s="246"/>
      <c r="K1642" s="246"/>
      <c r="L1642" s="246"/>
      <c r="M1642" s="246"/>
      <c r="N1642" s="246"/>
      <c r="O1642" s="246"/>
      <c r="P1642" s="246"/>
      <c r="Q1642" s="246">
        <f>Q1641</f>
        <v>12</v>
      </c>
      <c r="R1642" s="246"/>
      <c r="S1642" s="246"/>
      <c r="T1642" s="246"/>
      <c r="U1642" s="246"/>
      <c r="V1642" s="246"/>
      <c r="W1642" s="246"/>
      <c r="X1642" s="246"/>
      <c r="Y1642" s="246"/>
      <c r="Z1642" s="246"/>
      <c r="AA1642" s="246"/>
      <c r="AB1642" s="246"/>
      <c r="AC1642" s="246"/>
      <c r="AD1642" s="246"/>
      <c r="AE1642" s="345">
        <f>AE1641</f>
        <v>0</v>
      </c>
      <c r="AF1642" s="345">
        <f t="shared" ref="AF1642:AR1642" si="3645">AF1641</f>
        <v>0</v>
      </c>
      <c r="AG1642" s="345">
        <f t="shared" si="3645"/>
        <v>0</v>
      </c>
      <c r="AH1642" s="345">
        <f t="shared" si="3645"/>
        <v>0</v>
      </c>
      <c r="AI1642" s="345">
        <f t="shared" si="3645"/>
        <v>0</v>
      </c>
      <c r="AJ1642" s="345">
        <f t="shared" si="3645"/>
        <v>0</v>
      </c>
      <c r="AK1642" s="345">
        <f t="shared" si="3645"/>
        <v>0</v>
      </c>
      <c r="AL1642" s="345">
        <f t="shared" si="3645"/>
        <v>0</v>
      </c>
      <c r="AM1642" s="345">
        <f t="shared" si="3645"/>
        <v>0</v>
      </c>
      <c r="AN1642" s="345">
        <f t="shared" si="3645"/>
        <v>0</v>
      </c>
      <c r="AO1642" s="345">
        <f t="shared" si="3645"/>
        <v>0</v>
      </c>
      <c r="AP1642" s="345">
        <f t="shared" si="3645"/>
        <v>0</v>
      </c>
      <c r="AQ1642" s="345">
        <f t="shared" si="3645"/>
        <v>0</v>
      </c>
      <c r="AR1642" s="345">
        <f t="shared" si="3645"/>
        <v>0</v>
      </c>
      <c r="AS1642" s="261"/>
    </row>
    <row r="1643" spans="1:45" ht="15" hidden="1" customHeight="1" outlineLevel="1">
      <c r="A1643" s="434"/>
      <c r="B1643" s="264"/>
      <c r="C1643" s="262"/>
      <c r="D1643" s="242"/>
      <c r="E1643" s="242"/>
      <c r="F1643" s="242"/>
      <c r="G1643" s="242"/>
      <c r="H1643" s="242"/>
      <c r="I1643" s="242"/>
      <c r="J1643" s="242"/>
      <c r="K1643" s="242"/>
      <c r="L1643" s="242"/>
      <c r="M1643" s="242"/>
      <c r="N1643" s="242"/>
      <c r="O1643" s="242"/>
      <c r="P1643" s="242"/>
      <c r="Q1643" s="242"/>
      <c r="R1643" s="242"/>
      <c r="S1643" s="242"/>
      <c r="T1643" s="242"/>
      <c r="U1643" s="242"/>
      <c r="V1643" s="242"/>
      <c r="W1643" s="242"/>
      <c r="X1643" s="242"/>
      <c r="Y1643" s="242"/>
      <c r="Z1643" s="242"/>
      <c r="AA1643" s="242"/>
      <c r="AB1643" s="242"/>
      <c r="AC1643" s="242"/>
      <c r="AD1643" s="242"/>
      <c r="AE1643" s="350"/>
      <c r="AF1643" s="351"/>
      <c r="AG1643" s="350"/>
      <c r="AH1643" s="350"/>
      <c r="AI1643" s="350"/>
      <c r="AJ1643" s="350"/>
      <c r="AK1643" s="350"/>
      <c r="AL1643" s="350"/>
      <c r="AM1643" s="350"/>
      <c r="AN1643" s="350"/>
      <c r="AO1643" s="350"/>
      <c r="AP1643" s="350"/>
      <c r="AQ1643" s="350"/>
      <c r="AR1643" s="350"/>
      <c r="AS1643" s="263"/>
    </row>
    <row r="1644" spans="1:45" ht="15" hidden="1" customHeight="1" outlineLevel="1">
      <c r="A1644" s="434">
        <v>8</v>
      </c>
      <c r="B1644" s="362" t="s">
        <v>485</v>
      </c>
      <c r="C1644" s="242" t="s">
        <v>323</v>
      </c>
      <c r="D1644" s="246"/>
      <c r="E1644" s="246"/>
      <c r="F1644" s="246"/>
      <c r="G1644" s="246"/>
      <c r="H1644" s="246"/>
      <c r="I1644" s="246"/>
      <c r="J1644" s="246"/>
      <c r="K1644" s="246"/>
      <c r="L1644" s="246"/>
      <c r="M1644" s="246"/>
      <c r="N1644" s="246"/>
      <c r="O1644" s="246"/>
      <c r="P1644" s="246"/>
      <c r="Q1644" s="246">
        <v>12</v>
      </c>
      <c r="R1644" s="246"/>
      <c r="S1644" s="246"/>
      <c r="T1644" s="246"/>
      <c r="U1644" s="246"/>
      <c r="V1644" s="246"/>
      <c r="W1644" s="246"/>
      <c r="X1644" s="246"/>
      <c r="Y1644" s="246"/>
      <c r="Z1644" s="246"/>
      <c r="AA1644" s="246"/>
      <c r="AB1644" s="246"/>
      <c r="AC1644" s="246"/>
      <c r="AD1644" s="246"/>
      <c r="AE1644" s="349"/>
      <c r="AF1644" s="349"/>
      <c r="AG1644" s="349"/>
      <c r="AH1644" s="349"/>
      <c r="AI1644" s="349"/>
      <c r="AJ1644" s="349"/>
      <c r="AK1644" s="349"/>
      <c r="AL1644" s="349"/>
      <c r="AM1644" s="349"/>
      <c r="AN1644" s="349"/>
      <c r="AO1644" s="349"/>
      <c r="AP1644" s="349"/>
      <c r="AQ1644" s="349"/>
      <c r="AR1644" s="349"/>
      <c r="AS1644" s="247">
        <f>SUM(AE1644:AR1644)</f>
        <v>0</v>
      </c>
    </row>
    <row r="1645" spans="1:45" ht="15" hidden="1" customHeight="1" outlineLevel="1">
      <c r="A1645" s="434"/>
      <c r="B1645" s="245" t="s">
        <v>734</v>
      </c>
      <c r="C1645" s="242" t="s">
        <v>325</v>
      </c>
      <c r="D1645" s="246"/>
      <c r="E1645" s="246"/>
      <c r="F1645" s="246"/>
      <c r="G1645" s="246"/>
      <c r="H1645" s="246"/>
      <c r="I1645" s="246"/>
      <c r="J1645" s="246"/>
      <c r="K1645" s="246"/>
      <c r="L1645" s="246"/>
      <c r="M1645" s="246"/>
      <c r="N1645" s="246"/>
      <c r="O1645" s="246"/>
      <c r="P1645" s="246"/>
      <c r="Q1645" s="246">
        <f>Q1644</f>
        <v>12</v>
      </c>
      <c r="R1645" s="246"/>
      <c r="S1645" s="246"/>
      <c r="T1645" s="246"/>
      <c r="U1645" s="246"/>
      <c r="V1645" s="246"/>
      <c r="W1645" s="246"/>
      <c r="X1645" s="246"/>
      <c r="Y1645" s="246"/>
      <c r="Z1645" s="246"/>
      <c r="AA1645" s="246"/>
      <c r="AB1645" s="246"/>
      <c r="AC1645" s="246"/>
      <c r="AD1645" s="246"/>
      <c r="AE1645" s="345">
        <f>AE1644</f>
        <v>0</v>
      </c>
      <c r="AF1645" s="345">
        <f t="shared" ref="AF1645:AR1645" si="3646">AF1644</f>
        <v>0</v>
      </c>
      <c r="AG1645" s="345">
        <f t="shared" si="3646"/>
        <v>0</v>
      </c>
      <c r="AH1645" s="345">
        <f t="shared" si="3646"/>
        <v>0</v>
      </c>
      <c r="AI1645" s="345">
        <f t="shared" si="3646"/>
        <v>0</v>
      </c>
      <c r="AJ1645" s="345">
        <f t="shared" si="3646"/>
        <v>0</v>
      </c>
      <c r="AK1645" s="345">
        <f t="shared" si="3646"/>
        <v>0</v>
      </c>
      <c r="AL1645" s="345">
        <f t="shared" si="3646"/>
        <v>0</v>
      </c>
      <c r="AM1645" s="345">
        <f t="shared" si="3646"/>
        <v>0</v>
      </c>
      <c r="AN1645" s="345">
        <f t="shared" si="3646"/>
        <v>0</v>
      </c>
      <c r="AO1645" s="345">
        <f t="shared" si="3646"/>
        <v>0</v>
      </c>
      <c r="AP1645" s="345">
        <f t="shared" si="3646"/>
        <v>0</v>
      </c>
      <c r="AQ1645" s="345">
        <f t="shared" si="3646"/>
        <v>0</v>
      </c>
      <c r="AR1645" s="345">
        <f t="shared" si="3646"/>
        <v>0</v>
      </c>
      <c r="AS1645" s="261"/>
    </row>
    <row r="1646" spans="1:45" ht="15" hidden="1" customHeight="1" outlineLevel="1">
      <c r="A1646" s="434"/>
      <c r="B1646" s="264"/>
      <c r="C1646" s="262"/>
      <c r="D1646" s="266"/>
      <c r="E1646" s="266"/>
      <c r="F1646" s="266"/>
      <c r="G1646" s="266"/>
      <c r="H1646" s="266"/>
      <c r="I1646" s="266"/>
      <c r="J1646" s="266"/>
      <c r="K1646" s="266"/>
      <c r="L1646" s="266"/>
      <c r="M1646" s="266"/>
      <c r="N1646" s="266"/>
      <c r="O1646" s="266"/>
      <c r="P1646" s="266"/>
      <c r="Q1646" s="242"/>
      <c r="R1646" s="266"/>
      <c r="S1646" s="266"/>
      <c r="T1646" s="266"/>
      <c r="U1646" s="266"/>
      <c r="V1646" s="266"/>
      <c r="W1646" s="266"/>
      <c r="X1646" s="266"/>
      <c r="Y1646" s="266"/>
      <c r="Z1646" s="266"/>
      <c r="AA1646" s="266"/>
      <c r="AB1646" s="266"/>
      <c r="AC1646" s="266"/>
      <c r="AD1646" s="266"/>
      <c r="AE1646" s="350"/>
      <c r="AF1646" s="351"/>
      <c r="AG1646" s="350"/>
      <c r="AH1646" s="350"/>
      <c r="AI1646" s="350"/>
      <c r="AJ1646" s="350"/>
      <c r="AK1646" s="350"/>
      <c r="AL1646" s="350"/>
      <c r="AM1646" s="350"/>
      <c r="AN1646" s="350"/>
      <c r="AO1646" s="350"/>
      <c r="AP1646" s="350"/>
      <c r="AQ1646" s="350"/>
      <c r="AR1646" s="350"/>
      <c r="AS1646" s="263"/>
    </row>
    <row r="1647" spans="1:45" ht="15" hidden="1" customHeight="1" outlineLevel="1">
      <c r="A1647" s="434">
        <v>9</v>
      </c>
      <c r="B1647" s="362" t="s">
        <v>486</v>
      </c>
      <c r="C1647" s="242" t="s">
        <v>323</v>
      </c>
      <c r="D1647" s="246"/>
      <c r="E1647" s="246"/>
      <c r="F1647" s="246"/>
      <c r="G1647" s="246"/>
      <c r="H1647" s="246"/>
      <c r="I1647" s="246"/>
      <c r="J1647" s="246"/>
      <c r="K1647" s="246"/>
      <c r="L1647" s="246"/>
      <c r="M1647" s="246"/>
      <c r="N1647" s="246"/>
      <c r="O1647" s="246"/>
      <c r="P1647" s="246"/>
      <c r="Q1647" s="246">
        <v>12</v>
      </c>
      <c r="R1647" s="246"/>
      <c r="S1647" s="246"/>
      <c r="T1647" s="246"/>
      <c r="U1647" s="246"/>
      <c r="V1647" s="246"/>
      <c r="W1647" s="246"/>
      <c r="X1647" s="246"/>
      <c r="Y1647" s="246"/>
      <c r="Z1647" s="246"/>
      <c r="AA1647" s="246"/>
      <c r="AB1647" s="246"/>
      <c r="AC1647" s="246"/>
      <c r="AD1647" s="246"/>
      <c r="AE1647" s="349"/>
      <c r="AF1647" s="349"/>
      <c r="AG1647" s="349"/>
      <c r="AH1647" s="349"/>
      <c r="AI1647" s="349"/>
      <c r="AJ1647" s="349"/>
      <c r="AK1647" s="349"/>
      <c r="AL1647" s="349"/>
      <c r="AM1647" s="349"/>
      <c r="AN1647" s="349"/>
      <c r="AO1647" s="349"/>
      <c r="AP1647" s="349"/>
      <c r="AQ1647" s="349"/>
      <c r="AR1647" s="349"/>
      <c r="AS1647" s="247">
        <f>SUM(AE1647:AR1647)</f>
        <v>0</v>
      </c>
    </row>
    <row r="1648" spans="1:45" ht="15" hidden="1" customHeight="1" outlineLevel="1">
      <c r="A1648" s="434"/>
      <c r="B1648" s="245" t="s">
        <v>734</v>
      </c>
      <c r="C1648" s="242" t="s">
        <v>325</v>
      </c>
      <c r="D1648" s="246"/>
      <c r="E1648" s="246"/>
      <c r="F1648" s="246"/>
      <c r="G1648" s="246"/>
      <c r="H1648" s="246"/>
      <c r="I1648" s="246"/>
      <c r="J1648" s="246"/>
      <c r="K1648" s="246"/>
      <c r="L1648" s="246"/>
      <c r="M1648" s="246"/>
      <c r="N1648" s="246"/>
      <c r="O1648" s="246"/>
      <c r="P1648" s="246"/>
      <c r="Q1648" s="246">
        <f>Q1647</f>
        <v>12</v>
      </c>
      <c r="R1648" s="246"/>
      <c r="S1648" s="246"/>
      <c r="T1648" s="246"/>
      <c r="U1648" s="246"/>
      <c r="V1648" s="246"/>
      <c r="W1648" s="246"/>
      <c r="X1648" s="246"/>
      <c r="Y1648" s="246"/>
      <c r="Z1648" s="246"/>
      <c r="AA1648" s="246"/>
      <c r="AB1648" s="246"/>
      <c r="AC1648" s="246"/>
      <c r="AD1648" s="246"/>
      <c r="AE1648" s="345">
        <f>AE1647</f>
        <v>0</v>
      </c>
      <c r="AF1648" s="345">
        <f t="shared" ref="AF1648:AR1648" si="3647">AF1647</f>
        <v>0</v>
      </c>
      <c r="AG1648" s="345">
        <f t="shared" si="3647"/>
        <v>0</v>
      </c>
      <c r="AH1648" s="345">
        <f t="shared" si="3647"/>
        <v>0</v>
      </c>
      <c r="AI1648" s="345">
        <f t="shared" si="3647"/>
        <v>0</v>
      </c>
      <c r="AJ1648" s="345">
        <f t="shared" si="3647"/>
        <v>0</v>
      </c>
      <c r="AK1648" s="345">
        <f t="shared" si="3647"/>
        <v>0</v>
      </c>
      <c r="AL1648" s="345">
        <f t="shared" si="3647"/>
        <v>0</v>
      </c>
      <c r="AM1648" s="345">
        <f t="shared" si="3647"/>
        <v>0</v>
      </c>
      <c r="AN1648" s="345">
        <f t="shared" si="3647"/>
        <v>0</v>
      </c>
      <c r="AO1648" s="345">
        <f t="shared" si="3647"/>
        <v>0</v>
      </c>
      <c r="AP1648" s="345">
        <f t="shared" si="3647"/>
        <v>0</v>
      </c>
      <c r="AQ1648" s="345">
        <f t="shared" si="3647"/>
        <v>0</v>
      </c>
      <c r="AR1648" s="345">
        <f t="shared" si="3647"/>
        <v>0</v>
      </c>
      <c r="AS1648" s="261"/>
    </row>
    <row r="1649" spans="1:45" ht="15" hidden="1" customHeight="1" outlineLevel="1">
      <c r="A1649" s="434"/>
      <c r="B1649" s="264"/>
      <c r="C1649" s="262"/>
      <c r="D1649" s="266"/>
      <c r="E1649" s="266"/>
      <c r="F1649" s="266"/>
      <c r="G1649" s="266"/>
      <c r="H1649" s="266"/>
      <c r="I1649" s="266"/>
      <c r="J1649" s="266"/>
      <c r="K1649" s="266"/>
      <c r="L1649" s="266"/>
      <c r="M1649" s="266"/>
      <c r="N1649" s="266"/>
      <c r="O1649" s="266"/>
      <c r="P1649" s="266"/>
      <c r="Q1649" s="242"/>
      <c r="R1649" s="266"/>
      <c r="S1649" s="266"/>
      <c r="T1649" s="266"/>
      <c r="U1649" s="266"/>
      <c r="V1649" s="266"/>
      <c r="W1649" s="266"/>
      <c r="X1649" s="266"/>
      <c r="Y1649" s="266"/>
      <c r="Z1649" s="266"/>
      <c r="AA1649" s="266"/>
      <c r="AB1649" s="266"/>
      <c r="AC1649" s="266"/>
      <c r="AD1649" s="266"/>
      <c r="AE1649" s="350"/>
      <c r="AF1649" s="350"/>
      <c r="AG1649" s="350"/>
      <c r="AH1649" s="350"/>
      <c r="AI1649" s="350"/>
      <c r="AJ1649" s="350"/>
      <c r="AK1649" s="350"/>
      <c r="AL1649" s="350"/>
      <c r="AM1649" s="350"/>
      <c r="AN1649" s="350"/>
      <c r="AO1649" s="350"/>
      <c r="AP1649" s="350"/>
      <c r="AQ1649" s="350"/>
      <c r="AR1649" s="350"/>
      <c r="AS1649" s="263"/>
    </row>
    <row r="1650" spans="1:45" ht="15" hidden="1" customHeight="1" outlineLevel="1">
      <c r="A1650" s="434">
        <v>10</v>
      </c>
      <c r="B1650" s="362" t="s">
        <v>487</v>
      </c>
      <c r="C1650" s="242" t="s">
        <v>323</v>
      </c>
      <c r="D1650" s="246"/>
      <c r="E1650" s="246"/>
      <c r="F1650" s="246"/>
      <c r="G1650" s="246"/>
      <c r="H1650" s="246"/>
      <c r="I1650" s="246"/>
      <c r="J1650" s="246"/>
      <c r="K1650" s="246"/>
      <c r="L1650" s="246"/>
      <c r="M1650" s="246"/>
      <c r="N1650" s="246"/>
      <c r="O1650" s="246"/>
      <c r="P1650" s="246"/>
      <c r="Q1650" s="246">
        <v>3</v>
      </c>
      <c r="R1650" s="246"/>
      <c r="S1650" s="246"/>
      <c r="T1650" s="246"/>
      <c r="U1650" s="246"/>
      <c r="V1650" s="246"/>
      <c r="W1650" s="246"/>
      <c r="X1650" s="246"/>
      <c r="Y1650" s="246"/>
      <c r="Z1650" s="246"/>
      <c r="AA1650" s="246"/>
      <c r="AB1650" s="246"/>
      <c r="AC1650" s="246"/>
      <c r="AD1650" s="246"/>
      <c r="AE1650" s="349"/>
      <c r="AF1650" s="349"/>
      <c r="AG1650" s="349"/>
      <c r="AH1650" s="349"/>
      <c r="AI1650" s="349"/>
      <c r="AJ1650" s="349"/>
      <c r="AK1650" s="349"/>
      <c r="AL1650" s="349"/>
      <c r="AM1650" s="349"/>
      <c r="AN1650" s="349"/>
      <c r="AO1650" s="349"/>
      <c r="AP1650" s="349"/>
      <c r="AQ1650" s="349"/>
      <c r="AR1650" s="349"/>
      <c r="AS1650" s="247">
        <f>SUM(AE1650:AR1650)</f>
        <v>0</v>
      </c>
    </row>
    <row r="1651" spans="1:45" ht="15" hidden="1" customHeight="1" outlineLevel="1">
      <c r="A1651" s="434"/>
      <c r="B1651" s="245" t="s">
        <v>734</v>
      </c>
      <c r="C1651" s="242" t="s">
        <v>325</v>
      </c>
      <c r="D1651" s="246"/>
      <c r="E1651" s="246"/>
      <c r="F1651" s="246"/>
      <c r="G1651" s="246"/>
      <c r="H1651" s="246"/>
      <c r="I1651" s="246"/>
      <c r="J1651" s="246"/>
      <c r="K1651" s="246"/>
      <c r="L1651" s="246"/>
      <c r="M1651" s="246"/>
      <c r="N1651" s="246"/>
      <c r="O1651" s="246"/>
      <c r="P1651" s="246"/>
      <c r="Q1651" s="246">
        <f>Q1650</f>
        <v>3</v>
      </c>
      <c r="R1651" s="246"/>
      <c r="S1651" s="246"/>
      <c r="T1651" s="246"/>
      <c r="U1651" s="246"/>
      <c r="V1651" s="246"/>
      <c r="W1651" s="246"/>
      <c r="X1651" s="246"/>
      <c r="Y1651" s="246"/>
      <c r="Z1651" s="246"/>
      <c r="AA1651" s="246"/>
      <c r="AB1651" s="246"/>
      <c r="AC1651" s="246"/>
      <c r="AD1651" s="246"/>
      <c r="AE1651" s="345">
        <f>AE1650</f>
        <v>0</v>
      </c>
      <c r="AF1651" s="345">
        <f t="shared" ref="AF1651:AR1651" si="3648">AF1650</f>
        <v>0</v>
      </c>
      <c r="AG1651" s="345">
        <f t="shared" si="3648"/>
        <v>0</v>
      </c>
      <c r="AH1651" s="345">
        <f t="shared" si="3648"/>
        <v>0</v>
      </c>
      <c r="AI1651" s="345">
        <f t="shared" si="3648"/>
        <v>0</v>
      </c>
      <c r="AJ1651" s="345">
        <f t="shared" si="3648"/>
        <v>0</v>
      </c>
      <c r="AK1651" s="345">
        <f t="shared" si="3648"/>
        <v>0</v>
      </c>
      <c r="AL1651" s="345">
        <f t="shared" si="3648"/>
        <v>0</v>
      </c>
      <c r="AM1651" s="345">
        <f t="shared" si="3648"/>
        <v>0</v>
      </c>
      <c r="AN1651" s="345">
        <f t="shared" si="3648"/>
        <v>0</v>
      </c>
      <c r="AO1651" s="345">
        <f t="shared" si="3648"/>
        <v>0</v>
      </c>
      <c r="AP1651" s="345">
        <f t="shared" si="3648"/>
        <v>0</v>
      </c>
      <c r="AQ1651" s="345">
        <f t="shared" si="3648"/>
        <v>0</v>
      </c>
      <c r="AR1651" s="345">
        <f t="shared" si="3648"/>
        <v>0</v>
      </c>
      <c r="AS1651" s="261"/>
    </row>
    <row r="1652" spans="1:45" ht="15" hidden="1" customHeight="1" outlineLevel="1">
      <c r="A1652" s="434"/>
      <c r="B1652" s="264"/>
      <c r="C1652" s="262"/>
      <c r="D1652" s="266"/>
      <c r="E1652" s="266"/>
      <c r="F1652" s="266"/>
      <c r="G1652" s="266"/>
      <c r="H1652" s="266"/>
      <c r="I1652" s="266"/>
      <c r="J1652" s="266"/>
      <c r="K1652" s="266"/>
      <c r="L1652" s="266"/>
      <c r="M1652" s="266"/>
      <c r="N1652" s="266"/>
      <c r="O1652" s="266"/>
      <c r="P1652" s="266"/>
      <c r="Q1652" s="242"/>
      <c r="R1652" s="266"/>
      <c r="S1652" s="266"/>
      <c r="T1652" s="266"/>
      <c r="U1652" s="266"/>
      <c r="V1652" s="266"/>
      <c r="W1652" s="266"/>
      <c r="X1652" s="266"/>
      <c r="Y1652" s="266"/>
      <c r="Z1652" s="266"/>
      <c r="AA1652" s="266"/>
      <c r="AB1652" s="266"/>
      <c r="AC1652" s="266"/>
      <c r="AD1652" s="266"/>
      <c r="AE1652" s="350"/>
      <c r="AF1652" s="351"/>
      <c r="AG1652" s="350"/>
      <c r="AH1652" s="350"/>
      <c r="AI1652" s="350"/>
      <c r="AJ1652" s="350"/>
      <c r="AK1652" s="350"/>
      <c r="AL1652" s="350"/>
      <c r="AM1652" s="350"/>
      <c r="AN1652" s="350"/>
      <c r="AO1652" s="350"/>
      <c r="AP1652" s="350"/>
      <c r="AQ1652" s="350"/>
      <c r="AR1652" s="350"/>
      <c r="AS1652" s="263"/>
    </row>
    <row r="1653" spans="1:45" ht="15" hidden="1" customHeight="1" outlineLevel="1">
      <c r="A1653" s="434"/>
      <c r="B1653" s="239" t="s">
        <v>343</v>
      </c>
      <c r="C1653" s="240"/>
      <c r="D1653" s="240"/>
      <c r="E1653" s="240"/>
      <c r="F1653" s="240"/>
      <c r="G1653" s="240"/>
      <c r="H1653" s="240"/>
      <c r="I1653" s="240"/>
      <c r="J1653" s="240"/>
      <c r="K1653" s="240"/>
      <c r="L1653" s="240"/>
      <c r="M1653" s="240"/>
      <c r="N1653" s="240"/>
      <c r="O1653" s="240"/>
      <c r="P1653" s="240"/>
      <c r="Q1653" s="241"/>
      <c r="R1653" s="240"/>
      <c r="S1653" s="240"/>
      <c r="T1653" s="240"/>
      <c r="U1653" s="240"/>
      <c r="V1653" s="240"/>
      <c r="W1653" s="240"/>
      <c r="X1653" s="240"/>
      <c r="Y1653" s="240"/>
      <c r="Z1653" s="240"/>
      <c r="AA1653" s="240"/>
      <c r="AB1653" s="240"/>
      <c r="AC1653" s="240"/>
      <c r="AD1653" s="240"/>
      <c r="AE1653" s="348"/>
      <c r="AF1653" s="348"/>
      <c r="AG1653" s="348"/>
      <c r="AH1653" s="348"/>
      <c r="AI1653" s="348"/>
      <c r="AJ1653" s="348"/>
      <c r="AK1653" s="348"/>
      <c r="AL1653" s="348"/>
      <c r="AM1653" s="348"/>
      <c r="AN1653" s="348"/>
      <c r="AO1653" s="348"/>
      <c r="AP1653" s="348"/>
      <c r="AQ1653" s="348"/>
      <c r="AR1653" s="348"/>
      <c r="AS1653" s="243"/>
    </row>
    <row r="1654" spans="1:45" ht="15" hidden="1" customHeight="1" outlineLevel="1">
      <c r="A1654" s="434">
        <v>11</v>
      </c>
      <c r="B1654" s="362" t="s">
        <v>488</v>
      </c>
      <c r="C1654" s="242" t="s">
        <v>323</v>
      </c>
      <c r="D1654" s="246"/>
      <c r="E1654" s="246"/>
      <c r="F1654" s="246"/>
      <c r="G1654" s="246"/>
      <c r="H1654" s="246"/>
      <c r="I1654" s="246"/>
      <c r="J1654" s="246"/>
      <c r="K1654" s="246"/>
      <c r="L1654" s="246"/>
      <c r="M1654" s="246"/>
      <c r="N1654" s="246"/>
      <c r="O1654" s="246"/>
      <c r="P1654" s="246"/>
      <c r="Q1654" s="246">
        <v>12</v>
      </c>
      <c r="R1654" s="246"/>
      <c r="S1654" s="246"/>
      <c r="T1654" s="246"/>
      <c r="U1654" s="246"/>
      <c r="V1654" s="246"/>
      <c r="W1654" s="246"/>
      <c r="X1654" s="246"/>
      <c r="Y1654" s="246"/>
      <c r="Z1654" s="246"/>
      <c r="AA1654" s="246"/>
      <c r="AB1654" s="246"/>
      <c r="AC1654" s="246"/>
      <c r="AD1654" s="246"/>
      <c r="AE1654" s="360"/>
      <c r="AF1654" s="349"/>
      <c r="AG1654" s="349"/>
      <c r="AH1654" s="349"/>
      <c r="AI1654" s="349"/>
      <c r="AJ1654" s="349"/>
      <c r="AK1654" s="349"/>
      <c r="AL1654" s="349"/>
      <c r="AM1654" s="349"/>
      <c r="AN1654" s="349"/>
      <c r="AO1654" s="349"/>
      <c r="AP1654" s="349"/>
      <c r="AQ1654" s="349"/>
      <c r="AR1654" s="349"/>
      <c r="AS1654" s="247">
        <f>SUM(AE1654:AR1654)</f>
        <v>0</v>
      </c>
    </row>
    <row r="1655" spans="1:45" ht="15" hidden="1" customHeight="1" outlineLevel="1">
      <c r="A1655" s="434"/>
      <c r="B1655" s="245" t="s">
        <v>734</v>
      </c>
      <c r="C1655" s="242" t="s">
        <v>325</v>
      </c>
      <c r="D1655" s="246"/>
      <c r="E1655" s="246"/>
      <c r="F1655" s="246"/>
      <c r="G1655" s="246"/>
      <c r="H1655" s="246"/>
      <c r="I1655" s="246"/>
      <c r="J1655" s="246"/>
      <c r="K1655" s="246"/>
      <c r="L1655" s="246"/>
      <c r="M1655" s="246"/>
      <c r="N1655" s="246"/>
      <c r="O1655" s="246"/>
      <c r="P1655" s="246"/>
      <c r="Q1655" s="246">
        <f>Q1654</f>
        <v>12</v>
      </c>
      <c r="R1655" s="246"/>
      <c r="S1655" s="246"/>
      <c r="T1655" s="246"/>
      <c r="U1655" s="246"/>
      <c r="V1655" s="246"/>
      <c r="W1655" s="246"/>
      <c r="X1655" s="246"/>
      <c r="Y1655" s="246"/>
      <c r="Z1655" s="246"/>
      <c r="AA1655" s="246"/>
      <c r="AB1655" s="246"/>
      <c r="AC1655" s="246"/>
      <c r="AD1655" s="246"/>
      <c r="AE1655" s="345">
        <f>AE1654</f>
        <v>0</v>
      </c>
      <c r="AF1655" s="345">
        <f t="shared" ref="AF1655:AR1655" si="3649">AF1654</f>
        <v>0</v>
      </c>
      <c r="AG1655" s="345">
        <f t="shared" si="3649"/>
        <v>0</v>
      </c>
      <c r="AH1655" s="345">
        <f t="shared" si="3649"/>
        <v>0</v>
      </c>
      <c r="AI1655" s="345">
        <f t="shared" si="3649"/>
        <v>0</v>
      </c>
      <c r="AJ1655" s="345">
        <f t="shared" si="3649"/>
        <v>0</v>
      </c>
      <c r="AK1655" s="345">
        <f t="shared" si="3649"/>
        <v>0</v>
      </c>
      <c r="AL1655" s="345">
        <f t="shared" si="3649"/>
        <v>0</v>
      </c>
      <c r="AM1655" s="345">
        <f t="shared" si="3649"/>
        <v>0</v>
      </c>
      <c r="AN1655" s="345">
        <f t="shared" si="3649"/>
        <v>0</v>
      </c>
      <c r="AO1655" s="345">
        <f t="shared" si="3649"/>
        <v>0</v>
      </c>
      <c r="AP1655" s="345">
        <f t="shared" si="3649"/>
        <v>0</v>
      </c>
      <c r="AQ1655" s="345">
        <f t="shared" si="3649"/>
        <v>0</v>
      </c>
      <c r="AR1655" s="345">
        <f t="shared" si="3649"/>
        <v>0</v>
      </c>
      <c r="AS1655" s="248"/>
    </row>
    <row r="1656" spans="1:45" ht="15" hidden="1" customHeight="1" outlineLevel="1">
      <c r="A1656" s="434"/>
      <c r="B1656" s="265"/>
      <c r="C1656" s="256"/>
      <c r="D1656" s="242"/>
      <c r="E1656" s="242"/>
      <c r="F1656" s="242"/>
      <c r="G1656" s="242"/>
      <c r="H1656" s="242"/>
      <c r="I1656" s="242"/>
      <c r="J1656" s="242"/>
      <c r="K1656" s="242"/>
      <c r="L1656" s="242"/>
      <c r="M1656" s="242"/>
      <c r="N1656" s="242"/>
      <c r="O1656" s="242"/>
      <c r="P1656" s="242"/>
      <c r="Q1656" s="242"/>
      <c r="R1656" s="242"/>
      <c r="S1656" s="242"/>
      <c r="T1656" s="242"/>
      <c r="U1656" s="242"/>
      <c r="V1656" s="242"/>
      <c r="W1656" s="242"/>
      <c r="X1656" s="242"/>
      <c r="Y1656" s="242"/>
      <c r="Z1656" s="242"/>
      <c r="AA1656" s="242"/>
      <c r="AB1656" s="242"/>
      <c r="AC1656" s="242"/>
      <c r="AD1656" s="242"/>
      <c r="AE1656" s="346"/>
      <c r="AF1656" s="355"/>
      <c r="AG1656" s="355"/>
      <c r="AH1656" s="355"/>
      <c r="AI1656" s="355"/>
      <c r="AJ1656" s="355"/>
      <c r="AK1656" s="355"/>
      <c r="AL1656" s="355"/>
      <c r="AM1656" s="355"/>
      <c r="AN1656" s="355"/>
      <c r="AO1656" s="355"/>
      <c r="AP1656" s="355"/>
      <c r="AQ1656" s="355"/>
      <c r="AR1656" s="355"/>
      <c r="AS1656" s="257"/>
    </row>
    <row r="1657" spans="1:45" ht="28.5" hidden="1" customHeight="1" outlineLevel="1">
      <c r="A1657" s="434">
        <v>12</v>
      </c>
      <c r="B1657" s="362" t="s">
        <v>489</v>
      </c>
      <c r="C1657" s="242" t="s">
        <v>323</v>
      </c>
      <c r="D1657" s="246"/>
      <c r="E1657" s="246"/>
      <c r="F1657" s="246"/>
      <c r="G1657" s="246"/>
      <c r="H1657" s="246"/>
      <c r="I1657" s="246"/>
      <c r="J1657" s="246"/>
      <c r="K1657" s="246"/>
      <c r="L1657" s="246"/>
      <c r="M1657" s="246"/>
      <c r="N1657" s="246"/>
      <c r="O1657" s="246"/>
      <c r="P1657" s="246"/>
      <c r="Q1657" s="246">
        <v>12</v>
      </c>
      <c r="R1657" s="246"/>
      <c r="S1657" s="246"/>
      <c r="T1657" s="246"/>
      <c r="U1657" s="246"/>
      <c r="V1657" s="246"/>
      <c r="W1657" s="246"/>
      <c r="X1657" s="246"/>
      <c r="Y1657" s="246"/>
      <c r="Z1657" s="246"/>
      <c r="AA1657" s="246"/>
      <c r="AB1657" s="246"/>
      <c r="AC1657" s="246"/>
      <c r="AD1657" s="246"/>
      <c r="AE1657" s="344"/>
      <c r="AF1657" s="349"/>
      <c r="AG1657" s="349"/>
      <c r="AH1657" s="349"/>
      <c r="AI1657" s="349"/>
      <c r="AJ1657" s="349"/>
      <c r="AK1657" s="349"/>
      <c r="AL1657" s="349"/>
      <c r="AM1657" s="349"/>
      <c r="AN1657" s="349"/>
      <c r="AO1657" s="349"/>
      <c r="AP1657" s="349"/>
      <c r="AQ1657" s="349"/>
      <c r="AR1657" s="349"/>
      <c r="AS1657" s="247">
        <f>SUM(AE1657:AR1657)</f>
        <v>0</v>
      </c>
    </row>
    <row r="1658" spans="1:45" ht="15" hidden="1" customHeight="1" outlineLevel="1">
      <c r="A1658" s="434"/>
      <c r="B1658" s="245" t="s">
        <v>734</v>
      </c>
      <c r="C1658" s="242" t="s">
        <v>325</v>
      </c>
      <c r="D1658" s="246"/>
      <c r="E1658" s="246"/>
      <c r="F1658" s="246"/>
      <c r="G1658" s="246"/>
      <c r="H1658" s="246"/>
      <c r="I1658" s="246"/>
      <c r="J1658" s="246"/>
      <c r="K1658" s="246"/>
      <c r="L1658" s="246"/>
      <c r="M1658" s="246"/>
      <c r="N1658" s="246"/>
      <c r="O1658" s="246"/>
      <c r="P1658" s="246"/>
      <c r="Q1658" s="246">
        <f>Q1657</f>
        <v>12</v>
      </c>
      <c r="R1658" s="246"/>
      <c r="S1658" s="246"/>
      <c r="T1658" s="246"/>
      <c r="U1658" s="246"/>
      <c r="V1658" s="246"/>
      <c r="W1658" s="246"/>
      <c r="X1658" s="246"/>
      <c r="Y1658" s="246"/>
      <c r="Z1658" s="246"/>
      <c r="AA1658" s="246"/>
      <c r="AB1658" s="246"/>
      <c r="AC1658" s="246"/>
      <c r="AD1658" s="246"/>
      <c r="AE1658" s="345">
        <f>AE1657</f>
        <v>0</v>
      </c>
      <c r="AF1658" s="345">
        <f t="shared" ref="AF1658:AR1658" si="3650">AF1657</f>
        <v>0</v>
      </c>
      <c r="AG1658" s="345">
        <f t="shared" si="3650"/>
        <v>0</v>
      </c>
      <c r="AH1658" s="345">
        <f t="shared" si="3650"/>
        <v>0</v>
      </c>
      <c r="AI1658" s="345">
        <f t="shared" si="3650"/>
        <v>0</v>
      </c>
      <c r="AJ1658" s="345">
        <f t="shared" si="3650"/>
        <v>0</v>
      </c>
      <c r="AK1658" s="345">
        <f t="shared" si="3650"/>
        <v>0</v>
      </c>
      <c r="AL1658" s="345">
        <f t="shared" si="3650"/>
        <v>0</v>
      </c>
      <c r="AM1658" s="345">
        <f t="shared" si="3650"/>
        <v>0</v>
      </c>
      <c r="AN1658" s="345">
        <f t="shared" si="3650"/>
        <v>0</v>
      </c>
      <c r="AO1658" s="345">
        <f t="shared" si="3650"/>
        <v>0</v>
      </c>
      <c r="AP1658" s="345">
        <f t="shared" si="3650"/>
        <v>0</v>
      </c>
      <c r="AQ1658" s="345">
        <f t="shared" si="3650"/>
        <v>0</v>
      </c>
      <c r="AR1658" s="345">
        <f t="shared" si="3650"/>
        <v>0</v>
      </c>
      <c r="AS1658" s="248"/>
    </row>
    <row r="1659" spans="1:45" ht="15" hidden="1" customHeight="1" outlineLevel="1">
      <c r="A1659" s="434"/>
      <c r="B1659" s="265"/>
      <c r="C1659" s="256"/>
      <c r="D1659" s="242"/>
      <c r="E1659" s="242"/>
      <c r="F1659" s="242"/>
      <c r="G1659" s="242"/>
      <c r="H1659" s="242"/>
      <c r="I1659" s="242"/>
      <c r="J1659" s="242"/>
      <c r="K1659" s="242"/>
      <c r="L1659" s="242"/>
      <c r="M1659" s="242"/>
      <c r="N1659" s="242"/>
      <c r="O1659" s="242"/>
      <c r="P1659" s="242"/>
      <c r="Q1659" s="242"/>
      <c r="R1659" s="242"/>
      <c r="S1659" s="242"/>
      <c r="T1659" s="242"/>
      <c r="U1659" s="242"/>
      <c r="V1659" s="242"/>
      <c r="W1659" s="242"/>
      <c r="X1659" s="242"/>
      <c r="Y1659" s="242"/>
      <c r="Z1659" s="242"/>
      <c r="AA1659" s="242"/>
      <c r="AB1659" s="242"/>
      <c r="AC1659" s="242"/>
      <c r="AD1659" s="242"/>
      <c r="AE1659" s="356"/>
      <c r="AF1659" s="356"/>
      <c r="AG1659" s="346"/>
      <c r="AH1659" s="346"/>
      <c r="AI1659" s="346"/>
      <c r="AJ1659" s="346"/>
      <c r="AK1659" s="346"/>
      <c r="AL1659" s="346"/>
      <c r="AM1659" s="346"/>
      <c r="AN1659" s="346"/>
      <c r="AO1659" s="346"/>
      <c r="AP1659" s="346"/>
      <c r="AQ1659" s="346"/>
      <c r="AR1659" s="346"/>
      <c r="AS1659" s="257"/>
    </row>
    <row r="1660" spans="1:45" ht="15" hidden="1" customHeight="1" outlineLevel="1">
      <c r="A1660" s="434">
        <v>13</v>
      </c>
      <c r="B1660" s="362" t="s">
        <v>490</v>
      </c>
      <c r="C1660" s="242" t="s">
        <v>323</v>
      </c>
      <c r="D1660" s="246"/>
      <c r="E1660" s="246"/>
      <c r="F1660" s="246"/>
      <c r="G1660" s="246"/>
      <c r="H1660" s="246"/>
      <c r="I1660" s="246"/>
      <c r="J1660" s="246"/>
      <c r="K1660" s="246"/>
      <c r="L1660" s="246"/>
      <c r="M1660" s="246"/>
      <c r="N1660" s="246"/>
      <c r="O1660" s="246"/>
      <c r="P1660" s="246"/>
      <c r="Q1660" s="246">
        <v>12</v>
      </c>
      <c r="R1660" s="246"/>
      <c r="S1660" s="246"/>
      <c r="T1660" s="246"/>
      <c r="U1660" s="246"/>
      <c r="V1660" s="246"/>
      <c r="W1660" s="246"/>
      <c r="X1660" s="246"/>
      <c r="Y1660" s="246"/>
      <c r="Z1660" s="246"/>
      <c r="AA1660" s="246"/>
      <c r="AB1660" s="246"/>
      <c r="AC1660" s="246"/>
      <c r="AD1660" s="246"/>
      <c r="AE1660" s="344"/>
      <c r="AF1660" s="349"/>
      <c r="AG1660" s="349"/>
      <c r="AH1660" s="349"/>
      <c r="AI1660" s="349"/>
      <c r="AJ1660" s="349"/>
      <c r="AK1660" s="349"/>
      <c r="AL1660" s="349"/>
      <c r="AM1660" s="349"/>
      <c r="AN1660" s="349"/>
      <c r="AO1660" s="349"/>
      <c r="AP1660" s="349"/>
      <c r="AQ1660" s="349"/>
      <c r="AR1660" s="349"/>
      <c r="AS1660" s="247">
        <f>SUM(AE1660:AR1660)</f>
        <v>0</v>
      </c>
    </row>
    <row r="1661" spans="1:45" ht="15" hidden="1" customHeight="1" outlineLevel="1">
      <c r="A1661" s="434"/>
      <c r="B1661" s="245" t="s">
        <v>734</v>
      </c>
      <c r="C1661" s="242" t="s">
        <v>325</v>
      </c>
      <c r="D1661" s="246"/>
      <c r="E1661" s="246"/>
      <c r="F1661" s="246"/>
      <c r="G1661" s="246"/>
      <c r="H1661" s="246"/>
      <c r="I1661" s="246"/>
      <c r="J1661" s="246"/>
      <c r="K1661" s="246"/>
      <c r="L1661" s="246"/>
      <c r="M1661" s="246"/>
      <c r="N1661" s="246"/>
      <c r="O1661" s="246"/>
      <c r="P1661" s="246"/>
      <c r="Q1661" s="246">
        <f>Q1660</f>
        <v>12</v>
      </c>
      <c r="R1661" s="246"/>
      <c r="S1661" s="246"/>
      <c r="T1661" s="246"/>
      <c r="U1661" s="246"/>
      <c r="V1661" s="246"/>
      <c r="W1661" s="246"/>
      <c r="X1661" s="246"/>
      <c r="Y1661" s="246"/>
      <c r="Z1661" s="246"/>
      <c r="AA1661" s="246"/>
      <c r="AB1661" s="246"/>
      <c r="AC1661" s="246"/>
      <c r="AD1661" s="246"/>
      <c r="AE1661" s="345">
        <f>AE1660</f>
        <v>0</v>
      </c>
      <c r="AF1661" s="345">
        <f t="shared" ref="AF1661:AR1661" si="3651">AF1660</f>
        <v>0</v>
      </c>
      <c r="AG1661" s="345">
        <f t="shared" si="3651"/>
        <v>0</v>
      </c>
      <c r="AH1661" s="345">
        <f t="shared" si="3651"/>
        <v>0</v>
      </c>
      <c r="AI1661" s="345">
        <f t="shared" si="3651"/>
        <v>0</v>
      </c>
      <c r="AJ1661" s="345">
        <f t="shared" si="3651"/>
        <v>0</v>
      </c>
      <c r="AK1661" s="345">
        <f t="shared" si="3651"/>
        <v>0</v>
      </c>
      <c r="AL1661" s="345">
        <f t="shared" si="3651"/>
        <v>0</v>
      </c>
      <c r="AM1661" s="345">
        <f t="shared" si="3651"/>
        <v>0</v>
      </c>
      <c r="AN1661" s="345">
        <f t="shared" si="3651"/>
        <v>0</v>
      </c>
      <c r="AO1661" s="345">
        <f t="shared" si="3651"/>
        <v>0</v>
      </c>
      <c r="AP1661" s="345">
        <f t="shared" si="3651"/>
        <v>0</v>
      </c>
      <c r="AQ1661" s="345">
        <f t="shared" si="3651"/>
        <v>0</v>
      </c>
      <c r="AR1661" s="345">
        <f t="shared" si="3651"/>
        <v>0</v>
      </c>
      <c r="AS1661" s="257"/>
    </row>
    <row r="1662" spans="1:45" ht="15" hidden="1" customHeight="1" outlineLevel="1">
      <c r="A1662" s="434"/>
      <c r="B1662" s="265"/>
      <c r="C1662" s="256"/>
      <c r="D1662" s="242"/>
      <c r="E1662" s="242"/>
      <c r="F1662" s="242"/>
      <c r="G1662" s="242"/>
      <c r="H1662" s="242"/>
      <c r="I1662" s="242"/>
      <c r="J1662" s="242"/>
      <c r="K1662" s="242"/>
      <c r="L1662" s="242"/>
      <c r="M1662" s="242"/>
      <c r="N1662" s="242"/>
      <c r="O1662" s="242"/>
      <c r="P1662" s="242"/>
      <c r="Q1662" s="242"/>
      <c r="R1662" s="242"/>
      <c r="S1662" s="242"/>
      <c r="T1662" s="242"/>
      <c r="U1662" s="242"/>
      <c r="V1662" s="242"/>
      <c r="W1662" s="242"/>
      <c r="X1662" s="242"/>
      <c r="Y1662" s="242"/>
      <c r="Z1662" s="242"/>
      <c r="AA1662" s="242"/>
      <c r="AB1662" s="242"/>
      <c r="AC1662" s="242"/>
      <c r="AD1662" s="242"/>
      <c r="AE1662" s="346"/>
      <c r="AF1662" s="346"/>
      <c r="AG1662" s="346"/>
      <c r="AH1662" s="346"/>
      <c r="AI1662" s="346"/>
      <c r="AJ1662" s="346"/>
      <c r="AK1662" s="346"/>
      <c r="AL1662" s="346"/>
      <c r="AM1662" s="346"/>
      <c r="AN1662" s="346"/>
      <c r="AO1662" s="346"/>
      <c r="AP1662" s="346"/>
      <c r="AQ1662" s="346"/>
      <c r="AR1662" s="346"/>
      <c r="AS1662" s="257"/>
    </row>
    <row r="1663" spans="1:45" ht="15" hidden="1" customHeight="1" outlineLevel="1">
      <c r="A1663" s="434"/>
      <c r="B1663" s="239" t="s">
        <v>491</v>
      </c>
      <c r="C1663" s="240"/>
      <c r="D1663" s="241"/>
      <c r="E1663" s="241"/>
      <c r="F1663" s="241"/>
      <c r="G1663" s="241"/>
      <c r="H1663" s="241"/>
      <c r="I1663" s="241"/>
      <c r="J1663" s="241"/>
      <c r="K1663" s="241"/>
      <c r="L1663" s="241"/>
      <c r="M1663" s="241"/>
      <c r="N1663" s="241"/>
      <c r="O1663" s="241"/>
      <c r="P1663" s="241"/>
      <c r="Q1663" s="241"/>
      <c r="R1663" s="241"/>
      <c r="S1663" s="240"/>
      <c r="T1663" s="240"/>
      <c r="U1663" s="240"/>
      <c r="V1663" s="240"/>
      <c r="W1663" s="240"/>
      <c r="X1663" s="240"/>
      <c r="Y1663" s="240"/>
      <c r="Z1663" s="240"/>
      <c r="AA1663" s="240"/>
      <c r="AB1663" s="240"/>
      <c r="AC1663" s="240"/>
      <c r="AD1663" s="240"/>
      <c r="AE1663" s="348"/>
      <c r="AF1663" s="348"/>
      <c r="AG1663" s="348"/>
      <c r="AH1663" s="348"/>
      <c r="AI1663" s="348"/>
      <c r="AJ1663" s="348"/>
      <c r="AK1663" s="348"/>
      <c r="AL1663" s="348"/>
      <c r="AM1663" s="348"/>
      <c r="AN1663" s="348"/>
      <c r="AO1663" s="348"/>
      <c r="AP1663" s="348"/>
      <c r="AQ1663" s="348"/>
      <c r="AR1663" s="348"/>
      <c r="AS1663" s="243"/>
    </row>
    <row r="1664" spans="1:45" ht="15" hidden="1" customHeight="1" outlineLevel="1">
      <c r="A1664" s="434">
        <v>14</v>
      </c>
      <c r="B1664" s="265" t="s">
        <v>492</v>
      </c>
      <c r="C1664" s="242" t="s">
        <v>323</v>
      </c>
      <c r="D1664" s="246"/>
      <c r="E1664" s="246"/>
      <c r="F1664" s="246"/>
      <c r="G1664" s="246"/>
      <c r="H1664" s="246"/>
      <c r="I1664" s="246"/>
      <c r="J1664" s="246"/>
      <c r="K1664" s="246"/>
      <c r="L1664" s="246"/>
      <c r="M1664" s="246"/>
      <c r="N1664" s="246"/>
      <c r="O1664" s="246"/>
      <c r="P1664" s="246"/>
      <c r="Q1664" s="246">
        <v>12</v>
      </c>
      <c r="R1664" s="246"/>
      <c r="S1664" s="246"/>
      <c r="T1664" s="246"/>
      <c r="U1664" s="246"/>
      <c r="V1664" s="246"/>
      <c r="W1664" s="246"/>
      <c r="X1664" s="246"/>
      <c r="Y1664" s="246"/>
      <c r="Z1664" s="246"/>
      <c r="AA1664" s="246"/>
      <c r="AB1664" s="246"/>
      <c r="AC1664" s="246"/>
      <c r="AD1664" s="246"/>
      <c r="AE1664" s="344"/>
      <c r="AF1664" s="344"/>
      <c r="AG1664" s="344"/>
      <c r="AH1664" s="344"/>
      <c r="AI1664" s="344"/>
      <c r="AJ1664" s="344"/>
      <c r="AK1664" s="344"/>
      <c r="AL1664" s="344"/>
      <c r="AM1664" s="344"/>
      <c r="AN1664" s="344"/>
      <c r="AO1664" s="344"/>
      <c r="AP1664" s="344"/>
      <c r="AQ1664" s="344"/>
      <c r="AR1664" s="344"/>
      <c r="AS1664" s="247">
        <f>SUM(AE1664:AR1664)</f>
        <v>0</v>
      </c>
    </row>
    <row r="1665" spans="1:46" ht="15" hidden="1" customHeight="1" outlineLevel="1">
      <c r="A1665" s="434"/>
      <c r="B1665" s="245" t="s">
        <v>734</v>
      </c>
      <c r="C1665" s="242" t="s">
        <v>325</v>
      </c>
      <c r="D1665" s="246"/>
      <c r="E1665" s="246"/>
      <c r="F1665" s="246"/>
      <c r="G1665" s="246"/>
      <c r="H1665" s="246"/>
      <c r="I1665" s="246"/>
      <c r="J1665" s="246"/>
      <c r="K1665" s="246"/>
      <c r="L1665" s="246"/>
      <c r="M1665" s="246"/>
      <c r="N1665" s="246"/>
      <c r="O1665" s="246"/>
      <c r="P1665" s="246"/>
      <c r="Q1665" s="246">
        <f>Q1664</f>
        <v>12</v>
      </c>
      <c r="R1665" s="246"/>
      <c r="S1665" s="246"/>
      <c r="T1665" s="246"/>
      <c r="U1665" s="246"/>
      <c r="V1665" s="246"/>
      <c r="W1665" s="246"/>
      <c r="X1665" s="246"/>
      <c r="Y1665" s="246"/>
      <c r="Z1665" s="246"/>
      <c r="AA1665" s="246"/>
      <c r="AB1665" s="246"/>
      <c r="AC1665" s="246"/>
      <c r="AD1665" s="246"/>
      <c r="AE1665" s="345">
        <f>AE1664</f>
        <v>0</v>
      </c>
      <c r="AF1665" s="345">
        <f t="shared" ref="AF1665:AR1665" si="3652">AF1664</f>
        <v>0</v>
      </c>
      <c r="AG1665" s="345">
        <f t="shared" si="3652"/>
        <v>0</v>
      </c>
      <c r="AH1665" s="345">
        <f t="shared" si="3652"/>
        <v>0</v>
      </c>
      <c r="AI1665" s="345">
        <f t="shared" si="3652"/>
        <v>0</v>
      </c>
      <c r="AJ1665" s="345">
        <f t="shared" si="3652"/>
        <v>0</v>
      </c>
      <c r="AK1665" s="345">
        <f t="shared" si="3652"/>
        <v>0</v>
      </c>
      <c r="AL1665" s="345">
        <f t="shared" si="3652"/>
        <v>0</v>
      </c>
      <c r="AM1665" s="345">
        <f t="shared" si="3652"/>
        <v>0</v>
      </c>
      <c r="AN1665" s="345">
        <f t="shared" si="3652"/>
        <v>0</v>
      </c>
      <c r="AO1665" s="345">
        <f t="shared" si="3652"/>
        <v>0</v>
      </c>
      <c r="AP1665" s="345">
        <f t="shared" si="3652"/>
        <v>0</v>
      </c>
      <c r="AQ1665" s="345">
        <f t="shared" si="3652"/>
        <v>0</v>
      </c>
      <c r="AR1665" s="345">
        <f t="shared" si="3652"/>
        <v>0</v>
      </c>
      <c r="AS1665" s="248"/>
    </row>
    <row r="1666" spans="1:46" ht="15" hidden="1" customHeight="1" outlineLevel="1">
      <c r="A1666" s="434"/>
      <c r="B1666" s="265"/>
      <c r="C1666" s="256"/>
      <c r="D1666" s="242"/>
      <c r="E1666" s="242"/>
      <c r="F1666" s="242"/>
      <c r="G1666" s="242"/>
      <c r="H1666" s="242"/>
      <c r="I1666" s="242"/>
      <c r="J1666" s="242"/>
      <c r="K1666" s="242"/>
      <c r="L1666" s="242"/>
      <c r="M1666" s="242"/>
      <c r="N1666" s="242"/>
      <c r="O1666" s="242"/>
      <c r="P1666" s="242"/>
      <c r="Q1666" s="386"/>
      <c r="R1666" s="242"/>
      <c r="S1666" s="242"/>
      <c r="T1666" s="242"/>
      <c r="U1666" s="242"/>
      <c r="V1666" s="242"/>
      <c r="W1666" s="242"/>
      <c r="X1666" s="242"/>
      <c r="Y1666" s="242"/>
      <c r="Z1666" s="242"/>
      <c r="AA1666" s="242"/>
      <c r="AB1666" s="242"/>
      <c r="AC1666" s="242"/>
      <c r="AD1666" s="242"/>
      <c r="AE1666" s="346"/>
      <c r="AF1666" s="346"/>
      <c r="AG1666" s="346"/>
      <c r="AH1666" s="346"/>
      <c r="AI1666" s="346"/>
      <c r="AJ1666" s="346"/>
      <c r="AK1666" s="346"/>
      <c r="AL1666" s="346"/>
      <c r="AM1666" s="346"/>
      <c r="AN1666" s="346"/>
      <c r="AO1666" s="346"/>
      <c r="AP1666" s="346"/>
      <c r="AQ1666" s="346"/>
      <c r="AR1666" s="346"/>
      <c r="AS1666" s="252"/>
      <c r="AT1666" s="508"/>
    </row>
    <row r="1667" spans="1:46" s="234" customFormat="1" ht="15.6" hidden="1" outlineLevel="1">
      <c r="A1667" s="434"/>
      <c r="B1667" s="239" t="s">
        <v>296</v>
      </c>
      <c r="C1667" s="242"/>
      <c r="D1667" s="242"/>
      <c r="E1667" s="242"/>
      <c r="F1667" s="242"/>
      <c r="G1667" s="242"/>
      <c r="H1667" s="242"/>
      <c r="I1667" s="242"/>
      <c r="J1667" s="242"/>
      <c r="K1667" s="242"/>
      <c r="L1667" s="242"/>
      <c r="M1667" s="242"/>
      <c r="N1667" s="242"/>
      <c r="O1667" s="242"/>
      <c r="P1667" s="242"/>
      <c r="Q1667" s="242"/>
      <c r="R1667" s="242"/>
      <c r="S1667" s="242"/>
      <c r="T1667" s="242"/>
      <c r="U1667" s="242"/>
      <c r="V1667" s="242"/>
      <c r="W1667" s="242"/>
      <c r="X1667" s="242"/>
      <c r="Y1667" s="242"/>
      <c r="Z1667" s="242"/>
      <c r="AA1667" s="242"/>
      <c r="AB1667" s="242"/>
      <c r="AC1667" s="242"/>
      <c r="AD1667" s="242"/>
      <c r="AE1667" s="346"/>
      <c r="AF1667" s="346"/>
      <c r="AG1667" s="346"/>
      <c r="AH1667" s="346"/>
      <c r="AI1667" s="346"/>
      <c r="AJ1667" s="346"/>
      <c r="AK1667" s="350"/>
      <c r="AL1667" s="350"/>
      <c r="AM1667" s="350"/>
      <c r="AN1667" s="350"/>
      <c r="AO1667" s="350"/>
      <c r="AP1667" s="350"/>
      <c r="AQ1667" s="350"/>
      <c r="AR1667" s="350"/>
      <c r="AS1667" s="423"/>
      <c r="AT1667" s="509"/>
    </row>
    <row r="1668" spans="1:46" ht="15" hidden="1" outlineLevel="1">
      <c r="A1668" s="434">
        <v>15</v>
      </c>
      <c r="B1668" s="245" t="s">
        <v>493</v>
      </c>
      <c r="C1668" s="242" t="s">
        <v>323</v>
      </c>
      <c r="D1668" s="246"/>
      <c r="E1668" s="246"/>
      <c r="F1668" s="246"/>
      <c r="G1668" s="246"/>
      <c r="H1668" s="246"/>
      <c r="I1668" s="246"/>
      <c r="J1668" s="246"/>
      <c r="K1668" s="246"/>
      <c r="L1668" s="246"/>
      <c r="M1668" s="246"/>
      <c r="N1668" s="246"/>
      <c r="O1668" s="246"/>
      <c r="P1668" s="246"/>
      <c r="Q1668" s="246">
        <v>0</v>
      </c>
      <c r="R1668" s="246"/>
      <c r="S1668" s="246"/>
      <c r="T1668" s="246"/>
      <c r="U1668" s="246"/>
      <c r="V1668" s="246"/>
      <c r="W1668" s="246"/>
      <c r="X1668" s="246"/>
      <c r="Y1668" s="246"/>
      <c r="Z1668" s="246"/>
      <c r="AA1668" s="246"/>
      <c r="AB1668" s="246"/>
      <c r="AC1668" s="246"/>
      <c r="AD1668" s="246"/>
      <c r="AE1668" s="344"/>
      <c r="AF1668" s="344"/>
      <c r="AG1668" s="344"/>
      <c r="AH1668" s="344"/>
      <c r="AI1668" s="344"/>
      <c r="AJ1668" s="344"/>
      <c r="AK1668" s="344"/>
      <c r="AL1668" s="344"/>
      <c r="AM1668" s="344"/>
      <c r="AN1668" s="344"/>
      <c r="AO1668" s="344"/>
      <c r="AP1668" s="344"/>
      <c r="AQ1668" s="344"/>
      <c r="AR1668" s="344"/>
      <c r="AS1668" s="510">
        <f>SUM(AE1668:AR1668)</f>
        <v>0</v>
      </c>
      <c r="AT1668" s="508"/>
    </row>
    <row r="1669" spans="1:46" ht="15" hidden="1" outlineLevel="1">
      <c r="A1669" s="434"/>
      <c r="B1669" s="245" t="s">
        <v>734</v>
      </c>
      <c r="C1669" s="242" t="s">
        <v>325</v>
      </c>
      <c r="D1669" s="246"/>
      <c r="E1669" s="246"/>
      <c r="F1669" s="246"/>
      <c r="G1669" s="246"/>
      <c r="H1669" s="246"/>
      <c r="I1669" s="246"/>
      <c r="J1669" s="246"/>
      <c r="K1669" s="246"/>
      <c r="L1669" s="246"/>
      <c r="M1669" s="246"/>
      <c r="N1669" s="246"/>
      <c r="O1669" s="246"/>
      <c r="P1669" s="246"/>
      <c r="Q1669" s="246">
        <f>Q1668</f>
        <v>0</v>
      </c>
      <c r="R1669" s="246"/>
      <c r="S1669" s="246"/>
      <c r="T1669" s="246"/>
      <c r="U1669" s="246"/>
      <c r="V1669" s="246"/>
      <c r="W1669" s="246"/>
      <c r="X1669" s="246"/>
      <c r="Y1669" s="246"/>
      <c r="Z1669" s="246"/>
      <c r="AA1669" s="246"/>
      <c r="AB1669" s="246"/>
      <c r="AC1669" s="246"/>
      <c r="AD1669" s="246"/>
      <c r="AE1669" s="345">
        <f>AE1668</f>
        <v>0</v>
      </c>
      <c r="AF1669" s="345">
        <f>AF1668</f>
        <v>0</v>
      </c>
      <c r="AG1669" s="345">
        <f t="shared" ref="AG1669:AI1669" si="3653">AG1668</f>
        <v>0</v>
      </c>
      <c r="AH1669" s="345">
        <f t="shared" si="3653"/>
        <v>0</v>
      </c>
      <c r="AI1669" s="345">
        <f t="shared" si="3653"/>
        <v>0</v>
      </c>
      <c r="AJ1669" s="345">
        <f>AJ1668</f>
        <v>0</v>
      </c>
      <c r="AK1669" s="345">
        <f t="shared" ref="AK1669:AR1669" si="3654">AK1668</f>
        <v>0</v>
      </c>
      <c r="AL1669" s="345">
        <f t="shared" si="3654"/>
        <v>0</v>
      </c>
      <c r="AM1669" s="345">
        <f t="shared" si="3654"/>
        <v>0</v>
      </c>
      <c r="AN1669" s="345">
        <f t="shared" si="3654"/>
        <v>0</v>
      </c>
      <c r="AO1669" s="345">
        <f t="shared" si="3654"/>
        <v>0</v>
      </c>
      <c r="AP1669" s="345">
        <f t="shared" si="3654"/>
        <v>0</v>
      </c>
      <c r="AQ1669" s="345">
        <f t="shared" si="3654"/>
        <v>0</v>
      </c>
      <c r="AR1669" s="345">
        <f t="shared" si="3654"/>
        <v>0</v>
      </c>
      <c r="AS1669" s="248"/>
    </row>
    <row r="1670" spans="1:46" ht="15" hidden="1" outlineLevel="1">
      <c r="A1670" s="434"/>
      <c r="B1670" s="265"/>
      <c r="C1670" s="256"/>
      <c r="D1670" s="242"/>
      <c r="E1670" s="242"/>
      <c r="F1670" s="242"/>
      <c r="G1670" s="242"/>
      <c r="H1670" s="242"/>
      <c r="I1670" s="242"/>
      <c r="J1670" s="242"/>
      <c r="K1670" s="242"/>
      <c r="L1670" s="242"/>
      <c r="M1670" s="242"/>
      <c r="N1670" s="242"/>
      <c r="O1670" s="242"/>
      <c r="P1670" s="242"/>
      <c r="Q1670" s="242"/>
      <c r="R1670" s="242"/>
      <c r="S1670" s="242"/>
      <c r="T1670" s="242"/>
      <c r="U1670" s="242"/>
      <c r="V1670" s="242"/>
      <c r="W1670" s="242"/>
      <c r="X1670" s="242"/>
      <c r="Y1670" s="242"/>
      <c r="Z1670" s="242"/>
      <c r="AA1670" s="242"/>
      <c r="AB1670" s="242"/>
      <c r="AC1670" s="242"/>
      <c r="AD1670" s="242"/>
      <c r="AE1670" s="346"/>
      <c r="AF1670" s="346"/>
      <c r="AG1670" s="346"/>
      <c r="AH1670" s="346"/>
      <c r="AI1670" s="346"/>
      <c r="AJ1670" s="346"/>
      <c r="AK1670" s="346"/>
      <c r="AL1670" s="346"/>
      <c r="AM1670" s="346"/>
      <c r="AN1670" s="346"/>
      <c r="AO1670" s="346"/>
      <c r="AP1670" s="346"/>
      <c r="AQ1670" s="346"/>
      <c r="AR1670" s="346"/>
      <c r="AS1670" s="257"/>
    </row>
    <row r="1671" spans="1:46" s="234" customFormat="1" ht="15" hidden="1" outlineLevel="1">
      <c r="A1671" s="434">
        <v>16</v>
      </c>
      <c r="B1671" s="274" t="s">
        <v>355</v>
      </c>
      <c r="C1671" s="242" t="s">
        <v>323</v>
      </c>
      <c r="D1671" s="246"/>
      <c r="E1671" s="246"/>
      <c r="F1671" s="246"/>
      <c r="G1671" s="246"/>
      <c r="H1671" s="246"/>
      <c r="I1671" s="246"/>
      <c r="J1671" s="246"/>
      <c r="K1671" s="246"/>
      <c r="L1671" s="246"/>
      <c r="M1671" s="246"/>
      <c r="N1671" s="246"/>
      <c r="O1671" s="246"/>
      <c r="P1671" s="246"/>
      <c r="Q1671" s="246">
        <v>0</v>
      </c>
      <c r="R1671" s="246"/>
      <c r="S1671" s="246"/>
      <c r="T1671" s="246"/>
      <c r="U1671" s="246"/>
      <c r="V1671" s="246"/>
      <c r="W1671" s="246"/>
      <c r="X1671" s="246"/>
      <c r="Y1671" s="246"/>
      <c r="Z1671" s="246"/>
      <c r="AA1671" s="246"/>
      <c r="AB1671" s="246"/>
      <c r="AC1671" s="246"/>
      <c r="AD1671" s="246"/>
      <c r="AE1671" s="344"/>
      <c r="AF1671" s="344"/>
      <c r="AG1671" s="344"/>
      <c r="AH1671" s="344"/>
      <c r="AI1671" s="344"/>
      <c r="AJ1671" s="344"/>
      <c r="AK1671" s="344"/>
      <c r="AL1671" s="344"/>
      <c r="AM1671" s="344"/>
      <c r="AN1671" s="344"/>
      <c r="AO1671" s="344"/>
      <c r="AP1671" s="344"/>
      <c r="AQ1671" s="344"/>
      <c r="AR1671" s="344"/>
      <c r="AS1671" s="247">
        <f>SUM(AE1671:AR1671)</f>
        <v>0</v>
      </c>
    </row>
    <row r="1672" spans="1:46" s="234" customFormat="1" ht="15" hidden="1" outlineLevel="1">
      <c r="A1672" s="434"/>
      <c r="B1672" s="245" t="s">
        <v>734</v>
      </c>
      <c r="C1672" s="242" t="s">
        <v>325</v>
      </c>
      <c r="D1672" s="246"/>
      <c r="E1672" s="246"/>
      <c r="F1672" s="246"/>
      <c r="G1672" s="246"/>
      <c r="H1672" s="246"/>
      <c r="I1672" s="246"/>
      <c r="J1672" s="246"/>
      <c r="K1672" s="246"/>
      <c r="L1672" s="246"/>
      <c r="M1672" s="246"/>
      <c r="N1672" s="246"/>
      <c r="O1672" s="246"/>
      <c r="P1672" s="246"/>
      <c r="Q1672" s="246">
        <f>Q1671</f>
        <v>0</v>
      </c>
      <c r="R1672" s="246"/>
      <c r="S1672" s="246"/>
      <c r="T1672" s="246"/>
      <c r="U1672" s="246"/>
      <c r="V1672" s="246"/>
      <c r="W1672" s="246"/>
      <c r="X1672" s="246"/>
      <c r="Y1672" s="246"/>
      <c r="Z1672" s="246"/>
      <c r="AA1672" s="246"/>
      <c r="AB1672" s="246"/>
      <c r="AC1672" s="246"/>
      <c r="AD1672" s="246"/>
      <c r="AE1672" s="345">
        <f>AE1671</f>
        <v>0</v>
      </c>
      <c r="AF1672" s="345">
        <f t="shared" ref="AF1672:AQ1672" si="3655">AF1671</f>
        <v>0</v>
      </c>
      <c r="AG1672" s="345">
        <f t="shared" si="3655"/>
        <v>0</v>
      </c>
      <c r="AH1672" s="345">
        <f t="shared" si="3655"/>
        <v>0</v>
      </c>
      <c r="AI1672" s="345">
        <f t="shared" si="3655"/>
        <v>0</v>
      </c>
      <c r="AJ1672" s="345">
        <f t="shared" si="3655"/>
        <v>0</v>
      </c>
      <c r="AK1672" s="345">
        <f t="shared" si="3655"/>
        <v>0</v>
      </c>
      <c r="AL1672" s="345">
        <f t="shared" si="3655"/>
        <v>0</v>
      </c>
      <c r="AM1672" s="345">
        <f t="shared" si="3655"/>
        <v>0</v>
      </c>
      <c r="AN1672" s="345">
        <f t="shared" si="3655"/>
        <v>0</v>
      </c>
      <c r="AO1672" s="345">
        <f t="shared" si="3655"/>
        <v>0</v>
      </c>
      <c r="AP1672" s="345">
        <f t="shared" si="3655"/>
        <v>0</v>
      </c>
      <c r="AQ1672" s="345">
        <f t="shared" si="3655"/>
        <v>0</v>
      </c>
      <c r="AR1672" s="345">
        <f>AR1671</f>
        <v>0</v>
      </c>
      <c r="AS1672" s="248"/>
    </row>
    <row r="1673" spans="1:46" s="234" customFormat="1" ht="15" hidden="1" outlineLevel="1">
      <c r="A1673" s="434"/>
      <c r="B1673" s="274"/>
      <c r="C1673" s="242"/>
      <c r="D1673" s="242"/>
      <c r="E1673" s="242"/>
      <c r="F1673" s="242"/>
      <c r="G1673" s="242"/>
      <c r="H1673" s="242"/>
      <c r="I1673" s="242"/>
      <c r="J1673" s="242"/>
      <c r="K1673" s="242"/>
      <c r="L1673" s="242"/>
      <c r="M1673" s="242"/>
      <c r="N1673" s="242"/>
      <c r="O1673" s="242"/>
      <c r="P1673" s="242"/>
      <c r="Q1673" s="242"/>
      <c r="R1673" s="242"/>
      <c r="S1673" s="242"/>
      <c r="T1673" s="242"/>
      <c r="U1673" s="242"/>
      <c r="V1673" s="242"/>
      <c r="W1673" s="242"/>
      <c r="X1673" s="242"/>
      <c r="Y1673" s="242"/>
      <c r="Z1673" s="242"/>
      <c r="AA1673" s="242"/>
      <c r="AB1673" s="242"/>
      <c r="AC1673" s="242"/>
      <c r="AD1673" s="242"/>
      <c r="AE1673" s="346"/>
      <c r="AF1673" s="346"/>
      <c r="AG1673" s="346"/>
      <c r="AH1673" s="346"/>
      <c r="AI1673" s="346"/>
      <c r="AJ1673" s="346"/>
      <c r="AK1673" s="350"/>
      <c r="AL1673" s="350"/>
      <c r="AM1673" s="350"/>
      <c r="AN1673" s="350"/>
      <c r="AO1673" s="350"/>
      <c r="AP1673" s="350"/>
      <c r="AQ1673" s="350"/>
      <c r="AR1673" s="350"/>
      <c r="AS1673" s="263"/>
    </row>
    <row r="1674" spans="1:46" ht="15.6" hidden="1" outlineLevel="1">
      <c r="A1674" s="434"/>
      <c r="B1674" s="425" t="s">
        <v>494</v>
      </c>
      <c r="C1674" s="270"/>
      <c r="D1674" s="241"/>
      <c r="E1674" s="240"/>
      <c r="F1674" s="240"/>
      <c r="G1674" s="240"/>
      <c r="H1674" s="240"/>
      <c r="I1674" s="240"/>
      <c r="J1674" s="240"/>
      <c r="K1674" s="240"/>
      <c r="L1674" s="240"/>
      <c r="M1674" s="240"/>
      <c r="N1674" s="240"/>
      <c r="O1674" s="240"/>
      <c r="P1674" s="240"/>
      <c r="Q1674" s="241"/>
      <c r="R1674" s="240"/>
      <c r="S1674" s="240"/>
      <c r="T1674" s="240"/>
      <c r="U1674" s="240"/>
      <c r="V1674" s="240"/>
      <c r="W1674" s="240"/>
      <c r="X1674" s="240"/>
      <c r="Y1674" s="240"/>
      <c r="Z1674" s="240"/>
      <c r="AA1674" s="240"/>
      <c r="AB1674" s="240"/>
      <c r="AC1674" s="240"/>
      <c r="AD1674" s="240"/>
      <c r="AE1674" s="348"/>
      <c r="AF1674" s="348"/>
      <c r="AG1674" s="348"/>
      <c r="AH1674" s="348"/>
      <c r="AI1674" s="348"/>
      <c r="AJ1674" s="348"/>
      <c r="AK1674" s="348"/>
      <c r="AL1674" s="348"/>
      <c r="AM1674" s="348"/>
      <c r="AN1674" s="348"/>
      <c r="AO1674" s="348"/>
      <c r="AP1674" s="348"/>
      <c r="AQ1674" s="348"/>
      <c r="AR1674" s="348"/>
      <c r="AS1674" s="243"/>
    </row>
    <row r="1675" spans="1:46" ht="15" hidden="1" outlineLevel="1">
      <c r="A1675" s="434">
        <v>17</v>
      </c>
      <c r="B1675" s="362" t="s">
        <v>495</v>
      </c>
      <c r="C1675" s="242" t="s">
        <v>323</v>
      </c>
      <c r="D1675" s="246"/>
      <c r="E1675" s="246"/>
      <c r="F1675" s="246"/>
      <c r="G1675" s="246"/>
      <c r="H1675" s="246"/>
      <c r="I1675" s="246"/>
      <c r="J1675" s="246"/>
      <c r="K1675" s="246"/>
      <c r="L1675" s="246"/>
      <c r="M1675" s="246"/>
      <c r="N1675" s="246"/>
      <c r="O1675" s="246"/>
      <c r="P1675" s="246"/>
      <c r="Q1675" s="246">
        <v>12</v>
      </c>
      <c r="R1675" s="246"/>
      <c r="S1675" s="246"/>
      <c r="T1675" s="246"/>
      <c r="U1675" s="246"/>
      <c r="V1675" s="246"/>
      <c r="W1675" s="246"/>
      <c r="X1675" s="246"/>
      <c r="Y1675" s="246"/>
      <c r="Z1675" s="246"/>
      <c r="AA1675" s="246"/>
      <c r="AB1675" s="246"/>
      <c r="AC1675" s="246"/>
      <c r="AD1675" s="246"/>
      <c r="AE1675" s="360"/>
      <c r="AF1675" s="344"/>
      <c r="AG1675" s="344"/>
      <c r="AH1675" s="344"/>
      <c r="AI1675" s="344"/>
      <c r="AJ1675" s="344"/>
      <c r="AK1675" s="344"/>
      <c r="AL1675" s="349"/>
      <c r="AM1675" s="349"/>
      <c r="AN1675" s="349"/>
      <c r="AO1675" s="349"/>
      <c r="AP1675" s="349"/>
      <c r="AQ1675" s="349"/>
      <c r="AR1675" s="349"/>
      <c r="AS1675" s="247">
        <f>SUM(AE1675:AR1675)</f>
        <v>0</v>
      </c>
    </row>
    <row r="1676" spans="1:46" ht="15" hidden="1" outlineLevel="1">
      <c r="A1676" s="434"/>
      <c r="B1676" s="245" t="s">
        <v>734</v>
      </c>
      <c r="C1676" s="242" t="s">
        <v>325</v>
      </c>
      <c r="D1676" s="246"/>
      <c r="E1676" s="246"/>
      <c r="F1676" s="246"/>
      <c r="G1676" s="246"/>
      <c r="H1676" s="246"/>
      <c r="I1676" s="246"/>
      <c r="J1676" s="246"/>
      <c r="K1676" s="246"/>
      <c r="L1676" s="246"/>
      <c r="M1676" s="246"/>
      <c r="N1676" s="246"/>
      <c r="O1676" s="246"/>
      <c r="P1676" s="246"/>
      <c r="Q1676" s="246">
        <f>Q1675</f>
        <v>12</v>
      </c>
      <c r="R1676" s="246"/>
      <c r="S1676" s="246"/>
      <c r="T1676" s="246"/>
      <c r="U1676" s="246"/>
      <c r="V1676" s="246"/>
      <c r="W1676" s="246"/>
      <c r="X1676" s="246"/>
      <c r="Y1676" s="246"/>
      <c r="Z1676" s="246"/>
      <c r="AA1676" s="246"/>
      <c r="AB1676" s="246"/>
      <c r="AC1676" s="246"/>
      <c r="AD1676" s="246"/>
      <c r="AE1676" s="345">
        <f>AE1675</f>
        <v>0</v>
      </c>
      <c r="AF1676" s="345">
        <f t="shared" ref="AF1676:AR1676" si="3656">AF1675</f>
        <v>0</v>
      </c>
      <c r="AG1676" s="345">
        <f t="shared" si="3656"/>
        <v>0</v>
      </c>
      <c r="AH1676" s="345">
        <f t="shared" si="3656"/>
        <v>0</v>
      </c>
      <c r="AI1676" s="345">
        <f t="shared" si="3656"/>
        <v>0</v>
      </c>
      <c r="AJ1676" s="345">
        <f t="shared" si="3656"/>
        <v>0</v>
      </c>
      <c r="AK1676" s="345">
        <f t="shared" si="3656"/>
        <v>0</v>
      </c>
      <c r="AL1676" s="345">
        <f t="shared" si="3656"/>
        <v>0</v>
      </c>
      <c r="AM1676" s="345">
        <f t="shared" si="3656"/>
        <v>0</v>
      </c>
      <c r="AN1676" s="345">
        <f t="shared" si="3656"/>
        <v>0</v>
      </c>
      <c r="AO1676" s="345">
        <f t="shared" si="3656"/>
        <v>0</v>
      </c>
      <c r="AP1676" s="345">
        <f t="shared" si="3656"/>
        <v>0</v>
      </c>
      <c r="AQ1676" s="345">
        <f t="shared" si="3656"/>
        <v>0</v>
      </c>
      <c r="AR1676" s="345">
        <f t="shared" si="3656"/>
        <v>0</v>
      </c>
      <c r="AS1676" s="257"/>
    </row>
    <row r="1677" spans="1:46" ht="15" hidden="1" outlineLevel="1">
      <c r="A1677" s="434"/>
      <c r="B1677" s="245"/>
      <c r="C1677" s="242"/>
      <c r="D1677" s="242"/>
      <c r="E1677" s="242"/>
      <c r="F1677" s="242"/>
      <c r="G1677" s="242"/>
      <c r="H1677" s="242"/>
      <c r="I1677" s="242"/>
      <c r="J1677" s="242"/>
      <c r="K1677" s="242"/>
      <c r="L1677" s="242"/>
      <c r="M1677" s="242"/>
      <c r="N1677" s="242"/>
      <c r="O1677" s="242"/>
      <c r="P1677" s="242"/>
      <c r="Q1677" s="242"/>
      <c r="R1677" s="242"/>
      <c r="S1677" s="242"/>
      <c r="T1677" s="242"/>
      <c r="U1677" s="242"/>
      <c r="V1677" s="242"/>
      <c r="W1677" s="242"/>
      <c r="X1677" s="242"/>
      <c r="Y1677" s="242"/>
      <c r="Z1677" s="242"/>
      <c r="AA1677" s="242"/>
      <c r="AB1677" s="242"/>
      <c r="AC1677" s="242"/>
      <c r="AD1677" s="242"/>
      <c r="AE1677" s="356"/>
      <c r="AF1677" s="359"/>
      <c r="AG1677" s="359"/>
      <c r="AH1677" s="359"/>
      <c r="AI1677" s="359"/>
      <c r="AJ1677" s="359"/>
      <c r="AK1677" s="359"/>
      <c r="AL1677" s="359"/>
      <c r="AM1677" s="359"/>
      <c r="AN1677" s="359"/>
      <c r="AO1677" s="359"/>
      <c r="AP1677" s="359"/>
      <c r="AQ1677" s="359"/>
      <c r="AR1677" s="359"/>
      <c r="AS1677" s="257"/>
    </row>
    <row r="1678" spans="1:46" ht="15" hidden="1" outlineLevel="1">
      <c r="A1678" s="434">
        <v>18</v>
      </c>
      <c r="B1678" s="362" t="s">
        <v>496</v>
      </c>
      <c r="C1678" s="242" t="s">
        <v>323</v>
      </c>
      <c r="D1678" s="246"/>
      <c r="E1678" s="246"/>
      <c r="F1678" s="246"/>
      <c r="G1678" s="246"/>
      <c r="H1678" s="246"/>
      <c r="I1678" s="246"/>
      <c r="J1678" s="246"/>
      <c r="K1678" s="246"/>
      <c r="L1678" s="246"/>
      <c r="M1678" s="246"/>
      <c r="N1678" s="246"/>
      <c r="O1678" s="246"/>
      <c r="P1678" s="246"/>
      <c r="Q1678" s="246">
        <v>12</v>
      </c>
      <c r="R1678" s="246"/>
      <c r="S1678" s="246"/>
      <c r="T1678" s="246"/>
      <c r="U1678" s="246"/>
      <c r="V1678" s="246"/>
      <c r="W1678" s="246"/>
      <c r="X1678" s="246"/>
      <c r="Y1678" s="246"/>
      <c r="Z1678" s="246"/>
      <c r="AA1678" s="246"/>
      <c r="AB1678" s="246"/>
      <c r="AC1678" s="246"/>
      <c r="AD1678" s="246"/>
      <c r="AE1678" s="360"/>
      <c r="AF1678" s="344"/>
      <c r="AG1678" s="344"/>
      <c r="AH1678" s="344"/>
      <c r="AI1678" s="344"/>
      <c r="AJ1678" s="344"/>
      <c r="AK1678" s="344"/>
      <c r="AL1678" s="349"/>
      <c r="AM1678" s="349"/>
      <c r="AN1678" s="349"/>
      <c r="AO1678" s="349"/>
      <c r="AP1678" s="349"/>
      <c r="AQ1678" s="349"/>
      <c r="AR1678" s="349"/>
      <c r="AS1678" s="247">
        <f>SUM(AE1678:AR1678)</f>
        <v>0</v>
      </c>
    </row>
    <row r="1679" spans="1:46" ht="15" hidden="1" outlineLevel="1">
      <c r="A1679" s="434"/>
      <c r="B1679" s="245" t="s">
        <v>734</v>
      </c>
      <c r="C1679" s="242" t="s">
        <v>325</v>
      </c>
      <c r="D1679" s="246"/>
      <c r="E1679" s="246"/>
      <c r="F1679" s="246"/>
      <c r="G1679" s="246"/>
      <c r="H1679" s="246"/>
      <c r="I1679" s="246"/>
      <c r="J1679" s="246"/>
      <c r="K1679" s="246"/>
      <c r="L1679" s="246"/>
      <c r="M1679" s="246"/>
      <c r="N1679" s="246"/>
      <c r="O1679" s="246"/>
      <c r="P1679" s="246"/>
      <c r="Q1679" s="246">
        <f>Q1678</f>
        <v>12</v>
      </c>
      <c r="R1679" s="246"/>
      <c r="S1679" s="246"/>
      <c r="T1679" s="246"/>
      <c r="U1679" s="246"/>
      <c r="V1679" s="246"/>
      <c r="W1679" s="246"/>
      <c r="X1679" s="246"/>
      <c r="Y1679" s="246"/>
      <c r="Z1679" s="246"/>
      <c r="AA1679" s="246"/>
      <c r="AB1679" s="246"/>
      <c r="AC1679" s="246"/>
      <c r="AD1679" s="246"/>
      <c r="AE1679" s="345">
        <f>AE1678</f>
        <v>0</v>
      </c>
      <c r="AF1679" s="345">
        <f t="shared" ref="AF1679:AR1679" si="3657">AF1678</f>
        <v>0</v>
      </c>
      <c r="AG1679" s="345">
        <f t="shared" si="3657"/>
        <v>0</v>
      </c>
      <c r="AH1679" s="345">
        <f t="shared" si="3657"/>
        <v>0</v>
      </c>
      <c r="AI1679" s="345">
        <f t="shared" si="3657"/>
        <v>0</v>
      </c>
      <c r="AJ1679" s="345">
        <f t="shared" si="3657"/>
        <v>0</v>
      </c>
      <c r="AK1679" s="345">
        <f t="shared" si="3657"/>
        <v>0</v>
      </c>
      <c r="AL1679" s="345">
        <f t="shared" si="3657"/>
        <v>0</v>
      </c>
      <c r="AM1679" s="345">
        <f t="shared" si="3657"/>
        <v>0</v>
      </c>
      <c r="AN1679" s="345">
        <f t="shared" si="3657"/>
        <v>0</v>
      </c>
      <c r="AO1679" s="345">
        <f t="shared" si="3657"/>
        <v>0</v>
      </c>
      <c r="AP1679" s="345">
        <f t="shared" si="3657"/>
        <v>0</v>
      </c>
      <c r="AQ1679" s="345">
        <f t="shared" si="3657"/>
        <v>0</v>
      </c>
      <c r="AR1679" s="345">
        <f t="shared" si="3657"/>
        <v>0</v>
      </c>
      <c r="AS1679" s="257"/>
    </row>
    <row r="1680" spans="1:46" ht="15" hidden="1" outlineLevel="1">
      <c r="A1680" s="434"/>
      <c r="B1680" s="272"/>
      <c r="C1680" s="242"/>
      <c r="D1680" s="242"/>
      <c r="E1680" s="242"/>
      <c r="F1680" s="242"/>
      <c r="G1680" s="242"/>
      <c r="H1680" s="242"/>
      <c r="I1680" s="242"/>
      <c r="J1680" s="242"/>
      <c r="K1680" s="242"/>
      <c r="L1680" s="242"/>
      <c r="M1680" s="242"/>
      <c r="N1680" s="242"/>
      <c r="O1680" s="242"/>
      <c r="P1680" s="242"/>
      <c r="Q1680" s="242"/>
      <c r="R1680" s="242"/>
      <c r="S1680" s="242"/>
      <c r="T1680" s="242"/>
      <c r="U1680" s="242"/>
      <c r="V1680" s="242"/>
      <c r="W1680" s="242"/>
      <c r="X1680" s="242"/>
      <c r="Y1680" s="242"/>
      <c r="Z1680" s="242"/>
      <c r="AA1680" s="242"/>
      <c r="AB1680" s="242"/>
      <c r="AC1680" s="242"/>
      <c r="AD1680" s="242"/>
      <c r="AE1680" s="357"/>
      <c r="AF1680" s="358"/>
      <c r="AG1680" s="358"/>
      <c r="AH1680" s="358"/>
      <c r="AI1680" s="358"/>
      <c r="AJ1680" s="358"/>
      <c r="AK1680" s="358"/>
      <c r="AL1680" s="358"/>
      <c r="AM1680" s="358"/>
      <c r="AN1680" s="358"/>
      <c r="AO1680" s="358"/>
      <c r="AP1680" s="358"/>
      <c r="AQ1680" s="358"/>
      <c r="AR1680" s="358"/>
      <c r="AS1680" s="248"/>
    </row>
    <row r="1681" spans="1:45" ht="15" hidden="1" outlineLevel="1">
      <c r="A1681" s="434">
        <v>19</v>
      </c>
      <c r="B1681" s="362" t="s">
        <v>497</v>
      </c>
      <c r="C1681" s="242" t="s">
        <v>323</v>
      </c>
      <c r="D1681" s="246"/>
      <c r="E1681" s="246"/>
      <c r="F1681" s="246"/>
      <c r="G1681" s="246"/>
      <c r="H1681" s="246"/>
      <c r="I1681" s="246"/>
      <c r="J1681" s="246"/>
      <c r="K1681" s="246"/>
      <c r="L1681" s="246"/>
      <c r="M1681" s="246"/>
      <c r="N1681" s="246"/>
      <c r="O1681" s="246"/>
      <c r="P1681" s="246"/>
      <c r="Q1681" s="246">
        <v>12</v>
      </c>
      <c r="R1681" s="246"/>
      <c r="S1681" s="246"/>
      <c r="T1681" s="246"/>
      <c r="U1681" s="246"/>
      <c r="V1681" s="246"/>
      <c r="W1681" s="246"/>
      <c r="X1681" s="246"/>
      <c r="Y1681" s="246"/>
      <c r="Z1681" s="246"/>
      <c r="AA1681" s="246"/>
      <c r="AB1681" s="246"/>
      <c r="AC1681" s="246"/>
      <c r="AD1681" s="246"/>
      <c r="AE1681" s="360"/>
      <c r="AF1681" s="344"/>
      <c r="AG1681" s="344"/>
      <c r="AH1681" s="344"/>
      <c r="AI1681" s="344"/>
      <c r="AJ1681" s="344"/>
      <c r="AK1681" s="344"/>
      <c r="AL1681" s="349"/>
      <c r="AM1681" s="349"/>
      <c r="AN1681" s="349"/>
      <c r="AO1681" s="349"/>
      <c r="AP1681" s="349"/>
      <c r="AQ1681" s="349"/>
      <c r="AR1681" s="349"/>
      <c r="AS1681" s="247">
        <f>SUM(AE1681:AR1681)</f>
        <v>0</v>
      </c>
    </row>
    <row r="1682" spans="1:45" ht="15" hidden="1" outlineLevel="1">
      <c r="A1682" s="434"/>
      <c r="B1682" s="245" t="s">
        <v>734</v>
      </c>
      <c r="C1682" s="242" t="s">
        <v>325</v>
      </c>
      <c r="D1682" s="246"/>
      <c r="E1682" s="246"/>
      <c r="F1682" s="246"/>
      <c r="G1682" s="246"/>
      <c r="H1682" s="246"/>
      <c r="I1682" s="246"/>
      <c r="J1682" s="246"/>
      <c r="K1682" s="246"/>
      <c r="L1682" s="246"/>
      <c r="M1682" s="246"/>
      <c r="N1682" s="246"/>
      <c r="O1682" s="246"/>
      <c r="P1682" s="246"/>
      <c r="Q1682" s="246">
        <f>Q1681</f>
        <v>12</v>
      </c>
      <c r="R1682" s="246"/>
      <c r="S1682" s="246"/>
      <c r="T1682" s="246"/>
      <c r="U1682" s="246"/>
      <c r="V1682" s="246"/>
      <c r="W1682" s="246"/>
      <c r="X1682" s="246"/>
      <c r="Y1682" s="246"/>
      <c r="Z1682" s="246"/>
      <c r="AA1682" s="246"/>
      <c r="AB1682" s="246"/>
      <c r="AC1682" s="246"/>
      <c r="AD1682" s="246"/>
      <c r="AE1682" s="345">
        <f>AE1681</f>
        <v>0</v>
      </c>
      <c r="AF1682" s="345">
        <f t="shared" ref="AF1682:AR1682" si="3658">AF1681</f>
        <v>0</v>
      </c>
      <c r="AG1682" s="345">
        <f t="shared" si="3658"/>
        <v>0</v>
      </c>
      <c r="AH1682" s="345">
        <f t="shared" si="3658"/>
        <v>0</v>
      </c>
      <c r="AI1682" s="345">
        <f t="shared" si="3658"/>
        <v>0</v>
      </c>
      <c r="AJ1682" s="345">
        <f t="shared" si="3658"/>
        <v>0</v>
      </c>
      <c r="AK1682" s="345">
        <f t="shared" si="3658"/>
        <v>0</v>
      </c>
      <c r="AL1682" s="345">
        <f t="shared" si="3658"/>
        <v>0</v>
      </c>
      <c r="AM1682" s="345">
        <f t="shared" si="3658"/>
        <v>0</v>
      </c>
      <c r="AN1682" s="345">
        <f t="shared" si="3658"/>
        <v>0</v>
      </c>
      <c r="AO1682" s="345">
        <f t="shared" si="3658"/>
        <v>0</v>
      </c>
      <c r="AP1682" s="345">
        <f t="shared" si="3658"/>
        <v>0</v>
      </c>
      <c r="AQ1682" s="345">
        <f t="shared" si="3658"/>
        <v>0</v>
      </c>
      <c r="AR1682" s="345">
        <f t="shared" si="3658"/>
        <v>0</v>
      </c>
      <c r="AS1682" s="248"/>
    </row>
    <row r="1683" spans="1:45" ht="15" hidden="1" outlineLevel="1">
      <c r="A1683" s="434"/>
      <c r="B1683" s="272"/>
      <c r="C1683" s="242"/>
      <c r="D1683" s="242"/>
      <c r="E1683" s="242"/>
      <c r="F1683" s="242"/>
      <c r="G1683" s="242"/>
      <c r="H1683" s="242"/>
      <c r="I1683" s="242"/>
      <c r="J1683" s="242"/>
      <c r="K1683" s="242"/>
      <c r="L1683" s="242"/>
      <c r="M1683" s="242"/>
      <c r="N1683" s="242"/>
      <c r="O1683" s="242"/>
      <c r="P1683" s="242"/>
      <c r="Q1683" s="242"/>
      <c r="R1683" s="242"/>
      <c r="S1683" s="242"/>
      <c r="T1683" s="242"/>
      <c r="U1683" s="242"/>
      <c r="V1683" s="242"/>
      <c r="W1683" s="242"/>
      <c r="X1683" s="242"/>
      <c r="Y1683" s="242"/>
      <c r="Z1683" s="242"/>
      <c r="AA1683" s="242"/>
      <c r="AB1683" s="242"/>
      <c r="AC1683" s="242"/>
      <c r="AD1683" s="242"/>
      <c r="AE1683" s="346"/>
      <c r="AF1683" s="346"/>
      <c r="AG1683" s="346"/>
      <c r="AH1683" s="346"/>
      <c r="AI1683" s="346"/>
      <c r="AJ1683" s="346"/>
      <c r="AK1683" s="346"/>
      <c r="AL1683" s="346"/>
      <c r="AM1683" s="346"/>
      <c r="AN1683" s="346"/>
      <c r="AO1683" s="346"/>
      <c r="AP1683" s="346"/>
      <c r="AQ1683" s="346"/>
      <c r="AR1683" s="346"/>
      <c r="AS1683" s="257"/>
    </row>
    <row r="1684" spans="1:45" ht="15" hidden="1" outlineLevel="1">
      <c r="A1684" s="434">
        <v>20</v>
      </c>
      <c r="B1684" s="362" t="s">
        <v>498</v>
      </c>
      <c r="C1684" s="242" t="s">
        <v>323</v>
      </c>
      <c r="D1684" s="246"/>
      <c r="E1684" s="246"/>
      <c r="F1684" s="246"/>
      <c r="G1684" s="246"/>
      <c r="H1684" s="246"/>
      <c r="I1684" s="246"/>
      <c r="J1684" s="246"/>
      <c r="K1684" s="246"/>
      <c r="L1684" s="246"/>
      <c r="M1684" s="246"/>
      <c r="N1684" s="246"/>
      <c r="O1684" s="246"/>
      <c r="P1684" s="246"/>
      <c r="Q1684" s="246">
        <v>12</v>
      </c>
      <c r="R1684" s="246"/>
      <c r="S1684" s="246"/>
      <c r="T1684" s="246"/>
      <c r="U1684" s="246"/>
      <c r="V1684" s="246"/>
      <c r="W1684" s="246"/>
      <c r="X1684" s="246"/>
      <c r="Y1684" s="246"/>
      <c r="Z1684" s="246"/>
      <c r="AA1684" s="246"/>
      <c r="AB1684" s="246"/>
      <c r="AC1684" s="246"/>
      <c r="AD1684" s="246"/>
      <c r="AE1684" s="360"/>
      <c r="AF1684" s="344"/>
      <c r="AG1684" s="344"/>
      <c r="AH1684" s="344"/>
      <c r="AI1684" s="344"/>
      <c r="AJ1684" s="344"/>
      <c r="AK1684" s="344"/>
      <c r="AL1684" s="349"/>
      <c r="AM1684" s="349"/>
      <c r="AN1684" s="349"/>
      <c r="AO1684" s="349"/>
      <c r="AP1684" s="349"/>
      <c r="AQ1684" s="349"/>
      <c r="AR1684" s="349"/>
      <c r="AS1684" s="247">
        <f>SUM(AE1684:AR1684)</f>
        <v>0</v>
      </c>
    </row>
    <row r="1685" spans="1:45" ht="15" hidden="1" outlineLevel="1">
      <c r="A1685" s="434"/>
      <c r="B1685" s="245" t="s">
        <v>734</v>
      </c>
      <c r="C1685" s="242" t="s">
        <v>325</v>
      </c>
      <c r="D1685" s="246"/>
      <c r="E1685" s="246"/>
      <c r="F1685" s="246"/>
      <c r="G1685" s="246"/>
      <c r="H1685" s="246"/>
      <c r="I1685" s="246"/>
      <c r="J1685" s="246"/>
      <c r="K1685" s="246"/>
      <c r="L1685" s="246"/>
      <c r="M1685" s="246"/>
      <c r="N1685" s="246"/>
      <c r="O1685" s="246"/>
      <c r="P1685" s="246"/>
      <c r="Q1685" s="246">
        <f>Q1684</f>
        <v>12</v>
      </c>
      <c r="R1685" s="246"/>
      <c r="S1685" s="246"/>
      <c r="T1685" s="246"/>
      <c r="U1685" s="246"/>
      <c r="V1685" s="246"/>
      <c r="W1685" s="246"/>
      <c r="X1685" s="246"/>
      <c r="Y1685" s="246"/>
      <c r="Z1685" s="246"/>
      <c r="AA1685" s="246"/>
      <c r="AB1685" s="246"/>
      <c r="AC1685" s="246"/>
      <c r="AD1685" s="246"/>
      <c r="AE1685" s="345">
        <f t="shared" ref="AE1685:AR1685" si="3659">AE1684</f>
        <v>0</v>
      </c>
      <c r="AF1685" s="345">
        <f t="shared" si="3659"/>
        <v>0</v>
      </c>
      <c r="AG1685" s="345">
        <f t="shared" si="3659"/>
        <v>0</v>
      </c>
      <c r="AH1685" s="345">
        <f t="shared" si="3659"/>
        <v>0</v>
      </c>
      <c r="AI1685" s="345">
        <f t="shared" si="3659"/>
        <v>0</v>
      </c>
      <c r="AJ1685" s="345">
        <f t="shared" si="3659"/>
        <v>0</v>
      </c>
      <c r="AK1685" s="345">
        <f t="shared" si="3659"/>
        <v>0</v>
      </c>
      <c r="AL1685" s="345">
        <f t="shared" si="3659"/>
        <v>0</v>
      </c>
      <c r="AM1685" s="345">
        <f t="shared" si="3659"/>
        <v>0</v>
      </c>
      <c r="AN1685" s="345">
        <f t="shared" si="3659"/>
        <v>0</v>
      </c>
      <c r="AO1685" s="345">
        <f t="shared" si="3659"/>
        <v>0</v>
      </c>
      <c r="AP1685" s="345">
        <f t="shared" si="3659"/>
        <v>0</v>
      </c>
      <c r="AQ1685" s="345">
        <f t="shared" si="3659"/>
        <v>0</v>
      </c>
      <c r="AR1685" s="345">
        <f t="shared" si="3659"/>
        <v>0</v>
      </c>
      <c r="AS1685" s="257"/>
    </row>
    <row r="1686" spans="1:45" ht="15.6" hidden="1" outlineLevel="1">
      <c r="A1686" s="434"/>
      <c r="B1686" s="273"/>
      <c r="C1686" s="251"/>
      <c r="D1686" s="242"/>
      <c r="E1686" s="242"/>
      <c r="F1686" s="242"/>
      <c r="G1686" s="242"/>
      <c r="H1686" s="242"/>
      <c r="I1686" s="242"/>
      <c r="J1686" s="242"/>
      <c r="K1686" s="242"/>
      <c r="L1686" s="242"/>
      <c r="M1686" s="242"/>
      <c r="N1686" s="242"/>
      <c r="O1686" s="242"/>
      <c r="P1686" s="242"/>
      <c r="Q1686" s="251"/>
      <c r="R1686" s="242"/>
      <c r="S1686" s="242"/>
      <c r="T1686" s="242"/>
      <c r="U1686" s="242"/>
      <c r="V1686" s="242"/>
      <c r="W1686" s="242"/>
      <c r="X1686" s="242"/>
      <c r="Y1686" s="242"/>
      <c r="Z1686" s="242"/>
      <c r="AA1686" s="242"/>
      <c r="AB1686" s="242"/>
      <c r="AC1686" s="242"/>
      <c r="AD1686" s="242"/>
      <c r="AE1686" s="346"/>
      <c r="AF1686" s="346"/>
      <c r="AG1686" s="346"/>
      <c r="AH1686" s="346"/>
      <c r="AI1686" s="346"/>
      <c r="AJ1686" s="346"/>
      <c r="AK1686" s="346"/>
      <c r="AL1686" s="346"/>
      <c r="AM1686" s="346"/>
      <c r="AN1686" s="346"/>
      <c r="AO1686" s="346"/>
      <c r="AP1686" s="346"/>
      <c r="AQ1686" s="346"/>
      <c r="AR1686" s="346"/>
      <c r="AS1686" s="257"/>
    </row>
    <row r="1687" spans="1:45" ht="15.6" collapsed="1">
      <c r="A1687" s="434"/>
      <c r="B1687" s="424" t="s">
        <v>499</v>
      </c>
      <c r="C1687" s="242"/>
      <c r="D1687" s="242"/>
      <c r="E1687" s="242"/>
      <c r="F1687" s="242"/>
      <c r="G1687" s="242"/>
      <c r="H1687" s="242"/>
      <c r="I1687" s="242"/>
      <c r="J1687" s="242"/>
      <c r="K1687" s="242"/>
      <c r="L1687" s="242"/>
      <c r="M1687" s="242"/>
      <c r="N1687" s="242"/>
      <c r="O1687" s="242"/>
      <c r="P1687" s="242"/>
      <c r="Q1687" s="242"/>
      <c r="R1687" s="242"/>
      <c r="S1687" s="242"/>
      <c r="T1687" s="242"/>
      <c r="U1687" s="242"/>
      <c r="V1687" s="242"/>
      <c r="W1687" s="242"/>
      <c r="X1687" s="242"/>
      <c r="Y1687" s="242"/>
      <c r="Z1687" s="242"/>
      <c r="AA1687" s="242"/>
      <c r="AB1687" s="242"/>
      <c r="AC1687" s="242"/>
      <c r="AD1687" s="242"/>
      <c r="AE1687" s="356"/>
      <c r="AF1687" s="359"/>
      <c r="AG1687" s="359"/>
      <c r="AH1687" s="359"/>
      <c r="AI1687" s="359"/>
      <c r="AJ1687" s="359"/>
      <c r="AK1687" s="359"/>
      <c r="AL1687" s="359"/>
      <c r="AM1687" s="359"/>
      <c r="AN1687" s="359"/>
      <c r="AO1687" s="359"/>
      <c r="AP1687" s="359"/>
      <c r="AQ1687" s="359"/>
      <c r="AR1687" s="359"/>
      <c r="AS1687" s="257"/>
    </row>
    <row r="1688" spans="1:45" ht="15.6" hidden="1" outlineLevel="1">
      <c r="A1688" s="434"/>
      <c r="B1688" s="413" t="s">
        <v>500</v>
      </c>
      <c r="C1688" s="242"/>
      <c r="D1688" s="242"/>
      <c r="E1688" s="242"/>
      <c r="F1688" s="242"/>
      <c r="G1688" s="242"/>
      <c r="H1688" s="242"/>
      <c r="I1688" s="242"/>
      <c r="J1688" s="242"/>
      <c r="K1688" s="242"/>
      <c r="L1688" s="242"/>
      <c r="M1688" s="242"/>
      <c r="N1688" s="242"/>
      <c r="O1688" s="242"/>
      <c r="P1688" s="242"/>
      <c r="Q1688" s="242"/>
      <c r="R1688" s="242"/>
      <c r="S1688" s="242"/>
      <c r="T1688" s="242"/>
      <c r="U1688" s="242"/>
      <c r="V1688" s="242"/>
      <c r="W1688" s="242"/>
      <c r="X1688" s="242"/>
      <c r="Y1688" s="242"/>
      <c r="Z1688" s="242"/>
      <c r="AA1688" s="242"/>
      <c r="AB1688" s="242"/>
      <c r="AC1688" s="242"/>
      <c r="AD1688" s="242"/>
      <c r="AE1688" s="356"/>
      <c r="AF1688" s="359"/>
      <c r="AG1688" s="359"/>
      <c r="AH1688" s="359"/>
      <c r="AI1688" s="359"/>
      <c r="AJ1688" s="359"/>
      <c r="AK1688" s="359"/>
      <c r="AL1688" s="359"/>
      <c r="AM1688" s="359"/>
      <c r="AN1688" s="359"/>
      <c r="AO1688" s="359"/>
      <c r="AP1688" s="359"/>
      <c r="AQ1688" s="359"/>
      <c r="AR1688" s="359"/>
      <c r="AS1688" s="257"/>
    </row>
    <row r="1689" spans="1:45" ht="15" hidden="1" customHeight="1" outlineLevel="1">
      <c r="A1689" s="434">
        <v>21</v>
      </c>
      <c r="B1689" s="362" t="s">
        <v>501</v>
      </c>
      <c r="C1689" s="242" t="s">
        <v>323</v>
      </c>
      <c r="D1689" s="246"/>
      <c r="E1689" s="246"/>
      <c r="F1689" s="246"/>
      <c r="G1689" s="246"/>
      <c r="H1689" s="246"/>
      <c r="I1689" s="246"/>
      <c r="J1689" s="246"/>
      <c r="K1689" s="246"/>
      <c r="L1689" s="246"/>
      <c r="M1689" s="246"/>
      <c r="N1689" s="246"/>
      <c r="O1689" s="246"/>
      <c r="P1689" s="246"/>
      <c r="Q1689" s="242"/>
      <c r="R1689" s="246"/>
      <c r="S1689" s="246"/>
      <c r="T1689" s="246"/>
      <c r="U1689" s="246"/>
      <c r="V1689" s="246"/>
      <c r="W1689" s="246"/>
      <c r="X1689" s="246"/>
      <c r="Y1689" s="246"/>
      <c r="Z1689" s="246"/>
      <c r="AA1689" s="246"/>
      <c r="AB1689" s="246"/>
      <c r="AC1689" s="246"/>
      <c r="AD1689" s="246"/>
      <c r="AE1689" s="344"/>
      <c r="AF1689" s="344"/>
      <c r="AG1689" s="344"/>
      <c r="AH1689" s="344"/>
      <c r="AI1689" s="344"/>
      <c r="AJ1689" s="344"/>
      <c r="AK1689" s="344"/>
      <c r="AL1689" s="344"/>
      <c r="AM1689" s="344"/>
      <c r="AN1689" s="344"/>
      <c r="AO1689" s="344"/>
      <c r="AP1689" s="344"/>
      <c r="AQ1689" s="344"/>
      <c r="AR1689" s="344"/>
      <c r="AS1689" s="247">
        <f>SUM(AE1689:AR1689)</f>
        <v>0</v>
      </c>
    </row>
    <row r="1690" spans="1:45" ht="15" hidden="1" customHeight="1" outlineLevel="1">
      <c r="A1690" s="434"/>
      <c r="B1690" s="245" t="s">
        <v>734</v>
      </c>
      <c r="C1690" s="242" t="s">
        <v>325</v>
      </c>
      <c r="D1690" s="246"/>
      <c r="E1690" s="246"/>
      <c r="F1690" s="246"/>
      <c r="G1690" s="246"/>
      <c r="H1690" s="246"/>
      <c r="I1690" s="246"/>
      <c r="J1690" s="246"/>
      <c r="K1690" s="246"/>
      <c r="L1690" s="246"/>
      <c r="M1690" s="246"/>
      <c r="N1690" s="246"/>
      <c r="O1690" s="246"/>
      <c r="P1690" s="246"/>
      <c r="Q1690" s="242"/>
      <c r="R1690" s="246"/>
      <c r="S1690" s="246"/>
      <c r="T1690" s="246"/>
      <c r="U1690" s="246"/>
      <c r="V1690" s="246"/>
      <c r="W1690" s="246"/>
      <c r="X1690" s="246"/>
      <c r="Y1690" s="246"/>
      <c r="Z1690" s="246"/>
      <c r="AA1690" s="246"/>
      <c r="AB1690" s="246"/>
      <c r="AC1690" s="246"/>
      <c r="AD1690" s="246"/>
      <c r="AE1690" s="345">
        <f>AE1689</f>
        <v>0</v>
      </c>
      <c r="AF1690" s="345">
        <f t="shared" ref="AF1690:AR1690" si="3660">AF1689</f>
        <v>0</v>
      </c>
      <c r="AG1690" s="345">
        <f t="shared" si="3660"/>
        <v>0</v>
      </c>
      <c r="AH1690" s="345">
        <f t="shared" si="3660"/>
        <v>0</v>
      </c>
      <c r="AI1690" s="345">
        <f t="shared" si="3660"/>
        <v>0</v>
      </c>
      <c r="AJ1690" s="345">
        <f t="shared" si="3660"/>
        <v>0</v>
      </c>
      <c r="AK1690" s="345">
        <f t="shared" si="3660"/>
        <v>0</v>
      </c>
      <c r="AL1690" s="345">
        <f t="shared" si="3660"/>
        <v>0</v>
      </c>
      <c r="AM1690" s="345">
        <f t="shared" si="3660"/>
        <v>0</v>
      </c>
      <c r="AN1690" s="345">
        <f t="shared" si="3660"/>
        <v>0</v>
      </c>
      <c r="AO1690" s="345">
        <f t="shared" si="3660"/>
        <v>0</v>
      </c>
      <c r="AP1690" s="345">
        <f t="shared" si="3660"/>
        <v>0</v>
      </c>
      <c r="AQ1690" s="345">
        <f t="shared" si="3660"/>
        <v>0</v>
      </c>
      <c r="AR1690" s="345">
        <f t="shared" si="3660"/>
        <v>0</v>
      </c>
      <c r="AS1690" s="257"/>
    </row>
    <row r="1691" spans="1:45" ht="15" hidden="1" customHeight="1" outlineLevel="1">
      <c r="A1691" s="434"/>
      <c r="B1691" s="245"/>
      <c r="C1691" s="242"/>
      <c r="D1691" s="242"/>
      <c r="E1691" s="242"/>
      <c r="F1691" s="242"/>
      <c r="G1691" s="242"/>
      <c r="H1691" s="242"/>
      <c r="I1691" s="242"/>
      <c r="J1691" s="242"/>
      <c r="K1691" s="242"/>
      <c r="L1691" s="242"/>
      <c r="M1691" s="242"/>
      <c r="N1691" s="242"/>
      <c r="O1691" s="242"/>
      <c r="P1691" s="242"/>
      <c r="Q1691" s="242"/>
      <c r="R1691" s="242"/>
      <c r="S1691" s="242"/>
      <c r="T1691" s="242"/>
      <c r="U1691" s="242"/>
      <c r="V1691" s="242"/>
      <c r="W1691" s="242"/>
      <c r="X1691" s="242"/>
      <c r="Y1691" s="242"/>
      <c r="Z1691" s="242"/>
      <c r="AA1691" s="242"/>
      <c r="AB1691" s="242"/>
      <c r="AC1691" s="242"/>
      <c r="AD1691" s="242"/>
      <c r="AE1691" s="356"/>
      <c r="AF1691" s="359"/>
      <c r="AG1691" s="359"/>
      <c r="AH1691" s="359"/>
      <c r="AI1691" s="359"/>
      <c r="AJ1691" s="359"/>
      <c r="AK1691" s="359"/>
      <c r="AL1691" s="359"/>
      <c r="AM1691" s="359"/>
      <c r="AN1691" s="359"/>
      <c r="AO1691" s="359"/>
      <c r="AP1691" s="359"/>
      <c r="AQ1691" s="359"/>
      <c r="AR1691" s="359"/>
      <c r="AS1691" s="257"/>
    </row>
    <row r="1692" spans="1:45" ht="15" hidden="1" customHeight="1" outlineLevel="1">
      <c r="A1692" s="434">
        <v>22</v>
      </c>
      <c r="B1692" s="362" t="s">
        <v>502</v>
      </c>
      <c r="C1692" s="242" t="s">
        <v>323</v>
      </c>
      <c r="D1692" s="246"/>
      <c r="E1692" s="246"/>
      <c r="F1692" s="246"/>
      <c r="G1692" s="246"/>
      <c r="H1692" s="246"/>
      <c r="I1692" s="246"/>
      <c r="J1692" s="246"/>
      <c r="K1692" s="246"/>
      <c r="L1692" s="246"/>
      <c r="M1692" s="246"/>
      <c r="N1692" s="246"/>
      <c r="O1692" s="246"/>
      <c r="P1692" s="246"/>
      <c r="Q1692" s="242"/>
      <c r="R1692" s="246"/>
      <c r="S1692" s="246"/>
      <c r="T1692" s="246"/>
      <c r="U1692" s="246"/>
      <c r="V1692" s="246"/>
      <c r="W1692" s="246"/>
      <c r="X1692" s="246"/>
      <c r="Y1692" s="246"/>
      <c r="Z1692" s="246"/>
      <c r="AA1692" s="246"/>
      <c r="AB1692" s="246"/>
      <c r="AC1692" s="246"/>
      <c r="AD1692" s="246"/>
      <c r="AE1692" s="344"/>
      <c r="AF1692" s="344"/>
      <c r="AG1692" s="344"/>
      <c r="AH1692" s="344"/>
      <c r="AI1692" s="344"/>
      <c r="AJ1692" s="344"/>
      <c r="AK1692" s="344"/>
      <c r="AL1692" s="344"/>
      <c r="AM1692" s="344"/>
      <c r="AN1692" s="344"/>
      <c r="AO1692" s="344"/>
      <c r="AP1692" s="344"/>
      <c r="AQ1692" s="344"/>
      <c r="AR1692" s="344"/>
      <c r="AS1692" s="247">
        <f>SUM(AE1692:AR1692)</f>
        <v>0</v>
      </c>
    </row>
    <row r="1693" spans="1:45" ht="15" hidden="1" customHeight="1" outlineLevel="1">
      <c r="A1693" s="434"/>
      <c r="B1693" s="245" t="s">
        <v>734</v>
      </c>
      <c r="C1693" s="242" t="s">
        <v>325</v>
      </c>
      <c r="D1693" s="246"/>
      <c r="E1693" s="246"/>
      <c r="F1693" s="246"/>
      <c r="G1693" s="246"/>
      <c r="H1693" s="246"/>
      <c r="I1693" s="246"/>
      <c r="J1693" s="246"/>
      <c r="K1693" s="246"/>
      <c r="L1693" s="246"/>
      <c r="M1693" s="246"/>
      <c r="N1693" s="246"/>
      <c r="O1693" s="246"/>
      <c r="P1693" s="246"/>
      <c r="Q1693" s="242"/>
      <c r="R1693" s="246"/>
      <c r="S1693" s="246"/>
      <c r="T1693" s="246"/>
      <c r="U1693" s="246"/>
      <c r="V1693" s="246"/>
      <c r="W1693" s="246"/>
      <c r="X1693" s="246"/>
      <c r="Y1693" s="246"/>
      <c r="Z1693" s="246"/>
      <c r="AA1693" s="246"/>
      <c r="AB1693" s="246"/>
      <c r="AC1693" s="246"/>
      <c r="AD1693" s="246"/>
      <c r="AE1693" s="345">
        <f>AE1692</f>
        <v>0</v>
      </c>
      <c r="AF1693" s="345">
        <f t="shared" ref="AF1693:AR1693" si="3661">AF1692</f>
        <v>0</v>
      </c>
      <c r="AG1693" s="345">
        <f t="shared" si="3661"/>
        <v>0</v>
      </c>
      <c r="AH1693" s="345">
        <f t="shared" si="3661"/>
        <v>0</v>
      </c>
      <c r="AI1693" s="345">
        <f t="shared" si="3661"/>
        <v>0</v>
      </c>
      <c r="AJ1693" s="345">
        <f t="shared" si="3661"/>
        <v>0</v>
      </c>
      <c r="AK1693" s="345">
        <f t="shared" si="3661"/>
        <v>0</v>
      </c>
      <c r="AL1693" s="345">
        <f t="shared" si="3661"/>
        <v>0</v>
      </c>
      <c r="AM1693" s="345">
        <f t="shared" si="3661"/>
        <v>0</v>
      </c>
      <c r="AN1693" s="345">
        <f t="shared" si="3661"/>
        <v>0</v>
      </c>
      <c r="AO1693" s="345">
        <f t="shared" si="3661"/>
        <v>0</v>
      </c>
      <c r="AP1693" s="345">
        <f t="shared" si="3661"/>
        <v>0</v>
      </c>
      <c r="AQ1693" s="345">
        <f t="shared" si="3661"/>
        <v>0</v>
      </c>
      <c r="AR1693" s="345">
        <f t="shared" si="3661"/>
        <v>0</v>
      </c>
      <c r="AS1693" s="257"/>
    </row>
    <row r="1694" spans="1:45" ht="15" hidden="1" customHeight="1" outlineLevel="1">
      <c r="A1694" s="434"/>
      <c r="B1694" s="245"/>
      <c r="C1694" s="242"/>
      <c r="D1694" s="242"/>
      <c r="E1694" s="242"/>
      <c r="F1694" s="242"/>
      <c r="G1694" s="242"/>
      <c r="H1694" s="242"/>
      <c r="I1694" s="242"/>
      <c r="J1694" s="242"/>
      <c r="K1694" s="242"/>
      <c r="L1694" s="242"/>
      <c r="M1694" s="242"/>
      <c r="N1694" s="242"/>
      <c r="O1694" s="242"/>
      <c r="P1694" s="242"/>
      <c r="Q1694" s="242"/>
      <c r="R1694" s="242"/>
      <c r="S1694" s="242"/>
      <c r="T1694" s="242"/>
      <c r="U1694" s="242"/>
      <c r="V1694" s="242"/>
      <c r="W1694" s="242"/>
      <c r="X1694" s="242"/>
      <c r="Y1694" s="242"/>
      <c r="Z1694" s="242"/>
      <c r="AA1694" s="242"/>
      <c r="AB1694" s="242"/>
      <c r="AC1694" s="242"/>
      <c r="AD1694" s="242"/>
      <c r="AE1694" s="356"/>
      <c r="AF1694" s="359"/>
      <c r="AG1694" s="359"/>
      <c r="AH1694" s="359"/>
      <c r="AI1694" s="359"/>
      <c r="AJ1694" s="359"/>
      <c r="AK1694" s="359"/>
      <c r="AL1694" s="359"/>
      <c r="AM1694" s="359"/>
      <c r="AN1694" s="359"/>
      <c r="AO1694" s="359"/>
      <c r="AP1694" s="359"/>
      <c r="AQ1694" s="359"/>
      <c r="AR1694" s="359"/>
      <c r="AS1694" s="257"/>
    </row>
    <row r="1695" spans="1:45" ht="15" hidden="1" customHeight="1" outlineLevel="1">
      <c r="A1695" s="434">
        <v>23</v>
      </c>
      <c r="B1695" s="362" t="s">
        <v>503</v>
      </c>
      <c r="C1695" s="242" t="s">
        <v>323</v>
      </c>
      <c r="D1695" s="246"/>
      <c r="E1695" s="246"/>
      <c r="F1695" s="246"/>
      <c r="G1695" s="246"/>
      <c r="H1695" s="246"/>
      <c r="I1695" s="246"/>
      <c r="J1695" s="246"/>
      <c r="K1695" s="246"/>
      <c r="L1695" s="246"/>
      <c r="M1695" s="246"/>
      <c r="N1695" s="246"/>
      <c r="O1695" s="246"/>
      <c r="P1695" s="246"/>
      <c r="Q1695" s="242"/>
      <c r="R1695" s="246"/>
      <c r="S1695" s="246"/>
      <c r="T1695" s="246"/>
      <c r="U1695" s="246"/>
      <c r="V1695" s="246"/>
      <c r="W1695" s="246"/>
      <c r="X1695" s="246"/>
      <c r="Y1695" s="246"/>
      <c r="Z1695" s="246"/>
      <c r="AA1695" s="246"/>
      <c r="AB1695" s="246"/>
      <c r="AC1695" s="246"/>
      <c r="AD1695" s="246"/>
      <c r="AE1695" s="344"/>
      <c r="AF1695" s="344"/>
      <c r="AG1695" s="344"/>
      <c r="AH1695" s="344"/>
      <c r="AI1695" s="344"/>
      <c r="AJ1695" s="344"/>
      <c r="AK1695" s="344"/>
      <c r="AL1695" s="344"/>
      <c r="AM1695" s="344"/>
      <c r="AN1695" s="344"/>
      <c r="AO1695" s="344"/>
      <c r="AP1695" s="344"/>
      <c r="AQ1695" s="344"/>
      <c r="AR1695" s="344"/>
      <c r="AS1695" s="247">
        <f>SUM(AE1695:AR1695)</f>
        <v>0</v>
      </c>
    </row>
    <row r="1696" spans="1:45" ht="15" hidden="1" customHeight="1" outlineLevel="1">
      <c r="A1696" s="434"/>
      <c r="B1696" s="245" t="s">
        <v>734</v>
      </c>
      <c r="C1696" s="242" t="s">
        <v>325</v>
      </c>
      <c r="D1696" s="246"/>
      <c r="E1696" s="246"/>
      <c r="F1696" s="246"/>
      <c r="G1696" s="246"/>
      <c r="H1696" s="246"/>
      <c r="I1696" s="246"/>
      <c r="J1696" s="246"/>
      <c r="K1696" s="246"/>
      <c r="L1696" s="246"/>
      <c r="M1696" s="246"/>
      <c r="N1696" s="246"/>
      <c r="O1696" s="246"/>
      <c r="P1696" s="246"/>
      <c r="Q1696" s="242"/>
      <c r="R1696" s="246"/>
      <c r="S1696" s="246"/>
      <c r="T1696" s="246"/>
      <c r="U1696" s="246"/>
      <c r="V1696" s="246"/>
      <c r="W1696" s="246"/>
      <c r="X1696" s="246"/>
      <c r="Y1696" s="246"/>
      <c r="Z1696" s="246"/>
      <c r="AA1696" s="246"/>
      <c r="AB1696" s="246"/>
      <c r="AC1696" s="246"/>
      <c r="AD1696" s="246"/>
      <c r="AE1696" s="345">
        <f>AE1695</f>
        <v>0</v>
      </c>
      <c r="AF1696" s="345">
        <f t="shared" ref="AF1696:AR1696" si="3662">AF1695</f>
        <v>0</v>
      </c>
      <c r="AG1696" s="345">
        <f t="shared" si="3662"/>
        <v>0</v>
      </c>
      <c r="AH1696" s="345">
        <f t="shared" si="3662"/>
        <v>0</v>
      </c>
      <c r="AI1696" s="345">
        <f t="shared" si="3662"/>
        <v>0</v>
      </c>
      <c r="AJ1696" s="345">
        <f t="shared" si="3662"/>
        <v>0</v>
      </c>
      <c r="AK1696" s="345">
        <f t="shared" si="3662"/>
        <v>0</v>
      </c>
      <c r="AL1696" s="345">
        <f t="shared" si="3662"/>
        <v>0</v>
      </c>
      <c r="AM1696" s="345">
        <f t="shared" si="3662"/>
        <v>0</v>
      </c>
      <c r="AN1696" s="345">
        <f t="shared" si="3662"/>
        <v>0</v>
      </c>
      <c r="AO1696" s="345">
        <f t="shared" si="3662"/>
        <v>0</v>
      </c>
      <c r="AP1696" s="345">
        <f t="shared" si="3662"/>
        <v>0</v>
      </c>
      <c r="AQ1696" s="345">
        <f t="shared" si="3662"/>
        <v>0</v>
      </c>
      <c r="AR1696" s="345">
        <f t="shared" si="3662"/>
        <v>0</v>
      </c>
      <c r="AS1696" s="257"/>
    </row>
    <row r="1697" spans="1:45" ht="15" hidden="1" customHeight="1" outlineLevel="1">
      <c r="A1697" s="434"/>
      <c r="B1697" s="364"/>
      <c r="C1697" s="242"/>
      <c r="D1697" s="242"/>
      <c r="E1697" s="242"/>
      <c r="F1697" s="242"/>
      <c r="G1697" s="242"/>
      <c r="H1697" s="242"/>
      <c r="I1697" s="242"/>
      <c r="J1697" s="242"/>
      <c r="K1697" s="242"/>
      <c r="L1697" s="242"/>
      <c r="M1697" s="242"/>
      <c r="N1697" s="242"/>
      <c r="O1697" s="242"/>
      <c r="P1697" s="242"/>
      <c r="Q1697" s="242"/>
      <c r="R1697" s="242"/>
      <c r="S1697" s="242"/>
      <c r="T1697" s="242"/>
      <c r="U1697" s="242"/>
      <c r="V1697" s="242"/>
      <c r="W1697" s="242"/>
      <c r="X1697" s="242"/>
      <c r="Y1697" s="242"/>
      <c r="Z1697" s="242"/>
      <c r="AA1697" s="242"/>
      <c r="AB1697" s="242"/>
      <c r="AC1697" s="242"/>
      <c r="AD1697" s="242"/>
      <c r="AE1697" s="356"/>
      <c r="AF1697" s="359"/>
      <c r="AG1697" s="359"/>
      <c r="AH1697" s="359"/>
      <c r="AI1697" s="359"/>
      <c r="AJ1697" s="359"/>
      <c r="AK1697" s="359"/>
      <c r="AL1697" s="359"/>
      <c r="AM1697" s="359"/>
      <c r="AN1697" s="359"/>
      <c r="AO1697" s="359"/>
      <c r="AP1697" s="359"/>
      <c r="AQ1697" s="359"/>
      <c r="AR1697" s="359"/>
      <c r="AS1697" s="257"/>
    </row>
    <row r="1698" spans="1:45" ht="15" hidden="1" customHeight="1" outlineLevel="1">
      <c r="A1698" s="434">
        <v>24</v>
      </c>
      <c r="B1698" s="362" t="s">
        <v>504</v>
      </c>
      <c r="C1698" s="242" t="s">
        <v>323</v>
      </c>
      <c r="D1698" s="246"/>
      <c r="E1698" s="246"/>
      <c r="F1698" s="246"/>
      <c r="G1698" s="246"/>
      <c r="H1698" s="246"/>
      <c r="I1698" s="246"/>
      <c r="J1698" s="246"/>
      <c r="K1698" s="246"/>
      <c r="L1698" s="246"/>
      <c r="M1698" s="246"/>
      <c r="N1698" s="246"/>
      <c r="O1698" s="246"/>
      <c r="P1698" s="246"/>
      <c r="Q1698" s="242"/>
      <c r="R1698" s="246"/>
      <c r="S1698" s="246"/>
      <c r="T1698" s="246"/>
      <c r="U1698" s="246"/>
      <c r="V1698" s="246"/>
      <c r="W1698" s="246"/>
      <c r="X1698" s="246"/>
      <c r="Y1698" s="246"/>
      <c r="Z1698" s="246"/>
      <c r="AA1698" s="246"/>
      <c r="AB1698" s="246"/>
      <c r="AC1698" s="246"/>
      <c r="AD1698" s="246"/>
      <c r="AE1698" s="344"/>
      <c r="AF1698" s="344"/>
      <c r="AG1698" s="344"/>
      <c r="AH1698" s="344"/>
      <c r="AI1698" s="344"/>
      <c r="AJ1698" s="344"/>
      <c r="AK1698" s="344"/>
      <c r="AL1698" s="344"/>
      <c r="AM1698" s="344"/>
      <c r="AN1698" s="344"/>
      <c r="AO1698" s="344"/>
      <c r="AP1698" s="344"/>
      <c r="AQ1698" s="344"/>
      <c r="AR1698" s="344"/>
      <c r="AS1698" s="247">
        <f>SUM(AE1698:AR1698)</f>
        <v>0</v>
      </c>
    </row>
    <row r="1699" spans="1:45" ht="15" hidden="1" customHeight="1" outlineLevel="1">
      <c r="A1699" s="434"/>
      <c r="B1699" s="245" t="s">
        <v>734</v>
      </c>
      <c r="C1699" s="242" t="s">
        <v>325</v>
      </c>
      <c r="D1699" s="246"/>
      <c r="E1699" s="246"/>
      <c r="F1699" s="246"/>
      <c r="G1699" s="246"/>
      <c r="H1699" s="246"/>
      <c r="I1699" s="246"/>
      <c r="J1699" s="246"/>
      <c r="K1699" s="246"/>
      <c r="L1699" s="246"/>
      <c r="M1699" s="246"/>
      <c r="N1699" s="246"/>
      <c r="O1699" s="246"/>
      <c r="P1699" s="246"/>
      <c r="Q1699" s="242"/>
      <c r="R1699" s="246"/>
      <c r="S1699" s="246"/>
      <c r="T1699" s="246"/>
      <c r="U1699" s="246"/>
      <c r="V1699" s="246"/>
      <c r="W1699" s="246"/>
      <c r="X1699" s="246"/>
      <c r="Y1699" s="246"/>
      <c r="Z1699" s="246"/>
      <c r="AA1699" s="246"/>
      <c r="AB1699" s="246"/>
      <c r="AC1699" s="246"/>
      <c r="AD1699" s="246"/>
      <c r="AE1699" s="345">
        <f>AE1698</f>
        <v>0</v>
      </c>
      <c r="AF1699" s="345">
        <f t="shared" ref="AF1699:AR1699" si="3663">AF1698</f>
        <v>0</v>
      </c>
      <c r="AG1699" s="345">
        <f t="shared" si="3663"/>
        <v>0</v>
      </c>
      <c r="AH1699" s="345">
        <f t="shared" si="3663"/>
        <v>0</v>
      </c>
      <c r="AI1699" s="345">
        <f t="shared" si="3663"/>
        <v>0</v>
      </c>
      <c r="AJ1699" s="345">
        <f t="shared" si="3663"/>
        <v>0</v>
      </c>
      <c r="AK1699" s="345">
        <f t="shared" si="3663"/>
        <v>0</v>
      </c>
      <c r="AL1699" s="345">
        <f t="shared" si="3663"/>
        <v>0</v>
      </c>
      <c r="AM1699" s="345">
        <f t="shared" si="3663"/>
        <v>0</v>
      </c>
      <c r="AN1699" s="345">
        <f t="shared" si="3663"/>
        <v>0</v>
      </c>
      <c r="AO1699" s="345">
        <f t="shared" si="3663"/>
        <v>0</v>
      </c>
      <c r="AP1699" s="345">
        <f t="shared" si="3663"/>
        <v>0</v>
      </c>
      <c r="AQ1699" s="345">
        <f t="shared" si="3663"/>
        <v>0</v>
      </c>
      <c r="AR1699" s="345">
        <f t="shared" si="3663"/>
        <v>0</v>
      </c>
      <c r="AS1699" s="257"/>
    </row>
    <row r="1700" spans="1:45" ht="15" hidden="1" customHeight="1" outlineLevel="1">
      <c r="A1700" s="434"/>
      <c r="B1700" s="245"/>
      <c r="C1700" s="242"/>
      <c r="D1700" s="242"/>
      <c r="E1700" s="242"/>
      <c r="F1700" s="242"/>
      <c r="G1700" s="242"/>
      <c r="H1700" s="242"/>
      <c r="I1700" s="242"/>
      <c r="J1700" s="242"/>
      <c r="K1700" s="242"/>
      <c r="L1700" s="242"/>
      <c r="M1700" s="242"/>
      <c r="N1700" s="242"/>
      <c r="O1700" s="242"/>
      <c r="P1700" s="242"/>
      <c r="Q1700" s="242"/>
      <c r="R1700" s="242"/>
      <c r="S1700" s="242"/>
      <c r="T1700" s="242"/>
      <c r="U1700" s="242"/>
      <c r="V1700" s="242"/>
      <c r="W1700" s="242"/>
      <c r="X1700" s="242"/>
      <c r="Y1700" s="242"/>
      <c r="Z1700" s="242"/>
      <c r="AA1700" s="242"/>
      <c r="AB1700" s="242"/>
      <c r="AC1700" s="242"/>
      <c r="AD1700" s="242"/>
      <c r="AE1700" s="346"/>
      <c r="AF1700" s="359"/>
      <c r="AG1700" s="359"/>
      <c r="AH1700" s="359"/>
      <c r="AI1700" s="359"/>
      <c r="AJ1700" s="359"/>
      <c r="AK1700" s="359"/>
      <c r="AL1700" s="359"/>
      <c r="AM1700" s="359"/>
      <c r="AN1700" s="359"/>
      <c r="AO1700" s="359"/>
      <c r="AP1700" s="359"/>
      <c r="AQ1700" s="359"/>
      <c r="AR1700" s="359"/>
      <c r="AS1700" s="257"/>
    </row>
    <row r="1701" spans="1:45" ht="15" hidden="1" customHeight="1" outlineLevel="1">
      <c r="A1701" s="434"/>
      <c r="B1701" s="239" t="s">
        <v>505</v>
      </c>
      <c r="C1701" s="242"/>
      <c r="D1701" s="242"/>
      <c r="E1701" s="242"/>
      <c r="F1701" s="242"/>
      <c r="G1701" s="242"/>
      <c r="H1701" s="242"/>
      <c r="I1701" s="242"/>
      <c r="J1701" s="242"/>
      <c r="K1701" s="242"/>
      <c r="L1701" s="242"/>
      <c r="M1701" s="242"/>
      <c r="N1701" s="242"/>
      <c r="O1701" s="242"/>
      <c r="P1701" s="242"/>
      <c r="Q1701" s="242"/>
      <c r="R1701" s="242"/>
      <c r="S1701" s="242"/>
      <c r="T1701" s="242"/>
      <c r="U1701" s="242"/>
      <c r="V1701" s="242"/>
      <c r="W1701" s="242"/>
      <c r="X1701" s="242"/>
      <c r="Y1701" s="242"/>
      <c r="Z1701" s="242"/>
      <c r="AA1701" s="242"/>
      <c r="AB1701" s="242"/>
      <c r="AC1701" s="242"/>
      <c r="AD1701" s="242"/>
      <c r="AE1701" s="346"/>
      <c r="AF1701" s="359"/>
      <c r="AG1701" s="359"/>
      <c r="AH1701" s="359"/>
      <c r="AI1701" s="359"/>
      <c r="AJ1701" s="359"/>
      <c r="AK1701" s="359"/>
      <c r="AL1701" s="359"/>
      <c r="AM1701" s="359"/>
      <c r="AN1701" s="359"/>
      <c r="AO1701" s="359"/>
      <c r="AP1701" s="359"/>
      <c r="AQ1701" s="359"/>
      <c r="AR1701" s="359"/>
      <c r="AS1701" s="257"/>
    </row>
    <row r="1702" spans="1:45" ht="15" hidden="1" customHeight="1" outlineLevel="1">
      <c r="A1702" s="434">
        <v>25</v>
      </c>
      <c r="B1702" s="362" t="s">
        <v>506</v>
      </c>
      <c r="C1702" s="242" t="s">
        <v>323</v>
      </c>
      <c r="D1702" s="246"/>
      <c r="E1702" s="246"/>
      <c r="F1702" s="246"/>
      <c r="G1702" s="246"/>
      <c r="H1702" s="246"/>
      <c r="I1702" s="246"/>
      <c r="J1702" s="246"/>
      <c r="K1702" s="246"/>
      <c r="L1702" s="246"/>
      <c r="M1702" s="246"/>
      <c r="N1702" s="246"/>
      <c r="O1702" s="246"/>
      <c r="P1702" s="246"/>
      <c r="Q1702" s="246">
        <v>12</v>
      </c>
      <c r="R1702" s="246"/>
      <c r="S1702" s="246"/>
      <c r="T1702" s="246"/>
      <c r="U1702" s="246"/>
      <c r="V1702" s="246"/>
      <c r="W1702" s="246"/>
      <c r="X1702" s="246"/>
      <c r="Y1702" s="246"/>
      <c r="Z1702" s="246"/>
      <c r="AA1702" s="246"/>
      <c r="AB1702" s="246"/>
      <c r="AC1702" s="246"/>
      <c r="AD1702" s="246"/>
      <c r="AE1702" s="360"/>
      <c r="AF1702" s="349"/>
      <c r="AG1702" s="349"/>
      <c r="AH1702" s="349"/>
      <c r="AI1702" s="349"/>
      <c r="AJ1702" s="349"/>
      <c r="AK1702" s="349"/>
      <c r="AL1702" s="349"/>
      <c r="AM1702" s="349"/>
      <c r="AN1702" s="349"/>
      <c r="AO1702" s="349"/>
      <c r="AP1702" s="349"/>
      <c r="AQ1702" s="349"/>
      <c r="AR1702" s="349"/>
      <c r="AS1702" s="247">
        <f>SUM(AE1702:AR1702)</f>
        <v>0</v>
      </c>
    </row>
    <row r="1703" spans="1:45" ht="15" hidden="1" customHeight="1" outlineLevel="1">
      <c r="A1703" s="434"/>
      <c r="B1703" s="245" t="s">
        <v>734</v>
      </c>
      <c r="C1703" s="242" t="s">
        <v>325</v>
      </c>
      <c r="D1703" s="246"/>
      <c r="E1703" s="246"/>
      <c r="F1703" s="246"/>
      <c r="G1703" s="246"/>
      <c r="H1703" s="246"/>
      <c r="I1703" s="246"/>
      <c r="J1703" s="246"/>
      <c r="K1703" s="246"/>
      <c r="L1703" s="246"/>
      <c r="M1703" s="246"/>
      <c r="N1703" s="246"/>
      <c r="O1703" s="246"/>
      <c r="P1703" s="246"/>
      <c r="Q1703" s="246">
        <f>Q1702</f>
        <v>12</v>
      </c>
      <c r="R1703" s="246"/>
      <c r="S1703" s="246"/>
      <c r="T1703" s="246"/>
      <c r="U1703" s="246"/>
      <c r="V1703" s="246"/>
      <c r="W1703" s="246"/>
      <c r="X1703" s="246"/>
      <c r="Y1703" s="246"/>
      <c r="Z1703" s="246"/>
      <c r="AA1703" s="246"/>
      <c r="AB1703" s="246"/>
      <c r="AC1703" s="246"/>
      <c r="AD1703" s="246"/>
      <c r="AE1703" s="345">
        <f>AE1702</f>
        <v>0</v>
      </c>
      <c r="AF1703" s="345">
        <f t="shared" ref="AF1703:AR1703" si="3664">AF1702</f>
        <v>0</v>
      </c>
      <c r="AG1703" s="345">
        <f t="shared" si="3664"/>
        <v>0</v>
      </c>
      <c r="AH1703" s="345">
        <f t="shared" si="3664"/>
        <v>0</v>
      </c>
      <c r="AI1703" s="345">
        <f t="shared" si="3664"/>
        <v>0</v>
      </c>
      <c r="AJ1703" s="345">
        <f t="shared" si="3664"/>
        <v>0</v>
      </c>
      <c r="AK1703" s="345">
        <f t="shared" si="3664"/>
        <v>0</v>
      </c>
      <c r="AL1703" s="345">
        <f t="shared" si="3664"/>
        <v>0</v>
      </c>
      <c r="AM1703" s="345">
        <f t="shared" si="3664"/>
        <v>0</v>
      </c>
      <c r="AN1703" s="345">
        <f t="shared" si="3664"/>
        <v>0</v>
      </c>
      <c r="AO1703" s="345">
        <f t="shared" si="3664"/>
        <v>0</v>
      </c>
      <c r="AP1703" s="345">
        <f t="shared" si="3664"/>
        <v>0</v>
      </c>
      <c r="AQ1703" s="345">
        <f t="shared" si="3664"/>
        <v>0</v>
      </c>
      <c r="AR1703" s="345">
        <f t="shared" si="3664"/>
        <v>0</v>
      </c>
      <c r="AS1703" s="257"/>
    </row>
    <row r="1704" spans="1:45" ht="15" hidden="1" customHeight="1" outlineLevel="1">
      <c r="A1704" s="434"/>
      <c r="B1704" s="245"/>
      <c r="C1704" s="242"/>
      <c r="D1704" s="242"/>
      <c r="E1704" s="242"/>
      <c r="F1704" s="242"/>
      <c r="G1704" s="242"/>
      <c r="H1704" s="242"/>
      <c r="I1704" s="242"/>
      <c r="J1704" s="242"/>
      <c r="K1704" s="242"/>
      <c r="L1704" s="242"/>
      <c r="M1704" s="242"/>
      <c r="N1704" s="242"/>
      <c r="O1704" s="242"/>
      <c r="P1704" s="242"/>
      <c r="Q1704" s="242"/>
      <c r="R1704" s="242"/>
      <c r="S1704" s="242"/>
      <c r="T1704" s="242"/>
      <c r="U1704" s="242"/>
      <c r="V1704" s="242"/>
      <c r="W1704" s="242"/>
      <c r="X1704" s="242"/>
      <c r="Y1704" s="242"/>
      <c r="Z1704" s="242"/>
      <c r="AA1704" s="242"/>
      <c r="AB1704" s="242"/>
      <c r="AC1704" s="242"/>
      <c r="AD1704" s="242"/>
      <c r="AE1704" s="346"/>
      <c r="AF1704" s="359"/>
      <c r="AG1704" s="359"/>
      <c r="AH1704" s="359"/>
      <c r="AI1704" s="359"/>
      <c r="AJ1704" s="359"/>
      <c r="AK1704" s="359"/>
      <c r="AL1704" s="359"/>
      <c r="AM1704" s="359"/>
      <c r="AN1704" s="359"/>
      <c r="AO1704" s="359"/>
      <c r="AP1704" s="359"/>
      <c r="AQ1704" s="359"/>
      <c r="AR1704" s="359"/>
      <c r="AS1704" s="257"/>
    </row>
    <row r="1705" spans="1:45" ht="15" hidden="1" customHeight="1" outlineLevel="1">
      <c r="A1705" s="434">
        <v>26</v>
      </c>
      <c r="B1705" s="362" t="s">
        <v>507</v>
      </c>
      <c r="C1705" s="242" t="s">
        <v>323</v>
      </c>
      <c r="D1705" s="246"/>
      <c r="E1705" s="246"/>
      <c r="F1705" s="246"/>
      <c r="G1705" s="246"/>
      <c r="H1705" s="246"/>
      <c r="I1705" s="246"/>
      <c r="J1705" s="246"/>
      <c r="K1705" s="246"/>
      <c r="L1705" s="246"/>
      <c r="M1705" s="246"/>
      <c r="N1705" s="246"/>
      <c r="O1705" s="246"/>
      <c r="P1705" s="246"/>
      <c r="Q1705" s="246">
        <v>12</v>
      </c>
      <c r="R1705" s="246"/>
      <c r="S1705" s="246"/>
      <c r="T1705" s="246"/>
      <c r="U1705" s="246"/>
      <c r="V1705" s="246"/>
      <c r="W1705" s="246"/>
      <c r="X1705" s="246"/>
      <c r="Y1705" s="246"/>
      <c r="Z1705" s="246"/>
      <c r="AA1705" s="246"/>
      <c r="AB1705" s="246"/>
      <c r="AC1705" s="246"/>
      <c r="AD1705" s="246"/>
      <c r="AE1705" s="360"/>
      <c r="AF1705" s="349"/>
      <c r="AG1705" s="349"/>
      <c r="AH1705" s="349"/>
      <c r="AI1705" s="349"/>
      <c r="AJ1705" s="349"/>
      <c r="AK1705" s="349"/>
      <c r="AL1705" s="349"/>
      <c r="AM1705" s="349"/>
      <c r="AN1705" s="349"/>
      <c r="AO1705" s="349"/>
      <c r="AP1705" s="349"/>
      <c r="AQ1705" s="349"/>
      <c r="AR1705" s="349"/>
      <c r="AS1705" s="247">
        <f>SUM(AE1705:AR1705)</f>
        <v>0</v>
      </c>
    </row>
    <row r="1706" spans="1:45" ht="15" hidden="1" customHeight="1" outlineLevel="1">
      <c r="A1706" s="434"/>
      <c r="B1706" s="245" t="s">
        <v>734</v>
      </c>
      <c r="C1706" s="242" t="s">
        <v>325</v>
      </c>
      <c r="D1706" s="246"/>
      <c r="E1706" s="246"/>
      <c r="F1706" s="246"/>
      <c r="G1706" s="246"/>
      <c r="H1706" s="246"/>
      <c r="I1706" s="246"/>
      <c r="J1706" s="246"/>
      <c r="K1706" s="246"/>
      <c r="L1706" s="246"/>
      <c r="M1706" s="246"/>
      <c r="N1706" s="246"/>
      <c r="O1706" s="246"/>
      <c r="P1706" s="246"/>
      <c r="Q1706" s="246">
        <f>Q1705</f>
        <v>12</v>
      </c>
      <c r="R1706" s="246"/>
      <c r="S1706" s="246"/>
      <c r="T1706" s="246"/>
      <c r="U1706" s="246"/>
      <c r="V1706" s="246"/>
      <c r="W1706" s="246"/>
      <c r="X1706" s="246"/>
      <c r="Y1706" s="246"/>
      <c r="Z1706" s="246"/>
      <c r="AA1706" s="246"/>
      <c r="AB1706" s="246"/>
      <c r="AC1706" s="246"/>
      <c r="AD1706" s="246"/>
      <c r="AE1706" s="345">
        <f>AE1705</f>
        <v>0</v>
      </c>
      <c r="AF1706" s="345">
        <f t="shared" ref="AF1706:AR1706" si="3665">AF1705</f>
        <v>0</v>
      </c>
      <c r="AG1706" s="345">
        <f t="shared" si="3665"/>
        <v>0</v>
      </c>
      <c r="AH1706" s="345">
        <f t="shared" si="3665"/>
        <v>0</v>
      </c>
      <c r="AI1706" s="345">
        <f t="shared" si="3665"/>
        <v>0</v>
      </c>
      <c r="AJ1706" s="345">
        <f t="shared" si="3665"/>
        <v>0</v>
      </c>
      <c r="AK1706" s="345">
        <f t="shared" si="3665"/>
        <v>0</v>
      </c>
      <c r="AL1706" s="345">
        <f t="shared" si="3665"/>
        <v>0</v>
      </c>
      <c r="AM1706" s="345">
        <f t="shared" si="3665"/>
        <v>0</v>
      </c>
      <c r="AN1706" s="345">
        <f t="shared" si="3665"/>
        <v>0</v>
      </c>
      <c r="AO1706" s="345">
        <f t="shared" si="3665"/>
        <v>0</v>
      </c>
      <c r="AP1706" s="345">
        <f t="shared" si="3665"/>
        <v>0</v>
      </c>
      <c r="AQ1706" s="345">
        <f t="shared" si="3665"/>
        <v>0</v>
      </c>
      <c r="AR1706" s="345">
        <f t="shared" si="3665"/>
        <v>0</v>
      </c>
      <c r="AS1706" s="257"/>
    </row>
    <row r="1707" spans="1:45" ht="15" hidden="1" customHeight="1" outlineLevel="1">
      <c r="A1707" s="434"/>
      <c r="B1707" s="245"/>
      <c r="C1707" s="242"/>
      <c r="D1707" s="242"/>
      <c r="E1707" s="242"/>
      <c r="F1707" s="242"/>
      <c r="G1707" s="242"/>
      <c r="H1707" s="242"/>
      <c r="I1707" s="242"/>
      <c r="J1707" s="242"/>
      <c r="K1707" s="242"/>
      <c r="L1707" s="242"/>
      <c r="M1707" s="242"/>
      <c r="N1707" s="242"/>
      <c r="O1707" s="242"/>
      <c r="P1707" s="242"/>
      <c r="Q1707" s="242"/>
      <c r="R1707" s="242"/>
      <c r="S1707" s="242"/>
      <c r="T1707" s="242"/>
      <c r="U1707" s="242"/>
      <c r="V1707" s="242"/>
      <c r="W1707" s="242"/>
      <c r="X1707" s="242"/>
      <c r="Y1707" s="242"/>
      <c r="Z1707" s="242"/>
      <c r="AA1707" s="242"/>
      <c r="AB1707" s="242"/>
      <c r="AC1707" s="242"/>
      <c r="AD1707" s="242"/>
      <c r="AE1707" s="346"/>
      <c r="AF1707" s="359"/>
      <c r="AG1707" s="359"/>
      <c r="AH1707" s="359"/>
      <c r="AI1707" s="359"/>
      <c r="AJ1707" s="359"/>
      <c r="AK1707" s="359"/>
      <c r="AL1707" s="359"/>
      <c r="AM1707" s="359"/>
      <c r="AN1707" s="359"/>
      <c r="AO1707" s="359"/>
      <c r="AP1707" s="359"/>
      <c r="AQ1707" s="359"/>
      <c r="AR1707" s="359"/>
      <c r="AS1707" s="257"/>
    </row>
    <row r="1708" spans="1:45" ht="15" hidden="1" customHeight="1" outlineLevel="1">
      <c r="A1708" s="434">
        <v>27</v>
      </c>
      <c r="B1708" s="362" t="s">
        <v>508</v>
      </c>
      <c r="C1708" s="242" t="s">
        <v>323</v>
      </c>
      <c r="D1708" s="246"/>
      <c r="E1708" s="246"/>
      <c r="F1708" s="246"/>
      <c r="G1708" s="246"/>
      <c r="H1708" s="246"/>
      <c r="I1708" s="246"/>
      <c r="J1708" s="246"/>
      <c r="K1708" s="246"/>
      <c r="L1708" s="246"/>
      <c r="M1708" s="246"/>
      <c r="N1708" s="246"/>
      <c r="O1708" s="246"/>
      <c r="P1708" s="246"/>
      <c r="Q1708" s="246">
        <v>12</v>
      </c>
      <c r="R1708" s="246"/>
      <c r="S1708" s="246"/>
      <c r="T1708" s="246"/>
      <c r="U1708" s="246"/>
      <c r="V1708" s="246"/>
      <c r="W1708" s="246"/>
      <c r="X1708" s="246"/>
      <c r="Y1708" s="246"/>
      <c r="Z1708" s="246"/>
      <c r="AA1708" s="246"/>
      <c r="AB1708" s="246"/>
      <c r="AC1708" s="246"/>
      <c r="AD1708" s="246"/>
      <c r="AE1708" s="360"/>
      <c r="AF1708" s="349"/>
      <c r="AG1708" s="349"/>
      <c r="AH1708" s="349"/>
      <c r="AI1708" s="349"/>
      <c r="AJ1708" s="349"/>
      <c r="AK1708" s="349"/>
      <c r="AL1708" s="349"/>
      <c r="AM1708" s="349"/>
      <c r="AN1708" s="349"/>
      <c r="AO1708" s="349"/>
      <c r="AP1708" s="349"/>
      <c r="AQ1708" s="349"/>
      <c r="AR1708" s="349"/>
      <c r="AS1708" s="247">
        <f>SUM(AE1708:AR1708)</f>
        <v>0</v>
      </c>
    </row>
    <row r="1709" spans="1:45" ht="15" hidden="1" customHeight="1" outlineLevel="1">
      <c r="A1709" s="434"/>
      <c r="B1709" s="245" t="s">
        <v>734</v>
      </c>
      <c r="C1709" s="242" t="s">
        <v>325</v>
      </c>
      <c r="D1709" s="246"/>
      <c r="E1709" s="246"/>
      <c r="F1709" s="246"/>
      <c r="G1709" s="246"/>
      <c r="H1709" s="246"/>
      <c r="I1709" s="246"/>
      <c r="J1709" s="246"/>
      <c r="K1709" s="246"/>
      <c r="L1709" s="246"/>
      <c r="M1709" s="246"/>
      <c r="N1709" s="246"/>
      <c r="O1709" s="246"/>
      <c r="P1709" s="246"/>
      <c r="Q1709" s="246">
        <f>Q1708</f>
        <v>12</v>
      </c>
      <c r="R1709" s="246"/>
      <c r="S1709" s="246"/>
      <c r="T1709" s="246"/>
      <c r="U1709" s="246"/>
      <c r="V1709" s="246"/>
      <c r="W1709" s="246"/>
      <c r="X1709" s="246"/>
      <c r="Y1709" s="246"/>
      <c r="Z1709" s="246"/>
      <c r="AA1709" s="246"/>
      <c r="AB1709" s="246"/>
      <c r="AC1709" s="246"/>
      <c r="AD1709" s="246"/>
      <c r="AE1709" s="345">
        <f>AE1708</f>
        <v>0</v>
      </c>
      <c r="AF1709" s="345">
        <f t="shared" ref="AF1709:AR1709" si="3666">AF1708</f>
        <v>0</v>
      </c>
      <c r="AG1709" s="345">
        <f t="shared" si="3666"/>
        <v>0</v>
      </c>
      <c r="AH1709" s="345">
        <f t="shared" si="3666"/>
        <v>0</v>
      </c>
      <c r="AI1709" s="345">
        <f t="shared" si="3666"/>
        <v>0</v>
      </c>
      <c r="AJ1709" s="345">
        <f t="shared" si="3666"/>
        <v>0</v>
      </c>
      <c r="AK1709" s="345">
        <f t="shared" si="3666"/>
        <v>0</v>
      </c>
      <c r="AL1709" s="345">
        <f t="shared" si="3666"/>
        <v>0</v>
      </c>
      <c r="AM1709" s="345">
        <f t="shared" si="3666"/>
        <v>0</v>
      </c>
      <c r="AN1709" s="345">
        <f t="shared" si="3666"/>
        <v>0</v>
      </c>
      <c r="AO1709" s="345">
        <f t="shared" si="3666"/>
        <v>0</v>
      </c>
      <c r="AP1709" s="345">
        <f t="shared" si="3666"/>
        <v>0</v>
      </c>
      <c r="AQ1709" s="345">
        <f t="shared" si="3666"/>
        <v>0</v>
      </c>
      <c r="AR1709" s="345">
        <f t="shared" si="3666"/>
        <v>0</v>
      </c>
      <c r="AS1709" s="257"/>
    </row>
    <row r="1710" spans="1:45" ht="15" hidden="1" customHeight="1" outlineLevel="1">
      <c r="A1710" s="434"/>
      <c r="B1710" s="245"/>
      <c r="C1710" s="242"/>
      <c r="D1710" s="242"/>
      <c r="E1710" s="242"/>
      <c r="F1710" s="242"/>
      <c r="G1710" s="242"/>
      <c r="H1710" s="242"/>
      <c r="I1710" s="242"/>
      <c r="J1710" s="242"/>
      <c r="K1710" s="242"/>
      <c r="L1710" s="242"/>
      <c r="M1710" s="242"/>
      <c r="N1710" s="242"/>
      <c r="O1710" s="242"/>
      <c r="P1710" s="242"/>
      <c r="Q1710" s="242"/>
      <c r="R1710" s="242"/>
      <c r="S1710" s="242"/>
      <c r="T1710" s="242"/>
      <c r="U1710" s="242"/>
      <c r="V1710" s="242"/>
      <c r="W1710" s="242"/>
      <c r="X1710" s="242"/>
      <c r="Y1710" s="242"/>
      <c r="Z1710" s="242"/>
      <c r="AA1710" s="242"/>
      <c r="AB1710" s="242"/>
      <c r="AC1710" s="242"/>
      <c r="AD1710" s="242"/>
      <c r="AE1710" s="346"/>
      <c r="AF1710" s="359"/>
      <c r="AG1710" s="359"/>
      <c r="AH1710" s="359"/>
      <c r="AI1710" s="359"/>
      <c r="AJ1710" s="359"/>
      <c r="AK1710" s="359"/>
      <c r="AL1710" s="359"/>
      <c r="AM1710" s="359"/>
      <c r="AN1710" s="359"/>
      <c r="AO1710" s="359"/>
      <c r="AP1710" s="359"/>
      <c r="AQ1710" s="359"/>
      <c r="AR1710" s="359"/>
      <c r="AS1710" s="257"/>
    </row>
    <row r="1711" spans="1:45" ht="15" hidden="1" customHeight="1" outlineLevel="1">
      <c r="A1711" s="434">
        <v>28</v>
      </c>
      <c r="B1711" s="362" t="s">
        <v>509</v>
      </c>
      <c r="C1711" s="242" t="s">
        <v>323</v>
      </c>
      <c r="D1711" s="246"/>
      <c r="E1711" s="246"/>
      <c r="F1711" s="246"/>
      <c r="G1711" s="246"/>
      <c r="H1711" s="246"/>
      <c r="I1711" s="246"/>
      <c r="J1711" s="246"/>
      <c r="K1711" s="246"/>
      <c r="L1711" s="246"/>
      <c r="M1711" s="246"/>
      <c r="N1711" s="246"/>
      <c r="O1711" s="246"/>
      <c r="P1711" s="246"/>
      <c r="Q1711" s="246">
        <v>12</v>
      </c>
      <c r="R1711" s="246"/>
      <c r="S1711" s="246"/>
      <c r="T1711" s="246"/>
      <c r="U1711" s="246"/>
      <c r="V1711" s="246"/>
      <c r="W1711" s="246"/>
      <c r="X1711" s="246"/>
      <c r="Y1711" s="246"/>
      <c r="Z1711" s="246"/>
      <c r="AA1711" s="246"/>
      <c r="AB1711" s="246"/>
      <c r="AC1711" s="246"/>
      <c r="AD1711" s="246"/>
      <c r="AE1711" s="360"/>
      <c r="AF1711" s="349"/>
      <c r="AG1711" s="349"/>
      <c r="AH1711" s="349"/>
      <c r="AI1711" s="349"/>
      <c r="AJ1711" s="349"/>
      <c r="AK1711" s="349"/>
      <c r="AL1711" s="349"/>
      <c r="AM1711" s="349"/>
      <c r="AN1711" s="349"/>
      <c r="AO1711" s="349"/>
      <c r="AP1711" s="349"/>
      <c r="AQ1711" s="349"/>
      <c r="AR1711" s="349"/>
      <c r="AS1711" s="247">
        <f>SUM(AE1711:AR1711)</f>
        <v>0</v>
      </c>
    </row>
    <row r="1712" spans="1:45" ht="15" hidden="1" customHeight="1" outlineLevel="1">
      <c r="A1712" s="434"/>
      <c r="B1712" s="245" t="s">
        <v>734</v>
      </c>
      <c r="C1712" s="242" t="s">
        <v>325</v>
      </c>
      <c r="D1712" s="246"/>
      <c r="E1712" s="246"/>
      <c r="F1712" s="246"/>
      <c r="G1712" s="246"/>
      <c r="H1712" s="246"/>
      <c r="I1712" s="246"/>
      <c r="J1712" s="246"/>
      <c r="K1712" s="246"/>
      <c r="L1712" s="246"/>
      <c r="M1712" s="246"/>
      <c r="N1712" s="246"/>
      <c r="O1712" s="246"/>
      <c r="P1712" s="246"/>
      <c r="Q1712" s="246">
        <f>Q1711</f>
        <v>12</v>
      </c>
      <c r="R1712" s="246"/>
      <c r="S1712" s="246"/>
      <c r="T1712" s="246"/>
      <c r="U1712" s="246"/>
      <c r="V1712" s="246"/>
      <c r="W1712" s="246"/>
      <c r="X1712" s="246"/>
      <c r="Y1712" s="246"/>
      <c r="Z1712" s="246"/>
      <c r="AA1712" s="246"/>
      <c r="AB1712" s="246"/>
      <c r="AC1712" s="246"/>
      <c r="AD1712" s="246"/>
      <c r="AE1712" s="345">
        <f>AE1711</f>
        <v>0</v>
      </c>
      <c r="AF1712" s="345">
        <f>AF1711</f>
        <v>0</v>
      </c>
      <c r="AG1712" s="345">
        <f t="shared" ref="AG1712:AJ1712" si="3667">AG1711</f>
        <v>0</v>
      </c>
      <c r="AH1712" s="345">
        <f t="shared" si="3667"/>
        <v>0</v>
      </c>
      <c r="AI1712" s="345">
        <f t="shared" si="3667"/>
        <v>0</v>
      </c>
      <c r="AJ1712" s="345">
        <f t="shared" si="3667"/>
        <v>0</v>
      </c>
      <c r="AK1712" s="345">
        <f>AK1711</f>
        <v>0</v>
      </c>
      <c r="AL1712" s="345">
        <f t="shared" ref="AL1712:AR1712" si="3668">AL1711</f>
        <v>0</v>
      </c>
      <c r="AM1712" s="345">
        <f t="shared" si="3668"/>
        <v>0</v>
      </c>
      <c r="AN1712" s="345">
        <f t="shared" si="3668"/>
        <v>0</v>
      </c>
      <c r="AO1712" s="345">
        <f t="shared" si="3668"/>
        <v>0</v>
      </c>
      <c r="AP1712" s="345">
        <f t="shared" si="3668"/>
        <v>0</v>
      </c>
      <c r="AQ1712" s="345">
        <f t="shared" si="3668"/>
        <v>0</v>
      </c>
      <c r="AR1712" s="345">
        <f t="shared" si="3668"/>
        <v>0</v>
      </c>
      <c r="AS1712" s="257"/>
    </row>
    <row r="1713" spans="1:45" ht="15" hidden="1" customHeight="1" outlineLevel="1">
      <c r="A1713" s="434"/>
      <c r="B1713" s="245"/>
      <c r="C1713" s="242"/>
      <c r="D1713" s="242"/>
      <c r="E1713" s="242"/>
      <c r="F1713" s="242"/>
      <c r="G1713" s="242"/>
      <c r="H1713" s="242"/>
      <c r="I1713" s="242"/>
      <c r="J1713" s="242"/>
      <c r="K1713" s="242"/>
      <c r="L1713" s="242"/>
      <c r="M1713" s="242"/>
      <c r="N1713" s="242"/>
      <c r="O1713" s="242"/>
      <c r="P1713" s="242"/>
      <c r="Q1713" s="242"/>
      <c r="R1713" s="242"/>
      <c r="S1713" s="242"/>
      <c r="T1713" s="242"/>
      <c r="U1713" s="242"/>
      <c r="V1713" s="242"/>
      <c r="W1713" s="242"/>
      <c r="X1713" s="242"/>
      <c r="Y1713" s="242"/>
      <c r="Z1713" s="242"/>
      <c r="AA1713" s="242"/>
      <c r="AB1713" s="242"/>
      <c r="AC1713" s="242"/>
      <c r="AD1713" s="242"/>
      <c r="AE1713" s="346"/>
      <c r="AF1713" s="359"/>
      <c r="AG1713" s="359"/>
      <c r="AH1713" s="359"/>
      <c r="AI1713" s="359"/>
      <c r="AJ1713" s="359"/>
      <c r="AK1713" s="359"/>
      <c r="AL1713" s="359"/>
      <c r="AM1713" s="359"/>
      <c r="AN1713" s="359"/>
      <c r="AO1713" s="359"/>
      <c r="AP1713" s="359"/>
      <c r="AQ1713" s="359"/>
      <c r="AR1713" s="359"/>
      <c r="AS1713" s="257"/>
    </row>
    <row r="1714" spans="1:45" ht="15" hidden="1" customHeight="1" outlineLevel="1">
      <c r="A1714" s="434">
        <v>29</v>
      </c>
      <c r="B1714" s="362" t="s">
        <v>510</v>
      </c>
      <c r="C1714" s="242" t="s">
        <v>323</v>
      </c>
      <c r="D1714" s="246"/>
      <c r="E1714" s="246"/>
      <c r="F1714" s="246"/>
      <c r="G1714" s="246"/>
      <c r="H1714" s="246"/>
      <c r="I1714" s="246"/>
      <c r="J1714" s="246"/>
      <c r="K1714" s="246"/>
      <c r="L1714" s="246"/>
      <c r="M1714" s="246"/>
      <c r="N1714" s="246"/>
      <c r="O1714" s="246"/>
      <c r="P1714" s="246"/>
      <c r="Q1714" s="246">
        <v>3</v>
      </c>
      <c r="R1714" s="246"/>
      <c r="S1714" s="246"/>
      <c r="T1714" s="246"/>
      <c r="U1714" s="246"/>
      <c r="V1714" s="246"/>
      <c r="W1714" s="246"/>
      <c r="X1714" s="246"/>
      <c r="Y1714" s="246"/>
      <c r="Z1714" s="246"/>
      <c r="AA1714" s="246"/>
      <c r="AB1714" s="246"/>
      <c r="AC1714" s="246"/>
      <c r="AD1714" s="246"/>
      <c r="AE1714" s="360"/>
      <c r="AF1714" s="349"/>
      <c r="AG1714" s="349"/>
      <c r="AH1714" s="349"/>
      <c r="AI1714" s="349"/>
      <c r="AJ1714" s="349"/>
      <c r="AK1714" s="349"/>
      <c r="AL1714" s="349"/>
      <c r="AM1714" s="349"/>
      <c r="AN1714" s="349"/>
      <c r="AO1714" s="349"/>
      <c r="AP1714" s="349"/>
      <c r="AQ1714" s="349"/>
      <c r="AR1714" s="349"/>
      <c r="AS1714" s="247">
        <f>SUM(AE1714:AR1714)</f>
        <v>0</v>
      </c>
    </row>
    <row r="1715" spans="1:45" ht="15" hidden="1" customHeight="1" outlineLevel="1">
      <c r="A1715" s="434"/>
      <c r="B1715" s="245" t="s">
        <v>734</v>
      </c>
      <c r="C1715" s="242" t="s">
        <v>325</v>
      </c>
      <c r="D1715" s="246"/>
      <c r="E1715" s="246"/>
      <c r="F1715" s="246"/>
      <c r="G1715" s="246"/>
      <c r="H1715" s="246"/>
      <c r="I1715" s="246"/>
      <c r="J1715" s="246"/>
      <c r="K1715" s="246"/>
      <c r="L1715" s="246"/>
      <c r="M1715" s="246"/>
      <c r="N1715" s="246"/>
      <c r="O1715" s="246"/>
      <c r="P1715" s="246"/>
      <c r="Q1715" s="246">
        <f>Q1714</f>
        <v>3</v>
      </c>
      <c r="R1715" s="246"/>
      <c r="S1715" s="246"/>
      <c r="T1715" s="246"/>
      <c r="U1715" s="246"/>
      <c r="V1715" s="246"/>
      <c r="W1715" s="246"/>
      <c r="X1715" s="246"/>
      <c r="Y1715" s="246"/>
      <c r="Z1715" s="246"/>
      <c r="AA1715" s="246"/>
      <c r="AB1715" s="246"/>
      <c r="AC1715" s="246"/>
      <c r="AD1715" s="246"/>
      <c r="AE1715" s="345">
        <f>AE1714</f>
        <v>0</v>
      </c>
      <c r="AF1715" s="345">
        <f t="shared" ref="AF1715:AR1715" si="3669">AF1714</f>
        <v>0</v>
      </c>
      <c r="AG1715" s="345">
        <f t="shared" si="3669"/>
        <v>0</v>
      </c>
      <c r="AH1715" s="345">
        <f t="shared" si="3669"/>
        <v>0</v>
      </c>
      <c r="AI1715" s="345">
        <f t="shared" si="3669"/>
        <v>0</v>
      </c>
      <c r="AJ1715" s="345">
        <f t="shared" si="3669"/>
        <v>0</v>
      </c>
      <c r="AK1715" s="345">
        <f t="shared" si="3669"/>
        <v>0</v>
      </c>
      <c r="AL1715" s="345">
        <f t="shared" si="3669"/>
        <v>0</v>
      </c>
      <c r="AM1715" s="345">
        <f t="shared" si="3669"/>
        <v>0</v>
      </c>
      <c r="AN1715" s="345">
        <f t="shared" si="3669"/>
        <v>0</v>
      </c>
      <c r="AO1715" s="345">
        <f t="shared" si="3669"/>
        <v>0</v>
      </c>
      <c r="AP1715" s="345">
        <f t="shared" si="3669"/>
        <v>0</v>
      </c>
      <c r="AQ1715" s="345">
        <f t="shared" si="3669"/>
        <v>0</v>
      </c>
      <c r="AR1715" s="345">
        <f t="shared" si="3669"/>
        <v>0</v>
      </c>
      <c r="AS1715" s="257"/>
    </row>
    <row r="1716" spans="1:45" ht="15" hidden="1" customHeight="1" outlineLevel="1">
      <c r="A1716" s="434"/>
      <c r="B1716" s="245"/>
      <c r="C1716" s="242"/>
      <c r="D1716" s="242"/>
      <c r="E1716" s="242"/>
      <c r="F1716" s="242"/>
      <c r="G1716" s="242"/>
      <c r="H1716" s="242"/>
      <c r="I1716" s="242"/>
      <c r="J1716" s="242"/>
      <c r="K1716" s="242"/>
      <c r="L1716" s="242"/>
      <c r="M1716" s="242"/>
      <c r="N1716" s="242"/>
      <c r="O1716" s="242"/>
      <c r="P1716" s="242"/>
      <c r="Q1716" s="242"/>
      <c r="R1716" s="242"/>
      <c r="S1716" s="242"/>
      <c r="T1716" s="242"/>
      <c r="U1716" s="242"/>
      <c r="V1716" s="242"/>
      <c r="W1716" s="242"/>
      <c r="X1716" s="242"/>
      <c r="Y1716" s="242"/>
      <c r="Z1716" s="242"/>
      <c r="AA1716" s="242"/>
      <c r="AB1716" s="242"/>
      <c r="AC1716" s="242"/>
      <c r="AD1716" s="242"/>
      <c r="AE1716" s="346"/>
      <c r="AF1716" s="359"/>
      <c r="AG1716" s="359"/>
      <c r="AH1716" s="359"/>
      <c r="AI1716" s="359"/>
      <c r="AJ1716" s="359"/>
      <c r="AK1716" s="359"/>
      <c r="AL1716" s="359"/>
      <c r="AM1716" s="359"/>
      <c r="AN1716" s="359"/>
      <c r="AO1716" s="359"/>
      <c r="AP1716" s="359"/>
      <c r="AQ1716" s="359"/>
      <c r="AR1716" s="359"/>
      <c r="AS1716" s="257"/>
    </row>
    <row r="1717" spans="1:45" ht="15" customHeight="1" collapsed="1">
      <c r="A1717" s="434">
        <v>30</v>
      </c>
      <c r="B1717" s="362" t="s">
        <v>511</v>
      </c>
      <c r="C1717" s="242" t="s">
        <v>323</v>
      </c>
      <c r="D1717" s="246">
        <f>ROUND(+'7.  Persistence Report'!BC65,)</f>
        <v>13697127</v>
      </c>
      <c r="E1717" s="246">
        <f>ROUND(+'7.  Persistence Report'!BD65,)</f>
        <v>13697127</v>
      </c>
      <c r="F1717" s="246">
        <f>ROUND(+'7.  Persistence Report'!BE65,)</f>
        <v>13697127</v>
      </c>
      <c r="G1717" s="246"/>
      <c r="H1717" s="246"/>
      <c r="I1717" s="246"/>
      <c r="J1717" s="246"/>
      <c r="K1717" s="246"/>
      <c r="L1717" s="246"/>
      <c r="M1717" s="246"/>
      <c r="N1717" s="246"/>
      <c r="O1717" s="246"/>
      <c r="P1717" s="246"/>
      <c r="Q1717" s="246">
        <v>12</v>
      </c>
      <c r="R1717" s="246">
        <f>ROUND(+'7.  Persistence Report'!X65,)</f>
        <v>4404</v>
      </c>
      <c r="S1717" s="246">
        <f>ROUND(+'7.  Persistence Report'!Y65,)</f>
        <v>4404</v>
      </c>
      <c r="T1717" s="246">
        <f>ROUND(+'7.  Persistence Report'!Z65,)</f>
        <v>4404</v>
      </c>
      <c r="U1717" s="246"/>
      <c r="V1717" s="246"/>
      <c r="W1717" s="246"/>
      <c r="X1717" s="246"/>
      <c r="Y1717" s="246"/>
      <c r="Z1717" s="246"/>
      <c r="AA1717" s="246"/>
      <c r="AB1717" s="246"/>
      <c r="AC1717" s="246"/>
      <c r="AD1717" s="246"/>
      <c r="AE1717" s="360"/>
      <c r="AF1717" s="349"/>
      <c r="AG1717" s="349"/>
      <c r="AH1717" s="349"/>
      <c r="AI1717" s="349">
        <v>1</v>
      </c>
      <c r="AJ1717" s="349"/>
      <c r="AK1717" s="349"/>
      <c r="AL1717" s="349"/>
      <c r="AM1717" s="349"/>
      <c r="AN1717" s="349"/>
      <c r="AO1717" s="349"/>
      <c r="AP1717" s="349"/>
      <c r="AQ1717" s="349"/>
      <c r="AR1717" s="349"/>
      <c r="AS1717" s="247">
        <f>SUM(AE1717:AR1717)</f>
        <v>1</v>
      </c>
    </row>
    <row r="1718" spans="1:45" ht="15" customHeight="1">
      <c r="A1718" s="434"/>
      <c r="B1718" s="245" t="s">
        <v>734</v>
      </c>
      <c r="C1718" s="242" t="s">
        <v>325</v>
      </c>
      <c r="D1718" s="246"/>
      <c r="E1718" s="246"/>
      <c r="F1718" s="246"/>
      <c r="G1718" s="246"/>
      <c r="H1718" s="246"/>
      <c r="I1718" s="246"/>
      <c r="J1718" s="246"/>
      <c r="K1718" s="246"/>
      <c r="L1718" s="246"/>
      <c r="M1718" s="246"/>
      <c r="N1718" s="246"/>
      <c r="O1718" s="246"/>
      <c r="P1718" s="246"/>
      <c r="Q1718" s="246">
        <f>Q1717</f>
        <v>12</v>
      </c>
      <c r="R1718" s="246"/>
      <c r="S1718" s="246"/>
      <c r="T1718" s="246"/>
      <c r="U1718" s="246"/>
      <c r="V1718" s="246"/>
      <c r="W1718" s="246"/>
      <c r="X1718" s="246"/>
      <c r="Y1718" s="246"/>
      <c r="Z1718" s="246"/>
      <c r="AA1718" s="246"/>
      <c r="AB1718" s="246"/>
      <c r="AC1718" s="246"/>
      <c r="AD1718" s="246"/>
      <c r="AE1718" s="345">
        <f>AE1717</f>
        <v>0</v>
      </c>
      <c r="AF1718" s="345">
        <f t="shared" ref="AF1718:AR1718" si="3670">AF1717</f>
        <v>0</v>
      </c>
      <c r="AG1718" s="345">
        <f t="shared" si="3670"/>
        <v>0</v>
      </c>
      <c r="AH1718" s="345">
        <f t="shared" si="3670"/>
        <v>0</v>
      </c>
      <c r="AI1718" s="345">
        <f t="shared" si="3670"/>
        <v>1</v>
      </c>
      <c r="AJ1718" s="345">
        <f t="shared" si="3670"/>
        <v>0</v>
      </c>
      <c r="AK1718" s="345">
        <f t="shared" si="3670"/>
        <v>0</v>
      </c>
      <c r="AL1718" s="345">
        <f t="shared" si="3670"/>
        <v>0</v>
      </c>
      <c r="AM1718" s="345">
        <f t="shared" si="3670"/>
        <v>0</v>
      </c>
      <c r="AN1718" s="345">
        <f t="shared" si="3670"/>
        <v>0</v>
      </c>
      <c r="AO1718" s="345">
        <f t="shared" si="3670"/>
        <v>0</v>
      </c>
      <c r="AP1718" s="345">
        <f t="shared" si="3670"/>
        <v>0</v>
      </c>
      <c r="AQ1718" s="345">
        <f t="shared" si="3670"/>
        <v>0</v>
      </c>
      <c r="AR1718" s="345">
        <f t="shared" si="3670"/>
        <v>0</v>
      </c>
      <c r="AS1718" s="257"/>
    </row>
    <row r="1719" spans="1:45" ht="15" customHeight="1">
      <c r="A1719" s="434"/>
      <c r="B1719" s="245"/>
      <c r="C1719" s="242"/>
      <c r="D1719" s="242"/>
      <c r="E1719" s="242"/>
      <c r="F1719" s="242"/>
      <c r="G1719" s="242"/>
      <c r="H1719" s="242"/>
      <c r="I1719" s="242"/>
      <c r="J1719" s="242"/>
      <c r="K1719" s="242"/>
      <c r="L1719" s="242"/>
      <c r="M1719" s="242"/>
      <c r="N1719" s="242"/>
      <c r="O1719" s="242"/>
      <c r="P1719" s="242"/>
      <c r="Q1719" s="242"/>
      <c r="R1719" s="242"/>
      <c r="S1719" s="242"/>
      <c r="T1719" s="242"/>
      <c r="U1719" s="242"/>
      <c r="V1719" s="242"/>
      <c r="W1719" s="242"/>
      <c r="X1719" s="242"/>
      <c r="Y1719" s="242"/>
      <c r="Z1719" s="242"/>
      <c r="AA1719" s="242"/>
      <c r="AB1719" s="242"/>
      <c r="AC1719" s="242"/>
      <c r="AD1719" s="242"/>
      <c r="AE1719" s="346"/>
      <c r="AF1719" s="359"/>
      <c r="AG1719" s="359"/>
      <c r="AH1719" s="359"/>
      <c r="AI1719" s="359"/>
      <c r="AJ1719" s="359"/>
      <c r="AK1719" s="359"/>
      <c r="AL1719" s="359"/>
      <c r="AM1719" s="359"/>
      <c r="AN1719" s="359"/>
      <c r="AO1719" s="359"/>
      <c r="AP1719" s="359"/>
      <c r="AQ1719" s="359"/>
      <c r="AR1719" s="359"/>
      <c r="AS1719" s="257"/>
    </row>
    <row r="1720" spans="1:45" ht="15" hidden="1" customHeight="1" outlineLevel="1">
      <c r="A1720" s="434">
        <v>31</v>
      </c>
      <c r="B1720" s="362" t="s">
        <v>512</v>
      </c>
      <c r="C1720" s="242" t="s">
        <v>323</v>
      </c>
      <c r="D1720" s="246"/>
      <c r="E1720" s="246"/>
      <c r="F1720" s="246"/>
      <c r="G1720" s="246"/>
      <c r="H1720" s="246"/>
      <c r="I1720" s="246"/>
      <c r="J1720" s="246"/>
      <c r="K1720" s="246"/>
      <c r="L1720" s="246"/>
      <c r="M1720" s="246"/>
      <c r="N1720" s="246"/>
      <c r="O1720" s="246"/>
      <c r="P1720" s="246"/>
      <c r="Q1720" s="246">
        <v>12</v>
      </c>
      <c r="R1720" s="246"/>
      <c r="S1720" s="246"/>
      <c r="T1720" s="246"/>
      <c r="U1720" s="246"/>
      <c r="V1720" s="246"/>
      <c r="W1720" s="246"/>
      <c r="X1720" s="246"/>
      <c r="Y1720" s="246"/>
      <c r="Z1720" s="246"/>
      <c r="AA1720" s="246"/>
      <c r="AB1720" s="246"/>
      <c r="AC1720" s="246"/>
      <c r="AD1720" s="246"/>
      <c r="AE1720" s="360"/>
      <c r="AF1720" s="349"/>
      <c r="AG1720" s="349"/>
      <c r="AH1720" s="349"/>
      <c r="AI1720" s="349"/>
      <c r="AJ1720" s="349"/>
      <c r="AK1720" s="349"/>
      <c r="AL1720" s="349"/>
      <c r="AM1720" s="349"/>
      <c r="AN1720" s="349"/>
      <c r="AO1720" s="349"/>
      <c r="AP1720" s="349"/>
      <c r="AQ1720" s="349"/>
      <c r="AR1720" s="349"/>
      <c r="AS1720" s="247">
        <f>SUM(AE1720:AR1720)</f>
        <v>0</v>
      </c>
    </row>
    <row r="1721" spans="1:45" ht="15" hidden="1" customHeight="1" outlineLevel="1">
      <c r="A1721" s="434"/>
      <c r="B1721" s="245" t="s">
        <v>734</v>
      </c>
      <c r="C1721" s="242" t="s">
        <v>325</v>
      </c>
      <c r="D1721" s="246"/>
      <c r="E1721" s="246"/>
      <c r="F1721" s="246"/>
      <c r="G1721" s="246"/>
      <c r="H1721" s="246"/>
      <c r="I1721" s="246"/>
      <c r="J1721" s="246"/>
      <c r="K1721" s="246"/>
      <c r="L1721" s="246"/>
      <c r="M1721" s="246"/>
      <c r="N1721" s="246"/>
      <c r="O1721" s="246"/>
      <c r="P1721" s="246"/>
      <c r="Q1721" s="246">
        <f>Q1720</f>
        <v>12</v>
      </c>
      <c r="R1721" s="246"/>
      <c r="S1721" s="246"/>
      <c r="T1721" s="246"/>
      <c r="U1721" s="246"/>
      <c r="V1721" s="246"/>
      <c r="W1721" s="246"/>
      <c r="X1721" s="246"/>
      <c r="Y1721" s="246"/>
      <c r="Z1721" s="246"/>
      <c r="AA1721" s="246"/>
      <c r="AB1721" s="246"/>
      <c r="AC1721" s="246"/>
      <c r="AD1721" s="246"/>
      <c r="AE1721" s="345">
        <f>AE1720</f>
        <v>0</v>
      </c>
      <c r="AF1721" s="345">
        <f t="shared" ref="AF1721:AR1721" si="3671">AF1720</f>
        <v>0</v>
      </c>
      <c r="AG1721" s="345">
        <f t="shared" si="3671"/>
        <v>0</v>
      </c>
      <c r="AH1721" s="345">
        <f t="shared" si="3671"/>
        <v>0</v>
      </c>
      <c r="AI1721" s="345">
        <f t="shared" si="3671"/>
        <v>0</v>
      </c>
      <c r="AJ1721" s="345">
        <f t="shared" si="3671"/>
        <v>0</v>
      </c>
      <c r="AK1721" s="345">
        <f t="shared" si="3671"/>
        <v>0</v>
      </c>
      <c r="AL1721" s="345">
        <f t="shared" si="3671"/>
        <v>0</v>
      </c>
      <c r="AM1721" s="345">
        <f t="shared" si="3671"/>
        <v>0</v>
      </c>
      <c r="AN1721" s="345">
        <f t="shared" si="3671"/>
        <v>0</v>
      </c>
      <c r="AO1721" s="345">
        <f t="shared" si="3671"/>
        <v>0</v>
      </c>
      <c r="AP1721" s="345">
        <f t="shared" si="3671"/>
        <v>0</v>
      </c>
      <c r="AQ1721" s="345">
        <f t="shared" si="3671"/>
        <v>0</v>
      </c>
      <c r="AR1721" s="345">
        <f t="shared" si="3671"/>
        <v>0</v>
      </c>
      <c r="AS1721" s="257"/>
    </row>
    <row r="1722" spans="1:45" ht="15" hidden="1" customHeight="1" outlineLevel="1">
      <c r="A1722" s="434"/>
      <c r="B1722" s="362"/>
      <c r="C1722" s="242"/>
      <c r="D1722" s="242"/>
      <c r="E1722" s="242"/>
      <c r="F1722" s="242"/>
      <c r="G1722" s="242"/>
      <c r="H1722" s="242"/>
      <c r="I1722" s="242"/>
      <c r="J1722" s="242"/>
      <c r="K1722" s="242"/>
      <c r="L1722" s="242"/>
      <c r="M1722" s="242"/>
      <c r="N1722" s="242"/>
      <c r="O1722" s="242"/>
      <c r="P1722" s="242"/>
      <c r="Q1722" s="242"/>
      <c r="R1722" s="242"/>
      <c r="S1722" s="242"/>
      <c r="T1722" s="242"/>
      <c r="U1722" s="242"/>
      <c r="V1722" s="242"/>
      <c r="W1722" s="242"/>
      <c r="X1722" s="242"/>
      <c r="Y1722" s="242"/>
      <c r="Z1722" s="242"/>
      <c r="AA1722" s="242"/>
      <c r="AB1722" s="242"/>
      <c r="AC1722" s="242"/>
      <c r="AD1722" s="242"/>
      <c r="AE1722" s="346"/>
      <c r="AF1722" s="359"/>
      <c r="AG1722" s="359"/>
      <c r="AH1722" s="359"/>
      <c r="AI1722" s="359"/>
      <c r="AJ1722" s="359"/>
      <c r="AK1722" s="359"/>
      <c r="AL1722" s="359"/>
      <c r="AM1722" s="359"/>
      <c r="AN1722" s="359"/>
      <c r="AO1722" s="359"/>
      <c r="AP1722" s="359"/>
      <c r="AQ1722" s="359"/>
      <c r="AR1722" s="359"/>
      <c r="AS1722" s="257"/>
    </row>
    <row r="1723" spans="1:45" ht="15" hidden="1" customHeight="1" outlineLevel="1">
      <c r="A1723" s="434">
        <v>32</v>
      </c>
      <c r="B1723" s="362" t="s">
        <v>513</v>
      </c>
      <c r="C1723" s="242" t="s">
        <v>323</v>
      </c>
      <c r="D1723" s="246"/>
      <c r="E1723" s="246"/>
      <c r="F1723" s="246"/>
      <c r="G1723" s="246"/>
      <c r="H1723" s="246"/>
      <c r="I1723" s="246"/>
      <c r="J1723" s="246"/>
      <c r="K1723" s="246"/>
      <c r="L1723" s="246"/>
      <c r="M1723" s="246"/>
      <c r="N1723" s="246"/>
      <c r="O1723" s="246"/>
      <c r="P1723" s="246"/>
      <c r="Q1723" s="246">
        <v>12</v>
      </c>
      <c r="R1723" s="246"/>
      <c r="S1723" s="246"/>
      <c r="T1723" s="246"/>
      <c r="U1723" s="246"/>
      <c r="V1723" s="246"/>
      <c r="W1723" s="246"/>
      <c r="X1723" s="246"/>
      <c r="Y1723" s="246"/>
      <c r="Z1723" s="246"/>
      <c r="AA1723" s="246"/>
      <c r="AB1723" s="246"/>
      <c r="AC1723" s="246"/>
      <c r="AD1723" s="246"/>
      <c r="AE1723" s="360"/>
      <c r="AF1723" s="349"/>
      <c r="AG1723" s="349"/>
      <c r="AH1723" s="349"/>
      <c r="AI1723" s="349"/>
      <c r="AJ1723" s="349"/>
      <c r="AK1723" s="349"/>
      <c r="AL1723" s="349"/>
      <c r="AM1723" s="349"/>
      <c r="AN1723" s="349"/>
      <c r="AO1723" s="349"/>
      <c r="AP1723" s="349"/>
      <c r="AQ1723" s="349"/>
      <c r="AR1723" s="349"/>
      <c r="AS1723" s="247">
        <f>SUM(AE1723:AR1723)</f>
        <v>0</v>
      </c>
    </row>
    <row r="1724" spans="1:45" ht="15" hidden="1" customHeight="1" outlineLevel="1">
      <c r="A1724" s="434"/>
      <c r="B1724" s="245" t="s">
        <v>734</v>
      </c>
      <c r="C1724" s="242" t="s">
        <v>325</v>
      </c>
      <c r="D1724" s="246"/>
      <c r="E1724" s="246"/>
      <c r="F1724" s="246"/>
      <c r="G1724" s="246"/>
      <c r="H1724" s="246"/>
      <c r="I1724" s="246"/>
      <c r="J1724" s="246"/>
      <c r="K1724" s="246"/>
      <c r="L1724" s="246"/>
      <c r="M1724" s="246"/>
      <c r="N1724" s="246"/>
      <c r="O1724" s="246"/>
      <c r="P1724" s="246"/>
      <c r="Q1724" s="246">
        <f>Q1723</f>
        <v>12</v>
      </c>
      <c r="R1724" s="246"/>
      <c r="S1724" s="246"/>
      <c r="T1724" s="246"/>
      <c r="U1724" s="246"/>
      <c r="V1724" s="246"/>
      <c r="W1724" s="246"/>
      <c r="X1724" s="246"/>
      <c r="Y1724" s="246"/>
      <c r="Z1724" s="246"/>
      <c r="AA1724" s="246"/>
      <c r="AB1724" s="246"/>
      <c r="AC1724" s="246"/>
      <c r="AD1724" s="246"/>
      <c r="AE1724" s="345">
        <f>AE1723</f>
        <v>0</v>
      </c>
      <c r="AF1724" s="345">
        <f t="shared" ref="AF1724:AR1724" si="3672">AF1723</f>
        <v>0</v>
      </c>
      <c r="AG1724" s="345">
        <f t="shared" si="3672"/>
        <v>0</v>
      </c>
      <c r="AH1724" s="345">
        <f t="shared" si="3672"/>
        <v>0</v>
      </c>
      <c r="AI1724" s="345">
        <f t="shared" si="3672"/>
        <v>0</v>
      </c>
      <c r="AJ1724" s="345">
        <f t="shared" si="3672"/>
        <v>0</v>
      </c>
      <c r="AK1724" s="345">
        <f t="shared" si="3672"/>
        <v>0</v>
      </c>
      <c r="AL1724" s="345">
        <f t="shared" si="3672"/>
        <v>0</v>
      </c>
      <c r="AM1724" s="345">
        <f t="shared" si="3672"/>
        <v>0</v>
      </c>
      <c r="AN1724" s="345">
        <f t="shared" si="3672"/>
        <v>0</v>
      </c>
      <c r="AO1724" s="345">
        <f t="shared" si="3672"/>
        <v>0</v>
      </c>
      <c r="AP1724" s="345">
        <f t="shared" si="3672"/>
        <v>0</v>
      </c>
      <c r="AQ1724" s="345">
        <f t="shared" si="3672"/>
        <v>0</v>
      </c>
      <c r="AR1724" s="345">
        <f t="shared" si="3672"/>
        <v>0</v>
      </c>
      <c r="AS1724" s="257"/>
    </row>
    <row r="1725" spans="1:45" ht="15" hidden="1" customHeight="1" outlineLevel="1">
      <c r="A1725" s="434"/>
      <c r="B1725" s="362"/>
      <c r="C1725" s="242"/>
      <c r="D1725" s="242"/>
      <c r="E1725" s="242"/>
      <c r="F1725" s="242"/>
      <c r="G1725" s="242"/>
      <c r="H1725" s="242"/>
      <c r="I1725" s="242"/>
      <c r="J1725" s="242"/>
      <c r="K1725" s="242"/>
      <c r="L1725" s="242"/>
      <c r="M1725" s="242"/>
      <c r="N1725" s="242"/>
      <c r="O1725" s="242"/>
      <c r="P1725" s="242"/>
      <c r="Q1725" s="242"/>
      <c r="R1725" s="242"/>
      <c r="S1725" s="242"/>
      <c r="T1725" s="242"/>
      <c r="U1725" s="242"/>
      <c r="V1725" s="242"/>
      <c r="W1725" s="242"/>
      <c r="X1725" s="242"/>
      <c r="Y1725" s="242"/>
      <c r="Z1725" s="242"/>
      <c r="AA1725" s="242"/>
      <c r="AB1725" s="242"/>
      <c r="AC1725" s="242"/>
      <c r="AD1725" s="242"/>
      <c r="AE1725" s="346"/>
      <c r="AF1725" s="359"/>
      <c r="AG1725" s="359"/>
      <c r="AH1725" s="359"/>
      <c r="AI1725" s="359"/>
      <c r="AJ1725" s="359"/>
      <c r="AK1725" s="359"/>
      <c r="AL1725" s="359"/>
      <c r="AM1725" s="359"/>
      <c r="AN1725" s="359"/>
      <c r="AO1725" s="359"/>
      <c r="AP1725" s="359"/>
      <c r="AQ1725" s="359"/>
      <c r="AR1725" s="359"/>
      <c r="AS1725" s="257"/>
    </row>
    <row r="1726" spans="1:45" ht="15" hidden="1" customHeight="1" outlineLevel="1">
      <c r="A1726" s="434"/>
      <c r="B1726" s="239" t="s">
        <v>514</v>
      </c>
      <c r="C1726" s="242"/>
      <c r="D1726" s="242"/>
      <c r="E1726" s="242"/>
      <c r="F1726" s="242"/>
      <c r="G1726" s="242"/>
      <c r="H1726" s="242"/>
      <c r="I1726" s="242"/>
      <c r="J1726" s="242"/>
      <c r="K1726" s="242"/>
      <c r="L1726" s="242"/>
      <c r="M1726" s="242"/>
      <c r="N1726" s="242"/>
      <c r="O1726" s="242"/>
      <c r="P1726" s="242"/>
      <c r="Q1726" s="242"/>
      <c r="R1726" s="242"/>
      <c r="S1726" s="242"/>
      <c r="T1726" s="242"/>
      <c r="U1726" s="242"/>
      <c r="V1726" s="242"/>
      <c r="W1726" s="242"/>
      <c r="X1726" s="242"/>
      <c r="Y1726" s="242"/>
      <c r="Z1726" s="242"/>
      <c r="AA1726" s="242"/>
      <c r="AB1726" s="242"/>
      <c r="AC1726" s="242"/>
      <c r="AD1726" s="242"/>
      <c r="AE1726" s="346"/>
      <c r="AF1726" s="359"/>
      <c r="AG1726" s="359"/>
      <c r="AH1726" s="359"/>
      <c r="AI1726" s="359"/>
      <c r="AJ1726" s="359"/>
      <c r="AK1726" s="359"/>
      <c r="AL1726" s="359"/>
      <c r="AM1726" s="359"/>
      <c r="AN1726" s="359"/>
      <c r="AO1726" s="359"/>
      <c r="AP1726" s="359"/>
      <c r="AQ1726" s="359"/>
      <c r="AR1726" s="359"/>
      <c r="AS1726" s="257"/>
    </row>
    <row r="1727" spans="1:45" ht="15" hidden="1" customHeight="1" outlineLevel="1">
      <c r="A1727" s="434">
        <v>33</v>
      </c>
      <c r="B1727" s="362" t="s">
        <v>515</v>
      </c>
      <c r="C1727" s="242" t="s">
        <v>323</v>
      </c>
      <c r="D1727" s="246"/>
      <c r="E1727" s="246"/>
      <c r="F1727" s="246"/>
      <c r="G1727" s="246"/>
      <c r="H1727" s="246"/>
      <c r="I1727" s="246"/>
      <c r="J1727" s="246"/>
      <c r="K1727" s="246"/>
      <c r="L1727" s="246"/>
      <c r="M1727" s="246"/>
      <c r="N1727" s="246"/>
      <c r="O1727" s="246"/>
      <c r="P1727" s="246"/>
      <c r="Q1727" s="246">
        <v>0</v>
      </c>
      <c r="R1727" s="246"/>
      <c r="S1727" s="246"/>
      <c r="T1727" s="246"/>
      <c r="U1727" s="246"/>
      <c r="V1727" s="246"/>
      <c r="W1727" s="246"/>
      <c r="X1727" s="246"/>
      <c r="Y1727" s="246"/>
      <c r="Z1727" s="246"/>
      <c r="AA1727" s="246"/>
      <c r="AB1727" s="246"/>
      <c r="AC1727" s="246"/>
      <c r="AD1727" s="246"/>
      <c r="AE1727" s="360"/>
      <c r="AF1727" s="349"/>
      <c r="AG1727" s="349"/>
      <c r="AH1727" s="349"/>
      <c r="AI1727" s="349"/>
      <c r="AJ1727" s="349"/>
      <c r="AK1727" s="349"/>
      <c r="AL1727" s="349"/>
      <c r="AM1727" s="349"/>
      <c r="AN1727" s="349"/>
      <c r="AO1727" s="349"/>
      <c r="AP1727" s="349"/>
      <c r="AQ1727" s="349"/>
      <c r="AR1727" s="349"/>
      <c r="AS1727" s="247">
        <f>SUM(AE1727:AR1727)</f>
        <v>0</v>
      </c>
    </row>
    <row r="1728" spans="1:45" ht="15" hidden="1" customHeight="1" outlineLevel="1">
      <c r="A1728" s="434"/>
      <c r="B1728" s="245" t="s">
        <v>734</v>
      </c>
      <c r="C1728" s="242" t="s">
        <v>325</v>
      </c>
      <c r="D1728" s="246"/>
      <c r="E1728" s="246"/>
      <c r="F1728" s="246"/>
      <c r="G1728" s="246"/>
      <c r="H1728" s="246"/>
      <c r="I1728" s="246"/>
      <c r="J1728" s="246"/>
      <c r="K1728" s="246"/>
      <c r="L1728" s="246"/>
      <c r="M1728" s="246"/>
      <c r="N1728" s="246"/>
      <c r="O1728" s="246"/>
      <c r="P1728" s="246"/>
      <c r="Q1728" s="246">
        <f>Q1727</f>
        <v>0</v>
      </c>
      <c r="R1728" s="246"/>
      <c r="S1728" s="246"/>
      <c r="T1728" s="246"/>
      <c r="U1728" s="246"/>
      <c r="V1728" s="246"/>
      <c r="W1728" s="246"/>
      <c r="X1728" s="246"/>
      <c r="Y1728" s="246"/>
      <c r="Z1728" s="246"/>
      <c r="AA1728" s="246"/>
      <c r="AB1728" s="246"/>
      <c r="AC1728" s="246"/>
      <c r="AD1728" s="246"/>
      <c r="AE1728" s="345">
        <f>AE1727</f>
        <v>0</v>
      </c>
      <c r="AF1728" s="345">
        <f t="shared" ref="AF1728:AR1728" si="3673">AF1727</f>
        <v>0</v>
      </c>
      <c r="AG1728" s="345">
        <f t="shared" si="3673"/>
        <v>0</v>
      </c>
      <c r="AH1728" s="345">
        <f t="shared" si="3673"/>
        <v>0</v>
      </c>
      <c r="AI1728" s="345">
        <f t="shared" si="3673"/>
        <v>0</v>
      </c>
      <c r="AJ1728" s="345">
        <f t="shared" si="3673"/>
        <v>0</v>
      </c>
      <c r="AK1728" s="345">
        <f t="shared" si="3673"/>
        <v>0</v>
      </c>
      <c r="AL1728" s="345">
        <f t="shared" si="3673"/>
        <v>0</v>
      </c>
      <c r="AM1728" s="345">
        <f t="shared" si="3673"/>
        <v>0</v>
      </c>
      <c r="AN1728" s="345">
        <f t="shared" si="3673"/>
        <v>0</v>
      </c>
      <c r="AO1728" s="345">
        <f t="shared" si="3673"/>
        <v>0</v>
      </c>
      <c r="AP1728" s="345">
        <f t="shared" si="3673"/>
        <v>0</v>
      </c>
      <c r="AQ1728" s="345">
        <f t="shared" si="3673"/>
        <v>0</v>
      </c>
      <c r="AR1728" s="345">
        <f t="shared" si="3673"/>
        <v>0</v>
      </c>
      <c r="AS1728" s="257"/>
    </row>
    <row r="1729" spans="1:45" ht="15" hidden="1" customHeight="1" outlineLevel="1">
      <c r="A1729" s="434"/>
      <c r="B1729" s="362"/>
      <c r="C1729" s="242"/>
      <c r="D1729" s="242"/>
      <c r="E1729" s="242"/>
      <c r="F1729" s="242"/>
      <c r="G1729" s="242"/>
      <c r="H1729" s="242"/>
      <c r="I1729" s="242"/>
      <c r="J1729" s="242"/>
      <c r="K1729" s="242"/>
      <c r="L1729" s="242"/>
      <c r="M1729" s="242"/>
      <c r="N1729" s="242"/>
      <c r="O1729" s="242"/>
      <c r="P1729" s="242"/>
      <c r="Q1729" s="242"/>
      <c r="R1729" s="242"/>
      <c r="S1729" s="242"/>
      <c r="T1729" s="242"/>
      <c r="U1729" s="242"/>
      <c r="V1729" s="242"/>
      <c r="W1729" s="242"/>
      <c r="X1729" s="242"/>
      <c r="Y1729" s="242"/>
      <c r="Z1729" s="242"/>
      <c r="AA1729" s="242"/>
      <c r="AB1729" s="242"/>
      <c r="AC1729" s="242"/>
      <c r="AD1729" s="242"/>
      <c r="AE1729" s="346"/>
      <c r="AF1729" s="359"/>
      <c r="AG1729" s="359"/>
      <c r="AH1729" s="359"/>
      <c r="AI1729" s="359"/>
      <c r="AJ1729" s="359"/>
      <c r="AK1729" s="359"/>
      <c r="AL1729" s="359"/>
      <c r="AM1729" s="359"/>
      <c r="AN1729" s="359"/>
      <c r="AO1729" s="359"/>
      <c r="AP1729" s="359"/>
      <c r="AQ1729" s="359"/>
      <c r="AR1729" s="359"/>
      <c r="AS1729" s="257"/>
    </row>
    <row r="1730" spans="1:45" ht="15" hidden="1" customHeight="1" outlineLevel="1">
      <c r="A1730" s="434">
        <v>34</v>
      </c>
      <c r="B1730" s="362" t="s">
        <v>516</v>
      </c>
      <c r="C1730" s="242" t="s">
        <v>323</v>
      </c>
      <c r="D1730" s="246"/>
      <c r="E1730" s="246"/>
      <c r="F1730" s="246"/>
      <c r="G1730" s="246"/>
      <c r="H1730" s="246"/>
      <c r="I1730" s="246"/>
      <c r="J1730" s="246"/>
      <c r="K1730" s="246"/>
      <c r="L1730" s="246"/>
      <c r="M1730" s="246"/>
      <c r="N1730" s="246"/>
      <c r="O1730" s="246"/>
      <c r="P1730" s="246"/>
      <c r="Q1730" s="246">
        <v>0</v>
      </c>
      <c r="R1730" s="246"/>
      <c r="S1730" s="246"/>
      <c r="T1730" s="246"/>
      <c r="U1730" s="246"/>
      <c r="V1730" s="246"/>
      <c r="W1730" s="246"/>
      <c r="X1730" s="246"/>
      <c r="Y1730" s="246"/>
      <c r="Z1730" s="246"/>
      <c r="AA1730" s="246"/>
      <c r="AB1730" s="246"/>
      <c r="AC1730" s="246"/>
      <c r="AD1730" s="246"/>
      <c r="AE1730" s="360"/>
      <c r="AF1730" s="349"/>
      <c r="AG1730" s="349"/>
      <c r="AH1730" s="349"/>
      <c r="AI1730" s="349"/>
      <c r="AJ1730" s="349"/>
      <c r="AK1730" s="349"/>
      <c r="AL1730" s="349"/>
      <c r="AM1730" s="349"/>
      <c r="AN1730" s="349"/>
      <c r="AO1730" s="349"/>
      <c r="AP1730" s="349"/>
      <c r="AQ1730" s="349"/>
      <c r="AR1730" s="349"/>
      <c r="AS1730" s="247">
        <f>SUM(AE1730:AR1730)</f>
        <v>0</v>
      </c>
    </row>
    <row r="1731" spans="1:45" ht="15" hidden="1" customHeight="1" outlineLevel="1">
      <c r="A1731" s="434"/>
      <c r="B1731" s="245" t="s">
        <v>734</v>
      </c>
      <c r="C1731" s="242" t="s">
        <v>325</v>
      </c>
      <c r="D1731" s="246"/>
      <c r="E1731" s="246"/>
      <c r="F1731" s="246"/>
      <c r="G1731" s="246"/>
      <c r="H1731" s="246"/>
      <c r="I1731" s="246"/>
      <c r="J1731" s="246"/>
      <c r="K1731" s="246"/>
      <c r="L1731" s="246"/>
      <c r="M1731" s="246"/>
      <c r="N1731" s="246"/>
      <c r="O1731" s="246"/>
      <c r="P1731" s="246"/>
      <c r="Q1731" s="246">
        <f>Q1730</f>
        <v>0</v>
      </c>
      <c r="R1731" s="246"/>
      <c r="S1731" s="246"/>
      <c r="T1731" s="246"/>
      <c r="U1731" s="246"/>
      <c r="V1731" s="246"/>
      <c r="W1731" s="246"/>
      <c r="X1731" s="246"/>
      <c r="Y1731" s="246"/>
      <c r="Z1731" s="246"/>
      <c r="AA1731" s="246"/>
      <c r="AB1731" s="246"/>
      <c r="AC1731" s="246"/>
      <c r="AD1731" s="246"/>
      <c r="AE1731" s="345">
        <f>AE1730</f>
        <v>0</v>
      </c>
      <c r="AF1731" s="345">
        <f t="shared" ref="AF1731:AR1731" si="3674">AF1730</f>
        <v>0</v>
      </c>
      <c r="AG1731" s="345">
        <f t="shared" si="3674"/>
        <v>0</v>
      </c>
      <c r="AH1731" s="345">
        <f t="shared" si="3674"/>
        <v>0</v>
      </c>
      <c r="AI1731" s="345">
        <f t="shared" si="3674"/>
        <v>0</v>
      </c>
      <c r="AJ1731" s="345">
        <f t="shared" si="3674"/>
        <v>0</v>
      </c>
      <c r="AK1731" s="345">
        <f t="shared" si="3674"/>
        <v>0</v>
      </c>
      <c r="AL1731" s="345">
        <f t="shared" si="3674"/>
        <v>0</v>
      </c>
      <c r="AM1731" s="345">
        <f t="shared" si="3674"/>
        <v>0</v>
      </c>
      <c r="AN1731" s="345">
        <f t="shared" si="3674"/>
        <v>0</v>
      </c>
      <c r="AO1731" s="345">
        <f t="shared" si="3674"/>
        <v>0</v>
      </c>
      <c r="AP1731" s="345">
        <f t="shared" si="3674"/>
        <v>0</v>
      </c>
      <c r="AQ1731" s="345">
        <f t="shared" si="3674"/>
        <v>0</v>
      </c>
      <c r="AR1731" s="345">
        <f t="shared" si="3674"/>
        <v>0</v>
      </c>
      <c r="AS1731" s="257"/>
    </row>
    <row r="1732" spans="1:45" ht="15" hidden="1" customHeight="1" outlineLevel="1">
      <c r="A1732" s="434"/>
      <c r="B1732" s="362"/>
      <c r="C1732" s="242"/>
      <c r="D1732" s="242"/>
      <c r="E1732" s="242"/>
      <c r="F1732" s="242"/>
      <c r="G1732" s="242"/>
      <c r="H1732" s="242"/>
      <c r="I1732" s="242"/>
      <c r="J1732" s="242"/>
      <c r="K1732" s="242"/>
      <c r="L1732" s="242"/>
      <c r="M1732" s="242"/>
      <c r="N1732" s="242"/>
      <c r="O1732" s="242"/>
      <c r="P1732" s="242"/>
      <c r="Q1732" s="242"/>
      <c r="R1732" s="242"/>
      <c r="S1732" s="242"/>
      <c r="T1732" s="242"/>
      <c r="U1732" s="242"/>
      <c r="V1732" s="242"/>
      <c r="W1732" s="242"/>
      <c r="X1732" s="242"/>
      <c r="Y1732" s="242"/>
      <c r="Z1732" s="242"/>
      <c r="AA1732" s="242"/>
      <c r="AB1732" s="242"/>
      <c r="AC1732" s="242"/>
      <c r="AD1732" s="242"/>
      <c r="AE1732" s="346"/>
      <c r="AF1732" s="359"/>
      <c r="AG1732" s="359"/>
      <c r="AH1732" s="359"/>
      <c r="AI1732" s="359"/>
      <c r="AJ1732" s="359"/>
      <c r="AK1732" s="359"/>
      <c r="AL1732" s="359"/>
      <c r="AM1732" s="359"/>
      <c r="AN1732" s="359"/>
      <c r="AO1732" s="359"/>
      <c r="AP1732" s="359"/>
      <c r="AQ1732" s="359"/>
      <c r="AR1732" s="359"/>
      <c r="AS1732" s="257"/>
    </row>
    <row r="1733" spans="1:45" ht="15" hidden="1" customHeight="1" outlineLevel="1">
      <c r="A1733" s="434">
        <v>35</v>
      </c>
      <c r="B1733" s="362" t="s">
        <v>517</v>
      </c>
      <c r="C1733" s="242" t="s">
        <v>323</v>
      </c>
      <c r="D1733" s="246"/>
      <c r="E1733" s="246"/>
      <c r="F1733" s="246"/>
      <c r="G1733" s="246"/>
      <c r="H1733" s="246"/>
      <c r="I1733" s="246"/>
      <c r="J1733" s="246"/>
      <c r="K1733" s="246"/>
      <c r="L1733" s="246"/>
      <c r="M1733" s="246"/>
      <c r="N1733" s="246"/>
      <c r="O1733" s="246"/>
      <c r="P1733" s="246"/>
      <c r="Q1733" s="246">
        <v>0</v>
      </c>
      <c r="R1733" s="246"/>
      <c r="S1733" s="246"/>
      <c r="T1733" s="246"/>
      <c r="U1733" s="246"/>
      <c r="V1733" s="246"/>
      <c r="W1733" s="246"/>
      <c r="X1733" s="246"/>
      <c r="Y1733" s="246"/>
      <c r="Z1733" s="246"/>
      <c r="AA1733" s="246"/>
      <c r="AB1733" s="246"/>
      <c r="AC1733" s="246"/>
      <c r="AD1733" s="246"/>
      <c r="AE1733" s="360"/>
      <c r="AF1733" s="349"/>
      <c r="AG1733" s="349"/>
      <c r="AH1733" s="349"/>
      <c r="AI1733" s="349"/>
      <c r="AJ1733" s="349"/>
      <c r="AK1733" s="349"/>
      <c r="AL1733" s="349"/>
      <c r="AM1733" s="349"/>
      <c r="AN1733" s="349"/>
      <c r="AO1733" s="349"/>
      <c r="AP1733" s="349"/>
      <c r="AQ1733" s="349"/>
      <c r="AR1733" s="349"/>
      <c r="AS1733" s="247">
        <f>SUM(AE1733:AR1733)</f>
        <v>0</v>
      </c>
    </row>
    <row r="1734" spans="1:45" ht="15" hidden="1" customHeight="1" outlineLevel="1">
      <c r="A1734" s="434"/>
      <c r="B1734" s="245" t="s">
        <v>734</v>
      </c>
      <c r="C1734" s="242" t="s">
        <v>325</v>
      </c>
      <c r="D1734" s="246"/>
      <c r="E1734" s="246"/>
      <c r="F1734" s="246"/>
      <c r="G1734" s="246"/>
      <c r="H1734" s="246"/>
      <c r="I1734" s="246"/>
      <c r="J1734" s="246"/>
      <c r="K1734" s="246"/>
      <c r="L1734" s="246"/>
      <c r="M1734" s="246"/>
      <c r="N1734" s="246"/>
      <c r="O1734" s="246"/>
      <c r="P1734" s="246"/>
      <c r="Q1734" s="246">
        <f>Q1733</f>
        <v>0</v>
      </c>
      <c r="R1734" s="246"/>
      <c r="S1734" s="246"/>
      <c r="T1734" s="246"/>
      <c r="U1734" s="246"/>
      <c r="V1734" s="246"/>
      <c r="W1734" s="246"/>
      <c r="X1734" s="246"/>
      <c r="Y1734" s="246"/>
      <c r="Z1734" s="246"/>
      <c r="AA1734" s="246"/>
      <c r="AB1734" s="246"/>
      <c r="AC1734" s="246"/>
      <c r="AD1734" s="246"/>
      <c r="AE1734" s="345">
        <f>AE1733</f>
        <v>0</v>
      </c>
      <c r="AF1734" s="345">
        <f t="shared" ref="AF1734:AR1734" si="3675">AF1733</f>
        <v>0</v>
      </c>
      <c r="AG1734" s="345">
        <f t="shared" si="3675"/>
        <v>0</v>
      </c>
      <c r="AH1734" s="345">
        <f t="shared" si="3675"/>
        <v>0</v>
      </c>
      <c r="AI1734" s="345">
        <f t="shared" si="3675"/>
        <v>0</v>
      </c>
      <c r="AJ1734" s="345">
        <f t="shared" si="3675"/>
        <v>0</v>
      </c>
      <c r="AK1734" s="345">
        <f t="shared" si="3675"/>
        <v>0</v>
      </c>
      <c r="AL1734" s="345">
        <f t="shared" si="3675"/>
        <v>0</v>
      </c>
      <c r="AM1734" s="345">
        <f t="shared" si="3675"/>
        <v>0</v>
      </c>
      <c r="AN1734" s="345">
        <f t="shared" si="3675"/>
        <v>0</v>
      </c>
      <c r="AO1734" s="345">
        <f t="shared" si="3675"/>
        <v>0</v>
      </c>
      <c r="AP1734" s="345">
        <f t="shared" si="3675"/>
        <v>0</v>
      </c>
      <c r="AQ1734" s="345">
        <f t="shared" si="3675"/>
        <v>0</v>
      </c>
      <c r="AR1734" s="345">
        <f t="shared" si="3675"/>
        <v>0</v>
      </c>
      <c r="AS1734" s="257"/>
    </row>
    <row r="1735" spans="1:45" ht="15" hidden="1" customHeight="1" outlineLevel="1">
      <c r="A1735" s="434"/>
      <c r="B1735" s="365"/>
      <c r="C1735" s="242"/>
      <c r="D1735" s="242"/>
      <c r="E1735" s="242"/>
      <c r="F1735" s="242"/>
      <c r="G1735" s="242"/>
      <c r="H1735" s="242"/>
      <c r="I1735" s="242"/>
      <c r="J1735" s="242"/>
      <c r="K1735" s="242"/>
      <c r="L1735" s="242"/>
      <c r="M1735" s="242"/>
      <c r="N1735" s="242"/>
      <c r="O1735" s="242"/>
      <c r="P1735" s="242"/>
      <c r="Q1735" s="242"/>
      <c r="R1735" s="242"/>
      <c r="S1735" s="242"/>
      <c r="T1735" s="242"/>
      <c r="U1735" s="242"/>
      <c r="V1735" s="242"/>
      <c r="W1735" s="242"/>
      <c r="X1735" s="242"/>
      <c r="Y1735" s="242"/>
      <c r="Z1735" s="242"/>
      <c r="AA1735" s="242"/>
      <c r="AB1735" s="242"/>
      <c r="AC1735" s="242"/>
      <c r="AD1735" s="242"/>
      <c r="AE1735" s="346"/>
      <c r="AF1735" s="359"/>
      <c r="AG1735" s="359"/>
      <c r="AH1735" s="359"/>
      <c r="AI1735" s="359"/>
      <c r="AJ1735" s="359"/>
      <c r="AK1735" s="359"/>
      <c r="AL1735" s="359"/>
      <c r="AM1735" s="359"/>
      <c r="AN1735" s="359"/>
      <c r="AO1735" s="359"/>
      <c r="AP1735" s="359"/>
      <c r="AQ1735" s="359"/>
      <c r="AR1735" s="359"/>
      <c r="AS1735" s="257"/>
    </row>
    <row r="1736" spans="1:45" ht="15" customHeight="1" collapsed="1">
      <c r="A1736" s="434"/>
      <c r="B1736" s="239" t="s">
        <v>518</v>
      </c>
      <c r="C1736" s="242"/>
      <c r="D1736" s="242"/>
      <c r="E1736" s="242"/>
      <c r="F1736" s="242"/>
      <c r="G1736" s="242"/>
      <c r="H1736" s="242"/>
      <c r="I1736" s="242"/>
      <c r="J1736" s="242"/>
      <c r="K1736" s="242"/>
      <c r="L1736" s="242"/>
      <c r="M1736" s="242"/>
      <c r="N1736" s="242"/>
      <c r="O1736" s="242"/>
      <c r="P1736" s="242"/>
      <c r="Q1736" s="242"/>
      <c r="R1736" s="242"/>
      <c r="S1736" s="242"/>
      <c r="T1736" s="242"/>
      <c r="U1736" s="242"/>
      <c r="V1736" s="242"/>
      <c r="W1736" s="242"/>
      <c r="X1736" s="242"/>
      <c r="Y1736" s="242"/>
      <c r="Z1736" s="242"/>
      <c r="AA1736" s="242"/>
      <c r="AB1736" s="242"/>
      <c r="AC1736" s="242"/>
      <c r="AD1736" s="242"/>
      <c r="AE1736" s="346"/>
      <c r="AF1736" s="359"/>
      <c r="AG1736" s="359"/>
      <c r="AH1736" s="359"/>
      <c r="AI1736" s="359"/>
      <c r="AJ1736" s="359"/>
      <c r="AK1736" s="359"/>
      <c r="AL1736" s="359"/>
      <c r="AM1736" s="359"/>
      <c r="AN1736" s="359"/>
      <c r="AO1736" s="359"/>
      <c r="AP1736" s="359"/>
      <c r="AQ1736" s="359"/>
      <c r="AR1736" s="359"/>
      <c r="AS1736" s="257"/>
    </row>
    <row r="1737" spans="1:45" ht="28.5" hidden="1" customHeight="1" outlineLevel="1">
      <c r="A1737" s="434">
        <v>36</v>
      </c>
      <c r="B1737" s="362" t="s">
        <v>519</v>
      </c>
      <c r="C1737" s="242" t="s">
        <v>323</v>
      </c>
      <c r="D1737" s="246"/>
      <c r="E1737" s="246"/>
      <c r="F1737" s="246"/>
      <c r="G1737" s="246"/>
      <c r="H1737" s="246"/>
      <c r="I1737" s="246"/>
      <c r="J1737" s="246"/>
      <c r="K1737" s="246"/>
      <c r="L1737" s="246"/>
      <c r="M1737" s="246"/>
      <c r="N1737" s="246"/>
      <c r="O1737" s="246"/>
      <c r="P1737" s="246"/>
      <c r="Q1737" s="246">
        <v>12</v>
      </c>
      <c r="R1737" s="246"/>
      <c r="S1737" s="246"/>
      <c r="T1737" s="246"/>
      <c r="U1737" s="246"/>
      <c r="V1737" s="246"/>
      <c r="W1737" s="246"/>
      <c r="X1737" s="246"/>
      <c r="Y1737" s="246"/>
      <c r="Z1737" s="246"/>
      <c r="AA1737" s="246"/>
      <c r="AB1737" s="246"/>
      <c r="AC1737" s="246"/>
      <c r="AD1737" s="246"/>
      <c r="AE1737" s="360"/>
      <c r="AF1737" s="349"/>
      <c r="AG1737" s="349"/>
      <c r="AH1737" s="349"/>
      <c r="AI1737" s="349"/>
      <c r="AJ1737" s="349"/>
      <c r="AK1737" s="349"/>
      <c r="AL1737" s="349"/>
      <c r="AM1737" s="349"/>
      <c r="AN1737" s="349"/>
      <c r="AO1737" s="349"/>
      <c r="AP1737" s="349"/>
      <c r="AQ1737" s="349"/>
      <c r="AR1737" s="349"/>
      <c r="AS1737" s="247">
        <f>SUM(AE1737:AR1737)</f>
        <v>0</v>
      </c>
    </row>
    <row r="1738" spans="1:45" ht="15" hidden="1" customHeight="1" outlineLevel="1">
      <c r="A1738" s="434"/>
      <c r="B1738" s="245" t="s">
        <v>734</v>
      </c>
      <c r="C1738" s="242" t="s">
        <v>325</v>
      </c>
      <c r="D1738" s="246"/>
      <c r="E1738" s="246"/>
      <c r="F1738" s="246"/>
      <c r="G1738" s="246"/>
      <c r="H1738" s="246"/>
      <c r="I1738" s="246"/>
      <c r="J1738" s="246"/>
      <c r="K1738" s="246"/>
      <c r="L1738" s="246"/>
      <c r="M1738" s="246"/>
      <c r="N1738" s="246"/>
      <c r="O1738" s="246"/>
      <c r="P1738" s="246"/>
      <c r="Q1738" s="246">
        <f>Q1737</f>
        <v>12</v>
      </c>
      <c r="R1738" s="246"/>
      <c r="S1738" s="246"/>
      <c r="T1738" s="246"/>
      <c r="U1738" s="246"/>
      <c r="V1738" s="246"/>
      <c r="W1738" s="246"/>
      <c r="X1738" s="246"/>
      <c r="Y1738" s="246"/>
      <c r="Z1738" s="246"/>
      <c r="AA1738" s="246"/>
      <c r="AB1738" s="246"/>
      <c r="AC1738" s="246"/>
      <c r="AD1738" s="246"/>
      <c r="AE1738" s="345">
        <f>AE1737</f>
        <v>0</v>
      </c>
      <c r="AF1738" s="345">
        <f t="shared" ref="AF1738:AR1738" si="3676">AF1737</f>
        <v>0</v>
      </c>
      <c r="AG1738" s="345">
        <f t="shared" si="3676"/>
        <v>0</v>
      </c>
      <c r="AH1738" s="345">
        <f t="shared" si="3676"/>
        <v>0</v>
      </c>
      <c r="AI1738" s="345">
        <f t="shared" si="3676"/>
        <v>0</v>
      </c>
      <c r="AJ1738" s="345">
        <f t="shared" si="3676"/>
        <v>0</v>
      </c>
      <c r="AK1738" s="345">
        <f t="shared" si="3676"/>
        <v>0</v>
      </c>
      <c r="AL1738" s="345">
        <f t="shared" si="3676"/>
        <v>0</v>
      </c>
      <c r="AM1738" s="345">
        <f t="shared" si="3676"/>
        <v>0</v>
      </c>
      <c r="AN1738" s="345">
        <f t="shared" si="3676"/>
        <v>0</v>
      </c>
      <c r="AO1738" s="345">
        <f t="shared" si="3676"/>
        <v>0</v>
      </c>
      <c r="AP1738" s="345">
        <f t="shared" si="3676"/>
        <v>0</v>
      </c>
      <c r="AQ1738" s="345">
        <f t="shared" si="3676"/>
        <v>0</v>
      </c>
      <c r="AR1738" s="345">
        <f t="shared" si="3676"/>
        <v>0</v>
      </c>
      <c r="AS1738" s="257"/>
    </row>
    <row r="1739" spans="1:45" ht="15" hidden="1" customHeight="1" outlineLevel="1">
      <c r="A1739" s="434"/>
      <c r="B1739" s="362"/>
      <c r="C1739" s="242"/>
      <c r="D1739" s="242"/>
      <c r="E1739" s="242"/>
      <c r="F1739" s="242"/>
      <c r="G1739" s="242"/>
      <c r="H1739" s="242"/>
      <c r="I1739" s="242"/>
      <c r="J1739" s="242"/>
      <c r="K1739" s="242"/>
      <c r="L1739" s="242"/>
      <c r="M1739" s="242"/>
      <c r="N1739" s="242"/>
      <c r="O1739" s="242"/>
      <c r="P1739" s="242"/>
      <c r="Q1739" s="242"/>
      <c r="R1739" s="242"/>
      <c r="S1739" s="242"/>
      <c r="T1739" s="242"/>
      <c r="U1739" s="242"/>
      <c r="V1739" s="242"/>
      <c r="W1739" s="242"/>
      <c r="X1739" s="242"/>
      <c r="Y1739" s="242"/>
      <c r="Z1739" s="242"/>
      <c r="AA1739" s="242"/>
      <c r="AB1739" s="242"/>
      <c r="AC1739" s="242"/>
      <c r="AD1739" s="242"/>
      <c r="AE1739" s="346"/>
      <c r="AF1739" s="359"/>
      <c r="AG1739" s="359"/>
      <c r="AH1739" s="359"/>
      <c r="AI1739" s="359"/>
      <c r="AJ1739" s="359"/>
      <c r="AK1739" s="359"/>
      <c r="AL1739" s="359"/>
      <c r="AM1739" s="359"/>
      <c r="AN1739" s="359"/>
      <c r="AO1739" s="359"/>
      <c r="AP1739" s="359"/>
      <c r="AQ1739" s="359"/>
      <c r="AR1739" s="359"/>
      <c r="AS1739" s="257"/>
    </row>
    <row r="1740" spans="1:45" ht="15" hidden="1" customHeight="1" outlineLevel="1">
      <c r="A1740" s="434">
        <v>37</v>
      </c>
      <c r="B1740" s="362" t="s">
        <v>520</v>
      </c>
      <c r="C1740" s="242" t="s">
        <v>323</v>
      </c>
      <c r="D1740" s="246"/>
      <c r="E1740" s="246"/>
      <c r="F1740" s="246"/>
      <c r="G1740" s="246"/>
      <c r="H1740" s="246"/>
      <c r="I1740" s="246"/>
      <c r="J1740" s="246"/>
      <c r="K1740" s="246"/>
      <c r="L1740" s="246"/>
      <c r="M1740" s="246"/>
      <c r="N1740" s="246"/>
      <c r="O1740" s="246"/>
      <c r="P1740" s="246"/>
      <c r="Q1740" s="246">
        <v>12</v>
      </c>
      <c r="R1740" s="246"/>
      <c r="S1740" s="246"/>
      <c r="T1740" s="246"/>
      <c r="U1740" s="246"/>
      <c r="V1740" s="246"/>
      <c r="W1740" s="246"/>
      <c r="X1740" s="246"/>
      <c r="Y1740" s="246"/>
      <c r="Z1740" s="246"/>
      <c r="AA1740" s="246"/>
      <c r="AB1740" s="246"/>
      <c r="AC1740" s="246"/>
      <c r="AD1740" s="246"/>
      <c r="AE1740" s="360"/>
      <c r="AF1740" s="349"/>
      <c r="AG1740" s="349"/>
      <c r="AH1740" s="349"/>
      <c r="AI1740" s="349"/>
      <c r="AJ1740" s="349"/>
      <c r="AK1740" s="349"/>
      <c r="AL1740" s="349"/>
      <c r="AM1740" s="349"/>
      <c r="AN1740" s="349"/>
      <c r="AO1740" s="349"/>
      <c r="AP1740" s="349"/>
      <c r="AQ1740" s="349"/>
      <c r="AR1740" s="349"/>
      <c r="AS1740" s="247">
        <f>SUM(AE1740:AR1740)</f>
        <v>0</v>
      </c>
    </row>
    <row r="1741" spans="1:45" ht="15" hidden="1" customHeight="1" outlineLevel="1">
      <c r="A1741" s="434"/>
      <c r="B1741" s="245" t="s">
        <v>734</v>
      </c>
      <c r="C1741" s="242" t="s">
        <v>325</v>
      </c>
      <c r="D1741" s="246"/>
      <c r="E1741" s="246"/>
      <c r="F1741" s="246"/>
      <c r="G1741" s="246"/>
      <c r="H1741" s="246"/>
      <c r="I1741" s="246"/>
      <c r="J1741" s="246"/>
      <c r="K1741" s="246"/>
      <c r="L1741" s="246"/>
      <c r="M1741" s="246"/>
      <c r="N1741" s="246"/>
      <c r="O1741" s="246"/>
      <c r="P1741" s="246"/>
      <c r="Q1741" s="246">
        <f>Q1740</f>
        <v>12</v>
      </c>
      <c r="R1741" s="246"/>
      <c r="S1741" s="246"/>
      <c r="T1741" s="246"/>
      <c r="U1741" s="246"/>
      <c r="V1741" s="246"/>
      <c r="W1741" s="246"/>
      <c r="X1741" s="246"/>
      <c r="Y1741" s="246"/>
      <c r="Z1741" s="246"/>
      <c r="AA1741" s="246"/>
      <c r="AB1741" s="246"/>
      <c r="AC1741" s="246"/>
      <c r="AD1741" s="246"/>
      <c r="AE1741" s="345">
        <f>AE1740</f>
        <v>0</v>
      </c>
      <c r="AF1741" s="345">
        <f t="shared" ref="AF1741:AR1741" si="3677">AF1740</f>
        <v>0</v>
      </c>
      <c r="AG1741" s="345">
        <f t="shared" si="3677"/>
        <v>0</v>
      </c>
      <c r="AH1741" s="345">
        <f t="shared" si="3677"/>
        <v>0</v>
      </c>
      <c r="AI1741" s="345">
        <f t="shared" si="3677"/>
        <v>0</v>
      </c>
      <c r="AJ1741" s="345">
        <f t="shared" si="3677"/>
        <v>0</v>
      </c>
      <c r="AK1741" s="345">
        <f t="shared" si="3677"/>
        <v>0</v>
      </c>
      <c r="AL1741" s="345">
        <f t="shared" si="3677"/>
        <v>0</v>
      </c>
      <c r="AM1741" s="345">
        <f t="shared" si="3677"/>
        <v>0</v>
      </c>
      <c r="AN1741" s="345">
        <f t="shared" si="3677"/>
        <v>0</v>
      </c>
      <c r="AO1741" s="345">
        <f t="shared" si="3677"/>
        <v>0</v>
      </c>
      <c r="AP1741" s="345">
        <f t="shared" si="3677"/>
        <v>0</v>
      </c>
      <c r="AQ1741" s="345">
        <f t="shared" si="3677"/>
        <v>0</v>
      </c>
      <c r="AR1741" s="345">
        <f t="shared" si="3677"/>
        <v>0</v>
      </c>
      <c r="AS1741" s="257"/>
    </row>
    <row r="1742" spans="1:45" ht="15" hidden="1" customHeight="1" outlineLevel="1">
      <c r="A1742" s="434"/>
      <c r="B1742" s="362"/>
      <c r="C1742" s="242"/>
      <c r="D1742" s="242"/>
      <c r="E1742" s="242"/>
      <c r="F1742" s="242"/>
      <c r="G1742" s="242"/>
      <c r="H1742" s="242"/>
      <c r="I1742" s="242"/>
      <c r="J1742" s="242"/>
      <c r="K1742" s="242"/>
      <c r="L1742" s="242"/>
      <c r="M1742" s="242"/>
      <c r="N1742" s="242"/>
      <c r="O1742" s="242"/>
      <c r="P1742" s="242"/>
      <c r="Q1742" s="242"/>
      <c r="R1742" s="242"/>
      <c r="S1742" s="242"/>
      <c r="T1742" s="242"/>
      <c r="U1742" s="242"/>
      <c r="V1742" s="242"/>
      <c r="W1742" s="242"/>
      <c r="X1742" s="242"/>
      <c r="Y1742" s="242"/>
      <c r="Z1742" s="242"/>
      <c r="AA1742" s="242"/>
      <c r="AB1742" s="242"/>
      <c r="AC1742" s="242"/>
      <c r="AD1742" s="242"/>
      <c r="AE1742" s="346"/>
      <c r="AF1742" s="359"/>
      <c r="AG1742" s="359"/>
      <c r="AH1742" s="359"/>
      <c r="AI1742" s="359"/>
      <c r="AJ1742" s="359"/>
      <c r="AK1742" s="359"/>
      <c r="AL1742" s="359"/>
      <c r="AM1742" s="359"/>
      <c r="AN1742" s="359"/>
      <c r="AO1742" s="359"/>
      <c r="AP1742" s="359"/>
      <c r="AQ1742" s="359"/>
      <c r="AR1742" s="359"/>
      <c r="AS1742" s="257"/>
    </row>
    <row r="1743" spans="1:45" ht="15" hidden="1" customHeight="1" outlineLevel="1">
      <c r="A1743" s="434">
        <v>38</v>
      </c>
      <c r="B1743" s="362" t="s">
        <v>521</v>
      </c>
      <c r="C1743" s="242" t="s">
        <v>323</v>
      </c>
      <c r="D1743" s="246"/>
      <c r="E1743" s="246"/>
      <c r="F1743" s="246"/>
      <c r="G1743" s="246"/>
      <c r="H1743" s="246"/>
      <c r="I1743" s="246"/>
      <c r="J1743" s="246"/>
      <c r="K1743" s="246"/>
      <c r="L1743" s="246"/>
      <c r="M1743" s="246"/>
      <c r="N1743" s="246"/>
      <c r="O1743" s="246"/>
      <c r="P1743" s="246"/>
      <c r="Q1743" s="246">
        <v>12</v>
      </c>
      <c r="R1743" s="246"/>
      <c r="S1743" s="246"/>
      <c r="T1743" s="246"/>
      <c r="U1743" s="246"/>
      <c r="V1743" s="246"/>
      <c r="W1743" s="246"/>
      <c r="X1743" s="246"/>
      <c r="Y1743" s="246"/>
      <c r="Z1743" s="246"/>
      <c r="AA1743" s="246"/>
      <c r="AB1743" s="246"/>
      <c r="AC1743" s="246"/>
      <c r="AD1743" s="246"/>
      <c r="AE1743" s="360"/>
      <c r="AF1743" s="349"/>
      <c r="AG1743" s="349"/>
      <c r="AH1743" s="349"/>
      <c r="AI1743" s="349"/>
      <c r="AJ1743" s="349"/>
      <c r="AK1743" s="349"/>
      <c r="AL1743" s="349"/>
      <c r="AM1743" s="349"/>
      <c r="AN1743" s="349"/>
      <c r="AO1743" s="349"/>
      <c r="AP1743" s="349"/>
      <c r="AQ1743" s="349"/>
      <c r="AR1743" s="349"/>
      <c r="AS1743" s="247">
        <f>SUM(AE1743:AR1743)</f>
        <v>0</v>
      </c>
    </row>
    <row r="1744" spans="1:45" ht="15" hidden="1" customHeight="1" outlineLevel="1">
      <c r="A1744" s="434"/>
      <c r="B1744" s="245" t="s">
        <v>734</v>
      </c>
      <c r="C1744" s="242" t="s">
        <v>325</v>
      </c>
      <c r="D1744" s="246"/>
      <c r="E1744" s="246"/>
      <c r="F1744" s="246"/>
      <c r="G1744" s="246"/>
      <c r="H1744" s="246"/>
      <c r="I1744" s="246"/>
      <c r="J1744" s="246"/>
      <c r="K1744" s="246"/>
      <c r="L1744" s="246"/>
      <c r="M1744" s="246"/>
      <c r="N1744" s="246"/>
      <c r="O1744" s="246"/>
      <c r="P1744" s="246"/>
      <c r="Q1744" s="246">
        <f>Q1743</f>
        <v>12</v>
      </c>
      <c r="R1744" s="246"/>
      <c r="S1744" s="246"/>
      <c r="T1744" s="246"/>
      <c r="U1744" s="246"/>
      <c r="V1744" s="246"/>
      <c r="W1744" s="246"/>
      <c r="X1744" s="246"/>
      <c r="Y1744" s="246"/>
      <c r="Z1744" s="246"/>
      <c r="AA1744" s="246"/>
      <c r="AB1744" s="246"/>
      <c r="AC1744" s="246"/>
      <c r="AD1744" s="246"/>
      <c r="AE1744" s="345">
        <f>AE1743</f>
        <v>0</v>
      </c>
      <c r="AF1744" s="345">
        <f t="shared" ref="AF1744:AR1744" si="3678">AF1743</f>
        <v>0</v>
      </c>
      <c r="AG1744" s="345">
        <f t="shared" si="3678"/>
        <v>0</v>
      </c>
      <c r="AH1744" s="345">
        <f t="shared" si="3678"/>
        <v>0</v>
      </c>
      <c r="AI1744" s="345">
        <f t="shared" si="3678"/>
        <v>0</v>
      </c>
      <c r="AJ1744" s="345">
        <f t="shared" si="3678"/>
        <v>0</v>
      </c>
      <c r="AK1744" s="345">
        <f t="shared" si="3678"/>
        <v>0</v>
      </c>
      <c r="AL1744" s="345">
        <f t="shared" si="3678"/>
        <v>0</v>
      </c>
      <c r="AM1744" s="345">
        <f t="shared" si="3678"/>
        <v>0</v>
      </c>
      <c r="AN1744" s="345">
        <f t="shared" si="3678"/>
        <v>0</v>
      </c>
      <c r="AO1744" s="345">
        <f t="shared" si="3678"/>
        <v>0</v>
      </c>
      <c r="AP1744" s="345">
        <f t="shared" si="3678"/>
        <v>0</v>
      </c>
      <c r="AQ1744" s="345">
        <f t="shared" si="3678"/>
        <v>0</v>
      </c>
      <c r="AR1744" s="345">
        <f t="shared" si="3678"/>
        <v>0</v>
      </c>
      <c r="AS1744" s="257"/>
    </row>
    <row r="1745" spans="1:45" ht="15" hidden="1" customHeight="1" outlineLevel="1">
      <c r="A1745" s="434"/>
      <c r="B1745" s="362"/>
      <c r="C1745" s="242"/>
      <c r="D1745" s="242"/>
      <c r="E1745" s="242"/>
      <c r="F1745" s="242"/>
      <c r="G1745" s="242"/>
      <c r="H1745" s="242"/>
      <c r="I1745" s="242"/>
      <c r="J1745" s="242"/>
      <c r="K1745" s="242"/>
      <c r="L1745" s="242"/>
      <c r="M1745" s="242"/>
      <c r="N1745" s="242"/>
      <c r="O1745" s="242"/>
      <c r="P1745" s="242"/>
      <c r="Q1745" s="242"/>
      <c r="R1745" s="242"/>
      <c r="S1745" s="242"/>
      <c r="T1745" s="242"/>
      <c r="U1745" s="242"/>
      <c r="V1745" s="242"/>
      <c r="W1745" s="242"/>
      <c r="X1745" s="242"/>
      <c r="Y1745" s="242"/>
      <c r="Z1745" s="242"/>
      <c r="AA1745" s="242"/>
      <c r="AB1745" s="242"/>
      <c r="AC1745" s="242"/>
      <c r="AD1745" s="242"/>
      <c r="AE1745" s="346"/>
      <c r="AF1745" s="359"/>
      <c r="AG1745" s="359"/>
      <c r="AH1745" s="359"/>
      <c r="AI1745" s="359"/>
      <c r="AJ1745" s="359"/>
      <c r="AK1745" s="359"/>
      <c r="AL1745" s="359"/>
      <c r="AM1745" s="359"/>
      <c r="AN1745" s="359"/>
      <c r="AO1745" s="359"/>
      <c r="AP1745" s="359"/>
      <c r="AQ1745" s="359"/>
      <c r="AR1745" s="359"/>
      <c r="AS1745" s="257"/>
    </row>
    <row r="1746" spans="1:45" ht="15" hidden="1" customHeight="1" outlineLevel="1">
      <c r="A1746" s="434">
        <v>39</v>
      </c>
      <c r="B1746" s="362" t="s">
        <v>522</v>
      </c>
      <c r="C1746" s="242" t="s">
        <v>323</v>
      </c>
      <c r="D1746" s="246"/>
      <c r="E1746" s="246"/>
      <c r="F1746" s="246"/>
      <c r="G1746" s="246"/>
      <c r="H1746" s="246"/>
      <c r="I1746" s="246"/>
      <c r="J1746" s="246"/>
      <c r="K1746" s="246"/>
      <c r="L1746" s="246"/>
      <c r="M1746" s="246"/>
      <c r="N1746" s="246"/>
      <c r="O1746" s="246"/>
      <c r="P1746" s="246"/>
      <c r="Q1746" s="246">
        <v>12</v>
      </c>
      <c r="R1746" s="246"/>
      <c r="S1746" s="246"/>
      <c r="T1746" s="246"/>
      <c r="U1746" s="246"/>
      <c r="V1746" s="246"/>
      <c r="W1746" s="246"/>
      <c r="X1746" s="246"/>
      <c r="Y1746" s="246"/>
      <c r="Z1746" s="246"/>
      <c r="AA1746" s="246"/>
      <c r="AB1746" s="246"/>
      <c r="AC1746" s="246"/>
      <c r="AD1746" s="246"/>
      <c r="AE1746" s="360"/>
      <c r="AF1746" s="349"/>
      <c r="AG1746" s="349"/>
      <c r="AH1746" s="349"/>
      <c r="AI1746" s="349"/>
      <c r="AJ1746" s="349"/>
      <c r="AK1746" s="349"/>
      <c r="AL1746" s="349"/>
      <c r="AM1746" s="349"/>
      <c r="AN1746" s="349"/>
      <c r="AO1746" s="349"/>
      <c r="AP1746" s="349"/>
      <c r="AQ1746" s="349"/>
      <c r="AR1746" s="349"/>
      <c r="AS1746" s="247">
        <f>SUM(AE1746:AR1746)</f>
        <v>0</v>
      </c>
    </row>
    <row r="1747" spans="1:45" ht="15" hidden="1" customHeight="1" outlineLevel="1">
      <c r="A1747" s="434"/>
      <c r="B1747" s="245" t="s">
        <v>734</v>
      </c>
      <c r="C1747" s="242" t="s">
        <v>325</v>
      </c>
      <c r="D1747" s="246"/>
      <c r="E1747" s="246"/>
      <c r="F1747" s="246"/>
      <c r="G1747" s="246"/>
      <c r="H1747" s="246"/>
      <c r="I1747" s="246"/>
      <c r="J1747" s="246"/>
      <c r="K1747" s="246"/>
      <c r="L1747" s="246"/>
      <c r="M1747" s="246"/>
      <c r="N1747" s="246"/>
      <c r="O1747" s="246"/>
      <c r="P1747" s="246"/>
      <c r="Q1747" s="246">
        <f>Q1746</f>
        <v>12</v>
      </c>
      <c r="R1747" s="246"/>
      <c r="S1747" s="246"/>
      <c r="T1747" s="246"/>
      <c r="U1747" s="246"/>
      <c r="V1747" s="246"/>
      <c r="W1747" s="246"/>
      <c r="X1747" s="246"/>
      <c r="Y1747" s="246"/>
      <c r="Z1747" s="246"/>
      <c r="AA1747" s="246"/>
      <c r="AB1747" s="246"/>
      <c r="AC1747" s="246"/>
      <c r="AD1747" s="246"/>
      <c r="AE1747" s="345">
        <f>AE1746</f>
        <v>0</v>
      </c>
      <c r="AF1747" s="345">
        <f t="shared" ref="AF1747:AR1747" si="3679">AF1746</f>
        <v>0</v>
      </c>
      <c r="AG1747" s="345">
        <f t="shared" si="3679"/>
        <v>0</v>
      </c>
      <c r="AH1747" s="345">
        <f t="shared" si="3679"/>
        <v>0</v>
      </c>
      <c r="AI1747" s="345">
        <f t="shared" si="3679"/>
        <v>0</v>
      </c>
      <c r="AJ1747" s="345">
        <f t="shared" si="3679"/>
        <v>0</v>
      </c>
      <c r="AK1747" s="345">
        <f t="shared" si="3679"/>
        <v>0</v>
      </c>
      <c r="AL1747" s="345">
        <f t="shared" si="3679"/>
        <v>0</v>
      </c>
      <c r="AM1747" s="345">
        <f t="shared" si="3679"/>
        <v>0</v>
      </c>
      <c r="AN1747" s="345">
        <f t="shared" si="3679"/>
        <v>0</v>
      </c>
      <c r="AO1747" s="345">
        <f t="shared" si="3679"/>
        <v>0</v>
      </c>
      <c r="AP1747" s="345">
        <f t="shared" si="3679"/>
        <v>0</v>
      </c>
      <c r="AQ1747" s="345">
        <f t="shared" si="3679"/>
        <v>0</v>
      </c>
      <c r="AR1747" s="345">
        <f t="shared" si="3679"/>
        <v>0</v>
      </c>
      <c r="AS1747" s="257"/>
    </row>
    <row r="1748" spans="1:45" ht="15" hidden="1" customHeight="1" outlineLevel="1">
      <c r="A1748" s="434"/>
      <c r="B1748" s="362"/>
      <c r="C1748" s="242"/>
      <c r="D1748" s="242"/>
      <c r="E1748" s="242"/>
      <c r="F1748" s="242"/>
      <c r="G1748" s="242"/>
      <c r="H1748" s="242"/>
      <c r="I1748" s="242"/>
      <c r="J1748" s="242"/>
      <c r="K1748" s="242"/>
      <c r="L1748" s="242"/>
      <c r="M1748" s="242"/>
      <c r="N1748" s="242"/>
      <c r="O1748" s="242"/>
      <c r="P1748" s="242"/>
      <c r="Q1748" s="242"/>
      <c r="R1748" s="242"/>
      <c r="S1748" s="242"/>
      <c r="T1748" s="242"/>
      <c r="U1748" s="242"/>
      <c r="V1748" s="242"/>
      <c r="W1748" s="242"/>
      <c r="X1748" s="242"/>
      <c r="Y1748" s="242"/>
      <c r="Z1748" s="242"/>
      <c r="AA1748" s="242"/>
      <c r="AB1748" s="242"/>
      <c r="AC1748" s="242"/>
      <c r="AD1748" s="242"/>
      <c r="AE1748" s="346"/>
      <c r="AF1748" s="359"/>
      <c r="AG1748" s="359"/>
      <c r="AH1748" s="359"/>
      <c r="AI1748" s="359"/>
      <c r="AJ1748" s="359"/>
      <c r="AK1748" s="359"/>
      <c r="AL1748" s="359"/>
      <c r="AM1748" s="359"/>
      <c r="AN1748" s="359"/>
      <c r="AO1748" s="359"/>
      <c r="AP1748" s="359"/>
      <c r="AQ1748" s="359"/>
      <c r="AR1748" s="359"/>
      <c r="AS1748" s="257"/>
    </row>
    <row r="1749" spans="1:45" ht="15" hidden="1" customHeight="1" outlineLevel="1">
      <c r="A1749" s="434">
        <v>40</v>
      </c>
      <c r="B1749" s="362" t="s">
        <v>523</v>
      </c>
      <c r="C1749" s="242" t="s">
        <v>323</v>
      </c>
      <c r="D1749" s="246"/>
      <c r="E1749" s="246"/>
      <c r="F1749" s="246"/>
      <c r="G1749" s="246"/>
      <c r="H1749" s="246"/>
      <c r="I1749" s="246"/>
      <c r="J1749" s="246"/>
      <c r="K1749" s="246"/>
      <c r="L1749" s="246"/>
      <c r="M1749" s="246"/>
      <c r="N1749" s="246"/>
      <c r="O1749" s="246"/>
      <c r="P1749" s="246"/>
      <c r="Q1749" s="246">
        <v>12</v>
      </c>
      <c r="R1749" s="246"/>
      <c r="S1749" s="246"/>
      <c r="T1749" s="246"/>
      <c r="U1749" s="246"/>
      <c r="V1749" s="246"/>
      <c r="W1749" s="246"/>
      <c r="X1749" s="246"/>
      <c r="Y1749" s="246"/>
      <c r="Z1749" s="246"/>
      <c r="AA1749" s="246"/>
      <c r="AB1749" s="246"/>
      <c r="AC1749" s="246"/>
      <c r="AD1749" s="246"/>
      <c r="AE1749" s="360"/>
      <c r="AF1749" s="349"/>
      <c r="AG1749" s="349"/>
      <c r="AH1749" s="349"/>
      <c r="AI1749" s="349"/>
      <c r="AJ1749" s="349"/>
      <c r="AK1749" s="349"/>
      <c r="AL1749" s="349"/>
      <c r="AM1749" s="349"/>
      <c r="AN1749" s="349"/>
      <c r="AO1749" s="349"/>
      <c r="AP1749" s="349"/>
      <c r="AQ1749" s="349"/>
      <c r="AR1749" s="349"/>
      <c r="AS1749" s="247">
        <f>SUM(AE1749:AR1749)</f>
        <v>0</v>
      </c>
    </row>
    <row r="1750" spans="1:45" ht="15" hidden="1" customHeight="1" outlineLevel="1">
      <c r="A1750" s="434"/>
      <c r="B1750" s="245" t="s">
        <v>734</v>
      </c>
      <c r="C1750" s="242" t="s">
        <v>325</v>
      </c>
      <c r="D1750" s="246"/>
      <c r="E1750" s="246"/>
      <c r="F1750" s="246"/>
      <c r="G1750" s="246"/>
      <c r="H1750" s="246"/>
      <c r="I1750" s="246"/>
      <c r="J1750" s="246"/>
      <c r="K1750" s="246"/>
      <c r="L1750" s="246"/>
      <c r="M1750" s="246"/>
      <c r="N1750" s="246"/>
      <c r="O1750" s="246"/>
      <c r="P1750" s="246"/>
      <c r="Q1750" s="246">
        <f>Q1749</f>
        <v>12</v>
      </c>
      <c r="R1750" s="246"/>
      <c r="S1750" s="246"/>
      <c r="T1750" s="246"/>
      <c r="U1750" s="246"/>
      <c r="V1750" s="246"/>
      <c r="W1750" s="246"/>
      <c r="X1750" s="246"/>
      <c r="Y1750" s="246"/>
      <c r="Z1750" s="246"/>
      <c r="AA1750" s="246"/>
      <c r="AB1750" s="246"/>
      <c r="AC1750" s="246"/>
      <c r="AD1750" s="246"/>
      <c r="AE1750" s="345">
        <f>AE1749</f>
        <v>0</v>
      </c>
      <c r="AF1750" s="345">
        <f t="shared" ref="AF1750:AR1750" si="3680">AF1749</f>
        <v>0</v>
      </c>
      <c r="AG1750" s="345">
        <f t="shared" si="3680"/>
        <v>0</v>
      </c>
      <c r="AH1750" s="345">
        <f t="shared" si="3680"/>
        <v>0</v>
      </c>
      <c r="AI1750" s="345">
        <f t="shared" si="3680"/>
        <v>0</v>
      </c>
      <c r="AJ1750" s="345">
        <f t="shared" si="3680"/>
        <v>0</v>
      </c>
      <c r="AK1750" s="345">
        <f t="shared" si="3680"/>
        <v>0</v>
      </c>
      <c r="AL1750" s="345">
        <f t="shared" si="3680"/>
        <v>0</v>
      </c>
      <c r="AM1750" s="345">
        <f t="shared" si="3680"/>
        <v>0</v>
      </c>
      <c r="AN1750" s="345">
        <f t="shared" si="3680"/>
        <v>0</v>
      </c>
      <c r="AO1750" s="345">
        <f t="shared" si="3680"/>
        <v>0</v>
      </c>
      <c r="AP1750" s="345">
        <f t="shared" si="3680"/>
        <v>0</v>
      </c>
      <c r="AQ1750" s="345">
        <f t="shared" si="3680"/>
        <v>0</v>
      </c>
      <c r="AR1750" s="345">
        <f t="shared" si="3680"/>
        <v>0</v>
      </c>
      <c r="AS1750" s="257"/>
    </row>
    <row r="1751" spans="1:45" ht="15" hidden="1" customHeight="1" outlineLevel="1">
      <c r="A1751" s="434"/>
      <c r="B1751" s="362"/>
      <c r="C1751" s="242"/>
      <c r="D1751" s="242"/>
      <c r="E1751" s="242"/>
      <c r="F1751" s="242"/>
      <c r="G1751" s="242"/>
      <c r="H1751" s="242"/>
      <c r="I1751" s="242"/>
      <c r="J1751" s="242"/>
      <c r="K1751" s="242"/>
      <c r="L1751" s="242"/>
      <c r="M1751" s="242"/>
      <c r="N1751" s="242"/>
      <c r="O1751" s="242"/>
      <c r="P1751" s="242"/>
      <c r="Q1751" s="242"/>
      <c r="R1751" s="242"/>
      <c r="S1751" s="242"/>
      <c r="T1751" s="242"/>
      <c r="U1751" s="242"/>
      <c r="V1751" s="242"/>
      <c r="W1751" s="242"/>
      <c r="X1751" s="242"/>
      <c r="Y1751" s="242"/>
      <c r="Z1751" s="242"/>
      <c r="AA1751" s="242"/>
      <c r="AB1751" s="242"/>
      <c r="AC1751" s="242"/>
      <c r="AD1751" s="242"/>
      <c r="AE1751" s="346"/>
      <c r="AF1751" s="359"/>
      <c r="AG1751" s="359"/>
      <c r="AH1751" s="359"/>
      <c r="AI1751" s="359"/>
      <c r="AJ1751" s="359"/>
      <c r="AK1751" s="359"/>
      <c r="AL1751" s="359"/>
      <c r="AM1751" s="359"/>
      <c r="AN1751" s="359"/>
      <c r="AO1751" s="359"/>
      <c r="AP1751" s="359"/>
      <c r="AQ1751" s="359"/>
      <c r="AR1751" s="359"/>
      <c r="AS1751" s="257"/>
    </row>
    <row r="1752" spans="1:45" ht="28.5" hidden="1" customHeight="1" outlineLevel="1">
      <c r="A1752" s="434">
        <v>41</v>
      </c>
      <c r="B1752" s="362" t="s">
        <v>524</v>
      </c>
      <c r="C1752" s="242" t="s">
        <v>323</v>
      </c>
      <c r="D1752" s="246"/>
      <c r="E1752" s="246"/>
      <c r="F1752" s="246"/>
      <c r="G1752" s="246"/>
      <c r="H1752" s="246"/>
      <c r="I1752" s="246"/>
      <c r="J1752" s="246"/>
      <c r="K1752" s="246"/>
      <c r="L1752" s="246"/>
      <c r="M1752" s="246"/>
      <c r="N1752" s="246"/>
      <c r="O1752" s="246"/>
      <c r="P1752" s="246"/>
      <c r="Q1752" s="246">
        <v>12</v>
      </c>
      <c r="R1752" s="246"/>
      <c r="S1752" s="246"/>
      <c r="T1752" s="246"/>
      <c r="U1752" s="246"/>
      <c r="V1752" s="246"/>
      <c r="W1752" s="246"/>
      <c r="X1752" s="246"/>
      <c r="Y1752" s="246"/>
      <c r="Z1752" s="246"/>
      <c r="AA1752" s="246"/>
      <c r="AB1752" s="246"/>
      <c r="AC1752" s="246"/>
      <c r="AD1752" s="246"/>
      <c r="AE1752" s="360"/>
      <c r="AF1752" s="349"/>
      <c r="AG1752" s="349"/>
      <c r="AH1752" s="349"/>
      <c r="AI1752" s="349"/>
      <c r="AJ1752" s="349"/>
      <c r="AK1752" s="349"/>
      <c r="AL1752" s="349"/>
      <c r="AM1752" s="349"/>
      <c r="AN1752" s="349"/>
      <c r="AO1752" s="349"/>
      <c r="AP1752" s="349"/>
      <c r="AQ1752" s="349"/>
      <c r="AR1752" s="349"/>
      <c r="AS1752" s="247">
        <f>SUM(AE1752:AR1752)</f>
        <v>0</v>
      </c>
    </row>
    <row r="1753" spans="1:45" ht="15" hidden="1" customHeight="1" outlineLevel="1">
      <c r="A1753" s="434"/>
      <c r="B1753" s="245" t="s">
        <v>734</v>
      </c>
      <c r="C1753" s="242" t="s">
        <v>325</v>
      </c>
      <c r="D1753" s="246"/>
      <c r="E1753" s="246"/>
      <c r="F1753" s="246"/>
      <c r="G1753" s="246"/>
      <c r="H1753" s="246"/>
      <c r="I1753" s="246"/>
      <c r="J1753" s="246"/>
      <c r="K1753" s="246"/>
      <c r="L1753" s="246"/>
      <c r="M1753" s="246"/>
      <c r="N1753" s="246"/>
      <c r="O1753" s="246"/>
      <c r="P1753" s="246"/>
      <c r="Q1753" s="246">
        <f>Q1752</f>
        <v>12</v>
      </c>
      <c r="R1753" s="246"/>
      <c r="S1753" s="246"/>
      <c r="T1753" s="246"/>
      <c r="U1753" s="246"/>
      <c r="V1753" s="246"/>
      <c r="W1753" s="246"/>
      <c r="X1753" s="246"/>
      <c r="Y1753" s="246"/>
      <c r="Z1753" s="246"/>
      <c r="AA1753" s="246"/>
      <c r="AB1753" s="246"/>
      <c r="AC1753" s="246"/>
      <c r="AD1753" s="246"/>
      <c r="AE1753" s="345">
        <f>AE1752</f>
        <v>0</v>
      </c>
      <c r="AF1753" s="345">
        <f t="shared" ref="AF1753:AR1753" si="3681">AF1752</f>
        <v>0</v>
      </c>
      <c r="AG1753" s="345">
        <f t="shared" si="3681"/>
        <v>0</v>
      </c>
      <c r="AH1753" s="345">
        <f t="shared" si="3681"/>
        <v>0</v>
      </c>
      <c r="AI1753" s="345">
        <f t="shared" si="3681"/>
        <v>0</v>
      </c>
      <c r="AJ1753" s="345">
        <f t="shared" si="3681"/>
        <v>0</v>
      </c>
      <c r="AK1753" s="345">
        <f t="shared" si="3681"/>
        <v>0</v>
      </c>
      <c r="AL1753" s="345">
        <f t="shared" si="3681"/>
        <v>0</v>
      </c>
      <c r="AM1753" s="345">
        <f t="shared" si="3681"/>
        <v>0</v>
      </c>
      <c r="AN1753" s="345">
        <f t="shared" si="3681"/>
        <v>0</v>
      </c>
      <c r="AO1753" s="345">
        <f t="shared" si="3681"/>
        <v>0</v>
      </c>
      <c r="AP1753" s="345">
        <f t="shared" si="3681"/>
        <v>0</v>
      </c>
      <c r="AQ1753" s="345">
        <f t="shared" si="3681"/>
        <v>0</v>
      </c>
      <c r="AR1753" s="345">
        <f t="shared" si="3681"/>
        <v>0</v>
      </c>
      <c r="AS1753" s="257"/>
    </row>
    <row r="1754" spans="1:45" ht="15" hidden="1" customHeight="1" outlineLevel="1">
      <c r="A1754" s="434"/>
      <c r="B1754" s="362"/>
      <c r="C1754" s="242"/>
      <c r="D1754" s="242"/>
      <c r="E1754" s="242"/>
      <c r="F1754" s="242"/>
      <c r="G1754" s="242"/>
      <c r="H1754" s="242"/>
      <c r="I1754" s="242"/>
      <c r="J1754" s="242"/>
      <c r="K1754" s="242"/>
      <c r="L1754" s="242"/>
      <c r="M1754" s="242"/>
      <c r="N1754" s="242"/>
      <c r="O1754" s="242"/>
      <c r="P1754" s="242"/>
      <c r="Q1754" s="242"/>
      <c r="R1754" s="242"/>
      <c r="S1754" s="242"/>
      <c r="T1754" s="242"/>
      <c r="U1754" s="242"/>
      <c r="V1754" s="242"/>
      <c r="W1754" s="242"/>
      <c r="X1754" s="242"/>
      <c r="Y1754" s="242"/>
      <c r="Z1754" s="242"/>
      <c r="AA1754" s="242"/>
      <c r="AB1754" s="242"/>
      <c r="AC1754" s="242"/>
      <c r="AD1754" s="242"/>
      <c r="AE1754" s="346"/>
      <c r="AF1754" s="359"/>
      <c r="AG1754" s="359"/>
      <c r="AH1754" s="359"/>
      <c r="AI1754" s="359"/>
      <c r="AJ1754" s="359"/>
      <c r="AK1754" s="359"/>
      <c r="AL1754" s="359"/>
      <c r="AM1754" s="359"/>
      <c r="AN1754" s="359"/>
      <c r="AO1754" s="359"/>
      <c r="AP1754" s="359"/>
      <c r="AQ1754" s="359"/>
      <c r="AR1754" s="359"/>
      <c r="AS1754" s="257"/>
    </row>
    <row r="1755" spans="1:45" ht="28.5" hidden="1" customHeight="1" outlineLevel="1">
      <c r="A1755" s="434">
        <v>42</v>
      </c>
      <c r="B1755" s="362" t="s">
        <v>525</v>
      </c>
      <c r="C1755" s="242" t="s">
        <v>323</v>
      </c>
      <c r="D1755" s="246"/>
      <c r="E1755" s="246"/>
      <c r="F1755" s="246"/>
      <c r="G1755" s="246"/>
      <c r="H1755" s="246"/>
      <c r="I1755" s="246"/>
      <c r="J1755" s="246"/>
      <c r="K1755" s="246"/>
      <c r="L1755" s="246"/>
      <c r="M1755" s="246"/>
      <c r="N1755" s="246"/>
      <c r="O1755" s="246"/>
      <c r="P1755" s="246"/>
      <c r="Q1755" s="242"/>
      <c r="R1755" s="246"/>
      <c r="S1755" s="246"/>
      <c r="T1755" s="246"/>
      <c r="U1755" s="246"/>
      <c r="V1755" s="246"/>
      <c r="W1755" s="246"/>
      <c r="X1755" s="246"/>
      <c r="Y1755" s="246"/>
      <c r="Z1755" s="246"/>
      <c r="AA1755" s="246"/>
      <c r="AB1755" s="246"/>
      <c r="AC1755" s="246"/>
      <c r="AD1755" s="246"/>
      <c r="AE1755" s="360"/>
      <c r="AF1755" s="349"/>
      <c r="AG1755" s="349"/>
      <c r="AH1755" s="349"/>
      <c r="AI1755" s="349"/>
      <c r="AJ1755" s="349"/>
      <c r="AK1755" s="349"/>
      <c r="AL1755" s="349"/>
      <c r="AM1755" s="349"/>
      <c r="AN1755" s="349"/>
      <c r="AO1755" s="349"/>
      <c r="AP1755" s="349"/>
      <c r="AQ1755" s="349"/>
      <c r="AR1755" s="349"/>
      <c r="AS1755" s="247">
        <f>SUM(AE1755:AR1755)</f>
        <v>0</v>
      </c>
    </row>
    <row r="1756" spans="1:45" ht="15" hidden="1" customHeight="1" outlineLevel="1">
      <c r="A1756" s="434"/>
      <c r="B1756" s="245" t="s">
        <v>734</v>
      </c>
      <c r="C1756" s="242" t="s">
        <v>325</v>
      </c>
      <c r="D1756" s="246"/>
      <c r="E1756" s="246"/>
      <c r="F1756" s="246"/>
      <c r="G1756" s="246"/>
      <c r="H1756" s="246"/>
      <c r="I1756" s="246"/>
      <c r="J1756" s="246"/>
      <c r="K1756" s="246"/>
      <c r="L1756" s="246"/>
      <c r="M1756" s="246"/>
      <c r="N1756" s="246"/>
      <c r="O1756" s="246"/>
      <c r="P1756" s="246"/>
      <c r="Q1756" s="386"/>
      <c r="R1756" s="246"/>
      <c r="S1756" s="246"/>
      <c r="T1756" s="246"/>
      <c r="U1756" s="246"/>
      <c r="V1756" s="246"/>
      <c r="W1756" s="246"/>
      <c r="X1756" s="246"/>
      <c r="Y1756" s="246"/>
      <c r="Z1756" s="246"/>
      <c r="AA1756" s="246"/>
      <c r="AB1756" s="246"/>
      <c r="AC1756" s="246"/>
      <c r="AD1756" s="246"/>
      <c r="AE1756" s="345">
        <f>AE1755</f>
        <v>0</v>
      </c>
      <c r="AF1756" s="345">
        <f t="shared" ref="AF1756:AR1756" si="3682">AF1755</f>
        <v>0</v>
      </c>
      <c r="AG1756" s="345">
        <f t="shared" si="3682"/>
        <v>0</v>
      </c>
      <c r="AH1756" s="345">
        <f t="shared" si="3682"/>
        <v>0</v>
      </c>
      <c r="AI1756" s="345">
        <f t="shared" si="3682"/>
        <v>0</v>
      </c>
      <c r="AJ1756" s="345">
        <f t="shared" si="3682"/>
        <v>0</v>
      </c>
      <c r="AK1756" s="345">
        <f t="shared" si="3682"/>
        <v>0</v>
      </c>
      <c r="AL1756" s="345">
        <f t="shared" si="3682"/>
        <v>0</v>
      </c>
      <c r="AM1756" s="345">
        <f t="shared" si="3682"/>
        <v>0</v>
      </c>
      <c r="AN1756" s="345">
        <f t="shared" si="3682"/>
        <v>0</v>
      </c>
      <c r="AO1756" s="345">
        <f t="shared" si="3682"/>
        <v>0</v>
      </c>
      <c r="AP1756" s="345">
        <f t="shared" si="3682"/>
        <v>0</v>
      </c>
      <c r="AQ1756" s="345">
        <f t="shared" si="3682"/>
        <v>0</v>
      </c>
      <c r="AR1756" s="345">
        <f t="shared" si="3682"/>
        <v>0</v>
      </c>
      <c r="AS1756" s="257"/>
    </row>
    <row r="1757" spans="1:45" ht="15" hidden="1" customHeight="1" outlineLevel="1">
      <c r="A1757" s="434"/>
      <c r="B1757" s="362"/>
      <c r="C1757" s="242"/>
      <c r="D1757" s="242"/>
      <c r="E1757" s="242"/>
      <c r="F1757" s="242"/>
      <c r="G1757" s="242"/>
      <c r="H1757" s="242"/>
      <c r="I1757" s="242"/>
      <c r="J1757" s="242"/>
      <c r="K1757" s="242"/>
      <c r="L1757" s="242"/>
      <c r="M1757" s="242"/>
      <c r="N1757" s="242"/>
      <c r="O1757" s="242"/>
      <c r="P1757" s="242"/>
      <c r="Q1757" s="242"/>
      <c r="R1757" s="242"/>
      <c r="S1757" s="242"/>
      <c r="T1757" s="242"/>
      <c r="U1757" s="242"/>
      <c r="V1757" s="242"/>
      <c r="W1757" s="242"/>
      <c r="X1757" s="242"/>
      <c r="Y1757" s="242"/>
      <c r="Z1757" s="242"/>
      <c r="AA1757" s="242"/>
      <c r="AB1757" s="242"/>
      <c r="AC1757" s="242"/>
      <c r="AD1757" s="242"/>
      <c r="AE1757" s="346"/>
      <c r="AF1757" s="359"/>
      <c r="AG1757" s="359"/>
      <c r="AH1757" s="359"/>
      <c r="AI1757" s="359"/>
      <c r="AJ1757" s="359"/>
      <c r="AK1757" s="359"/>
      <c r="AL1757" s="359"/>
      <c r="AM1757" s="359"/>
      <c r="AN1757" s="359"/>
      <c r="AO1757" s="359"/>
      <c r="AP1757" s="359"/>
      <c r="AQ1757" s="359"/>
      <c r="AR1757" s="359"/>
      <c r="AS1757" s="257"/>
    </row>
    <row r="1758" spans="1:45" ht="15" hidden="1" customHeight="1" outlineLevel="1">
      <c r="A1758" s="434">
        <v>43</v>
      </c>
      <c r="B1758" s="362" t="s">
        <v>526</v>
      </c>
      <c r="C1758" s="242" t="s">
        <v>323</v>
      </c>
      <c r="D1758" s="246"/>
      <c r="E1758" s="246"/>
      <c r="F1758" s="246"/>
      <c r="G1758" s="246"/>
      <c r="H1758" s="246"/>
      <c r="I1758" s="246"/>
      <c r="J1758" s="246"/>
      <c r="K1758" s="246"/>
      <c r="L1758" s="246"/>
      <c r="M1758" s="246"/>
      <c r="N1758" s="246"/>
      <c r="O1758" s="246"/>
      <c r="P1758" s="246"/>
      <c r="Q1758" s="246">
        <v>12</v>
      </c>
      <c r="R1758" s="246"/>
      <c r="S1758" s="246"/>
      <c r="T1758" s="246"/>
      <c r="U1758" s="246"/>
      <c r="V1758" s="246"/>
      <c r="W1758" s="246"/>
      <c r="X1758" s="246"/>
      <c r="Y1758" s="246"/>
      <c r="Z1758" s="246"/>
      <c r="AA1758" s="246"/>
      <c r="AB1758" s="246"/>
      <c r="AC1758" s="246"/>
      <c r="AD1758" s="246"/>
      <c r="AE1758" s="360"/>
      <c r="AF1758" s="349"/>
      <c r="AG1758" s="349"/>
      <c r="AH1758" s="349"/>
      <c r="AI1758" s="349"/>
      <c r="AJ1758" s="349"/>
      <c r="AK1758" s="349"/>
      <c r="AL1758" s="349"/>
      <c r="AM1758" s="349"/>
      <c r="AN1758" s="349"/>
      <c r="AO1758" s="349"/>
      <c r="AP1758" s="349"/>
      <c r="AQ1758" s="349"/>
      <c r="AR1758" s="349"/>
      <c r="AS1758" s="247">
        <f>SUM(AE1758:AR1758)</f>
        <v>0</v>
      </c>
    </row>
    <row r="1759" spans="1:45" ht="15" hidden="1" customHeight="1" outlineLevel="1">
      <c r="A1759" s="434"/>
      <c r="B1759" s="245" t="s">
        <v>734</v>
      </c>
      <c r="C1759" s="242" t="s">
        <v>325</v>
      </c>
      <c r="D1759" s="246"/>
      <c r="E1759" s="246"/>
      <c r="F1759" s="246"/>
      <c r="G1759" s="246"/>
      <c r="H1759" s="246"/>
      <c r="I1759" s="246"/>
      <c r="J1759" s="246"/>
      <c r="K1759" s="246"/>
      <c r="L1759" s="246"/>
      <c r="M1759" s="246"/>
      <c r="N1759" s="246"/>
      <c r="O1759" s="246"/>
      <c r="P1759" s="246"/>
      <c r="Q1759" s="246">
        <f>Q1758</f>
        <v>12</v>
      </c>
      <c r="R1759" s="246"/>
      <c r="S1759" s="246"/>
      <c r="T1759" s="246"/>
      <c r="U1759" s="246"/>
      <c r="V1759" s="246"/>
      <c r="W1759" s="246"/>
      <c r="X1759" s="246"/>
      <c r="Y1759" s="246"/>
      <c r="Z1759" s="246"/>
      <c r="AA1759" s="246"/>
      <c r="AB1759" s="246"/>
      <c r="AC1759" s="246"/>
      <c r="AD1759" s="246"/>
      <c r="AE1759" s="345">
        <f>AE1758</f>
        <v>0</v>
      </c>
      <c r="AF1759" s="345">
        <f t="shared" ref="AF1759:AR1759" si="3683">AF1758</f>
        <v>0</v>
      </c>
      <c r="AG1759" s="345">
        <f t="shared" si="3683"/>
        <v>0</v>
      </c>
      <c r="AH1759" s="345">
        <f t="shared" si="3683"/>
        <v>0</v>
      </c>
      <c r="AI1759" s="345">
        <f t="shared" si="3683"/>
        <v>0</v>
      </c>
      <c r="AJ1759" s="345">
        <f t="shared" si="3683"/>
        <v>0</v>
      </c>
      <c r="AK1759" s="345">
        <f t="shared" si="3683"/>
        <v>0</v>
      </c>
      <c r="AL1759" s="345">
        <f t="shared" si="3683"/>
        <v>0</v>
      </c>
      <c r="AM1759" s="345">
        <f t="shared" si="3683"/>
        <v>0</v>
      </c>
      <c r="AN1759" s="345">
        <f t="shared" si="3683"/>
        <v>0</v>
      </c>
      <c r="AO1759" s="345">
        <f t="shared" si="3683"/>
        <v>0</v>
      </c>
      <c r="AP1759" s="345">
        <f t="shared" si="3683"/>
        <v>0</v>
      </c>
      <c r="AQ1759" s="345">
        <f t="shared" si="3683"/>
        <v>0</v>
      </c>
      <c r="AR1759" s="345">
        <f t="shared" si="3683"/>
        <v>0</v>
      </c>
      <c r="AS1759" s="257"/>
    </row>
    <row r="1760" spans="1:45" ht="15" hidden="1" customHeight="1" outlineLevel="1">
      <c r="A1760" s="434"/>
      <c r="B1760" s="362"/>
      <c r="C1760" s="242"/>
      <c r="D1760" s="242"/>
      <c r="E1760" s="242"/>
      <c r="F1760" s="242"/>
      <c r="G1760" s="242"/>
      <c r="H1760" s="242"/>
      <c r="I1760" s="242"/>
      <c r="J1760" s="242"/>
      <c r="K1760" s="242"/>
      <c r="L1760" s="242"/>
      <c r="M1760" s="242"/>
      <c r="N1760" s="242"/>
      <c r="O1760" s="242"/>
      <c r="P1760" s="242"/>
      <c r="Q1760" s="242"/>
      <c r="R1760" s="242"/>
      <c r="S1760" s="242"/>
      <c r="T1760" s="242"/>
      <c r="U1760" s="242"/>
      <c r="V1760" s="242"/>
      <c r="W1760" s="242"/>
      <c r="X1760" s="242"/>
      <c r="Y1760" s="242"/>
      <c r="Z1760" s="242"/>
      <c r="AA1760" s="242"/>
      <c r="AB1760" s="242"/>
      <c r="AC1760" s="242"/>
      <c r="AD1760" s="242"/>
      <c r="AE1760" s="346"/>
      <c r="AF1760" s="359"/>
      <c r="AG1760" s="359"/>
      <c r="AH1760" s="359"/>
      <c r="AI1760" s="359"/>
      <c r="AJ1760" s="359"/>
      <c r="AK1760" s="359"/>
      <c r="AL1760" s="359"/>
      <c r="AM1760" s="359"/>
      <c r="AN1760" s="359"/>
      <c r="AO1760" s="359"/>
      <c r="AP1760" s="359"/>
      <c r="AQ1760" s="359"/>
      <c r="AR1760" s="359"/>
      <c r="AS1760" s="257"/>
    </row>
    <row r="1761" spans="1:45" ht="28.5" hidden="1" customHeight="1" outlineLevel="1">
      <c r="A1761" s="434">
        <v>44</v>
      </c>
      <c r="B1761" s="362" t="s">
        <v>527</v>
      </c>
      <c r="C1761" s="242" t="s">
        <v>323</v>
      </c>
      <c r="D1761" s="246"/>
      <c r="E1761" s="246"/>
      <c r="F1761" s="246"/>
      <c r="G1761" s="246"/>
      <c r="H1761" s="246"/>
      <c r="I1761" s="246"/>
      <c r="J1761" s="246"/>
      <c r="K1761" s="246"/>
      <c r="L1761" s="246"/>
      <c r="M1761" s="246"/>
      <c r="N1761" s="246"/>
      <c r="O1761" s="246"/>
      <c r="P1761" s="246"/>
      <c r="Q1761" s="246">
        <v>12</v>
      </c>
      <c r="R1761" s="246"/>
      <c r="S1761" s="246"/>
      <c r="T1761" s="246"/>
      <c r="U1761" s="246"/>
      <c r="V1761" s="246"/>
      <c r="W1761" s="246"/>
      <c r="X1761" s="246"/>
      <c r="Y1761" s="246"/>
      <c r="Z1761" s="246"/>
      <c r="AA1761" s="246"/>
      <c r="AB1761" s="246"/>
      <c r="AC1761" s="246"/>
      <c r="AD1761" s="246"/>
      <c r="AE1761" s="360"/>
      <c r="AF1761" s="349"/>
      <c r="AG1761" s="349"/>
      <c r="AH1761" s="349"/>
      <c r="AI1761" s="349"/>
      <c r="AJ1761" s="349"/>
      <c r="AK1761" s="349"/>
      <c r="AL1761" s="349"/>
      <c r="AM1761" s="349"/>
      <c r="AN1761" s="349"/>
      <c r="AO1761" s="349"/>
      <c r="AP1761" s="349"/>
      <c r="AQ1761" s="349"/>
      <c r="AR1761" s="349"/>
      <c r="AS1761" s="247">
        <f>SUM(AE1761:AR1761)</f>
        <v>0</v>
      </c>
    </row>
    <row r="1762" spans="1:45" ht="15" hidden="1" customHeight="1" outlineLevel="1">
      <c r="A1762" s="434"/>
      <c r="B1762" s="245" t="s">
        <v>734</v>
      </c>
      <c r="C1762" s="242" t="s">
        <v>325</v>
      </c>
      <c r="D1762" s="246"/>
      <c r="E1762" s="246"/>
      <c r="F1762" s="246"/>
      <c r="G1762" s="246"/>
      <c r="H1762" s="246"/>
      <c r="I1762" s="246"/>
      <c r="J1762" s="246"/>
      <c r="K1762" s="246"/>
      <c r="L1762" s="246"/>
      <c r="M1762" s="246"/>
      <c r="N1762" s="246"/>
      <c r="O1762" s="246"/>
      <c r="P1762" s="246"/>
      <c r="Q1762" s="246">
        <f>Q1761</f>
        <v>12</v>
      </c>
      <c r="R1762" s="246"/>
      <c r="S1762" s="246"/>
      <c r="T1762" s="246"/>
      <c r="U1762" s="246"/>
      <c r="V1762" s="246"/>
      <c r="W1762" s="246"/>
      <c r="X1762" s="246"/>
      <c r="Y1762" s="246"/>
      <c r="Z1762" s="246"/>
      <c r="AA1762" s="246"/>
      <c r="AB1762" s="246"/>
      <c r="AC1762" s="246"/>
      <c r="AD1762" s="246"/>
      <c r="AE1762" s="345">
        <f>AE1761</f>
        <v>0</v>
      </c>
      <c r="AF1762" s="345">
        <f t="shared" ref="AF1762:AR1762" si="3684">AF1761</f>
        <v>0</v>
      </c>
      <c r="AG1762" s="345">
        <f t="shared" si="3684"/>
        <v>0</v>
      </c>
      <c r="AH1762" s="345">
        <f t="shared" si="3684"/>
        <v>0</v>
      </c>
      <c r="AI1762" s="345">
        <f t="shared" si="3684"/>
        <v>0</v>
      </c>
      <c r="AJ1762" s="345">
        <f t="shared" si="3684"/>
        <v>0</v>
      </c>
      <c r="AK1762" s="345">
        <f t="shared" si="3684"/>
        <v>0</v>
      </c>
      <c r="AL1762" s="345">
        <f t="shared" si="3684"/>
        <v>0</v>
      </c>
      <c r="AM1762" s="345">
        <f t="shared" si="3684"/>
        <v>0</v>
      </c>
      <c r="AN1762" s="345">
        <f t="shared" si="3684"/>
        <v>0</v>
      </c>
      <c r="AO1762" s="345">
        <f t="shared" si="3684"/>
        <v>0</v>
      </c>
      <c r="AP1762" s="345">
        <f t="shared" si="3684"/>
        <v>0</v>
      </c>
      <c r="AQ1762" s="345">
        <f t="shared" si="3684"/>
        <v>0</v>
      </c>
      <c r="AR1762" s="345">
        <f t="shared" si="3684"/>
        <v>0</v>
      </c>
      <c r="AS1762" s="257"/>
    </row>
    <row r="1763" spans="1:45" ht="15" hidden="1" customHeight="1" outlineLevel="1">
      <c r="A1763" s="434"/>
      <c r="B1763" s="362"/>
      <c r="C1763" s="242"/>
      <c r="D1763" s="242"/>
      <c r="E1763" s="242"/>
      <c r="F1763" s="242"/>
      <c r="G1763" s="242"/>
      <c r="H1763" s="242"/>
      <c r="I1763" s="242"/>
      <c r="J1763" s="242"/>
      <c r="K1763" s="242"/>
      <c r="L1763" s="242"/>
      <c r="M1763" s="242"/>
      <c r="N1763" s="242"/>
      <c r="O1763" s="242"/>
      <c r="P1763" s="242"/>
      <c r="Q1763" s="242"/>
      <c r="R1763" s="242"/>
      <c r="S1763" s="242"/>
      <c r="T1763" s="242"/>
      <c r="U1763" s="242"/>
      <c r="V1763" s="242"/>
      <c r="W1763" s="242"/>
      <c r="X1763" s="242"/>
      <c r="Y1763" s="242"/>
      <c r="Z1763" s="242"/>
      <c r="AA1763" s="242"/>
      <c r="AB1763" s="242"/>
      <c r="AC1763" s="242"/>
      <c r="AD1763" s="242"/>
      <c r="AE1763" s="346"/>
      <c r="AF1763" s="359"/>
      <c r="AG1763" s="359"/>
      <c r="AH1763" s="359"/>
      <c r="AI1763" s="359"/>
      <c r="AJ1763" s="359"/>
      <c r="AK1763" s="359"/>
      <c r="AL1763" s="359"/>
      <c r="AM1763" s="359"/>
      <c r="AN1763" s="359"/>
      <c r="AO1763" s="359"/>
      <c r="AP1763" s="359"/>
      <c r="AQ1763" s="359"/>
      <c r="AR1763" s="359"/>
      <c r="AS1763" s="257"/>
    </row>
    <row r="1764" spans="1:45" ht="32.4" hidden="1" customHeight="1" outlineLevel="1">
      <c r="A1764" s="434">
        <v>45</v>
      </c>
      <c r="B1764" s="362" t="s">
        <v>528</v>
      </c>
      <c r="C1764" s="242" t="s">
        <v>323</v>
      </c>
      <c r="D1764" s="246"/>
      <c r="E1764" s="246"/>
      <c r="F1764" s="246"/>
      <c r="G1764" s="246"/>
      <c r="H1764" s="246"/>
      <c r="I1764" s="246"/>
      <c r="J1764" s="246"/>
      <c r="K1764" s="246"/>
      <c r="L1764" s="246"/>
      <c r="M1764" s="246"/>
      <c r="N1764" s="246"/>
      <c r="O1764" s="246"/>
      <c r="P1764" s="246"/>
      <c r="Q1764" s="246">
        <v>12</v>
      </c>
      <c r="R1764" s="246"/>
      <c r="S1764" s="246"/>
      <c r="T1764" s="246"/>
      <c r="U1764" s="246"/>
      <c r="V1764" s="246"/>
      <c r="W1764" s="246"/>
      <c r="X1764" s="246"/>
      <c r="Y1764" s="246"/>
      <c r="Z1764" s="246"/>
      <c r="AA1764" s="246"/>
      <c r="AB1764" s="246"/>
      <c r="AC1764" s="246"/>
      <c r="AD1764" s="246"/>
      <c r="AE1764" s="360"/>
      <c r="AF1764" s="349"/>
      <c r="AG1764" s="349"/>
      <c r="AH1764" s="349"/>
      <c r="AI1764" s="349"/>
      <c r="AJ1764" s="349"/>
      <c r="AK1764" s="349"/>
      <c r="AL1764" s="349"/>
      <c r="AM1764" s="349"/>
      <c r="AN1764" s="349"/>
      <c r="AO1764" s="349"/>
      <c r="AP1764" s="349"/>
      <c r="AQ1764" s="349"/>
      <c r="AR1764" s="349"/>
      <c r="AS1764" s="247">
        <f>SUM(AE1764:AR1764)</f>
        <v>0</v>
      </c>
    </row>
    <row r="1765" spans="1:45" ht="15" hidden="1" customHeight="1" outlineLevel="1">
      <c r="A1765" s="434"/>
      <c r="B1765" s="245" t="s">
        <v>734</v>
      </c>
      <c r="C1765" s="242" t="s">
        <v>325</v>
      </c>
      <c r="D1765" s="246"/>
      <c r="E1765" s="246"/>
      <c r="F1765" s="246"/>
      <c r="G1765" s="246"/>
      <c r="H1765" s="246"/>
      <c r="I1765" s="246"/>
      <c r="J1765" s="246"/>
      <c r="K1765" s="246"/>
      <c r="L1765" s="246"/>
      <c r="M1765" s="246"/>
      <c r="N1765" s="246"/>
      <c r="O1765" s="246"/>
      <c r="P1765" s="246"/>
      <c r="Q1765" s="246">
        <f>Q1764</f>
        <v>12</v>
      </c>
      <c r="R1765" s="246"/>
      <c r="S1765" s="246"/>
      <c r="T1765" s="246"/>
      <c r="U1765" s="246"/>
      <c r="V1765" s="246"/>
      <c r="W1765" s="246"/>
      <c r="X1765" s="246"/>
      <c r="Y1765" s="246"/>
      <c r="Z1765" s="246"/>
      <c r="AA1765" s="246"/>
      <c r="AB1765" s="246"/>
      <c r="AC1765" s="246"/>
      <c r="AD1765" s="246"/>
      <c r="AE1765" s="345">
        <f>AE1764</f>
        <v>0</v>
      </c>
      <c r="AF1765" s="345">
        <f t="shared" ref="AF1765:AR1765" si="3685">AF1764</f>
        <v>0</v>
      </c>
      <c r="AG1765" s="345">
        <f t="shared" si="3685"/>
        <v>0</v>
      </c>
      <c r="AH1765" s="345">
        <f t="shared" si="3685"/>
        <v>0</v>
      </c>
      <c r="AI1765" s="345">
        <f t="shared" si="3685"/>
        <v>0</v>
      </c>
      <c r="AJ1765" s="345">
        <f t="shared" si="3685"/>
        <v>0</v>
      </c>
      <c r="AK1765" s="345">
        <f t="shared" si="3685"/>
        <v>0</v>
      </c>
      <c r="AL1765" s="345">
        <f t="shared" si="3685"/>
        <v>0</v>
      </c>
      <c r="AM1765" s="345">
        <f t="shared" si="3685"/>
        <v>0</v>
      </c>
      <c r="AN1765" s="345">
        <f t="shared" si="3685"/>
        <v>0</v>
      </c>
      <c r="AO1765" s="345">
        <f t="shared" si="3685"/>
        <v>0</v>
      </c>
      <c r="AP1765" s="345">
        <f t="shared" si="3685"/>
        <v>0</v>
      </c>
      <c r="AQ1765" s="345">
        <f t="shared" si="3685"/>
        <v>0</v>
      </c>
      <c r="AR1765" s="345">
        <f t="shared" si="3685"/>
        <v>0</v>
      </c>
      <c r="AS1765" s="257"/>
    </row>
    <row r="1766" spans="1:45" ht="15" hidden="1" customHeight="1" outlineLevel="1">
      <c r="A1766" s="434"/>
      <c r="B1766" s="362"/>
      <c r="C1766" s="242"/>
      <c r="D1766" s="242"/>
      <c r="E1766" s="242"/>
      <c r="F1766" s="242"/>
      <c r="G1766" s="242"/>
      <c r="H1766" s="242"/>
      <c r="I1766" s="242"/>
      <c r="J1766" s="242"/>
      <c r="K1766" s="242"/>
      <c r="L1766" s="242"/>
      <c r="M1766" s="242"/>
      <c r="N1766" s="242"/>
      <c r="O1766" s="242"/>
      <c r="P1766" s="242"/>
      <c r="Q1766" s="242"/>
      <c r="R1766" s="242"/>
      <c r="S1766" s="242"/>
      <c r="T1766" s="242"/>
      <c r="U1766" s="242"/>
      <c r="V1766" s="242"/>
      <c r="W1766" s="242"/>
      <c r="X1766" s="242"/>
      <c r="Y1766" s="242"/>
      <c r="Z1766" s="242"/>
      <c r="AA1766" s="242"/>
      <c r="AB1766" s="242"/>
      <c r="AC1766" s="242"/>
      <c r="AD1766" s="242"/>
      <c r="AE1766" s="346"/>
      <c r="AF1766" s="359"/>
      <c r="AG1766" s="359"/>
      <c r="AH1766" s="359"/>
      <c r="AI1766" s="359"/>
      <c r="AJ1766" s="359"/>
      <c r="AK1766" s="359"/>
      <c r="AL1766" s="359"/>
      <c r="AM1766" s="359"/>
      <c r="AN1766" s="359"/>
      <c r="AO1766" s="359"/>
      <c r="AP1766" s="359"/>
      <c r="AQ1766" s="359"/>
      <c r="AR1766" s="359"/>
      <c r="AS1766" s="257"/>
    </row>
    <row r="1767" spans="1:45" ht="32.1" hidden="1" customHeight="1" outlineLevel="1">
      <c r="A1767" s="434">
        <v>46</v>
      </c>
      <c r="B1767" s="362" t="s">
        <v>529</v>
      </c>
      <c r="C1767" s="242" t="s">
        <v>323</v>
      </c>
      <c r="D1767" s="246"/>
      <c r="E1767" s="246"/>
      <c r="F1767" s="246"/>
      <c r="G1767" s="246"/>
      <c r="H1767" s="246"/>
      <c r="I1767" s="246"/>
      <c r="J1767" s="246"/>
      <c r="K1767" s="246"/>
      <c r="L1767" s="246"/>
      <c r="M1767" s="246"/>
      <c r="N1767" s="246"/>
      <c r="O1767" s="246"/>
      <c r="P1767" s="246"/>
      <c r="Q1767" s="246">
        <v>12</v>
      </c>
      <c r="R1767" s="246"/>
      <c r="S1767" s="246"/>
      <c r="T1767" s="246"/>
      <c r="U1767" s="246"/>
      <c r="V1767" s="246"/>
      <c r="W1767" s="246"/>
      <c r="X1767" s="246"/>
      <c r="Y1767" s="246"/>
      <c r="Z1767" s="246"/>
      <c r="AA1767" s="246"/>
      <c r="AB1767" s="246"/>
      <c r="AC1767" s="246"/>
      <c r="AD1767" s="246"/>
      <c r="AE1767" s="360"/>
      <c r="AF1767" s="349"/>
      <c r="AG1767" s="349"/>
      <c r="AH1767" s="349"/>
      <c r="AI1767" s="349"/>
      <c r="AJ1767" s="349"/>
      <c r="AK1767" s="349"/>
      <c r="AL1767" s="349"/>
      <c r="AM1767" s="349"/>
      <c r="AN1767" s="349"/>
      <c r="AO1767" s="349"/>
      <c r="AP1767" s="349"/>
      <c r="AQ1767" s="349"/>
      <c r="AR1767" s="349"/>
      <c r="AS1767" s="247">
        <f>SUM(AE1767:AR1767)</f>
        <v>0</v>
      </c>
    </row>
    <row r="1768" spans="1:45" ht="15" hidden="1" customHeight="1" outlineLevel="1">
      <c r="A1768" s="434"/>
      <c r="B1768" s="245" t="s">
        <v>734</v>
      </c>
      <c r="C1768" s="242" t="s">
        <v>325</v>
      </c>
      <c r="D1768" s="246"/>
      <c r="E1768" s="246"/>
      <c r="F1768" s="246"/>
      <c r="G1768" s="246"/>
      <c r="H1768" s="246"/>
      <c r="I1768" s="246"/>
      <c r="J1768" s="246"/>
      <c r="K1768" s="246"/>
      <c r="L1768" s="246"/>
      <c r="M1768" s="246"/>
      <c r="N1768" s="246"/>
      <c r="O1768" s="246"/>
      <c r="P1768" s="246"/>
      <c r="Q1768" s="246">
        <f>Q1767</f>
        <v>12</v>
      </c>
      <c r="R1768" s="246"/>
      <c r="S1768" s="246"/>
      <c r="T1768" s="246"/>
      <c r="U1768" s="246"/>
      <c r="V1768" s="246"/>
      <c r="W1768" s="246"/>
      <c r="X1768" s="246"/>
      <c r="Y1768" s="246"/>
      <c r="Z1768" s="246"/>
      <c r="AA1768" s="246"/>
      <c r="AB1768" s="246"/>
      <c r="AC1768" s="246"/>
      <c r="AD1768" s="246"/>
      <c r="AE1768" s="345">
        <f>AE1767</f>
        <v>0</v>
      </c>
      <c r="AF1768" s="345">
        <f t="shared" ref="AF1768:AR1768" si="3686">AF1767</f>
        <v>0</v>
      </c>
      <c r="AG1768" s="345">
        <f t="shared" si="3686"/>
        <v>0</v>
      </c>
      <c r="AH1768" s="345">
        <f t="shared" si="3686"/>
        <v>0</v>
      </c>
      <c r="AI1768" s="345">
        <f t="shared" si="3686"/>
        <v>0</v>
      </c>
      <c r="AJ1768" s="345">
        <f t="shared" si="3686"/>
        <v>0</v>
      </c>
      <c r="AK1768" s="345">
        <f t="shared" si="3686"/>
        <v>0</v>
      </c>
      <c r="AL1768" s="345">
        <f t="shared" si="3686"/>
        <v>0</v>
      </c>
      <c r="AM1768" s="345">
        <f t="shared" si="3686"/>
        <v>0</v>
      </c>
      <c r="AN1768" s="345">
        <f t="shared" si="3686"/>
        <v>0</v>
      </c>
      <c r="AO1768" s="345">
        <f t="shared" si="3686"/>
        <v>0</v>
      </c>
      <c r="AP1768" s="345">
        <f t="shared" si="3686"/>
        <v>0</v>
      </c>
      <c r="AQ1768" s="345">
        <f t="shared" si="3686"/>
        <v>0</v>
      </c>
      <c r="AR1768" s="345">
        <f t="shared" si="3686"/>
        <v>0</v>
      </c>
      <c r="AS1768" s="257"/>
    </row>
    <row r="1769" spans="1:45" ht="15" hidden="1" customHeight="1" outlineLevel="1">
      <c r="A1769" s="434"/>
      <c r="B1769" s="362"/>
      <c r="C1769" s="242"/>
      <c r="D1769" s="242"/>
      <c r="E1769" s="242"/>
      <c r="F1769" s="242"/>
      <c r="G1769" s="242"/>
      <c r="H1769" s="242"/>
      <c r="I1769" s="242"/>
      <c r="J1769" s="242"/>
      <c r="K1769" s="242"/>
      <c r="L1769" s="242"/>
      <c r="M1769" s="242"/>
      <c r="N1769" s="242"/>
      <c r="O1769" s="242"/>
      <c r="P1769" s="242"/>
      <c r="Q1769" s="242"/>
      <c r="R1769" s="242"/>
      <c r="S1769" s="242"/>
      <c r="T1769" s="242"/>
      <c r="U1769" s="242"/>
      <c r="V1769" s="242"/>
      <c r="W1769" s="242"/>
      <c r="X1769" s="242"/>
      <c r="Y1769" s="242"/>
      <c r="Z1769" s="242"/>
      <c r="AA1769" s="242"/>
      <c r="AB1769" s="242"/>
      <c r="AC1769" s="242"/>
      <c r="AD1769" s="242"/>
      <c r="AE1769" s="346"/>
      <c r="AF1769" s="359"/>
      <c r="AG1769" s="359"/>
      <c r="AH1769" s="359"/>
      <c r="AI1769" s="359"/>
      <c r="AJ1769" s="359"/>
      <c r="AK1769" s="359"/>
      <c r="AL1769" s="359"/>
      <c r="AM1769" s="359"/>
      <c r="AN1769" s="359"/>
      <c r="AO1769" s="359"/>
      <c r="AP1769" s="359"/>
      <c r="AQ1769" s="359"/>
      <c r="AR1769" s="359"/>
      <c r="AS1769" s="257"/>
    </row>
    <row r="1770" spans="1:45" ht="35.4" hidden="1" customHeight="1" outlineLevel="1">
      <c r="A1770" s="434">
        <v>47</v>
      </c>
      <c r="B1770" s="362" t="s">
        <v>530</v>
      </c>
      <c r="C1770" s="242" t="s">
        <v>323</v>
      </c>
      <c r="D1770" s="246"/>
      <c r="E1770" s="246"/>
      <c r="F1770" s="246"/>
      <c r="G1770" s="246"/>
      <c r="H1770" s="246"/>
      <c r="I1770" s="246"/>
      <c r="J1770" s="246"/>
      <c r="K1770" s="246"/>
      <c r="L1770" s="246"/>
      <c r="M1770" s="246"/>
      <c r="N1770" s="246"/>
      <c r="O1770" s="246"/>
      <c r="P1770" s="246"/>
      <c r="Q1770" s="246">
        <v>12</v>
      </c>
      <c r="R1770" s="246"/>
      <c r="S1770" s="246"/>
      <c r="T1770" s="246"/>
      <c r="U1770" s="246"/>
      <c r="V1770" s="246"/>
      <c r="W1770" s="246"/>
      <c r="X1770" s="246"/>
      <c r="Y1770" s="246"/>
      <c r="Z1770" s="246"/>
      <c r="AA1770" s="246"/>
      <c r="AB1770" s="246"/>
      <c r="AC1770" s="246"/>
      <c r="AD1770" s="246"/>
      <c r="AE1770" s="360"/>
      <c r="AF1770" s="349"/>
      <c r="AG1770" s="349"/>
      <c r="AH1770" s="349"/>
      <c r="AI1770" s="349"/>
      <c r="AJ1770" s="349"/>
      <c r="AK1770" s="349"/>
      <c r="AL1770" s="349"/>
      <c r="AM1770" s="349"/>
      <c r="AN1770" s="349"/>
      <c r="AO1770" s="349"/>
      <c r="AP1770" s="349"/>
      <c r="AQ1770" s="349"/>
      <c r="AR1770" s="349"/>
      <c r="AS1770" s="247">
        <f>SUM(AE1770:AR1770)</f>
        <v>0</v>
      </c>
    </row>
    <row r="1771" spans="1:45" ht="15" hidden="1" customHeight="1" outlineLevel="1">
      <c r="A1771" s="434"/>
      <c r="B1771" s="245" t="s">
        <v>734</v>
      </c>
      <c r="C1771" s="242" t="s">
        <v>325</v>
      </c>
      <c r="D1771" s="246"/>
      <c r="E1771" s="246"/>
      <c r="F1771" s="246"/>
      <c r="G1771" s="246"/>
      <c r="H1771" s="246"/>
      <c r="I1771" s="246"/>
      <c r="J1771" s="246"/>
      <c r="K1771" s="246"/>
      <c r="L1771" s="246"/>
      <c r="M1771" s="246"/>
      <c r="N1771" s="246"/>
      <c r="O1771" s="246"/>
      <c r="P1771" s="246"/>
      <c r="Q1771" s="246">
        <f>Q1770</f>
        <v>12</v>
      </c>
      <c r="R1771" s="246"/>
      <c r="S1771" s="246"/>
      <c r="T1771" s="246"/>
      <c r="U1771" s="246"/>
      <c r="V1771" s="246"/>
      <c r="W1771" s="246"/>
      <c r="X1771" s="246"/>
      <c r="Y1771" s="246"/>
      <c r="Z1771" s="246"/>
      <c r="AA1771" s="246"/>
      <c r="AB1771" s="246"/>
      <c r="AC1771" s="246"/>
      <c r="AD1771" s="246"/>
      <c r="AE1771" s="345">
        <f>AE1770</f>
        <v>0</v>
      </c>
      <c r="AF1771" s="345">
        <f t="shared" ref="AF1771:AR1771" si="3687">AF1770</f>
        <v>0</v>
      </c>
      <c r="AG1771" s="345">
        <f t="shared" si="3687"/>
        <v>0</v>
      </c>
      <c r="AH1771" s="345">
        <f t="shared" si="3687"/>
        <v>0</v>
      </c>
      <c r="AI1771" s="345">
        <f t="shared" si="3687"/>
        <v>0</v>
      </c>
      <c r="AJ1771" s="345">
        <f t="shared" si="3687"/>
        <v>0</v>
      </c>
      <c r="AK1771" s="345">
        <f t="shared" si="3687"/>
        <v>0</v>
      </c>
      <c r="AL1771" s="345">
        <f t="shared" si="3687"/>
        <v>0</v>
      </c>
      <c r="AM1771" s="345">
        <f t="shared" si="3687"/>
        <v>0</v>
      </c>
      <c r="AN1771" s="345">
        <f t="shared" si="3687"/>
        <v>0</v>
      </c>
      <c r="AO1771" s="345">
        <f t="shared" si="3687"/>
        <v>0</v>
      </c>
      <c r="AP1771" s="345">
        <f t="shared" si="3687"/>
        <v>0</v>
      </c>
      <c r="AQ1771" s="345">
        <f t="shared" si="3687"/>
        <v>0</v>
      </c>
      <c r="AR1771" s="345">
        <f t="shared" si="3687"/>
        <v>0</v>
      </c>
      <c r="AS1771" s="257"/>
    </row>
    <row r="1772" spans="1:45" ht="15" hidden="1" customHeight="1" outlineLevel="1">
      <c r="A1772" s="434"/>
      <c r="B1772" s="362"/>
      <c r="C1772" s="242"/>
      <c r="D1772" s="242"/>
      <c r="E1772" s="242"/>
      <c r="F1772" s="242"/>
      <c r="G1772" s="242"/>
      <c r="H1772" s="242"/>
      <c r="I1772" s="242"/>
      <c r="J1772" s="242"/>
      <c r="K1772" s="242"/>
      <c r="L1772" s="242"/>
      <c r="M1772" s="242"/>
      <c r="N1772" s="242"/>
      <c r="O1772" s="242"/>
      <c r="P1772" s="242"/>
      <c r="Q1772" s="242"/>
      <c r="R1772" s="242"/>
      <c r="S1772" s="242"/>
      <c r="T1772" s="242"/>
      <c r="U1772" s="242"/>
      <c r="V1772" s="242"/>
      <c r="W1772" s="242"/>
      <c r="X1772" s="242"/>
      <c r="Y1772" s="242"/>
      <c r="Z1772" s="242"/>
      <c r="AA1772" s="242"/>
      <c r="AB1772" s="242"/>
      <c r="AC1772" s="242"/>
      <c r="AD1772" s="242"/>
      <c r="AE1772" s="346"/>
      <c r="AF1772" s="359"/>
      <c r="AG1772" s="359"/>
      <c r="AH1772" s="359"/>
      <c r="AI1772" s="359"/>
      <c r="AJ1772" s="359"/>
      <c r="AK1772" s="359"/>
      <c r="AL1772" s="359"/>
      <c r="AM1772" s="359"/>
      <c r="AN1772" s="359"/>
      <c r="AO1772" s="359"/>
      <c r="AP1772" s="359"/>
      <c r="AQ1772" s="359"/>
      <c r="AR1772" s="359"/>
      <c r="AS1772" s="257"/>
    </row>
    <row r="1773" spans="1:45" ht="39.75" hidden="1" customHeight="1" outlineLevel="1">
      <c r="A1773" s="434">
        <v>48</v>
      </c>
      <c r="B1773" s="362" t="s">
        <v>531</v>
      </c>
      <c r="C1773" s="242" t="s">
        <v>323</v>
      </c>
      <c r="D1773" s="246"/>
      <c r="E1773" s="246"/>
      <c r="F1773" s="246"/>
      <c r="G1773" s="246"/>
      <c r="H1773" s="246"/>
      <c r="I1773" s="246"/>
      <c r="J1773" s="246"/>
      <c r="K1773" s="246"/>
      <c r="L1773" s="246"/>
      <c r="M1773" s="246"/>
      <c r="N1773" s="246"/>
      <c r="O1773" s="246"/>
      <c r="P1773" s="246"/>
      <c r="Q1773" s="246">
        <v>12</v>
      </c>
      <c r="R1773" s="246"/>
      <c r="S1773" s="246"/>
      <c r="T1773" s="246"/>
      <c r="U1773" s="246"/>
      <c r="V1773" s="246"/>
      <c r="W1773" s="246"/>
      <c r="X1773" s="246"/>
      <c r="Y1773" s="246"/>
      <c r="Z1773" s="246"/>
      <c r="AA1773" s="246"/>
      <c r="AB1773" s="246"/>
      <c r="AC1773" s="246"/>
      <c r="AD1773" s="246"/>
      <c r="AE1773" s="360"/>
      <c r="AF1773" s="349"/>
      <c r="AG1773" s="349"/>
      <c r="AH1773" s="349"/>
      <c r="AI1773" s="349"/>
      <c r="AJ1773" s="349"/>
      <c r="AK1773" s="349"/>
      <c r="AL1773" s="349"/>
      <c r="AM1773" s="349"/>
      <c r="AN1773" s="349"/>
      <c r="AO1773" s="349"/>
      <c r="AP1773" s="349"/>
      <c r="AQ1773" s="349"/>
      <c r="AR1773" s="349"/>
      <c r="AS1773" s="247">
        <f>SUM(AE1773:AR1773)</f>
        <v>0</v>
      </c>
    </row>
    <row r="1774" spans="1:45" ht="15" hidden="1" customHeight="1" outlineLevel="1">
      <c r="A1774" s="434"/>
      <c r="B1774" s="245" t="s">
        <v>734</v>
      </c>
      <c r="C1774" s="242" t="s">
        <v>325</v>
      </c>
      <c r="D1774" s="246"/>
      <c r="E1774" s="246"/>
      <c r="F1774" s="246"/>
      <c r="G1774" s="246"/>
      <c r="H1774" s="246"/>
      <c r="I1774" s="246"/>
      <c r="J1774" s="246"/>
      <c r="K1774" s="246"/>
      <c r="L1774" s="246"/>
      <c r="M1774" s="246"/>
      <c r="N1774" s="246"/>
      <c r="O1774" s="246"/>
      <c r="P1774" s="246"/>
      <c r="Q1774" s="246">
        <f>Q1773</f>
        <v>12</v>
      </c>
      <c r="R1774" s="246"/>
      <c r="S1774" s="246"/>
      <c r="T1774" s="246"/>
      <c r="U1774" s="246"/>
      <c r="V1774" s="246"/>
      <c r="W1774" s="246"/>
      <c r="X1774" s="246"/>
      <c r="Y1774" s="246"/>
      <c r="Z1774" s="246"/>
      <c r="AA1774" s="246"/>
      <c r="AB1774" s="246"/>
      <c r="AC1774" s="246"/>
      <c r="AD1774" s="246"/>
      <c r="AE1774" s="345">
        <f>AE1773</f>
        <v>0</v>
      </c>
      <c r="AF1774" s="345">
        <f t="shared" ref="AF1774:AR1774" si="3688">AF1773</f>
        <v>0</v>
      </c>
      <c r="AG1774" s="345">
        <f t="shared" si="3688"/>
        <v>0</v>
      </c>
      <c r="AH1774" s="345">
        <f t="shared" si="3688"/>
        <v>0</v>
      </c>
      <c r="AI1774" s="345">
        <f t="shared" si="3688"/>
        <v>0</v>
      </c>
      <c r="AJ1774" s="345">
        <f t="shared" si="3688"/>
        <v>0</v>
      </c>
      <c r="AK1774" s="345">
        <f t="shared" si="3688"/>
        <v>0</v>
      </c>
      <c r="AL1774" s="345">
        <f t="shared" si="3688"/>
        <v>0</v>
      </c>
      <c r="AM1774" s="345">
        <f t="shared" si="3688"/>
        <v>0</v>
      </c>
      <c r="AN1774" s="345">
        <f t="shared" si="3688"/>
        <v>0</v>
      </c>
      <c r="AO1774" s="345">
        <f t="shared" si="3688"/>
        <v>0</v>
      </c>
      <c r="AP1774" s="345">
        <f t="shared" si="3688"/>
        <v>0</v>
      </c>
      <c r="AQ1774" s="345">
        <f t="shared" si="3688"/>
        <v>0</v>
      </c>
      <c r="AR1774" s="345">
        <f t="shared" si="3688"/>
        <v>0</v>
      </c>
      <c r="AS1774" s="257"/>
    </row>
    <row r="1775" spans="1:45" ht="15" hidden="1" customHeight="1" outlineLevel="1">
      <c r="A1775" s="434"/>
      <c r="B1775" s="362"/>
      <c r="C1775" s="242"/>
      <c r="D1775" s="242"/>
      <c r="E1775" s="242"/>
      <c r="F1775" s="242"/>
      <c r="G1775" s="242"/>
      <c r="H1775" s="242"/>
      <c r="I1775" s="242"/>
      <c r="J1775" s="242"/>
      <c r="K1775" s="242"/>
      <c r="L1775" s="242"/>
      <c r="M1775" s="242"/>
      <c r="N1775" s="242"/>
      <c r="O1775" s="242"/>
      <c r="P1775" s="242"/>
      <c r="Q1775" s="242"/>
      <c r="R1775" s="242"/>
      <c r="S1775" s="242"/>
      <c r="T1775" s="242"/>
      <c r="U1775" s="242"/>
      <c r="V1775" s="242"/>
      <c r="W1775" s="242"/>
      <c r="X1775" s="242"/>
      <c r="Y1775" s="242"/>
      <c r="Z1775" s="242"/>
      <c r="AA1775" s="242"/>
      <c r="AB1775" s="242"/>
      <c r="AC1775" s="242"/>
      <c r="AD1775" s="242"/>
      <c r="AE1775" s="346"/>
      <c r="AF1775" s="359"/>
      <c r="AG1775" s="359"/>
      <c r="AH1775" s="359"/>
      <c r="AI1775" s="359"/>
      <c r="AJ1775" s="359"/>
      <c r="AK1775" s="359"/>
      <c r="AL1775" s="359"/>
      <c r="AM1775" s="359"/>
      <c r="AN1775" s="359"/>
      <c r="AO1775" s="359"/>
      <c r="AP1775" s="359"/>
      <c r="AQ1775" s="359"/>
      <c r="AR1775" s="359"/>
      <c r="AS1775" s="257"/>
    </row>
    <row r="1776" spans="1:45" ht="33" hidden="1" customHeight="1" outlineLevel="1">
      <c r="A1776" s="434">
        <v>49</v>
      </c>
      <c r="B1776" s="362" t="s">
        <v>532</v>
      </c>
      <c r="C1776" s="242" t="s">
        <v>323</v>
      </c>
      <c r="D1776" s="246"/>
      <c r="E1776" s="246"/>
      <c r="F1776" s="246"/>
      <c r="G1776" s="246"/>
      <c r="H1776" s="246"/>
      <c r="I1776" s="246"/>
      <c r="J1776" s="246"/>
      <c r="K1776" s="246"/>
      <c r="L1776" s="246"/>
      <c r="M1776" s="246"/>
      <c r="N1776" s="246"/>
      <c r="O1776" s="246"/>
      <c r="P1776" s="246"/>
      <c r="Q1776" s="246">
        <v>12</v>
      </c>
      <c r="R1776" s="246"/>
      <c r="S1776" s="246"/>
      <c r="T1776" s="246"/>
      <c r="U1776" s="246"/>
      <c r="V1776" s="246"/>
      <c r="W1776" s="246"/>
      <c r="X1776" s="246"/>
      <c r="Y1776" s="246"/>
      <c r="Z1776" s="246"/>
      <c r="AA1776" s="246"/>
      <c r="AB1776" s="246"/>
      <c r="AC1776" s="246"/>
      <c r="AD1776" s="246"/>
      <c r="AE1776" s="360"/>
      <c r="AF1776" s="349"/>
      <c r="AG1776" s="349"/>
      <c r="AH1776" s="349"/>
      <c r="AI1776" s="349"/>
      <c r="AJ1776" s="349"/>
      <c r="AK1776" s="349"/>
      <c r="AL1776" s="349"/>
      <c r="AM1776" s="349"/>
      <c r="AN1776" s="349"/>
      <c r="AO1776" s="349"/>
      <c r="AP1776" s="349"/>
      <c r="AQ1776" s="349"/>
      <c r="AR1776" s="349"/>
      <c r="AS1776" s="247">
        <f>SUM(AE1776:AR1776)</f>
        <v>0</v>
      </c>
    </row>
    <row r="1777" spans="1:45" ht="15" hidden="1" customHeight="1" outlineLevel="1">
      <c r="A1777" s="434"/>
      <c r="B1777" s="245" t="s">
        <v>734</v>
      </c>
      <c r="C1777" s="242" t="s">
        <v>325</v>
      </c>
      <c r="D1777" s="246"/>
      <c r="E1777" s="246"/>
      <c r="F1777" s="246"/>
      <c r="G1777" s="246"/>
      <c r="H1777" s="246"/>
      <c r="I1777" s="246"/>
      <c r="J1777" s="246"/>
      <c r="K1777" s="246"/>
      <c r="L1777" s="246"/>
      <c r="M1777" s="246"/>
      <c r="N1777" s="246"/>
      <c r="O1777" s="246"/>
      <c r="P1777" s="246"/>
      <c r="Q1777" s="246">
        <f>Q1776</f>
        <v>12</v>
      </c>
      <c r="R1777" s="246"/>
      <c r="S1777" s="246"/>
      <c r="T1777" s="246"/>
      <c r="U1777" s="246"/>
      <c r="V1777" s="246"/>
      <c r="W1777" s="246"/>
      <c r="X1777" s="246"/>
      <c r="Y1777" s="246"/>
      <c r="Z1777" s="246"/>
      <c r="AA1777" s="246"/>
      <c r="AB1777" s="246"/>
      <c r="AC1777" s="246"/>
      <c r="AD1777" s="246"/>
      <c r="AE1777" s="345">
        <f>AE1776</f>
        <v>0</v>
      </c>
      <c r="AF1777" s="345">
        <f t="shared" ref="AF1777:AR1777" si="3689">AF1776</f>
        <v>0</v>
      </c>
      <c r="AG1777" s="345">
        <f t="shared" si="3689"/>
        <v>0</v>
      </c>
      <c r="AH1777" s="345">
        <f t="shared" si="3689"/>
        <v>0</v>
      </c>
      <c r="AI1777" s="345">
        <f t="shared" si="3689"/>
        <v>0</v>
      </c>
      <c r="AJ1777" s="345">
        <f t="shared" si="3689"/>
        <v>0</v>
      </c>
      <c r="AK1777" s="345">
        <f t="shared" si="3689"/>
        <v>0</v>
      </c>
      <c r="AL1777" s="345">
        <f t="shared" si="3689"/>
        <v>0</v>
      </c>
      <c r="AM1777" s="345">
        <f t="shared" si="3689"/>
        <v>0</v>
      </c>
      <c r="AN1777" s="345">
        <f t="shared" si="3689"/>
        <v>0</v>
      </c>
      <c r="AO1777" s="345">
        <f t="shared" si="3689"/>
        <v>0</v>
      </c>
      <c r="AP1777" s="345">
        <f t="shared" si="3689"/>
        <v>0</v>
      </c>
      <c r="AQ1777" s="345">
        <f t="shared" si="3689"/>
        <v>0</v>
      </c>
      <c r="AR1777" s="345">
        <f t="shared" si="3689"/>
        <v>0</v>
      </c>
      <c r="AS1777" s="257"/>
    </row>
    <row r="1778" spans="1:45" ht="15" customHeight="1" collapsed="1">
      <c r="A1778" s="434">
        <v>49</v>
      </c>
      <c r="B1778" s="773" t="s">
        <v>164</v>
      </c>
      <c r="C1778" s="242" t="s">
        <v>323</v>
      </c>
      <c r="D1778" s="246"/>
      <c r="E1778" s="246"/>
      <c r="F1778" s="246"/>
      <c r="G1778" s="246"/>
      <c r="H1778" s="246"/>
      <c r="I1778" s="246"/>
      <c r="J1778" s="246"/>
      <c r="K1778" s="246"/>
      <c r="L1778" s="246"/>
      <c r="M1778" s="246"/>
      <c r="N1778" s="246"/>
      <c r="O1778" s="246"/>
      <c r="P1778" s="246"/>
      <c r="Q1778" s="246">
        <v>12</v>
      </c>
      <c r="R1778" s="246">
        <f>ROUND(+'7.  Persistence Report'!X64,)</f>
        <v>3</v>
      </c>
      <c r="S1778" s="246">
        <f>ROUND(+'7.  Persistence Report'!Y64,)</f>
        <v>16</v>
      </c>
      <c r="T1778" s="246">
        <f>ROUND(+'7.  Persistence Report'!Z64,)</f>
        <v>15</v>
      </c>
      <c r="U1778" s="246"/>
      <c r="V1778" s="246"/>
      <c r="W1778" s="246"/>
      <c r="X1778" s="246"/>
      <c r="Y1778" s="246"/>
      <c r="Z1778" s="246"/>
      <c r="AA1778" s="246"/>
      <c r="AB1778" s="246"/>
      <c r="AC1778" s="246"/>
      <c r="AD1778" s="246"/>
      <c r="AE1778" s="360"/>
      <c r="AF1778" s="349"/>
      <c r="AG1778" s="349"/>
      <c r="AH1778" s="349"/>
      <c r="AI1778" s="349"/>
      <c r="AJ1778" s="349"/>
      <c r="AK1778" s="349">
        <v>1</v>
      </c>
      <c r="AL1778" s="349"/>
      <c r="AM1778" s="349"/>
      <c r="AN1778" s="349"/>
      <c r="AO1778" s="349"/>
      <c r="AP1778" s="349"/>
      <c r="AQ1778" s="349"/>
      <c r="AR1778" s="349"/>
      <c r="AS1778" s="247">
        <f>SUM(AE1778:AR1778)</f>
        <v>1</v>
      </c>
    </row>
    <row r="1779" spans="1:45" ht="15" customHeight="1">
      <c r="A1779" s="434"/>
      <c r="B1779" s="774" t="s">
        <v>684</v>
      </c>
      <c r="C1779" s="242" t="s">
        <v>325</v>
      </c>
      <c r="D1779" s="246"/>
      <c r="E1779" s="246"/>
      <c r="F1779" s="246"/>
      <c r="G1779" s="246"/>
      <c r="H1779" s="246"/>
      <c r="I1779" s="246"/>
      <c r="J1779" s="246"/>
      <c r="K1779" s="246"/>
      <c r="L1779" s="246"/>
      <c r="M1779" s="246"/>
      <c r="N1779" s="246"/>
      <c r="O1779" s="246"/>
      <c r="P1779" s="246"/>
      <c r="Q1779" s="246">
        <f>Q1778</f>
        <v>12</v>
      </c>
      <c r="R1779" s="246"/>
      <c r="S1779" s="246"/>
      <c r="T1779" s="246"/>
      <c r="U1779" s="246"/>
      <c r="V1779" s="246"/>
      <c r="W1779" s="246"/>
      <c r="X1779" s="246"/>
      <c r="Y1779" s="246"/>
      <c r="Z1779" s="246"/>
      <c r="AA1779" s="246"/>
      <c r="AB1779" s="246"/>
      <c r="AC1779" s="246"/>
      <c r="AD1779" s="246"/>
      <c r="AE1779" s="345">
        <f>AE1778</f>
        <v>0</v>
      </c>
      <c r="AF1779" s="345">
        <f t="shared" ref="AF1779:AR1779" si="3690">AF1778</f>
        <v>0</v>
      </c>
      <c r="AG1779" s="345">
        <f t="shared" si="3690"/>
        <v>0</v>
      </c>
      <c r="AH1779" s="345">
        <f t="shared" si="3690"/>
        <v>0</v>
      </c>
      <c r="AI1779" s="345">
        <f t="shared" si="3690"/>
        <v>0</v>
      </c>
      <c r="AJ1779" s="345">
        <f t="shared" si="3690"/>
        <v>0</v>
      </c>
      <c r="AK1779" s="345">
        <f t="shared" si="3690"/>
        <v>1</v>
      </c>
      <c r="AL1779" s="345">
        <f t="shared" si="3690"/>
        <v>0</v>
      </c>
      <c r="AM1779" s="345">
        <f t="shared" si="3690"/>
        <v>0</v>
      </c>
      <c r="AN1779" s="345">
        <f t="shared" si="3690"/>
        <v>0</v>
      </c>
      <c r="AO1779" s="345">
        <f t="shared" si="3690"/>
        <v>0</v>
      </c>
      <c r="AP1779" s="345">
        <f t="shared" si="3690"/>
        <v>0</v>
      </c>
      <c r="AQ1779" s="345">
        <f t="shared" si="3690"/>
        <v>0</v>
      </c>
      <c r="AR1779" s="345">
        <f t="shared" si="3690"/>
        <v>0</v>
      </c>
      <c r="AS1779" s="257"/>
    </row>
    <row r="1780" spans="1:45" ht="15" customHeight="1">
      <c r="A1780" s="434"/>
      <c r="B1780" s="245"/>
      <c r="C1780" s="242"/>
      <c r="D1780" s="242"/>
      <c r="E1780" s="242"/>
      <c r="F1780" s="242"/>
      <c r="G1780" s="242"/>
      <c r="H1780" s="242"/>
      <c r="I1780" s="242"/>
      <c r="J1780" s="242"/>
      <c r="K1780" s="242"/>
      <c r="L1780" s="242"/>
      <c r="M1780" s="242"/>
      <c r="N1780" s="242"/>
      <c r="O1780" s="242"/>
      <c r="P1780" s="242"/>
      <c r="Q1780" s="242"/>
      <c r="R1780" s="242"/>
      <c r="S1780" s="242"/>
      <c r="T1780" s="242"/>
      <c r="U1780" s="242"/>
      <c r="V1780" s="242"/>
      <c r="W1780" s="242"/>
      <c r="X1780" s="242"/>
      <c r="Y1780" s="242"/>
      <c r="Z1780" s="242"/>
      <c r="AA1780" s="242"/>
      <c r="AB1780" s="242"/>
      <c r="AC1780" s="242"/>
      <c r="AD1780" s="242"/>
      <c r="AE1780" s="345"/>
      <c r="AF1780" s="345"/>
      <c r="AG1780" s="345"/>
      <c r="AH1780" s="345"/>
      <c r="AI1780" s="345"/>
      <c r="AJ1780" s="345"/>
      <c r="AK1780" s="345"/>
      <c r="AL1780" s="345"/>
      <c r="AM1780" s="345"/>
      <c r="AN1780" s="345"/>
      <c r="AO1780" s="345"/>
      <c r="AP1780" s="345"/>
      <c r="AQ1780" s="345"/>
      <c r="AR1780" s="345"/>
      <c r="AS1780" s="257"/>
    </row>
    <row r="1781" spans="1:45" ht="15.6">
      <c r="A1781" s="434"/>
      <c r="B1781" s="622" t="s">
        <v>633</v>
      </c>
      <c r="AS1781" s="618"/>
    </row>
    <row r="1782" spans="1:45" ht="15">
      <c r="A1782" s="434">
        <v>51</v>
      </c>
      <c r="B1782" s="245"/>
      <c r="AS1782" s="618"/>
    </row>
    <row r="1783" spans="1:45" ht="15">
      <c r="A1783" s="434"/>
      <c r="B1783" s="245" t="s">
        <v>507</v>
      </c>
      <c r="C1783" s="242" t="s">
        <v>323</v>
      </c>
      <c r="D1783" s="246">
        <f>ROUND(+'7.  Persistence Report'!BC61,)</f>
        <v>19444692</v>
      </c>
      <c r="E1783" s="246">
        <f>ROUND(+'7.  Persistence Report'!BD61,)</f>
        <v>19429136</v>
      </c>
      <c r="F1783" s="246">
        <f>ROUND(+'7.  Persistence Report'!BE61,)</f>
        <v>19411636</v>
      </c>
      <c r="G1783" s="246"/>
      <c r="H1783" s="246"/>
      <c r="I1783" s="246"/>
      <c r="J1783" s="246"/>
      <c r="K1783" s="246"/>
      <c r="L1783" s="246"/>
      <c r="M1783" s="246"/>
      <c r="N1783" s="246"/>
      <c r="O1783" s="246"/>
      <c r="P1783" s="246"/>
      <c r="Q1783" s="246">
        <v>12</v>
      </c>
      <c r="R1783" s="246">
        <f>ROUND(+'7.  Persistence Report'!X61,)</f>
        <v>1808</v>
      </c>
      <c r="S1783" s="246">
        <f>ROUND(+'7.  Persistence Report'!Y61,)</f>
        <v>1807</v>
      </c>
      <c r="T1783" s="246">
        <f>ROUND(+'7.  Persistence Report'!Z61,)</f>
        <v>1805</v>
      </c>
      <c r="U1783" s="246"/>
      <c r="V1783" s="246"/>
      <c r="W1783" s="246"/>
      <c r="X1783" s="246"/>
      <c r="Y1783" s="246"/>
      <c r="Z1783" s="246"/>
      <c r="AA1783" s="246"/>
      <c r="AB1783" s="246"/>
      <c r="AC1783" s="246"/>
      <c r="AD1783" s="246"/>
      <c r="AE1783" s="360"/>
      <c r="AF1783" s="349">
        <v>0.18</v>
      </c>
      <c r="AG1783" s="349">
        <v>0.5</v>
      </c>
      <c r="AH1783" s="349">
        <v>0.28000000000000003</v>
      </c>
      <c r="AI1783" s="349">
        <v>0.04</v>
      </c>
      <c r="AJ1783" s="349"/>
      <c r="AK1783" s="349"/>
      <c r="AL1783" s="349"/>
      <c r="AM1783" s="349"/>
      <c r="AN1783" s="349"/>
      <c r="AO1783" s="349"/>
      <c r="AP1783" s="349"/>
      <c r="AQ1783" s="349"/>
      <c r="AR1783" s="349"/>
      <c r="AS1783" s="247">
        <f>SUM(AE1783:AR1783)</f>
        <v>1</v>
      </c>
    </row>
    <row r="1784" spans="1:45" ht="15">
      <c r="A1784" s="434"/>
      <c r="B1784" s="245" t="s">
        <v>709</v>
      </c>
      <c r="C1784" s="242" t="s">
        <v>325</v>
      </c>
      <c r="D1784" s="246"/>
      <c r="E1784" s="246"/>
      <c r="F1784" s="246"/>
      <c r="G1784" s="246"/>
      <c r="H1784" s="246"/>
      <c r="I1784" s="246"/>
      <c r="J1784" s="246"/>
      <c r="K1784" s="246"/>
      <c r="L1784" s="246"/>
      <c r="M1784" s="246"/>
      <c r="N1784" s="246"/>
      <c r="O1784" s="246"/>
      <c r="P1784" s="246"/>
      <c r="Q1784" s="246">
        <f>Q1783</f>
        <v>12</v>
      </c>
      <c r="R1784" s="246"/>
      <c r="S1784" s="246"/>
      <c r="T1784" s="246"/>
      <c r="U1784" s="246"/>
      <c r="V1784" s="246"/>
      <c r="W1784" s="246"/>
      <c r="X1784" s="246"/>
      <c r="Y1784" s="246"/>
      <c r="Z1784" s="246"/>
      <c r="AA1784" s="246"/>
      <c r="AB1784" s="246"/>
      <c r="AC1784" s="246"/>
      <c r="AD1784" s="246"/>
      <c r="AE1784" s="345">
        <f>AE1783</f>
        <v>0</v>
      </c>
      <c r="AF1784" s="345">
        <f t="shared" ref="AF1784:AR1784" si="3691">AF1783</f>
        <v>0.18</v>
      </c>
      <c r="AG1784" s="345">
        <f t="shared" si="3691"/>
        <v>0.5</v>
      </c>
      <c r="AH1784" s="345">
        <f t="shared" si="3691"/>
        <v>0.28000000000000003</v>
      </c>
      <c r="AI1784" s="345">
        <f t="shared" si="3691"/>
        <v>0.04</v>
      </c>
      <c r="AJ1784" s="345">
        <f t="shared" si="3691"/>
        <v>0</v>
      </c>
      <c r="AK1784" s="345">
        <f t="shared" si="3691"/>
        <v>0</v>
      </c>
      <c r="AL1784" s="345">
        <f t="shared" si="3691"/>
        <v>0</v>
      </c>
      <c r="AM1784" s="345">
        <f t="shared" si="3691"/>
        <v>0</v>
      </c>
      <c r="AN1784" s="345">
        <f t="shared" si="3691"/>
        <v>0</v>
      </c>
      <c r="AO1784" s="345">
        <f t="shared" si="3691"/>
        <v>0</v>
      </c>
      <c r="AP1784" s="345">
        <f t="shared" si="3691"/>
        <v>0</v>
      </c>
      <c r="AQ1784" s="345">
        <f t="shared" si="3691"/>
        <v>0</v>
      </c>
      <c r="AR1784" s="345">
        <f t="shared" si="3691"/>
        <v>0</v>
      </c>
      <c r="AS1784" s="257"/>
    </row>
    <row r="1785" spans="1:45" ht="15">
      <c r="A1785" s="434"/>
      <c r="B1785" s="245"/>
      <c r="C1785" s="242"/>
      <c r="D1785" s="782"/>
      <c r="E1785" s="782"/>
      <c r="F1785" s="782"/>
      <c r="G1785" s="782"/>
      <c r="H1785" s="782"/>
      <c r="I1785" s="782"/>
      <c r="J1785" s="782"/>
      <c r="K1785" s="782"/>
      <c r="L1785" s="782"/>
      <c r="M1785" s="782"/>
      <c r="N1785" s="782"/>
      <c r="O1785" s="782"/>
      <c r="P1785" s="782"/>
      <c r="Q1785" s="782"/>
      <c r="R1785" s="782"/>
      <c r="S1785" s="782"/>
      <c r="T1785" s="782"/>
      <c r="U1785" s="782"/>
      <c r="V1785" s="782"/>
      <c r="W1785" s="782"/>
      <c r="X1785" s="782"/>
      <c r="Y1785" s="782"/>
      <c r="Z1785" s="782"/>
      <c r="AA1785" s="782"/>
      <c r="AB1785" s="782"/>
      <c r="AC1785" s="782"/>
      <c r="AD1785" s="782"/>
      <c r="AE1785" s="345"/>
      <c r="AF1785" s="345"/>
      <c r="AG1785" s="345"/>
      <c r="AH1785" s="345"/>
      <c r="AI1785" s="345"/>
      <c r="AJ1785" s="345"/>
      <c r="AK1785" s="345"/>
      <c r="AL1785" s="345"/>
      <c r="AM1785" s="345"/>
      <c r="AN1785" s="345"/>
      <c r="AO1785" s="345"/>
      <c r="AP1785" s="345"/>
      <c r="AQ1785" s="345"/>
      <c r="AR1785" s="345"/>
      <c r="AS1785" s="257"/>
    </row>
    <row r="1786" spans="1:45" ht="15">
      <c r="A1786" s="434">
        <v>52</v>
      </c>
      <c r="B1786" s="245"/>
      <c r="C1786" s="242"/>
      <c r="D1786" s="782"/>
      <c r="E1786" s="782"/>
      <c r="F1786" s="782"/>
      <c r="G1786" s="782"/>
      <c r="H1786" s="782"/>
      <c r="I1786" s="782"/>
      <c r="J1786" s="782"/>
      <c r="K1786" s="782"/>
      <c r="L1786" s="782"/>
      <c r="M1786" s="782"/>
      <c r="N1786" s="782"/>
      <c r="O1786" s="782"/>
      <c r="P1786" s="782"/>
      <c r="Q1786" s="782"/>
      <c r="R1786" s="782"/>
      <c r="S1786" s="782"/>
      <c r="T1786" s="782"/>
      <c r="U1786" s="782"/>
      <c r="V1786" s="782"/>
      <c r="W1786" s="782"/>
      <c r="X1786" s="782"/>
      <c r="Y1786" s="782"/>
      <c r="Z1786" s="782"/>
      <c r="AA1786" s="782"/>
      <c r="AB1786" s="782"/>
      <c r="AC1786" s="782"/>
      <c r="AD1786" s="782"/>
      <c r="AE1786" s="345"/>
      <c r="AF1786" s="345"/>
      <c r="AG1786" s="345"/>
      <c r="AH1786" s="345"/>
      <c r="AI1786" s="345"/>
      <c r="AJ1786" s="345"/>
      <c r="AK1786" s="345"/>
      <c r="AL1786" s="345"/>
      <c r="AM1786" s="345"/>
      <c r="AN1786" s="345"/>
      <c r="AO1786" s="345"/>
      <c r="AP1786" s="345"/>
      <c r="AQ1786" s="345"/>
      <c r="AR1786" s="345"/>
      <c r="AS1786" s="257"/>
    </row>
    <row r="1787" spans="1:45" ht="15">
      <c r="A1787" s="434"/>
      <c r="B1787" s="245" t="s">
        <v>508</v>
      </c>
      <c r="C1787" s="242" t="s">
        <v>323</v>
      </c>
      <c r="D1787" s="246">
        <f>ROUND(+'7.  Persistence Report'!BC62,)</f>
        <v>1246205</v>
      </c>
      <c r="E1787" s="246">
        <f>ROUND(+'7.  Persistence Report'!BD62,)</f>
        <v>1246205</v>
      </c>
      <c r="F1787" s="246">
        <f>ROUND(+'7.  Persistence Report'!BE62,)</f>
        <v>1242964</v>
      </c>
      <c r="G1787" s="246"/>
      <c r="H1787" s="246"/>
      <c r="I1787" s="246"/>
      <c r="J1787" s="246"/>
      <c r="K1787" s="246"/>
      <c r="L1787" s="246"/>
      <c r="M1787" s="246"/>
      <c r="N1787" s="246"/>
      <c r="O1787" s="246"/>
      <c r="P1787" s="246"/>
      <c r="Q1787" s="246">
        <v>12</v>
      </c>
      <c r="R1787" s="246">
        <f>ROUND(+'7.  Persistence Report'!X62,)</f>
        <v>11</v>
      </c>
      <c r="S1787" s="246">
        <f>ROUND(+'7.  Persistence Report'!Y62,)</f>
        <v>11</v>
      </c>
      <c r="T1787" s="246">
        <f>ROUND(+'7.  Persistence Report'!Z62,)</f>
        <v>11</v>
      </c>
      <c r="U1787" s="246"/>
      <c r="V1787" s="246"/>
      <c r="W1787" s="246"/>
      <c r="X1787" s="246"/>
      <c r="Y1787" s="246"/>
      <c r="Z1787" s="246"/>
      <c r="AA1787" s="246"/>
      <c r="AB1787" s="246"/>
      <c r="AC1787" s="246"/>
      <c r="AD1787" s="246"/>
      <c r="AE1787" s="360"/>
      <c r="AF1787" s="349">
        <v>0.9</v>
      </c>
      <c r="AG1787" s="349">
        <v>7.0000000000000007E-2</v>
      </c>
      <c r="AH1787" s="349">
        <v>0.03</v>
      </c>
      <c r="AI1787" s="349"/>
      <c r="AJ1787" s="349"/>
      <c r="AK1787" s="349"/>
      <c r="AL1787" s="349"/>
      <c r="AM1787" s="349"/>
      <c r="AN1787" s="349"/>
      <c r="AO1787" s="349"/>
      <c r="AP1787" s="349"/>
      <c r="AQ1787" s="349"/>
      <c r="AR1787" s="349"/>
      <c r="AS1787" s="247">
        <f>SUM(AE1787:AR1787)</f>
        <v>1</v>
      </c>
    </row>
    <row r="1788" spans="1:45" ht="15">
      <c r="A1788" s="434"/>
      <c r="B1788" s="245" t="s">
        <v>709</v>
      </c>
      <c r="C1788" s="242" t="s">
        <v>325</v>
      </c>
      <c r="D1788" s="246"/>
      <c r="E1788" s="246"/>
      <c r="F1788" s="246"/>
      <c r="G1788" s="246"/>
      <c r="H1788" s="246"/>
      <c r="I1788" s="246"/>
      <c r="J1788" s="246"/>
      <c r="K1788" s="246"/>
      <c r="L1788" s="246"/>
      <c r="M1788" s="246"/>
      <c r="N1788" s="246"/>
      <c r="O1788" s="246"/>
      <c r="P1788" s="246"/>
      <c r="Q1788" s="246">
        <f>Q1787</f>
        <v>12</v>
      </c>
      <c r="R1788" s="246"/>
      <c r="S1788" s="246"/>
      <c r="T1788" s="246"/>
      <c r="U1788" s="246"/>
      <c r="V1788" s="246"/>
      <c r="W1788" s="246"/>
      <c r="X1788" s="246"/>
      <c r="Y1788" s="246"/>
      <c r="Z1788" s="246"/>
      <c r="AA1788" s="246"/>
      <c r="AB1788" s="246"/>
      <c r="AC1788" s="246"/>
      <c r="AD1788" s="246"/>
      <c r="AE1788" s="345">
        <f>AE1787</f>
        <v>0</v>
      </c>
      <c r="AF1788" s="345">
        <f t="shared" ref="AF1788:AR1788" si="3692">AF1787</f>
        <v>0.9</v>
      </c>
      <c r="AG1788" s="345">
        <f t="shared" si="3692"/>
        <v>7.0000000000000007E-2</v>
      </c>
      <c r="AH1788" s="345">
        <f t="shared" si="3692"/>
        <v>0.03</v>
      </c>
      <c r="AI1788" s="345">
        <f t="shared" si="3692"/>
        <v>0</v>
      </c>
      <c r="AJ1788" s="345">
        <f t="shared" si="3692"/>
        <v>0</v>
      </c>
      <c r="AK1788" s="345">
        <f t="shared" si="3692"/>
        <v>0</v>
      </c>
      <c r="AL1788" s="345">
        <f t="shared" si="3692"/>
        <v>0</v>
      </c>
      <c r="AM1788" s="345">
        <f t="shared" si="3692"/>
        <v>0</v>
      </c>
      <c r="AN1788" s="345">
        <f t="shared" si="3692"/>
        <v>0</v>
      </c>
      <c r="AO1788" s="345">
        <f t="shared" si="3692"/>
        <v>0</v>
      </c>
      <c r="AP1788" s="345">
        <f t="shared" si="3692"/>
        <v>0</v>
      </c>
      <c r="AQ1788" s="345">
        <f t="shared" si="3692"/>
        <v>0</v>
      </c>
      <c r="AR1788" s="345">
        <f t="shared" si="3692"/>
        <v>0</v>
      </c>
      <c r="AS1788" s="257"/>
    </row>
    <row r="1789" spans="1:45" ht="15">
      <c r="A1789" s="434"/>
      <c r="B1789" s="245"/>
      <c r="C1789" s="242"/>
      <c r="D1789" s="782"/>
      <c r="E1789" s="782"/>
      <c r="F1789" s="782"/>
      <c r="G1789" s="782"/>
      <c r="H1789" s="782"/>
      <c r="I1789" s="782"/>
      <c r="J1789" s="782"/>
      <c r="K1789" s="782"/>
      <c r="L1789" s="782"/>
      <c r="M1789" s="782"/>
      <c r="N1789" s="782"/>
      <c r="O1789" s="782"/>
      <c r="P1789" s="782"/>
      <c r="Q1789" s="782"/>
      <c r="R1789" s="782"/>
      <c r="S1789" s="782"/>
      <c r="T1789" s="782"/>
      <c r="U1789" s="782"/>
      <c r="V1789" s="782"/>
      <c r="W1789" s="782"/>
      <c r="X1789" s="782"/>
      <c r="Y1789" s="782"/>
      <c r="Z1789" s="782"/>
      <c r="AA1789" s="782"/>
      <c r="AB1789" s="782"/>
      <c r="AC1789" s="782"/>
      <c r="AD1789" s="782"/>
      <c r="AE1789" s="345"/>
      <c r="AF1789" s="345"/>
      <c r="AG1789" s="345"/>
      <c r="AH1789" s="345"/>
      <c r="AI1789" s="345"/>
      <c r="AJ1789" s="345"/>
      <c r="AK1789" s="345"/>
      <c r="AL1789" s="345"/>
      <c r="AM1789" s="345"/>
      <c r="AN1789" s="345"/>
      <c r="AO1789" s="345"/>
      <c r="AP1789" s="345"/>
      <c r="AQ1789" s="345"/>
      <c r="AR1789" s="345"/>
      <c r="AS1789" s="257"/>
    </row>
    <row r="1790" spans="1:45" ht="15">
      <c r="A1790" s="434">
        <v>53</v>
      </c>
      <c r="B1790" s="245"/>
      <c r="C1790" s="242"/>
      <c r="D1790" s="782"/>
      <c r="E1790" s="782"/>
      <c r="F1790" s="782"/>
      <c r="G1790" s="782"/>
      <c r="H1790" s="782"/>
      <c r="I1790" s="782"/>
      <c r="J1790" s="782"/>
      <c r="K1790" s="782"/>
      <c r="L1790" s="782"/>
      <c r="M1790" s="782"/>
      <c r="N1790" s="782"/>
      <c r="O1790" s="782"/>
      <c r="P1790" s="782"/>
      <c r="Q1790" s="782"/>
      <c r="R1790" s="782"/>
      <c r="S1790" s="782"/>
      <c r="T1790" s="782"/>
      <c r="U1790" s="782"/>
      <c r="V1790" s="782"/>
      <c r="W1790" s="782"/>
      <c r="X1790" s="782"/>
      <c r="Y1790" s="782"/>
      <c r="Z1790" s="782"/>
      <c r="AA1790" s="782"/>
      <c r="AB1790" s="782"/>
      <c r="AC1790" s="782"/>
      <c r="AD1790" s="782"/>
      <c r="AE1790" s="345"/>
      <c r="AF1790" s="345"/>
      <c r="AG1790" s="345"/>
      <c r="AH1790" s="345"/>
      <c r="AI1790" s="345"/>
      <c r="AJ1790" s="345"/>
      <c r="AK1790" s="345"/>
      <c r="AL1790" s="345"/>
      <c r="AM1790" s="345"/>
      <c r="AN1790" s="345"/>
      <c r="AO1790" s="345"/>
      <c r="AP1790" s="345"/>
      <c r="AQ1790" s="345"/>
      <c r="AR1790" s="345"/>
      <c r="AS1790" s="257"/>
    </row>
    <row r="1791" spans="1:45" ht="15">
      <c r="A1791" s="434"/>
      <c r="B1791" s="245" t="s">
        <v>1020</v>
      </c>
      <c r="C1791" s="242" t="s">
        <v>323</v>
      </c>
      <c r="D1791" s="246">
        <f>ROUND('7.  Persistence Report'!BC58,)</f>
        <v>52727</v>
      </c>
      <c r="E1791" s="246">
        <f>ROUND('7.  Persistence Report'!BD58,)</f>
        <v>52727</v>
      </c>
      <c r="F1791" s="246">
        <f>ROUND('7.  Persistence Report'!BE58,)</f>
        <v>52205</v>
      </c>
      <c r="G1791" s="246"/>
      <c r="H1791" s="246"/>
      <c r="I1791" s="246"/>
      <c r="J1791" s="246"/>
      <c r="K1791" s="246"/>
      <c r="L1791" s="246"/>
      <c r="M1791" s="246"/>
      <c r="N1791" s="246"/>
      <c r="O1791" s="246"/>
      <c r="P1791" s="246"/>
      <c r="Q1791" s="246">
        <v>12</v>
      </c>
      <c r="R1791" s="246">
        <f>ROUND(+'7.  Persistence Report'!X58,)</f>
        <v>24</v>
      </c>
      <c r="S1791" s="246">
        <f>ROUND(+'7.  Persistence Report'!Y58,)</f>
        <v>24</v>
      </c>
      <c r="T1791" s="246">
        <f>ROUND(+'7.  Persistence Report'!Z58,)</f>
        <v>24</v>
      </c>
      <c r="U1791" s="246"/>
      <c r="V1791" s="246"/>
      <c r="W1791" s="246"/>
      <c r="X1791" s="246"/>
      <c r="Y1791" s="246"/>
      <c r="Z1791" s="246"/>
      <c r="AA1791" s="246"/>
      <c r="AB1791" s="246"/>
      <c r="AC1791" s="246"/>
      <c r="AD1791" s="246"/>
      <c r="AE1791" s="360">
        <v>0</v>
      </c>
      <c r="AF1791" s="349">
        <v>0</v>
      </c>
      <c r="AG1791" s="349">
        <v>0.84899999999999998</v>
      </c>
      <c r="AH1791" s="349">
        <v>0.151</v>
      </c>
      <c r="AI1791" s="349"/>
      <c r="AJ1791" s="349"/>
      <c r="AK1791" s="349"/>
      <c r="AL1791" s="349"/>
      <c r="AM1791" s="349"/>
      <c r="AN1791" s="349"/>
      <c r="AO1791" s="349"/>
      <c r="AP1791" s="349"/>
      <c r="AQ1791" s="349"/>
      <c r="AR1791" s="349"/>
      <c r="AS1791" s="247">
        <f>SUM(AE1791:AR1791)</f>
        <v>1</v>
      </c>
    </row>
    <row r="1792" spans="1:45" ht="15">
      <c r="A1792" s="434"/>
      <c r="B1792" s="245" t="s">
        <v>709</v>
      </c>
      <c r="C1792" s="242" t="s">
        <v>325</v>
      </c>
      <c r="D1792" s="246"/>
      <c r="E1792" s="246"/>
      <c r="F1792" s="246"/>
      <c r="G1792" s="246"/>
      <c r="H1792" s="246"/>
      <c r="I1792" s="246"/>
      <c r="J1792" s="246"/>
      <c r="K1792" s="246"/>
      <c r="L1792" s="246"/>
      <c r="M1792" s="246"/>
      <c r="N1792" s="246"/>
      <c r="O1792" s="246"/>
      <c r="P1792" s="246"/>
      <c r="Q1792" s="246">
        <f>Q1791</f>
        <v>12</v>
      </c>
      <c r="R1792" s="246"/>
      <c r="S1792" s="246"/>
      <c r="T1792" s="246"/>
      <c r="U1792" s="246"/>
      <c r="V1792" s="246"/>
      <c r="W1792" s="246"/>
      <c r="X1792" s="246"/>
      <c r="Y1792" s="246"/>
      <c r="Z1792" s="246"/>
      <c r="AA1792" s="246"/>
      <c r="AB1792" s="246"/>
      <c r="AC1792" s="246"/>
      <c r="AD1792" s="246"/>
      <c r="AE1792" s="345">
        <f>AE1791</f>
        <v>0</v>
      </c>
      <c r="AF1792" s="345">
        <f t="shared" ref="AF1792:AR1792" si="3693">AF1791</f>
        <v>0</v>
      </c>
      <c r="AG1792" s="345">
        <f t="shared" si="3693"/>
        <v>0.84899999999999998</v>
      </c>
      <c r="AH1792" s="345">
        <f t="shared" si="3693"/>
        <v>0.151</v>
      </c>
      <c r="AI1792" s="345">
        <f t="shared" si="3693"/>
        <v>0</v>
      </c>
      <c r="AJ1792" s="345">
        <f t="shared" si="3693"/>
        <v>0</v>
      </c>
      <c r="AK1792" s="345">
        <f t="shared" si="3693"/>
        <v>0</v>
      </c>
      <c r="AL1792" s="345">
        <f t="shared" si="3693"/>
        <v>0</v>
      </c>
      <c r="AM1792" s="345">
        <f t="shared" si="3693"/>
        <v>0</v>
      </c>
      <c r="AN1792" s="345">
        <f t="shared" si="3693"/>
        <v>0</v>
      </c>
      <c r="AO1792" s="345">
        <f t="shared" si="3693"/>
        <v>0</v>
      </c>
      <c r="AP1792" s="345">
        <f t="shared" si="3693"/>
        <v>0</v>
      </c>
      <c r="AQ1792" s="345">
        <f t="shared" si="3693"/>
        <v>0</v>
      </c>
      <c r="AR1792" s="345">
        <f t="shared" si="3693"/>
        <v>0</v>
      </c>
      <c r="AS1792" s="257"/>
    </row>
    <row r="1793" spans="1:45" ht="15">
      <c r="A1793" s="434"/>
      <c r="B1793" s="245"/>
      <c r="C1793" s="242"/>
      <c r="D1793" s="782"/>
      <c r="E1793" s="782"/>
      <c r="F1793" s="782"/>
      <c r="G1793" s="782"/>
      <c r="H1793" s="782"/>
      <c r="I1793" s="782"/>
      <c r="J1793" s="782"/>
      <c r="K1793" s="782"/>
      <c r="L1793" s="782"/>
      <c r="M1793" s="782"/>
      <c r="N1793" s="782"/>
      <c r="O1793" s="782"/>
      <c r="P1793" s="782"/>
      <c r="Q1793" s="782"/>
      <c r="R1793" s="782"/>
      <c r="S1793" s="782"/>
      <c r="T1793" s="782"/>
      <c r="U1793" s="782"/>
      <c r="V1793" s="782"/>
      <c r="W1793" s="782"/>
      <c r="X1793" s="782"/>
      <c r="Y1793" s="782"/>
      <c r="Z1793" s="782"/>
      <c r="AA1793" s="782"/>
      <c r="AB1793" s="782"/>
      <c r="AC1793" s="782"/>
      <c r="AD1793" s="782"/>
      <c r="AE1793" s="345"/>
      <c r="AF1793" s="345"/>
      <c r="AG1793" s="345"/>
      <c r="AH1793" s="345"/>
      <c r="AI1793" s="345"/>
      <c r="AJ1793" s="345"/>
      <c r="AK1793" s="345"/>
      <c r="AL1793" s="345"/>
      <c r="AM1793" s="345"/>
      <c r="AN1793" s="345"/>
      <c r="AO1793" s="345"/>
      <c r="AP1793" s="345"/>
      <c r="AQ1793" s="345"/>
      <c r="AR1793" s="345"/>
      <c r="AS1793" s="257"/>
    </row>
    <row r="1794" spans="1:45" ht="15">
      <c r="A1794" s="434">
        <v>54</v>
      </c>
      <c r="B1794" s="245"/>
      <c r="C1794" s="242"/>
      <c r="D1794" s="782"/>
      <c r="E1794" s="782"/>
      <c r="F1794" s="782"/>
      <c r="G1794" s="782"/>
      <c r="H1794" s="782"/>
      <c r="I1794" s="782"/>
      <c r="J1794" s="782"/>
      <c r="K1794" s="782"/>
      <c r="L1794" s="782"/>
      <c r="M1794" s="782"/>
      <c r="N1794" s="782"/>
      <c r="O1794" s="782"/>
      <c r="P1794" s="782"/>
      <c r="Q1794" s="782"/>
      <c r="R1794" s="782"/>
      <c r="S1794" s="782"/>
      <c r="T1794" s="782"/>
      <c r="U1794" s="782"/>
      <c r="V1794" s="782"/>
      <c r="W1794" s="782"/>
      <c r="X1794" s="782"/>
      <c r="Y1794" s="782"/>
      <c r="Z1794" s="782"/>
      <c r="AA1794" s="782"/>
      <c r="AB1794" s="782"/>
      <c r="AC1794" s="782"/>
      <c r="AD1794" s="782"/>
      <c r="AE1794" s="345"/>
      <c r="AF1794" s="345"/>
      <c r="AG1794" s="345"/>
      <c r="AH1794" s="345"/>
      <c r="AI1794" s="345"/>
      <c r="AJ1794" s="345"/>
      <c r="AK1794" s="345"/>
      <c r="AL1794" s="345"/>
      <c r="AM1794" s="345"/>
      <c r="AN1794" s="345"/>
      <c r="AO1794" s="345"/>
      <c r="AP1794" s="345"/>
      <c r="AQ1794" s="345"/>
      <c r="AR1794" s="345"/>
      <c r="AS1794" s="257"/>
    </row>
    <row r="1795" spans="1:45" ht="15">
      <c r="A1795" s="434"/>
      <c r="B1795" s="245" t="s">
        <v>1019</v>
      </c>
      <c r="C1795" s="242" t="s">
        <v>323</v>
      </c>
      <c r="D1795" s="246">
        <f>ROUND(+'7.  Persistence Report'!BC59,)</f>
        <v>344105</v>
      </c>
      <c r="E1795" s="246">
        <f>ROUND(+'7.  Persistence Report'!BD59,)</f>
        <v>344105</v>
      </c>
      <c r="F1795" s="246">
        <f>ROUND(+'7.  Persistence Report'!BE59,)</f>
        <v>344105</v>
      </c>
      <c r="G1795" s="246"/>
      <c r="H1795" s="246"/>
      <c r="I1795" s="246"/>
      <c r="J1795" s="246"/>
      <c r="K1795" s="246"/>
      <c r="L1795" s="246"/>
      <c r="M1795" s="246"/>
      <c r="N1795" s="246"/>
      <c r="O1795" s="246"/>
      <c r="P1795" s="246"/>
      <c r="Q1795" s="246">
        <v>12</v>
      </c>
      <c r="R1795" s="246"/>
      <c r="S1795" s="246"/>
      <c r="T1795" s="246"/>
      <c r="U1795" s="246"/>
      <c r="V1795" s="246"/>
      <c r="W1795" s="246"/>
      <c r="X1795" s="246"/>
      <c r="Y1795" s="246"/>
      <c r="Z1795" s="246"/>
      <c r="AA1795" s="246"/>
      <c r="AB1795" s="246"/>
      <c r="AC1795" s="246"/>
      <c r="AD1795" s="246"/>
      <c r="AE1795" s="360">
        <v>0</v>
      </c>
      <c r="AF1795" s="349">
        <v>0.11</v>
      </c>
      <c r="AG1795" s="349">
        <v>0.67</v>
      </c>
      <c r="AH1795" s="349">
        <v>7.0000000000000007E-2</v>
      </c>
      <c r="AI1795" s="349"/>
      <c r="AJ1795" s="349"/>
      <c r="AK1795" s="349"/>
      <c r="AL1795" s="349"/>
      <c r="AM1795" s="349"/>
      <c r="AN1795" s="349"/>
      <c r="AO1795" s="349"/>
      <c r="AP1795" s="349"/>
      <c r="AQ1795" s="349"/>
      <c r="AR1795" s="349"/>
      <c r="AS1795" s="247">
        <f>SUM(AE1795:AR1795)</f>
        <v>0.85000000000000009</v>
      </c>
    </row>
    <row r="1796" spans="1:45" ht="15">
      <c r="A1796" s="434"/>
      <c r="B1796" s="245" t="s">
        <v>709</v>
      </c>
      <c r="C1796" s="242" t="s">
        <v>325</v>
      </c>
      <c r="D1796" s="246"/>
      <c r="E1796" s="246"/>
      <c r="F1796" s="246"/>
      <c r="G1796" s="246"/>
      <c r="H1796" s="246"/>
      <c r="I1796" s="246"/>
      <c r="J1796" s="246"/>
      <c r="K1796" s="246"/>
      <c r="L1796" s="246"/>
      <c r="M1796" s="246"/>
      <c r="N1796" s="246"/>
      <c r="O1796" s="246"/>
      <c r="P1796" s="246"/>
      <c r="Q1796" s="246">
        <f>Q1795</f>
        <v>12</v>
      </c>
      <c r="R1796" s="246"/>
      <c r="S1796" s="246"/>
      <c r="T1796" s="246"/>
      <c r="U1796" s="246"/>
      <c r="V1796" s="246"/>
      <c r="W1796" s="246"/>
      <c r="X1796" s="246"/>
      <c r="Y1796" s="246"/>
      <c r="Z1796" s="246"/>
      <c r="AA1796" s="246"/>
      <c r="AB1796" s="246"/>
      <c r="AC1796" s="246"/>
      <c r="AD1796" s="246"/>
      <c r="AE1796" s="345">
        <f>AE1795</f>
        <v>0</v>
      </c>
      <c r="AF1796" s="345">
        <f t="shared" ref="AF1796:AR1796" si="3694">AF1795</f>
        <v>0.11</v>
      </c>
      <c r="AG1796" s="345">
        <f t="shared" si="3694"/>
        <v>0.67</v>
      </c>
      <c r="AH1796" s="345">
        <f t="shared" si="3694"/>
        <v>7.0000000000000007E-2</v>
      </c>
      <c r="AI1796" s="345">
        <f t="shared" si="3694"/>
        <v>0</v>
      </c>
      <c r="AJ1796" s="345">
        <f t="shared" si="3694"/>
        <v>0</v>
      </c>
      <c r="AK1796" s="345">
        <f t="shared" si="3694"/>
        <v>0</v>
      </c>
      <c r="AL1796" s="345">
        <f t="shared" si="3694"/>
        <v>0</v>
      </c>
      <c r="AM1796" s="345">
        <f t="shared" si="3694"/>
        <v>0</v>
      </c>
      <c r="AN1796" s="345">
        <f t="shared" si="3694"/>
        <v>0</v>
      </c>
      <c r="AO1796" s="345">
        <f t="shared" si="3694"/>
        <v>0</v>
      </c>
      <c r="AP1796" s="345">
        <f t="shared" si="3694"/>
        <v>0</v>
      </c>
      <c r="AQ1796" s="345">
        <f t="shared" si="3694"/>
        <v>0</v>
      </c>
      <c r="AR1796" s="345">
        <f t="shared" si="3694"/>
        <v>0</v>
      </c>
      <c r="AS1796" s="257"/>
    </row>
    <row r="1797" spans="1:45" ht="15">
      <c r="A1797" s="799"/>
      <c r="B1797" s="245"/>
      <c r="C1797" s="242"/>
      <c r="D1797" s="800"/>
      <c r="E1797" s="800"/>
      <c r="F1797" s="800"/>
      <c r="G1797" s="800"/>
      <c r="H1797" s="800"/>
      <c r="I1797" s="800"/>
      <c r="J1797" s="800"/>
      <c r="K1797" s="800"/>
      <c r="L1797" s="800"/>
      <c r="M1797" s="800"/>
      <c r="N1797" s="800"/>
      <c r="O1797" s="800"/>
      <c r="P1797" s="800"/>
      <c r="Q1797" s="800"/>
      <c r="R1797" s="800"/>
      <c r="S1797" s="800"/>
      <c r="T1797" s="800"/>
      <c r="U1797" s="800"/>
      <c r="V1797" s="800"/>
      <c r="W1797" s="800"/>
      <c r="X1797" s="800"/>
      <c r="Y1797" s="800"/>
      <c r="Z1797" s="800"/>
      <c r="AA1797" s="800"/>
      <c r="AB1797" s="800"/>
      <c r="AC1797" s="800"/>
      <c r="AD1797" s="800"/>
      <c r="AE1797" s="345"/>
      <c r="AF1797" s="345"/>
      <c r="AG1797" s="345"/>
      <c r="AH1797" s="345"/>
      <c r="AI1797" s="345"/>
      <c r="AJ1797" s="345"/>
      <c r="AK1797" s="345"/>
      <c r="AL1797" s="345"/>
      <c r="AM1797" s="345"/>
      <c r="AN1797" s="345"/>
      <c r="AO1797" s="345"/>
      <c r="AP1797" s="345"/>
      <c r="AQ1797" s="345"/>
      <c r="AR1797" s="345"/>
      <c r="AS1797" s="257"/>
    </row>
    <row r="1798" spans="1:45" ht="15.6">
      <c r="B1798" s="277" t="s">
        <v>735</v>
      </c>
      <c r="C1798" s="279"/>
      <c r="D1798" s="279">
        <f>SUM(D1622:D1796)</f>
        <v>34784856</v>
      </c>
      <c r="E1798" s="279">
        <f>SUM(E1622:E1796)</f>
        <v>34769300</v>
      </c>
      <c r="F1798" s="279">
        <f>SUM(F1622:F1796)</f>
        <v>34748037</v>
      </c>
      <c r="G1798" s="279"/>
      <c r="H1798" s="279"/>
      <c r="I1798" s="279"/>
      <c r="J1798" s="279"/>
      <c r="K1798" s="279"/>
      <c r="L1798" s="279"/>
      <c r="M1798" s="279"/>
      <c r="N1798" s="279"/>
      <c r="O1798" s="279"/>
      <c r="P1798" s="279"/>
      <c r="Q1798" s="279"/>
      <c r="R1798" s="279">
        <f>SUM(R1622:R1796)</f>
        <v>6250</v>
      </c>
      <c r="S1798" s="279">
        <f>SUM(S1622:S1796)</f>
        <v>6262</v>
      </c>
      <c r="T1798" s="279">
        <f>SUM(T1622:T1796)</f>
        <v>6259</v>
      </c>
      <c r="U1798" s="279"/>
      <c r="V1798" s="279"/>
      <c r="W1798" s="279"/>
      <c r="X1798" s="279"/>
      <c r="Y1798" s="279"/>
      <c r="Z1798" s="279"/>
      <c r="AA1798" s="279"/>
      <c r="AB1798" s="279"/>
      <c r="AC1798" s="279"/>
      <c r="AD1798" s="279"/>
      <c r="AE1798" s="279">
        <f>IF(AE1620="kWh",SUMPRODUCT(D1622:D1796,AE1622:AE1796))</f>
        <v>0</v>
      </c>
      <c r="AF1798" s="279">
        <f>IF(AF1620="kWh",SUMPRODUCT(D1622:D1796,AF1622:AF1796))</f>
        <v>4659480.6100000003</v>
      </c>
      <c r="AG1798" s="279">
        <f>IF(AG1620="kw",SUMPRODUCT(Q1622:Q1796,R1622:R1796,AG1622:AG1796),SUMPRODUCT(D1622:D1796,AG1622:AG1796))</f>
        <v>11101.752</v>
      </c>
      <c r="AH1798" s="279">
        <f>IF(AH1620="kw",SUMPRODUCT(Q1622:Q1796,R1622:R1796,AH1622:AH1796),SUMPRODUCT(D1622:D1796,AH1622:AH1796))</f>
        <v>6122.3280000000013</v>
      </c>
      <c r="AI1798" s="279">
        <f>IF(AI1620="kw",SUMPRODUCT(Q1622:Q1796,R1622:R1796,AI1622:AI1796),SUMPRODUCT(D1622:D1796,AI1622:AI1796))</f>
        <v>53715.839999999997</v>
      </c>
      <c r="AJ1798" s="279">
        <f>IF(AJ1620="kw",SUMPRODUCT(Q1622:Q1796,R1622:R1796,AJ1622:AJ1796),SUMPRODUCT(D1622:D1796,AJ1622:AJ1796))</f>
        <v>0</v>
      </c>
      <c r="AK1798" s="279">
        <f>IF(AK1620="kw",SUMPRODUCT(Q1622:Q1796,R1622:R1796,AK1622:AK1796),SUMPRODUCT(D1622:D1796,AK1622:AK1796))</f>
        <v>36</v>
      </c>
      <c r="AL1798" s="279">
        <f>IF(AL1620="kw",SUMPRODUCT(Q1622:Q1796,R1622:R1796,AL1622:AL1796),SUMPRODUCT(D1622:D1796,AL1622:AL1796))</f>
        <v>0</v>
      </c>
      <c r="AM1798" s="279">
        <f>IF(AM1620="kw",SUMPRODUCT(Q1622:Q1796,R1622:R1796,AM1622:AM1796),SUMPRODUCT(D1622:D1796,AM1622:AM1796))</f>
        <v>0</v>
      </c>
      <c r="AN1798" s="279">
        <f>IF(AN1620="kw",SUMPRODUCT(Q1622:Q1796,R1622:R1796,AN1622:AN1796),SUMPRODUCT(D1622:D1796,AN1622:AN1796))</f>
        <v>0</v>
      </c>
      <c r="AO1798" s="279">
        <f>IF(AO1620="kw",SUMPRODUCT(Q1622:Q1796,R1622:R1796,AO1622:AO1796),SUMPRODUCT(D1622:D1796,AO1622:AO1796))</f>
        <v>0</v>
      </c>
      <c r="AP1798" s="279">
        <f>IF(AP1620="kw",SUMPRODUCT(Q1622:Q1796,R1622:R1796,AP1622:AP1796),SUMPRODUCT(D1622:D1796,AP1622:AP1796))</f>
        <v>0</v>
      </c>
      <c r="AQ1798" s="279">
        <f>IF(AQ1620="kw",SUMPRODUCT(Q1622:Q1796,R1622:R1796,AQ1622:AQ1796),SUMPRODUCT(D1622:D1796,AQ1622:AQ1796))</f>
        <v>0</v>
      </c>
      <c r="AR1798" s="279">
        <f>IF(AR1620="kw",SUMPRODUCT(Q1622:Q1796,R1622:R1796,AR1622:AR1796),SUMPRODUCT(D1622:D1796,AR1622:AR1796))</f>
        <v>0</v>
      </c>
      <c r="AS1798" s="280"/>
    </row>
    <row r="1799" spans="1:45" ht="15.6">
      <c r="B1799" s="332" t="s">
        <v>736</v>
      </c>
      <c r="C1799" s="333"/>
      <c r="D1799" s="333"/>
      <c r="E1799" s="333"/>
      <c r="F1799" s="333"/>
      <c r="G1799" s="333"/>
      <c r="H1799" s="333"/>
      <c r="I1799" s="333"/>
      <c r="J1799" s="333"/>
      <c r="K1799" s="333"/>
      <c r="L1799" s="333"/>
      <c r="M1799" s="333"/>
      <c r="N1799" s="333"/>
      <c r="O1799" s="333"/>
      <c r="P1799" s="333"/>
      <c r="Q1799" s="333"/>
      <c r="R1799" s="333"/>
      <c r="S1799" s="333"/>
      <c r="T1799" s="333"/>
      <c r="U1799" s="333"/>
      <c r="V1799" s="333"/>
      <c r="W1799" s="333"/>
      <c r="X1799" s="333"/>
      <c r="Y1799" s="333"/>
      <c r="Z1799" s="333"/>
      <c r="AA1799" s="333"/>
      <c r="AB1799" s="333"/>
      <c r="AC1799" s="333"/>
      <c r="AD1799" s="333"/>
      <c r="AE1799" s="333">
        <f>HLOOKUP(AE1619,'2. LRAMVA Threshold'!$B$56:$Q$74,15,FALSE)</f>
        <v>0</v>
      </c>
      <c r="AF1799" s="333">
        <f>HLOOKUP(AF1619,'2. LRAMVA Threshold'!$B$56:$Q$74,15,FALSE)</f>
        <v>12999170.65</v>
      </c>
      <c r="AG1799" s="333">
        <f>HLOOKUP(AG1619,'2. LRAMVA Threshold'!$B$56:$Q$74,15,FALSE)</f>
        <v>63308</v>
      </c>
      <c r="AH1799" s="333">
        <f>HLOOKUP(AH1619,'2. LRAMVA Threshold'!$B$56:$Q$74,15,FALSE)</f>
        <v>67208</v>
      </c>
      <c r="AI1799" s="333">
        <f>HLOOKUP(AI1619,'2. LRAMVA Threshold'!$B$56:$Q$74,15,FALSE)</f>
        <v>51607</v>
      </c>
      <c r="AJ1799" s="333">
        <f>HLOOKUP(AJ1619,'2. LRAMVA Threshold'!$B$56:$Q$74,15,FALSE)</f>
        <v>74280.98</v>
      </c>
      <c r="AK1799" s="333">
        <f>HLOOKUP(AK1619,'2. LRAMVA Threshold'!$B$56:$Q$74,15,FALSE)</f>
        <v>6251</v>
      </c>
      <c r="AL1799" s="333">
        <f>HLOOKUP(AL1619,'2. LRAMVA Threshold'!$B$56:$Q$74,15,FALSE)</f>
        <v>0</v>
      </c>
      <c r="AM1799" s="333">
        <f>HLOOKUP(AM1619,'2. LRAMVA Threshold'!$B$56:$Q$74,15,FALSE)</f>
        <v>0</v>
      </c>
      <c r="AN1799" s="333">
        <f>HLOOKUP(AN1619,'2. LRAMVA Threshold'!$B$56:$Q$74,15,FALSE)</f>
        <v>0</v>
      </c>
      <c r="AO1799" s="333">
        <f>HLOOKUP(AO1619,'2. LRAMVA Threshold'!$B$56:$Q$74,15,FALSE)</f>
        <v>0</v>
      </c>
      <c r="AP1799" s="333">
        <f>HLOOKUP(AP1619,'2. LRAMVA Threshold'!$B$56:$Q$74,15,FALSE)</f>
        <v>0</v>
      </c>
      <c r="AQ1799" s="333">
        <f>HLOOKUP(AQ1619,'2. LRAMVA Threshold'!$B$56:$Q$74,15,FALSE)</f>
        <v>0</v>
      </c>
      <c r="AR1799" s="333">
        <f>HLOOKUP(AR1619,'2. LRAMVA Threshold'!$B$56:$Q$74,15,FALSE)</f>
        <v>0</v>
      </c>
      <c r="AS1799" s="369"/>
    </row>
    <row r="1800" spans="1:45" ht="15">
      <c r="B1800" s="426"/>
      <c r="C1800" s="335"/>
      <c r="D1800" s="336"/>
      <c r="E1800" s="336"/>
      <c r="F1800" s="336"/>
      <c r="G1800" s="336"/>
      <c r="H1800" s="336"/>
      <c r="I1800" s="336"/>
      <c r="J1800" s="336"/>
      <c r="K1800" s="336"/>
      <c r="L1800" s="336"/>
      <c r="M1800" s="336"/>
      <c r="N1800" s="336"/>
      <c r="O1800" s="336"/>
      <c r="P1800" s="336"/>
      <c r="Q1800" s="336"/>
      <c r="R1800" s="337"/>
      <c r="S1800" s="336"/>
      <c r="T1800" s="336"/>
      <c r="U1800" s="336"/>
      <c r="V1800" s="338"/>
      <c r="W1800" s="338"/>
      <c r="X1800" s="338"/>
      <c r="Y1800" s="338"/>
      <c r="Z1800" s="336"/>
      <c r="AA1800" s="336"/>
      <c r="AB1800" s="336"/>
      <c r="AC1800" s="336"/>
      <c r="AD1800" s="336"/>
      <c r="AE1800" s="339"/>
      <c r="AF1800" s="339"/>
      <c r="AG1800" s="339"/>
      <c r="AH1800" s="339"/>
      <c r="AI1800" s="339"/>
      <c r="AJ1800" s="339"/>
      <c r="AK1800" s="339"/>
      <c r="AL1800" s="339"/>
      <c r="AM1800" s="339"/>
      <c r="AN1800" s="339"/>
      <c r="AO1800" s="339"/>
      <c r="AP1800" s="339"/>
      <c r="AQ1800" s="339"/>
      <c r="AR1800" s="339"/>
      <c r="AS1800" s="340"/>
    </row>
    <row r="1801" spans="1:45" ht="15">
      <c r="B1801" s="274" t="s">
        <v>737</v>
      </c>
      <c r="C1801" s="287"/>
      <c r="D1801" s="287"/>
      <c r="E1801" s="320"/>
      <c r="F1801" s="320"/>
      <c r="G1801" s="320"/>
      <c r="H1801" s="320"/>
      <c r="I1801" s="320"/>
      <c r="J1801" s="320"/>
      <c r="K1801" s="320"/>
      <c r="L1801" s="320"/>
      <c r="M1801" s="320"/>
      <c r="N1801" s="320"/>
      <c r="O1801" s="320"/>
      <c r="P1801" s="320"/>
      <c r="Q1801" s="320"/>
      <c r="R1801" s="242"/>
      <c r="S1801" s="289"/>
      <c r="T1801" s="289"/>
      <c r="U1801" s="289"/>
      <c r="V1801" s="288"/>
      <c r="W1801" s="288"/>
      <c r="X1801" s="288"/>
      <c r="Y1801" s="288"/>
      <c r="Z1801" s="289"/>
      <c r="AA1801" s="289"/>
      <c r="AB1801" s="289"/>
      <c r="AC1801" s="289"/>
      <c r="AD1801" s="289"/>
      <c r="AE1801" s="670">
        <f>HLOOKUP(AE35,'3.  Distribution Rates'!$C$122:$P$136,15,FALSE)</f>
        <v>0</v>
      </c>
      <c r="AF1801" s="670">
        <f>HLOOKUP(AF35,'3.  Distribution Rates'!$C$122:$P$136,15,FALSE)</f>
        <v>2.8299999999999999E-2</v>
      </c>
      <c r="AG1801" s="670">
        <f>HLOOKUP(AG35,'3.  Distribution Rates'!$C$122:$P$136,15,FALSE)</f>
        <v>5.9844999999999997</v>
      </c>
      <c r="AH1801" s="670">
        <f>HLOOKUP(AH35,'3.  Distribution Rates'!$C$122:$P$136,15,FALSE)</f>
        <v>5.5121000000000002</v>
      </c>
      <c r="AI1801" s="670">
        <f>HLOOKUP(AI35,'3.  Distribution Rates'!$C$122:$P$136,15,FALSE)</f>
        <v>5.431</v>
      </c>
      <c r="AJ1801" s="670">
        <f>HLOOKUP(AJ35,'3.  Distribution Rates'!$C$122:$P$136,15,FALSE)</f>
        <v>2.9700000000000001E-2</v>
      </c>
      <c r="AK1801" s="670">
        <f>HLOOKUP(AK35,'3.  Distribution Rates'!$C$122:$P$136,15,FALSE)</f>
        <v>7.3273000000000001</v>
      </c>
      <c r="AL1801" s="670">
        <f>HLOOKUP(AL35,'3.  Distribution Rates'!$C$122:$P$136,15,FALSE)</f>
        <v>0</v>
      </c>
      <c r="AM1801" s="670">
        <f>HLOOKUP(AM35,'3.  Distribution Rates'!$C$122:$P$136,15,FALSE)</f>
        <v>0</v>
      </c>
      <c r="AN1801" s="670">
        <f>HLOOKUP(AN35,'3.  Distribution Rates'!$C$122:$P$136,15,FALSE)</f>
        <v>0</v>
      </c>
      <c r="AO1801" s="670">
        <f>HLOOKUP(AO35,'3.  Distribution Rates'!$C$122:$P$136,15,FALSE)</f>
        <v>0</v>
      </c>
      <c r="AP1801" s="670">
        <f>HLOOKUP(AP35,'3.  Distribution Rates'!$C$122:$P$136,15,FALSE)</f>
        <v>0</v>
      </c>
      <c r="AQ1801" s="670">
        <f>HLOOKUP(AQ35,'3.  Distribution Rates'!$C$122:$P$136,15,FALSE)</f>
        <v>0</v>
      </c>
      <c r="AR1801" s="670">
        <f>HLOOKUP(AR35,'3.  Distribution Rates'!$C$122:$P$136,15,FALSE)</f>
        <v>0</v>
      </c>
      <c r="AS1801" s="371"/>
    </row>
    <row r="1802" spans="1:45" ht="15" hidden="1">
      <c r="B1802" s="274" t="s">
        <v>738</v>
      </c>
      <c r="C1802" s="292"/>
      <c r="D1802" s="234"/>
      <c r="E1802" s="231"/>
      <c r="F1802" s="231"/>
      <c r="G1802" s="231"/>
      <c r="H1802" s="231"/>
      <c r="I1802" s="231"/>
      <c r="J1802" s="231"/>
      <c r="K1802" s="231"/>
      <c r="L1802" s="231"/>
      <c r="M1802" s="231"/>
      <c r="N1802" s="231"/>
      <c r="O1802" s="231"/>
      <c r="P1802" s="231"/>
      <c r="Q1802" s="231"/>
      <c r="R1802" s="242"/>
      <c r="S1802" s="231"/>
      <c r="T1802" s="231"/>
      <c r="U1802" s="231"/>
      <c r="V1802" s="234"/>
      <c r="W1802" s="234"/>
      <c r="X1802" s="234"/>
      <c r="Y1802" s="234"/>
      <c r="Z1802" s="231"/>
      <c r="AA1802" s="231"/>
      <c r="AB1802" s="231"/>
      <c r="AC1802" s="231"/>
      <c r="AD1802" s="231"/>
      <c r="AE1802" s="322">
        <f>'4.  2011-2014 LRAM'!AM146*AE1801</f>
        <v>0</v>
      </c>
      <c r="AF1802" s="322">
        <f>'4.  2011-2014 LRAM'!AN146*AF1801</f>
        <v>0</v>
      </c>
      <c r="AG1802" s="322">
        <f>'4.  2011-2014 LRAM'!AO146*AG1801</f>
        <v>0</v>
      </c>
      <c r="AH1802" s="322">
        <f>'4.  2011-2014 LRAM'!AP146*AH1801</f>
        <v>0</v>
      </c>
      <c r="AI1802" s="322">
        <f>'4.  2011-2014 LRAM'!AQ146*AI1801</f>
        <v>0</v>
      </c>
      <c r="AJ1802" s="322">
        <f>'4.  2011-2014 LRAM'!AR146*AJ1801</f>
        <v>0</v>
      </c>
      <c r="AK1802" s="322">
        <f>'4.  2011-2014 LRAM'!AS146*AK1801</f>
        <v>0</v>
      </c>
      <c r="AL1802" s="322">
        <f>'4.  2011-2014 LRAM'!AT146*AL1801</f>
        <v>0</v>
      </c>
      <c r="AM1802" s="322">
        <f>'4.  2011-2014 LRAM'!AU146*AM1801</f>
        <v>0</v>
      </c>
      <c r="AN1802" s="322">
        <f>'4.  2011-2014 LRAM'!AV146*AN1801</f>
        <v>0</v>
      </c>
      <c r="AO1802" s="322">
        <f>'4.  2011-2014 LRAM'!AW146*AO1801</f>
        <v>0</v>
      </c>
      <c r="AP1802" s="322">
        <f>'4.  2011-2014 LRAM'!AX146*AP1801</f>
        <v>0</v>
      </c>
      <c r="AQ1802" s="322">
        <f>'4.  2011-2014 LRAM'!AY146*AQ1801</f>
        <v>0</v>
      </c>
      <c r="AR1802" s="322">
        <f>'4.  2011-2014 LRAM'!AZ146*AR1801</f>
        <v>0</v>
      </c>
      <c r="AS1802" s="507">
        <f>SUM(AE1802:AR1802)</f>
        <v>0</v>
      </c>
    </row>
    <row r="1803" spans="1:45" ht="15" hidden="1">
      <c r="B1803" s="274" t="s">
        <v>739</v>
      </c>
      <c r="C1803" s="292"/>
      <c r="D1803" s="234"/>
      <c r="E1803" s="231"/>
      <c r="F1803" s="231"/>
      <c r="G1803" s="231"/>
      <c r="H1803" s="231"/>
      <c r="I1803" s="231"/>
      <c r="J1803" s="231"/>
      <c r="K1803" s="231"/>
      <c r="L1803" s="231"/>
      <c r="M1803" s="231"/>
      <c r="N1803" s="231"/>
      <c r="O1803" s="231"/>
      <c r="P1803" s="231"/>
      <c r="Q1803" s="231"/>
      <c r="R1803" s="242"/>
      <c r="S1803" s="231"/>
      <c r="T1803" s="231"/>
      <c r="U1803" s="231"/>
      <c r="V1803" s="234"/>
      <c r="W1803" s="234"/>
      <c r="X1803" s="234"/>
      <c r="Y1803" s="234"/>
      <c r="Z1803" s="231"/>
      <c r="AA1803" s="231"/>
      <c r="AB1803" s="231"/>
      <c r="AC1803" s="231"/>
      <c r="AD1803" s="231"/>
      <c r="AE1803" s="322">
        <f>'4.  2011-2014 LRAM'!AM285*AE1801</f>
        <v>0</v>
      </c>
      <c r="AF1803" s="322">
        <f>'4.  2011-2014 LRAM'!AN285*AF1801</f>
        <v>0</v>
      </c>
      <c r="AG1803" s="322">
        <f>'4.  2011-2014 LRAM'!AO285*AG1801</f>
        <v>0</v>
      </c>
      <c r="AH1803" s="322">
        <f>'4.  2011-2014 LRAM'!AP285*AH1801</f>
        <v>0</v>
      </c>
      <c r="AI1803" s="322">
        <f>'4.  2011-2014 LRAM'!AQ285*AI1801</f>
        <v>0</v>
      </c>
      <c r="AJ1803" s="322">
        <f>'4.  2011-2014 LRAM'!AR285*AJ1801</f>
        <v>0</v>
      </c>
      <c r="AK1803" s="322">
        <f>'4.  2011-2014 LRAM'!AS285*AK1801</f>
        <v>0</v>
      </c>
      <c r="AL1803" s="322">
        <f>'4.  2011-2014 LRAM'!AT285*AL1801</f>
        <v>0</v>
      </c>
      <c r="AM1803" s="322">
        <f>'4.  2011-2014 LRAM'!AU285*AM1801</f>
        <v>0</v>
      </c>
      <c r="AN1803" s="322">
        <f>'4.  2011-2014 LRAM'!AV285*AN1801</f>
        <v>0</v>
      </c>
      <c r="AO1803" s="322">
        <f>'4.  2011-2014 LRAM'!AW285*AO1801</f>
        <v>0</v>
      </c>
      <c r="AP1803" s="322">
        <f>'4.  2011-2014 LRAM'!AX285*AP1801</f>
        <v>0</v>
      </c>
      <c r="AQ1803" s="322">
        <f>'4.  2011-2014 LRAM'!AY285*AQ1801</f>
        <v>0</v>
      </c>
      <c r="AR1803" s="322">
        <f>'4.  2011-2014 LRAM'!AZ285*AR1801</f>
        <v>0</v>
      </c>
      <c r="AS1803" s="507">
        <f t="shared" ref="AS1803" si="3695">SUM(AE1803:AR1803)</f>
        <v>0</v>
      </c>
    </row>
    <row r="1804" spans="1:45" ht="15" hidden="1">
      <c r="B1804" s="274" t="s">
        <v>740</v>
      </c>
      <c r="C1804" s="292"/>
      <c r="D1804" s="234"/>
      <c r="E1804" s="231"/>
      <c r="F1804" s="231"/>
      <c r="G1804" s="231"/>
      <c r="H1804" s="231"/>
      <c r="I1804" s="231"/>
      <c r="J1804" s="231"/>
      <c r="K1804" s="231"/>
      <c r="L1804" s="231"/>
      <c r="M1804" s="231"/>
      <c r="N1804" s="231"/>
      <c r="O1804" s="231"/>
      <c r="P1804" s="231"/>
      <c r="Q1804" s="231"/>
      <c r="R1804" s="242"/>
      <c r="S1804" s="231"/>
      <c r="T1804" s="231"/>
      <c r="U1804" s="231"/>
      <c r="V1804" s="234"/>
      <c r="W1804" s="234"/>
      <c r="X1804" s="234"/>
      <c r="Y1804" s="234"/>
      <c r="Z1804" s="231"/>
      <c r="AA1804" s="231"/>
      <c r="AB1804" s="231"/>
      <c r="AC1804" s="231"/>
      <c r="AD1804" s="231"/>
      <c r="AE1804" s="322">
        <f>'4.  2011-2014 LRAM'!AM421*AE1801</f>
        <v>0</v>
      </c>
      <c r="AF1804" s="322">
        <f>'4.  2011-2014 LRAM'!AN421*AF1801</f>
        <v>0</v>
      </c>
      <c r="AG1804" s="322">
        <f>'4.  2011-2014 LRAM'!AO421*AG1801</f>
        <v>0</v>
      </c>
      <c r="AH1804" s="322">
        <f>'4.  2011-2014 LRAM'!AP421*AH1801</f>
        <v>0</v>
      </c>
      <c r="AI1804" s="322">
        <f>'4.  2011-2014 LRAM'!AQ421*AI1801</f>
        <v>0</v>
      </c>
      <c r="AJ1804" s="322">
        <f>'4.  2011-2014 LRAM'!AR421*AJ1801</f>
        <v>0</v>
      </c>
      <c r="AK1804" s="322">
        <f>'4.  2011-2014 LRAM'!AS421*AK1801</f>
        <v>0</v>
      </c>
      <c r="AL1804" s="322">
        <f>'4.  2011-2014 LRAM'!AT421*AL1801</f>
        <v>0</v>
      </c>
      <c r="AM1804" s="322">
        <f>'4.  2011-2014 LRAM'!AU421*AM1801</f>
        <v>0</v>
      </c>
      <c r="AN1804" s="322">
        <f>'4.  2011-2014 LRAM'!AV421*AN1801</f>
        <v>0</v>
      </c>
      <c r="AO1804" s="322">
        <f>'4.  2011-2014 LRAM'!AW421*AO1801</f>
        <v>0</v>
      </c>
      <c r="AP1804" s="322">
        <f>'4.  2011-2014 LRAM'!AX421*AP1801</f>
        <v>0</v>
      </c>
      <c r="AQ1804" s="322">
        <f>'4.  2011-2014 LRAM'!AY421*AQ1801</f>
        <v>0</v>
      </c>
      <c r="AR1804" s="322">
        <f>'4.  2011-2014 LRAM'!AZ421*AR1801</f>
        <v>0</v>
      </c>
      <c r="AS1804" s="507">
        <f>SUM(AE1804:AR1804)</f>
        <v>0</v>
      </c>
    </row>
    <row r="1805" spans="1:45" ht="15" hidden="1">
      <c r="B1805" s="274" t="s">
        <v>741</v>
      </c>
      <c r="C1805" s="292"/>
      <c r="D1805" s="234"/>
      <c r="E1805" s="231"/>
      <c r="F1805" s="231"/>
      <c r="G1805" s="231"/>
      <c r="H1805" s="231"/>
      <c r="I1805" s="231"/>
      <c r="J1805" s="231"/>
      <c r="K1805" s="231"/>
      <c r="L1805" s="231"/>
      <c r="M1805" s="231"/>
      <c r="N1805" s="231"/>
      <c r="O1805" s="231"/>
      <c r="P1805" s="231"/>
      <c r="Q1805" s="231"/>
      <c r="R1805" s="242"/>
      <c r="S1805" s="231"/>
      <c r="T1805" s="231"/>
      <c r="U1805" s="231"/>
      <c r="V1805" s="234"/>
      <c r="W1805" s="234"/>
      <c r="X1805" s="234"/>
      <c r="Y1805" s="234"/>
      <c r="Z1805" s="231"/>
      <c r="AA1805" s="231"/>
      <c r="AB1805" s="231"/>
      <c r="AC1805" s="231"/>
      <c r="AD1805" s="231"/>
      <c r="AE1805" s="322">
        <f>'4.  2011-2014 LRAM'!AM558*AE1801</f>
        <v>0</v>
      </c>
      <c r="AF1805" s="322">
        <f>'4.  2011-2014 LRAM'!AN558*AF1801</f>
        <v>0</v>
      </c>
      <c r="AG1805" s="322">
        <f>'4.  2011-2014 LRAM'!AO558*AG1801</f>
        <v>0</v>
      </c>
      <c r="AH1805" s="322">
        <f>'4.  2011-2014 LRAM'!AP558*AH1801</f>
        <v>0</v>
      </c>
      <c r="AI1805" s="322">
        <f>'4.  2011-2014 LRAM'!AQ558*AI1801</f>
        <v>0</v>
      </c>
      <c r="AJ1805" s="322">
        <f>'4.  2011-2014 LRAM'!AR558*AJ1801</f>
        <v>0</v>
      </c>
      <c r="AK1805" s="322">
        <f>'4.  2011-2014 LRAM'!AS558*AK1801</f>
        <v>0</v>
      </c>
      <c r="AL1805" s="322">
        <f>'4.  2011-2014 LRAM'!AT558*AL1801</f>
        <v>0</v>
      </c>
      <c r="AM1805" s="322">
        <f>'4.  2011-2014 LRAM'!AU558*AM1801</f>
        <v>0</v>
      </c>
      <c r="AN1805" s="322">
        <f>'4.  2011-2014 LRAM'!AV558*AN1801</f>
        <v>0</v>
      </c>
      <c r="AO1805" s="322">
        <f>'4.  2011-2014 LRAM'!AW558*AO1801</f>
        <v>0</v>
      </c>
      <c r="AP1805" s="322">
        <f>'4.  2011-2014 LRAM'!AX558*AP1801</f>
        <v>0</v>
      </c>
      <c r="AQ1805" s="322">
        <f>'4.  2011-2014 LRAM'!AY558*AQ1801</f>
        <v>0</v>
      </c>
      <c r="AR1805" s="322">
        <f>'4.  2011-2014 LRAM'!AZ558*AR1801</f>
        <v>0</v>
      </c>
      <c r="AS1805" s="507">
        <f>SUM(AE1805:AR1805)</f>
        <v>0</v>
      </c>
    </row>
    <row r="1806" spans="1:45" ht="15" hidden="1">
      <c r="B1806" s="274" t="s">
        <v>742</v>
      </c>
      <c r="C1806" s="292"/>
      <c r="D1806" s="234"/>
      <c r="E1806" s="231"/>
      <c r="F1806" s="231"/>
      <c r="G1806" s="231"/>
      <c r="H1806" s="231"/>
      <c r="I1806" s="231"/>
      <c r="J1806" s="231"/>
      <c r="K1806" s="231"/>
      <c r="L1806" s="231"/>
      <c r="M1806" s="231"/>
      <c r="N1806" s="231"/>
      <c r="O1806" s="231"/>
      <c r="P1806" s="231"/>
      <c r="Q1806" s="231"/>
      <c r="R1806" s="242"/>
      <c r="S1806" s="231"/>
      <c r="T1806" s="231"/>
      <c r="U1806" s="231"/>
      <c r="V1806" s="234"/>
      <c r="W1806" s="234"/>
      <c r="X1806" s="234"/>
      <c r="Y1806" s="234"/>
      <c r="Z1806" s="231"/>
      <c r="AA1806" s="231"/>
      <c r="AB1806" s="231"/>
      <c r="AC1806" s="231"/>
      <c r="AD1806" s="231"/>
      <c r="AE1806" s="322">
        <f t="shared" ref="AE1806:AR1806" si="3696">AE215*AE1801</f>
        <v>0</v>
      </c>
      <c r="AF1806" s="322">
        <f t="shared" si="3696"/>
        <v>0</v>
      </c>
      <c r="AG1806" s="322">
        <f t="shared" si="3696"/>
        <v>0</v>
      </c>
      <c r="AH1806" s="322">
        <f t="shared" si="3696"/>
        <v>0</v>
      </c>
      <c r="AI1806" s="322">
        <f t="shared" si="3696"/>
        <v>0</v>
      </c>
      <c r="AJ1806" s="322">
        <f t="shared" si="3696"/>
        <v>0</v>
      </c>
      <c r="AK1806" s="322">
        <f t="shared" si="3696"/>
        <v>0</v>
      </c>
      <c r="AL1806" s="322">
        <f t="shared" si="3696"/>
        <v>0</v>
      </c>
      <c r="AM1806" s="322">
        <f t="shared" si="3696"/>
        <v>0</v>
      </c>
      <c r="AN1806" s="322">
        <f t="shared" si="3696"/>
        <v>0</v>
      </c>
      <c r="AO1806" s="322">
        <f t="shared" si="3696"/>
        <v>0</v>
      </c>
      <c r="AP1806" s="322">
        <f t="shared" si="3696"/>
        <v>0</v>
      </c>
      <c r="AQ1806" s="322">
        <f t="shared" si="3696"/>
        <v>0</v>
      </c>
      <c r="AR1806" s="322">
        <f t="shared" si="3696"/>
        <v>0</v>
      </c>
      <c r="AS1806" s="507">
        <f t="shared" ref="AS1806" si="3697">SUM(AE1806:AR1806)</f>
        <v>0</v>
      </c>
    </row>
    <row r="1807" spans="1:45" ht="15" hidden="1">
      <c r="B1807" s="274" t="s">
        <v>743</v>
      </c>
      <c r="C1807" s="292"/>
      <c r="D1807" s="234"/>
      <c r="E1807" s="231"/>
      <c r="F1807" s="231"/>
      <c r="G1807" s="231"/>
      <c r="H1807" s="231"/>
      <c r="I1807" s="231"/>
      <c r="J1807" s="231"/>
      <c r="K1807" s="231"/>
      <c r="L1807" s="231"/>
      <c r="M1807" s="231"/>
      <c r="N1807" s="231"/>
      <c r="O1807" s="231"/>
      <c r="P1807" s="231"/>
      <c r="Q1807" s="231"/>
      <c r="R1807" s="242"/>
      <c r="S1807" s="231"/>
      <c r="T1807" s="231"/>
      <c r="U1807" s="231"/>
      <c r="V1807" s="234"/>
      <c r="W1807" s="234"/>
      <c r="X1807" s="234"/>
      <c r="Y1807" s="234"/>
      <c r="Z1807" s="231"/>
      <c r="AA1807" s="231"/>
      <c r="AB1807" s="231"/>
      <c r="AC1807" s="231"/>
      <c r="AD1807" s="231"/>
      <c r="AE1807" s="322">
        <f t="shared" ref="AE1807:AR1807" si="3698">AE405*AE1801</f>
        <v>0</v>
      </c>
      <c r="AF1807" s="322">
        <f t="shared" si="3698"/>
        <v>0</v>
      </c>
      <c r="AG1807" s="322">
        <f t="shared" si="3698"/>
        <v>0</v>
      </c>
      <c r="AH1807" s="322">
        <f t="shared" si="3698"/>
        <v>0</v>
      </c>
      <c r="AI1807" s="322">
        <f t="shared" si="3698"/>
        <v>0</v>
      </c>
      <c r="AJ1807" s="322">
        <f t="shared" si="3698"/>
        <v>0</v>
      </c>
      <c r="AK1807" s="322">
        <f t="shared" si="3698"/>
        <v>0</v>
      </c>
      <c r="AL1807" s="322">
        <f t="shared" si="3698"/>
        <v>0</v>
      </c>
      <c r="AM1807" s="322">
        <f t="shared" si="3698"/>
        <v>0</v>
      </c>
      <c r="AN1807" s="322">
        <f t="shared" si="3698"/>
        <v>0</v>
      </c>
      <c r="AO1807" s="322">
        <f t="shared" si="3698"/>
        <v>0</v>
      </c>
      <c r="AP1807" s="322">
        <f t="shared" si="3698"/>
        <v>0</v>
      </c>
      <c r="AQ1807" s="322">
        <f t="shared" si="3698"/>
        <v>0</v>
      </c>
      <c r="AR1807" s="322">
        <f t="shared" si="3698"/>
        <v>0</v>
      </c>
      <c r="AS1807" s="507">
        <f t="shared" ref="AS1807:AS1808" si="3699">SUM(AE1807:AR1807)</f>
        <v>0</v>
      </c>
    </row>
    <row r="1808" spans="1:45" ht="15" hidden="1">
      <c r="B1808" s="274" t="s">
        <v>744</v>
      </c>
      <c r="C1808" s="292"/>
      <c r="D1808" s="234"/>
      <c r="E1808" s="231"/>
      <c r="F1808" s="231"/>
      <c r="G1808" s="231"/>
      <c r="H1808" s="231"/>
      <c r="I1808" s="231"/>
      <c r="J1808" s="231"/>
      <c r="K1808" s="231"/>
      <c r="L1808" s="231"/>
      <c r="M1808" s="231"/>
      <c r="N1808" s="231"/>
      <c r="O1808" s="231"/>
      <c r="P1808" s="231"/>
      <c r="Q1808" s="231"/>
      <c r="R1808" s="242"/>
      <c r="S1808" s="231"/>
      <c r="T1808" s="231"/>
      <c r="U1808" s="231"/>
      <c r="V1808" s="234"/>
      <c r="W1808" s="234"/>
      <c r="X1808" s="234"/>
      <c r="Y1808" s="234"/>
      <c r="Z1808" s="231"/>
      <c r="AA1808" s="231"/>
      <c r="AB1808" s="231"/>
      <c r="AC1808" s="231"/>
      <c r="AD1808" s="231"/>
      <c r="AE1808" s="322">
        <f t="shared" ref="AE1808:AR1808" si="3700">AE595*AE1801</f>
        <v>0</v>
      </c>
      <c r="AF1808" s="322">
        <f t="shared" si="3700"/>
        <v>0</v>
      </c>
      <c r="AG1808" s="322">
        <f t="shared" si="3700"/>
        <v>0</v>
      </c>
      <c r="AH1808" s="322">
        <f t="shared" si="3700"/>
        <v>0</v>
      </c>
      <c r="AI1808" s="322">
        <f t="shared" si="3700"/>
        <v>0</v>
      </c>
      <c r="AJ1808" s="322">
        <f t="shared" si="3700"/>
        <v>0</v>
      </c>
      <c r="AK1808" s="322">
        <f t="shared" si="3700"/>
        <v>0</v>
      </c>
      <c r="AL1808" s="322">
        <f t="shared" si="3700"/>
        <v>0</v>
      </c>
      <c r="AM1808" s="322">
        <f t="shared" si="3700"/>
        <v>0</v>
      </c>
      <c r="AN1808" s="322">
        <f t="shared" si="3700"/>
        <v>0</v>
      </c>
      <c r="AO1808" s="322">
        <f t="shared" si="3700"/>
        <v>0</v>
      </c>
      <c r="AP1808" s="322">
        <f t="shared" si="3700"/>
        <v>0</v>
      </c>
      <c r="AQ1808" s="322">
        <f t="shared" si="3700"/>
        <v>0</v>
      </c>
      <c r="AR1808" s="322">
        <f t="shared" si="3700"/>
        <v>0</v>
      </c>
      <c r="AS1808" s="507">
        <f t="shared" si="3699"/>
        <v>0</v>
      </c>
    </row>
    <row r="1809" spans="2:45" ht="15" hidden="1">
      <c r="B1809" s="274" t="s">
        <v>745</v>
      </c>
      <c r="C1809" s="292"/>
      <c r="D1809" s="234"/>
      <c r="E1809" s="231"/>
      <c r="F1809" s="231"/>
      <c r="G1809" s="231"/>
      <c r="H1809" s="231"/>
      <c r="I1809" s="231"/>
      <c r="J1809" s="231"/>
      <c r="K1809" s="231"/>
      <c r="L1809" s="231"/>
      <c r="M1809" s="231"/>
      <c r="N1809" s="231"/>
      <c r="O1809" s="231"/>
      <c r="P1809" s="231"/>
      <c r="Q1809" s="231"/>
      <c r="R1809" s="242"/>
      <c r="S1809" s="231"/>
      <c r="T1809" s="231"/>
      <c r="U1809" s="231"/>
      <c r="V1809" s="234"/>
      <c r="W1809" s="234"/>
      <c r="X1809" s="234"/>
      <c r="Y1809" s="234"/>
      <c r="Z1809" s="231"/>
      <c r="AA1809" s="231"/>
      <c r="AB1809" s="231"/>
      <c r="AC1809" s="231"/>
      <c r="AD1809" s="231"/>
      <c r="AE1809" s="322">
        <f t="shared" ref="AE1809:AR1809" si="3701">AE785*AE1801</f>
        <v>0</v>
      </c>
      <c r="AF1809" s="322">
        <f t="shared" si="3701"/>
        <v>0</v>
      </c>
      <c r="AG1809" s="322">
        <f t="shared" si="3701"/>
        <v>0</v>
      </c>
      <c r="AH1809" s="322">
        <f t="shared" si="3701"/>
        <v>0</v>
      </c>
      <c r="AI1809" s="322">
        <f t="shared" si="3701"/>
        <v>0</v>
      </c>
      <c r="AJ1809" s="322">
        <f t="shared" si="3701"/>
        <v>0</v>
      </c>
      <c r="AK1809" s="322">
        <f t="shared" si="3701"/>
        <v>0</v>
      </c>
      <c r="AL1809" s="322">
        <f t="shared" si="3701"/>
        <v>0</v>
      </c>
      <c r="AM1809" s="322">
        <f t="shared" si="3701"/>
        <v>0</v>
      </c>
      <c r="AN1809" s="322">
        <f t="shared" si="3701"/>
        <v>0</v>
      </c>
      <c r="AO1809" s="322">
        <f t="shared" si="3701"/>
        <v>0</v>
      </c>
      <c r="AP1809" s="322">
        <f t="shared" si="3701"/>
        <v>0</v>
      </c>
      <c r="AQ1809" s="322">
        <f t="shared" si="3701"/>
        <v>0</v>
      </c>
      <c r="AR1809" s="322">
        <f t="shared" si="3701"/>
        <v>0</v>
      </c>
      <c r="AS1809" s="507">
        <f>SUM(AE1809:AR1809)</f>
        <v>0</v>
      </c>
    </row>
    <row r="1810" spans="2:45" ht="15" hidden="1">
      <c r="B1810" s="274" t="s">
        <v>746</v>
      </c>
      <c r="C1810" s="292"/>
      <c r="D1810" s="234"/>
      <c r="E1810" s="231"/>
      <c r="F1810" s="231"/>
      <c r="G1810" s="231"/>
      <c r="H1810" s="231"/>
      <c r="I1810" s="231"/>
      <c r="J1810" s="231"/>
      <c r="K1810" s="231"/>
      <c r="L1810" s="231"/>
      <c r="M1810" s="231"/>
      <c r="N1810" s="231"/>
      <c r="O1810" s="231"/>
      <c r="P1810" s="231"/>
      <c r="Q1810" s="231"/>
      <c r="R1810" s="242"/>
      <c r="S1810" s="231"/>
      <c r="T1810" s="231"/>
      <c r="U1810" s="231"/>
      <c r="V1810" s="234"/>
      <c r="W1810" s="234"/>
      <c r="X1810" s="234"/>
      <c r="Y1810" s="234"/>
      <c r="Z1810" s="231"/>
      <c r="AA1810" s="231"/>
      <c r="AB1810" s="231"/>
      <c r="AC1810" s="231"/>
      <c r="AD1810" s="231"/>
      <c r="AE1810" s="322">
        <f t="shared" ref="AE1810:AR1810" si="3702">AE980*AE1801</f>
        <v>0</v>
      </c>
      <c r="AF1810" s="322">
        <f t="shared" si="3702"/>
        <v>0</v>
      </c>
      <c r="AG1810" s="322">
        <f t="shared" si="3702"/>
        <v>0</v>
      </c>
      <c r="AH1810" s="322">
        <f t="shared" si="3702"/>
        <v>0</v>
      </c>
      <c r="AI1810" s="322">
        <f t="shared" si="3702"/>
        <v>0</v>
      </c>
      <c r="AJ1810" s="322">
        <f t="shared" si="3702"/>
        <v>0</v>
      </c>
      <c r="AK1810" s="322">
        <f t="shared" si="3702"/>
        <v>0</v>
      </c>
      <c r="AL1810" s="322">
        <f t="shared" si="3702"/>
        <v>0</v>
      </c>
      <c r="AM1810" s="322">
        <f t="shared" si="3702"/>
        <v>0</v>
      </c>
      <c r="AN1810" s="322">
        <f t="shared" si="3702"/>
        <v>0</v>
      </c>
      <c r="AO1810" s="322">
        <f t="shared" si="3702"/>
        <v>0</v>
      </c>
      <c r="AP1810" s="322">
        <f t="shared" si="3702"/>
        <v>0</v>
      </c>
      <c r="AQ1810" s="322">
        <f t="shared" si="3702"/>
        <v>0</v>
      </c>
      <c r="AR1810" s="322">
        <f t="shared" si="3702"/>
        <v>0</v>
      </c>
      <c r="AS1810" s="507">
        <f t="shared" ref="AS1810:AS1812" si="3703">SUM(AE1810:AR1810)</f>
        <v>0</v>
      </c>
    </row>
    <row r="1811" spans="2:45" ht="15">
      <c r="B1811" s="274" t="s">
        <v>747</v>
      </c>
      <c r="C1811" s="292"/>
      <c r="D1811" s="234"/>
      <c r="E1811" s="231"/>
      <c r="F1811" s="231"/>
      <c r="G1811" s="231"/>
      <c r="H1811" s="231"/>
      <c r="I1811" s="231"/>
      <c r="J1811" s="231"/>
      <c r="K1811" s="231"/>
      <c r="L1811" s="231"/>
      <c r="M1811" s="231"/>
      <c r="N1811" s="231"/>
      <c r="O1811" s="231"/>
      <c r="P1811" s="231"/>
      <c r="Q1811" s="231"/>
      <c r="R1811" s="242"/>
      <c r="S1811" s="231"/>
      <c r="T1811" s="231"/>
      <c r="U1811" s="231"/>
      <c r="V1811" s="234"/>
      <c r="W1811" s="234"/>
      <c r="X1811" s="234"/>
      <c r="Y1811" s="234"/>
      <c r="Z1811" s="231"/>
      <c r="AA1811" s="231"/>
      <c r="AB1811" s="231"/>
      <c r="AC1811" s="231"/>
      <c r="AD1811" s="231"/>
      <c r="AE1811" s="322">
        <f t="shared" ref="AE1811:AR1811" si="3704">AE1188*AE1801</f>
        <v>0</v>
      </c>
      <c r="AF1811" s="322">
        <f t="shared" si="3704"/>
        <v>134623.02698599995</v>
      </c>
      <c r="AG1811" s="322">
        <f t="shared" si="3704"/>
        <v>172083.79480199999</v>
      </c>
      <c r="AH1811" s="322">
        <f t="shared" si="3704"/>
        <v>53911.261617839999</v>
      </c>
      <c r="AI1811" s="322">
        <f t="shared" si="3704"/>
        <v>8167.6417968000005</v>
      </c>
      <c r="AJ1811" s="322">
        <f t="shared" si="3704"/>
        <v>0</v>
      </c>
      <c r="AK1811" s="322">
        <f t="shared" si="3704"/>
        <v>14574.565994454479</v>
      </c>
      <c r="AL1811" s="322">
        <f t="shared" si="3704"/>
        <v>0</v>
      </c>
      <c r="AM1811" s="322">
        <f t="shared" si="3704"/>
        <v>0</v>
      </c>
      <c r="AN1811" s="322">
        <f t="shared" si="3704"/>
        <v>0</v>
      </c>
      <c r="AO1811" s="322">
        <f t="shared" si="3704"/>
        <v>0</v>
      </c>
      <c r="AP1811" s="322">
        <f t="shared" si="3704"/>
        <v>0</v>
      </c>
      <c r="AQ1811" s="322">
        <f t="shared" si="3704"/>
        <v>0</v>
      </c>
      <c r="AR1811" s="322">
        <f t="shared" si="3704"/>
        <v>0</v>
      </c>
      <c r="AS1811" s="507">
        <f t="shared" si="3703"/>
        <v>383360.29119709443</v>
      </c>
    </row>
    <row r="1812" spans="2:45" ht="15">
      <c r="B1812" s="274" t="s">
        <v>748</v>
      </c>
      <c r="C1812" s="292"/>
      <c r="D1812" s="234"/>
      <c r="E1812" s="231"/>
      <c r="F1812" s="231"/>
      <c r="G1812" s="231"/>
      <c r="H1812" s="231"/>
      <c r="I1812" s="231"/>
      <c r="J1812" s="231"/>
      <c r="K1812" s="231"/>
      <c r="L1812" s="231"/>
      <c r="M1812" s="231"/>
      <c r="N1812" s="231"/>
      <c r="O1812" s="231"/>
      <c r="P1812" s="231"/>
      <c r="Q1812" s="231"/>
      <c r="R1812" s="242"/>
      <c r="S1812" s="231"/>
      <c r="T1812" s="231"/>
      <c r="U1812" s="231"/>
      <c r="V1812" s="234"/>
      <c r="W1812" s="234"/>
      <c r="X1812" s="234"/>
      <c r="Y1812" s="234"/>
      <c r="Z1812" s="231"/>
      <c r="AA1812" s="231"/>
      <c r="AB1812" s="231"/>
      <c r="AC1812" s="231"/>
      <c r="AD1812" s="231"/>
      <c r="AE1812" s="322">
        <f t="shared" ref="AE1812:AR1812" si="3705">AE1409*AE1801</f>
        <v>0</v>
      </c>
      <c r="AF1812" s="322">
        <f t="shared" si="3705"/>
        <v>195017.52211600001</v>
      </c>
      <c r="AG1812" s="322">
        <f t="shared" si="3705"/>
        <v>200749.64555399999</v>
      </c>
      <c r="AH1812" s="322">
        <f t="shared" si="3705"/>
        <v>92712.35343480001</v>
      </c>
      <c r="AI1812" s="322">
        <f t="shared" si="3705"/>
        <v>14578.324680000002</v>
      </c>
      <c r="AJ1812" s="322">
        <f t="shared" si="3705"/>
        <v>0</v>
      </c>
      <c r="AK1812" s="322">
        <f t="shared" si="3705"/>
        <v>17145.882000000001</v>
      </c>
      <c r="AL1812" s="322">
        <f t="shared" si="3705"/>
        <v>0</v>
      </c>
      <c r="AM1812" s="322">
        <f t="shared" si="3705"/>
        <v>0</v>
      </c>
      <c r="AN1812" s="322">
        <f t="shared" si="3705"/>
        <v>0</v>
      </c>
      <c r="AO1812" s="322">
        <f t="shared" si="3705"/>
        <v>0</v>
      </c>
      <c r="AP1812" s="322">
        <f t="shared" si="3705"/>
        <v>0</v>
      </c>
      <c r="AQ1812" s="322">
        <f t="shared" si="3705"/>
        <v>0</v>
      </c>
      <c r="AR1812" s="322">
        <f t="shared" si="3705"/>
        <v>0</v>
      </c>
      <c r="AS1812" s="507">
        <f t="shared" si="3703"/>
        <v>520203.72778479999</v>
      </c>
    </row>
    <row r="1813" spans="2:45" ht="15">
      <c r="B1813" s="274" t="s">
        <v>749</v>
      </c>
      <c r="C1813" s="292"/>
      <c r="D1813" s="234"/>
      <c r="E1813" s="231"/>
      <c r="F1813" s="231"/>
      <c r="G1813" s="231"/>
      <c r="H1813" s="231"/>
      <c r="I1813" s="231"/>
      <c r="J1813" s="231"/>
      <c r="K1813" s="231"/>
      <c r="L1813" s="231"/>
      <c r="M1813" s="231"/>
      <c r="N1813" s="231"/>
      <c r="O1813" s="231"/>
      <c r="P1813" s="231"/>
      <c r="Q1813" s="231"/>
      <c r="R1813" s="242"/>
      <c r="S1813" s="231"/>
      <c r="T1813" s="231"/>
      <c r="U1813" s="231"/>
      <c r="V1813" s="234"/>
      <c r="W1813" s="234"/>
      <c r="X1813" s="234"/>
      <c r="Y1813" s="234"/>
      <c r="Z1813" s="231"/>
      <c r="AA1813" s="231"/>
      <c r="AB1813" s="231"/>
      <c r="AC1813" s="231"/>
      <c r="AD1813" s="231"/>
      <c r="AE1813" s="322">
        <f t="shared" ref="AE1813:AR1813" si="3706">AE1610*AE1801</f>
        <v>0</v>
      </c>
      <c r="AF1813" s="322">
        <f t="shared" si="3706"/>
        <v>106135.67193</v>
      </c>
      <c r="AG1813" s="322">
        <f t="shared" si="3706"/>
        <v>67719.883859999987</v>
      </c>
      <c r="AH1813" s="322">
        <f t="shared" si="3706"/>
        <v>34253.291820000013</v>
      </c>
      <c r="AI1813" s="322">
        <f t="shared" si="3706"/>
        <v>4830.54864</v>
      </c>
      <c r="AJ1813" s="322">
        <f t="shared" si="3706"/>
        <v>0</v>
      </c>
      <c r="AK1813" s="322">
        <f t="shared" si="3706"/>
        <v>13189.14</v>
      </c>
      <c r="AL1813" s="322">
        <f t="shared" si="3706"/>
        <v>0</v>
      </c>
      <c r="AM1813" s="322">
        <f t="shared" si="3706"/>
        <v>0</v>
      </c>
      <c r="AN1813" s="322">
        <f t="shared" si="3706"/>
        <v>0</v>
      </c>
      <c r="AO1813" s="322">
        <f t="shared" si="3706"/>
        <v>0</v>
      </c>
      <c r="AP1813" s="322">
        <f t="shared" si="3706"/>
        <v>0</v>
      </c>
      <c r="AQ1813" s="322">
        <f t="shared" si="3706"/>
        <v>0</v>
      </c>
      <c r="AR1813" s="322">
        <f t="shared" si="3706"/>
        <v>0</v>
      </c>
      <c r="AS1813" s="507">
        <f t="shared" ref="AS1813" si="3707">SUM(AE1813:AR1813)</f>
        <v>226128.53625</v>
      </c>
    </row>
    <row r="1814" spans="2:45" ht="15">
      <c r="B1814" s="274" t="s">
        <v>750</v>
      </c>
      <c r="C1814" s="292"/>
      <c r="D1814" s="234"/>
      <c r="E1814" s="231"/>
      <c r="F1814" s="231"/>
      <c r="G1814" s="231"/>
      <c r="H1814" s="231"/>
      <c r="I1814" s="231"/>
      <c r="J1814" s="231"/>
      <c r="K1814" s="231"/>
      <c r="L1814" s="231"/>
      <c r="M1814" s="231"/>
      <c r="N1814" s="231"/>
      <c r="O1814" s="231"/>
      <c r="P1814" s="231"/>
      <c r="Q1814" s="231"/>
      <c r="R1814" s="242"/>
      <c r="S1814" s="231"/>
      <c r="T1814" s="231"/>
      <c r="U1814" s="231"/>
      <c r="V1814" s="234"/>
      <c r="W1814" s="234"/>
      <c r="X1814" s="234"/>
      <c r="Y1814" s="234"/>
      <c r="Z1814" s="231"/>
      <c r="AA1814" s="231"/>
      <c r="AB1814" s="231"/>
      <c r="AC1814" s="231"/>
      <c r="AD1814" s="231"/>
      <c r="AE1814" s="322">
        <f>AE1798*AE1801</f>
        <v>0</v>
      </c>
      <c r="AF1814" s="322">
        <f t="shared" ref="AF1814:AR1814" si="3708">AF1798*AF1801</f>
        <v>131863.301263</v>
      </c>
      <c r="AG1814" s="322">
        <f t="shared" si="3708"/>
        <v>66438.434844000003</v>
      </c>
      <c r="AH1814" s="322">
        <f t="shared" si="3708"/>
        <v>33746.88416880001</v>
      </c>
      <c r="AI1814" s="322">
        <f t="shared" si="3708"/>
        <v>291730.72703999997</v>
      </c>
      <c r="AJ1814" s="322">
        <f t="shared" si="3708"/>
        <v>0</v>
      </c>
      <c r="AK1814" s="322">
        <f t="shared" si="3708"/>
        <v>263.78280000000001</v>
      </c>
      <c r="AL1814" s="322">
        <f t="shared" si="3708"/>
        <v>0</v>
      </c>
      <c r="AM1814" s="322">
        <f t="shared" si="3708"/>
        <v>0</v>
      </c>
      <c r="AN1814" s="322">
        <f t="shared" si="3708"/>
        <v>0</v>
      </c>
      <c r="AO1814" s="322">
        <f t="shared" si="3708"/>
        <v>0</v>
      </c>
      <c r="AP1814" s="322">
        <f t="shared" si="3708"/>
        <v>0</v>
      </c>
      <c r="AQ1814" s="322">
        <f t="shared" si="3708"/>
        <v>0</v>
      </c>
      <c r="AR1814" s="322">
        <f t="shared" si="3708"/>
        <v>0</v>
      </c>
      <c r="AS1814" s="507">
        <f>SUM(AE1814:AR1814)</f>
        <v>524043.13011579996</v>
      </c>
    </row>
    <row r="1815" spans="2:45" ht="15.6">
      <c r="B1815" s="296" t="s">
        <v>751</v>
      </c>
      <c r="C1815" s="292"/>
      <c r="D1815" s="254"/>
      <c r="E1815" s="284"/>
      <c r="F1815" s="284"/>
      <c r="G1815" s="284"/>
      <c r="H1815" s="284"/>
      <c r="I1815" s="284"/>
      <c r="J1815" s="284"/>
      <c r="K1815" s="284"/>
      <c r="L1815" s="284"/>
      <c r="M1815" s="284"/>
      <c r="N1815" s="284"/>
      <c r="O1815" s="284"/>
      <c r="P1815" s="284"/>
      <c r="Q1815" s="284"/>
      <c r="R1815" s="251"/>
      <c r="S1815" s="284"/>
      <c r="T1815" s="284"/>
      <c r="U1815" s="284"/>
      <c r="V1815" s="254"/>
      <c r="W1815" s="254"/>
      <c r="X1815" s="254"/>
      <c r="Y1815" s="254"/>
      <c r="Z1815" s="284"/>
      <c r="AA1815" s="284"/>
      <c r="AB1815" s="284"/>
      <c r="AC1815" s="284"/>
      <c r="AD1815" s="284"/>
      <c r="AE1815" s="293">
        <f>SUM(AE1802:AE1814)</f>
        <v>0</v>
      </c>
      <c r="AF1815" s="293">
        <f t="shared" ref="AF1815:AR1815" si="3709">SUM(AF1802:AF1814)</f>
        <v>567639.52229500003</v>
      </c>
      <c r="AG1815" s="293">
        <f t="shared" si="3709"/>
        <v>506991.75905999995</v>
      </c>
      <c r="AH1815" s="293">
        <f t="shared" si="3709"/>
        <v>214623.79104144004</v>
      </c>
      <c r="AI1815" s="293">
        <f t="shared" si="3709"/>
        <v>319307.2421568</v>
      </c>
      <c r="AJ1815" s="293">
        <f t="shared" si="3709"/>
        <v>0</v>
      </c>
      <c r="AK1815" s="293">
        <f t="shared" si="3709"/>
        <v>45173.37079445448</v>
      </c>
      <c r="AL1815" s="293">
        <f t="shared" si="3709"/>
        <v>0</v>
      </c>
      <c r="AM1815" s="293">
        <f t="shared" si="3709"/>
        <v>0</v>
      </c>
      <c r="AN1815" s="293">
        <f t="shared" si="3709"/>
        <v>0</v>
      </c>
      <c r="AO1815" s="293">
        <f t="shared" si="3709"/>
        <v>0</v>
      </c>
      <c r="AP1815" s="293">
        <f t="shared" si="3709"/>
        <v>0</v>
      </c>
      <c r="AQ1815" s="293">
        <f t="shared" si="3709"/>
        <v>0</v>
      </c>
      <c r="AR1815" s="293">
        <f t="shared" si="3709"/>
        <v>0</v>
      </c>
      <c r="AS1815" s="639">
        <f>SUM(AS1802:AS1814)</f>
        <v>1653735.6853476944</v>
      </c>
    </row>
    <row r="1816" spans="2:45" ht="15.6">
      <c r="B1816" s="296" t="s">
        <v>752</v>
      </c>
      <c r="C1816" s="292"/>
      <c r="D1816" s="297"/>
      <c r="E1816" s="284"/>
      <c r="F1816" s="284"/>
      <c r="G1816" s="284"/>
      <c r="H1816" s="284"/>
      <c r="I1816" s="284"/>
      <c r="J1816" s="284"/>
      <c r="K1816" s="284"/>
      <c r="L1816" s="284"/>
      <c r="M1816" s="284"/>
      <c r="N1816" s="284"/>
      <c r="O1816" s="284"/>
      <c r="P1816" s="284"/>
      <c r="Q1816" s="284"/>
      <c r="R1816" s="251"/>
      <c r="S1816" s="284"/>
      <c r="T1816" s="284"/>
      <c r="U1816" s="284"/>
      <c r="V1816" s="254"/>
      <c r="W1816" s="254"/>
      <c r="X1816" s="254"/>
      <c r="Y1816" s="254"/>
      <c r="Z1816" s="284"/>
      <c r="AA1816" s="284"/>
      <c r="AB1816" s="284"/>
      <c r="AC1816" s="284"/>
      <c r="AD1816" s="284"/>
      <c r="AE1816" s="294">
        <f>AE1799*AE1801</f>
        <v>0</v>
      </c>
      <c r="AF1816" s="294">
        <f t="shared" ref="AF1816:AR1816" si="3710">AF1799*AF1801</f>
        <v>367876.52939500002</v>
      </c>
      <c r="AG1816" s="294">
        <f t="shared" si="3710"/>
        <v>378866.72599999997</v>
      </c>
      <c r="AH1816" s="294">
        <f t="shared" si="3710"/>
        <v>370457.21679999999</v>
      </c>
      <c r="AI1816" s="294">
        <f t="shared" si="3710"/>
        <v>280277.61700000003</v>
      </c>
      <c r="AJ1816" s="294">
        <f t="shared" si="3710"/>
        <v>2206.1451059999999</v>
      </c>
      <c r="AK1816" s="294">
        <f t="shared" si="3710"/>
        <v>45802.952300000004</v>
      </c>
      <c r="AL1816" s="294">
        <f t="shared" si="3710"/>
        <v>0</v>
      </c>
      <c r="AM1816" s="294">
        <f t="shared" si="3710"/>
        <v>0</v>
      </c>
      <c r="AN1816" s="294">
        <f t="shared" si="3710"/>
        <v>0</v>
      </c>
      <c r="AO1816" s="294">
        <f t="shared" si="3710"/>
        <v>0</v>
      </c>
      <c r="AP1816" s="294">
        <f t="shared" si="3710"/>
        <v>0</v>
      </c>
      <c r="AQ1816" s="294">
        <f t="shared" si="3710"/>
        <v>0</v>
      </c>
      <c r="AR1816" s="294">
        <f t="shared" si="3710"/>
        <v>0</v>
      </c>
      <c r="AS1816" s="640">
        <f>SUM(AE1816:AR1816)</f>
        <v>1445487.1866009999</v>
      </c>
    </row>
    <row r="1817" spans="2:45" ht="15.6">
      <c r="B1817" s="296" t="s">
        <v>753</v>
      </c>
      <c r="C1817" s="292"/>
      <c r="D1817" s="297"/>
      <c r="E1817" s="284"/>
      <c r="F1817" s="284"/>
      <c r="G1817" s="284"/>
      <c r="H1817" s="284"/>
      <c r="I1817" s="284"/>
      <c r="J1817" s="284"/>
      <c r="K1817" s="284"/>
      <c r="L1817" s="284"/>
      <c r="M1817" s="284"/>
      <c r="N1817" s="284"/>
      <c r="O1817" s="284"/>
      <c r="P1817" s="284"/>
      <c r="Q1817" s="284"/>
      <c r="R1817" s="251"/>
      <c r="S1817" s="284"/>
      <c r="T1817" s="284"/>
      <c r="U1817" s="284"/>
      <c r="V1817" s="297"/>
      <c r="W1817" s="297"/>
      <c r="X1817" s="297"/>
      <c r="Y1817" s="297"/>
      <c r="Z1817" s="284"/>
      <c r="AA1817" s="284"/>
      <c r="AB1817" s="284"/>
      <c r="AC1817" s="284"/>
      <c r="AD1817" s="284"/>
      <c r="AE1817" s="298"/>
      <c r="AF1817" s="298"/>
      <c r="AG1817" s="298"/>
      <c r="AH1817" s="298"/>
      <c r="AI1817" s="298"/>
      <c r="AJ1817" s="298"/>
      <c r="AK1817" s="298"/>
      <c r="AL1817" s="298"/>
      <c r="AM1817" s="298"/>
      <c r="AN1817" s="298"/>
      <c r="AO1817" s="298"/>
      <c r="AP1817" s="298"/>
      <c r="AQ1817" s="298"/>
      <c r="AR1817" s="298"/>
      <c r="AS1817" s="342">
        <f>AS1815-AS1816</f>
        <v>208248.49874669453</v>
      </c>
    </row>
    <row r="1818" spans="2:45" ht="15.6">
      <c r="B1818" s="296"/>
      <c r="C1818" s="292"/>
      <c r="D1818" s="297"/>
      <c r="E1818" s="284"/>
      <c r="F1818" s="284"/>
      <c r="G1818" s="284"/>
      <c r="H1818" s="284"/>
      <c r="I1818" s="284"/>
      <c r="J1818" s="284"/>
      <c r="K1818" s="284"/>
      <c r="L1818" s="284"/>
      <c r="M1818" s="284"/>
      <c r="N1818" s="284"/>
      <c r="O1818" s="284"/>
      <c r="P1818" s="284"/>
      <c r="Q1818" s="284"/>
      <c r="R1818" s="251"/>
      <c r="S1818" s="284"/>
      <c r="T1818" s="284"/>
      <c r="U1818" s="284"/>
      <c r="V1818" s="297"/>
      <c r="W1818" s="297"/>
      <c r="X1818" s="297"/>
      <c r="Y1818" s="297"/>
      <c r="Z1818" s="284"/>
      <c r="AA1818" s="284"/>
      <c r="AB1818" s="284"/>
      <c r="AC1818" s="284"/>
      <c r="AD1818" s="284"/>
      <c r="AE1818" s="298"/>
      <c r="AF1818" s="298"/>
      <c r="AG1818" s="298"/>
      <c r="AH1818" s="298"/>
      <c r="AI1818" s="298"/>
      <c r="AJ1818" s="298"/>
      <c r="AK1818" s="298"/>
      <c r="AL1818" s="298"/>
      <c r="AM1818" s="298"/>
      <c r="AN1818" s="298"/>
      <c r="AO1818" s="298"/>
      <c r="AP1818" s="298"/>
      <c r="AQ1818" s="298"/>
      <c r="AR1818" s="298"/>
      <c r="AS1818" s="342"/>
    </row>
    <row r="1819" spans="2:45" ht="15">
      <c r="B1819" s="274" t="s">
        <v>754</v>
      </c>
      <c r="C1819" s="297"/>
      <c r="D1819" s="297"/>
      <c r="E1819" s="284"/>
      <c r="F1819" s="284"/>
      <c r="G1819" s="284"/>
      <c r="H1819" s="284"/>
      <c r="I1819" s="284"/>
      <c r="J1819" s="284"/>
      <c r="K1819" s="284"/>
      <c r="L1819" s="284"/>
      <c r="M1819" s="284"/>
      <c r="N1819" s="284"/>
      <c r="O1819" s="284"/>
      <c r="P1819" s="284"/>
      <c r="Q1819" s="284"/>
      <c r="R1819" s="251"/>
      <c r="S1819" s="284"/>
      <c r="T1819" s="284"/>
      <c r="U1819" s="284"/>
      <c r="V1819" s="297"/>
      <c r="W1819" s="292"/>
      <c r="X1819" s="297"/>
      <c r="Y1819" s="297"/>
      <c r="Z1819" s="284"/>
      <c r="AA1819" s="284"/>
      <c r="AB1819" s="284"/>
      <c r="AC1819" s="284"/>
      <c r="AD1819" s="284"/>
      <c r="AE1819" s="629">
        <f t="shared" ref="AE1819:AF1822" si="3711">SUMPRODUCT($E$1622:$E$1796,AE$1622:AE$1796)</f>
        <v>0</v>
      </c>
      <c r="AF1819" s="788">
        <f>SUMPRODUCT($E$1622:$E$1796,AF$1622:AF$1796)</f>
        <v>4656680.53</v>
      </c>
      <c r="AG1819" s="788">
        <f t="shared" ref="AG1819:AI1822" si="3712">SUMPRODUCT($Q$1622:$Q$1796,AG$1622:AG$1796,R$1622:R$1796)</f>
        <v>11101.752</v>
      </c>
      <c r="AH1819" s="788">
        <f t="shared" si="3712"/>
        <v>6118.9680000000008</v>
      </c>
      <c r="AI1819" s="788">
        <f t="shared" si="3712"/>
        <v>53714.400000000001</v>
      </c>
      <c r="AJ1819" s="788">
        <f>SUMPRODUCT($E$1622:$E$1796,AJ$1622:AJ$1796)</f>
        <v>0</v>
      </c>
      <c r="AK1819" s="788">
        <f>SUMPRODUCT($Q$1622:$Q$1796,AK$1622:AK$1796,V$1622:V$1796)</f>
        <v>0</v>
      </c>
      <c r="AL1819" s="801">
        <f>SUMPRODUCT($E$1622:$E$1796,AL1622:AL1796)</f>
        <v>0</v>
      </c>
      <c r="AM1819" s="801">
        <f t="shared" ref="AM1819:AR1819" si="3713">SUMPRODUCT($E$1622:$E$1796,AM1622:AM1796)</f>
        <v>0</v>
      </c>
      <c r="AN1819" s="801">
        <f t="shared" si="3713"/>
        <v>0</v>
      </c>
      <c r="AO1819" s="801">
        <f t="shared" si="3713"/>
        <v>0</v>
      </c>
      <c r="AP1819" s="801">
        <f t="shared" si="3713"/>
        <v>0</v>
      </c>
      <c r="AQ1819" s="801">
        <f t="shared" si="3713"/>
        <v>0</v>
      </c>
      <c r="AR1819" s="801">
        <f t="shared" si="3713"/>
        <v>0</v>
      </c>
      <c r="AS1819" s="286"/>
    </row>
    <row r="1820" spans="2:45" ht="15">
      <c r="B1820" s="274" t="s">
        <v>755</v>
      </c>
      <c r="C1820" s="297"/>
      <c r="D1820" s="297"/>
      <c r="E1820" s="284"/>
      <c r="F1820" s="284"/>
      <c r="G1820" s="284"/>
      <c r="H1820" s="284"/>
      <c r="I1820" s="284"/>
      <c r="J1820" s="284"/>
      <c r="K1820" s="284"/>
      <c r="L1820" s="284"/>
      <c r="M1820" s="284"/>
      <c r="N1820" s="284"/>
      <c r="O1820" s="284"/>
      <c r="P1820" s="284"/>
      <c r="Q1820" s="284"/>
      <c r="R1820" s="251"/>
      <c r="S1820" s="284"/>
      <c r="T1820" s="284"/>
      <c r="U1820" s="284"/>
      <c r="V1820" s="297"/>
      <c r="W1820" s="292"/>
      <c r="X1820" s="297"/>
      <c r="Y1820" s="297"/>
      <c r="Z1820" s="284"/>
      <c r="AA1820" s="284"/>
      <c r="AB1820" s="284"/>
      <c r="AC1820" s="284"/>
      <c r="AD1820" s="284"/>
      <c r="AE1820" s="629">
        <f t="shared" si="3711"/>
        <v>0</v>
      </c>
      <c r="AF1820" s="788">
        <f t="shared" si="3711"/>
        <v>4656680.53</v>
      </c>
      <c r="AG1820" s="788">
        <f t="shared" si="3712"/>
        <v>11101.752</v>
      </c>
      <c r="AH1820" s="788">
        <f t="shared" si="3712"/>
        <v>6118.9680000000008</v>
      </c>
      <c r="AI1820" s="788">
        <f t="shared" si="3712"/>
        <v>53714.400000000001</v>
      </c>
      <c r="AJ1820" s="788">
        <f>SUMPRODUCT($E$1622:$E$1796,AJ$1622:AJ$1796)</f>
        <v>0</v>
      </c>
      <c r="AK1820" s="788">
        <f>SUMPRODUCT($Q$1622:$Q$1796,AK$1622:AK$1796,V$1622:V$1796)</f>
        <v>0</v>
      </c>
      <c r="AL1820" s="801">
        <f t="shared" ref="AL1820:AR1820" si="3714">SUMPRODUCT($E$1622:$E$1796,AL1623:AL1797)</f>
        <v>0</v>
      </c>
      <c r="AM1820" s="801">
        <f t="shared" si="3714"/>
        <v>0</v>
      </c>
      <c r="AN1820" s="801">
        <f t="shared" si="3714"/>
        <v>0</v>
      </c>
      <c r="AO1820" s="801">
        <f t="shared" si="3714"/>
        <v>0</v>
      </c>
      <c r="AP1820" s="801">
        <f t="shared" si="3714"/>
        <v>0</v>
      </c>
      <c r="AQ1820" s="801">
        <f t="shared" si="3714"/>
        <v>0</v>
      </c>
      <c r="AR1820" s="801">
        <f t="shared" si="3714"/>
        <v>0</v>
      </c>
      <c r="AS1820" s="286"/>
    </row>
    <row r="1821" spans="2:45" ht="15">
      <c r="B1821" s="274" t="s">
        <v>756</v>
      </c>
      <c r="C1821" s="297"/>
      <c r="D1821" s="297"/>
      <c r="E1821" s="284"/>
      <c r="F1821" s="284"/>
      <c r="G1821" s="284"/>
      <c r="H1821" s="284"/>
      <c r="I1821" s="284"/>
      <c r="J1821" s="284"/>
      <c r="K1821" s="284"/>
      <c r="L1821" s="284"/>
      <c r="M1821" s="284"/>
      <c r="N1821" s="284"/>
      <c r="O1821" s="284"/>
      <c r="P1821" s="284"/>
      <c r="Q1821" s="284"/>
      <c r="R1821" s="251"/>
      <c r="S1821" s="284"/>
      <c r="T1821" s="284"/>
      <c r="U1821" s="284"/>
      <c r="V1821" s="297"/>
      <c r="W1821" s="292"/>
      <c r="X1821" s="297"/>
      <c r="Y1821" s="297"/>
      <c r="Z1821" s="284"/>
      <c r="AA1821" s="284"/>
      <c r="AB1821" s="284"/>
      <c r="AC1821" s="284"/>
      <c r="AD1821" s="284"/>
      <c r="AE1821" s="629">
        <f t="shared" si="3711"/>
        <v>0</v>
      </c>
      <c r="AF1821" s="788">
        <f t="shared" si="3711"/>
        <v>4656680.53</v>
      </c>
      <c r="AG1821" s="788">
        <f t="shared" si="3712"/>
        <v>11101.752</v>
      </c>
      <c r="AH1821" s="788">
        <f t="shared" si="3712"/>
        <v>6118.9680000000008</v>
      </c>
      <c r="AI1821" s="788">
        <f t="shared" si="3712"/>
        <v>53714.400000000001</v>
      </c>
      <c r="AJ1821" s="788">
        <f>SUMPRODUCT($E$1622:$E$1796,AJ$1622:AJ$1796)</f>
        <v>0</v>
      </c>
      <c r="AK1821" s="788">
        <f>SUMPRODUCT($Q$1622:$Q$1796,AK$1622:AK$1796,V$1622:V$1796)</f>
        <v>0</v>
      </c>
      <c r="AL1821" s="801">
        <f t="shared" ref="AL1821:AR1821" si="3715">SUMPRODUCT($E$1622:$E$1796,AL1624:AL1798)</f>
        <v>0</v>
      </c>
      <c r="AM1821" s="801">
        <f t="shared" si="3715"/>
        <v>0</v>
      </c>
      <c r="AN1821" s="801">
        <f t="shared" si="3715"/>
        <v>0</v>
      </c>
      <c r="AO1821" s="801">
        <f t="shared" si="3715"/>
        <v>0</v>
      </c>
      <c r="AP1821" s="801">
        <f t="shared" si="3715"/>
        <v>0</v>
      </c>
      <c r="AQ1821" s="801">
        <f t="shared" si="3715"/>
        <v>0</v>
      </c>
      <c r="AR1821" s="801">
        <f t="shared" si="3715"/>
        <v>0</v>
      </c>
      <c r="AS1821" s="286"/>
    </row>
    <row r="1822" spans="2:45" ht="15">
      <c r="B1822" s="746" t="s">
        <v>757</v>
      </c>
      <c r="C1822" s="372"/>
      <c r="D1822" s="372"/>
      <c r="E1822" s="373"/>
      <c r="F1822" s="373"/>
      <c r="G1822" s="373"/>
      <c r="H1822" s="373"/>
      <c r="I1822" s="373"/>
      <c r="J1822" s="373"/>
      <c r="K1822" s="373"/>
      <c r="L1822" s="373"/>
      <c r="M1822" s="373"/>
      <c r="N1822" s="373"/>
      <c r="O1822" s="373"/>
      <c r="P1822" s="373"/>
      <c r="Q1822" s="373"/>
      <c r="R1822" s="374"/>
      <c r="S1822" s="373"/>
      <c r="T1822" s="373"/>
      <c r="U1822" s="373"/>
      <c r="V1822" s="372"/>
      <c r="W1822" s="375"/>
      <c r="X1822" s="372"/>
      <c r="Y1822" s="372"/>
      <c r="Z1822" s="373"/>
      <c r="AA1822" s="373"/>
      <c r="AB1822" s="373"/>
      <c r="AC1822" s="373"/>
      <c r="AD1822" s="373"/>
      <c r="AE1822" s="789">
        <f t="shared" si="3711"/>
        <v>0</v>
      </c>
      <c r="AF1822" s="789">
        <f t="shared" si="3711"/>
        <v>4656680.53</v>
      </c>
      <c r="AG1822" s="789">
        <f t="shared" si="3712"/>
        <v>11101.752</v>
      </c>
      <c r="AH1822" s="789">
        <f t="shared" si="3712"/>
        <v>6118.9680000000008</v>
      </c>
      <c r="AI1822" s="789">
        <f t="shared" si="3712"/>
        <v>53714.400000000001</v>
      </c>
      <c r="AJ1822" s="789">
        <f>SUMPRODUCT($E$1622:$E$1796,AJ$1622:AJ$1796)</f>
        <v>0</v>
      </c>
      <c r="AK1822" s="789">
        <f>SUMPRODUCT($Q$1622:$Q$1796,AK$1622:AK$1796,V$1622:V$1796)</f>
        <v>0</v>
      </c>
      <c r="AL1822" s="789">
        <f t="shared" ref="AL1822:AR1822" si="3716">SUMPRODUCT($E$1622:$E$1796,AL1625:AL1799)</f>
        <v>0</v>
      </c>
      <c r="AM1822" s="789">
        <f t="shared" si="3716"/>
        <v>0</v>
      </c>
      <c r="AN1822" s="789">
        <f t="shared" si="3716"/>
        <v>0</v>
      </c>
      <c r="AO1822" s="789">
        <f t="shared" si="3716"/>
        <v>0</v>
      </c>
      <c r="AP1822" s="789">
        <f t="shared" si="3716"/>
        <v>0</v>
      </c>
      <c r="AQ1822" s="789">
        <f t="shared" si="3716"/>
        <v>0</v>
      </c>
      <c r="AR1822" s="789">
        <f t="shared" si="3716"/>
        <v>0</v>
      </c>
      <c r="AS1822" s="747"/>
    </row>
    <row r="1823" spans="2:45" ht="15">
      <c r="B1823" s="431"/>
      <c r="C1823" s="297"/>
      <c r="D1823" s="297"/>
      <c r="E1823" s="284"/>
      <c r="F1823" s="284"/>
      <c r="G1823" s="284"/>
      <c r="H1823" s="284"/>
      <c r="I1823" s="284"/>
      <c r="J1823" s="284"/>
      <c r="K1823" s="284"/>
      <c r="L1823" s="284"/>
      <c r="M1823" s="284"/>
      <c r="N1823" s="284"/>
      <c r="O1823" s="284"/>
      <c r="P1823" s="284"/>
      <c r="Q1823" s="284"/>
      <c r="R1823" s="251"/>
      <c r="S1823" s="284"/>
      <c r="T1823" s="284"/>
      <c r="U1823" s="284"/>
      <c r="V1823" s="297"/>
      <c r="W1823" s="292"/>
      <c r="X1823" s="297"/>
      <c r="Y1823" s="297"/>
      <c r="Z1823" s="284"/>
      <c r="AA1823" s="284"/>
      <c r="AB1823" s="284"/>
      <c r="AC1823" s="284"/>
      <c r="AD1823" s="284"/>
      <c r="AE1823" s="629"/>
      <c r="AF1823" s="629"/>
      <c r="AG1823" s="629"/>
      <c r="AH1823" s="629"/>
      <c r="AI1823" s="629"/>
      <c r="AJ1823" s="629"/>
      <c r="AK1823" s="629"/>
      <c r="AL1823" s="629"/>
      <c r="AM1823" s="629"/>
      <c r="AN1823" s="629"/>
      <c r="AO1823" s="629"/>
      <c r="AP1823" s="629"/>
      <c r="AQ1823" s="629"/>
      <c r="AR1823" s="629"/>
      <c r="AS1823" s="251"/>
    </row>
    <row r="1824" spans="2:45" ht="15">
      <c r="B1824" s="431"/>
      <c r="C1824" s="297"/>
      <c r="D1824" s="297"/>
      <c r="E1824" s="284"/>
      <c r="F1824" s="284"/>
      <c r="G1824" s="284"/>
      <c r="H1824" s="284"/>
      <c r="I1824" s="284"/>
      <c r="J1824" s="284"/>
      <c r="K1824" s="284"/>
      <c r="L1824" s="284"/>
      <c r="M1824" s="284"/>
      <c r="N1824" s="284"/>
      <c r="O1824" s="284"/>
      <c r="P1824" s="284"/>
      <c r="Q1824" s="284"/>
      <c r="R1824" s="251"/>
      <c r="S1824" s="284"/>
      <c r="T1824" s="284"/>
      <c r="U1824" s="284"/>
      <c r="V1824" s="297"/>
      <c r="W1824" s="292"/>
      <c r="X1824" s="297"/>
      <c r="Y1824" s="297"/>
      <c r="Z1824" s="284"/>
      <c r="AA1824" s="284"/>
      <c r="AB1824" s="284"/>
      <c r="AC1824" s="284"/>
      <c r="AD1824" s="284"/>
      <c r="AE1824" s="629"/>
      <c r="AF1824" s="629"/>
      <c r="AG1824" s="629"/>
      <c r="AH1824" s="629"/>
      <c r="AI1824" s="629"/>
      <c r="AJ1824" s="629"/>
      <c r="AK1824" s="629"/>
      <c r="AL1824" s="629"/>
      <c r="AM1824" s="629"/>
      <c r="AN1824" s="629"/>
      <c r="AO1824" s="629"/>
      <c r="AP1824" s="629"/>
      <c r="AQ1824" s="629"/>
      <c r="AR1824" s="629"/>
      <c r="AS1824" s="251"/>
    </row>
    <row r="1825" spans="1:45" ht="15.6">
      <c r="B1825" s="232" t="s">
        <v>758</v>
      </c>
      <c r="C1825" s="233"/>
      <c r="D1825" s="478" t="s">
        <v>257</v>
      </c>
      <c r="E1825" s="208"/>
      <c r="F1825" s="478"/>
      <c r="G1825" s="208"/>
      <c r="H1825" s="208"/>
      <c r="I1825" s="208"/>
      <c r="J1825" s="208"/>
      <c r="K1825" s="208"/>
      <c r="L1825" s="208"/>
      <c r="M1825" s="208"/>
      <c r="N1825" s="208"/>
      <c r="O1825" s="208"/>
      <c r="P1825" s="208"/>
      <c r="Q1825" s="208"/>
      <c r="R1825" s="233"/>
      <c r="S1825" s="208"/>
      <c r="T1825" s="208"/>
      <c r="U1825" s="208"/>
      <c r="V1825" s="208"/>
      <c r="W1825" s="208"/>
      <c r="X1825" s="208"/>
      <c r="Y1825" s="208"/>
      <c r="Z1825" s="208"/>
      <c r="AA1825" s="208"/>
      <c r="AB1825" s="208"/>
      <c r="AC1825" s="208"/>
      <c r="AD1825" s="208"/>
      <c r="AE1825" s="222"/>
      <c r="AF1825" s="220"/>
      <c r="AG1825" s="220"/>
      <c r="AH1825" s="220"/>
      <c r="AI1825" s="220"/>
      <c r="AJ1825" s="220"/>
      <c r="AK1825" s="220"/>
      <c r="AL1825" s="220"/>
      <c r="AM1825" s="220"/>
      <c r="AN1825" s="220"/>
      <c r="AO1825" s="220"/>
      <c r="AP1825" s="220"/>
      <c r="AQ1825" s="220"/>
      <c r="AR1825" s="220"/>
    </row>
    <row r="1826" spans="1:45" ht="39.75" customHeight="1">
      <c r="B1826" s="913" t="s">
        <v>313</v>
      </c>
      <c r="C1826" s="915" t="s">
        <v>314</v>
      </c>
      <c r="D1826" s="235" t="s">
        <v>315</v>
      </c>
      <c r="E1826" s="918" t="s">
        <v>316</v>
      </c>
      <c r="F1826" s="919"/>
      <c r="G1826" s="919"/>
      <c r="H1826" s="919"/>
      <c r="I1826" s="919"/>
      <c r="J1826" s="919"/>
      <c r="K1826" s="919"/>
      <c r="L1826" s="919"/>
      <c r="M1826" s="919"/>
      <c r="N1826" s="919"/>
      <c r="O1826" s="919"/>
      <c r="P1826" s="920"/>
      <c r="Q1826" s="915" t="s">
        <v>317</v>
      </c>
      <c r="R1826" s="235" t="s">
        <v>318</v>
      </c>
      <c r="S1826" s="910" t="s">
        <v>319</v>
      </c>
      <c r="T1826" s="911"/>
      <c r="U1826" s="911"/>
      <c r="V1826" s="911"/>
      <c r="W1826" s="911"/>
      <c r="X1826" s="911"/>
      <c r="Y1826" s="911"/>
      <c r="Z1826" s="911"/>
      <c r="AA1826" s="911"/>
      <c r="AB1826" s="911"/>
      <c r="AC1826" s="911"/>
      <c r="AD1826" s="921"/>
      <c r="AE1826" s="910" t="s">
        <v>320</v>
      </c>
      <c r="AF1826" s="911"/>
      <c r="AG1826" s="911"/>
      <c r="AH1826" s="911"/>
      <c r="AI1826" s="911"/>
      <c r="AJ1826" s="911"/>
      <c r="AK1826" s="911"/>
      <c r="AL1826" s="911"/>
      <c r="AM1826" s="911"/>
      <c r="AN1826" s="911"/>
      <c r="AO1826" s="911"/>
      <c r="AP1826" s="911"/>
      <c r="AQ1826" s="911"/>
      <c r="AR1826" s="911"/>
      <c r="AS1826" s="912"/>
    </row>
    <row r="1827" spans="1:45" ht="65.25" customHeight="1">
      <c r="B1827" s="914"/>
      <c r="C1827" s="916"/>
      <c r="D1827" s="236">
        <v>2023</v>
      </c>
      <c r="E1827" s="236">
        <v>2024</v>
      </c>
      <c r="F1827" s="236">
        <v>2025</v>
      </c>
      <c r="G1827" s="236">
        <v>2026</v>
      </c>
      <c r="H1827" s="236">
        <v>2027</v>
      </c>
      <c r="I1827" s="236">
        <v>2028</v>
      </c>
      <c r="J1827" s="236">
        <v>2029</v>
      </c>
      <c r="K1827" s="236">
        <v>2030</v>
      </c>
      <c r="L1827" s="236">
        <v>2031</v>
      </c>
      <c r="M1827" s="236">
        <v>2032</v>
      </c>
      <c r="N1827" s="236">
        <v>2033</v>
      </c>
      <c r="O1827" s="236">
        <v>2034</v>
      </c>
      <c r="P1827" s="236">
        <v>2035</v>
      </c>
      <c r="Q1827" s="917"/>
      <c r="R1827" s="236">
        <v>2023</v>
      </c>
      <c r="S1827" s="236">
        <v>2024</v>
      </c>
      <c r="T1827" s="236">
        <v>2025</v>
      </c>
      <c r="U1827" s="236">
        <v>2026</v>
      </c>
      <c r="V1827" s="236">
        <v>2027</v>
      </c>
      <c r="W1827" s="236">
        <v>2028</v>
      </c>
      <c r="X1827" s="236">
        <v>2029</v>
      </c>
      <c r="Y1827" s="236">
        <v>2030</v>
      </c>
      <c r="Z1827" s="236">
        <v>2031</v>
      </c>
      <c r="AA1827" s="236">
        <v>2032</v>
      </c>
      <c r="AB1827" s="236">
        <v>2033</v>
      </c>
      <c r="AC1827" s="236">
        <v>2034</v>
      </c>
      <c r="AD1827" s="236">
        <v>2035</v>
      </c>
      <c r="AE1827" s="236" t="str">
        <f>'1.  LRAMVA Summary'!$D$53</f>
        <v>Residential</v>
      </c>
      <c r="AF1827" s="236" t="str">
        <f>'1.  LRAMVA Summary'!$E$53</f>
        <v>GS&lt;50 kW</v>
      </c>
      <c r="AG1827" s="236" t="str">
        <f>'1.  LRAMVA Summary'!$F$53</f>
        <v>GS 50 TO 1,499 KW</v>
      </c>
      <c r="AH1827" s="236" t="str">
        <f>'1.  LRAMVA Summary'!$G$53</f>
        <v>GS 1,500 TO 4,999</v>
      </c>
      <c r="AI1827" s="236" t="str">
        <f>'1.  LRAMVA Summary'!$H$53</f>
        <v>Large User</v>
      </c>
      <c r="AJ1827" s="236" t="str">
        <f>'1.  LRAMVA Summary'!$I$53</f>
        <v>Unmetered Scattered Load</v>
      </c>
      <c r="AK1827" s="236" t="str">
        <f>'1.  LRAMVA Summary'!$J$53</f>
        <v>Streetlighting</v>
      </c>
      <c r="AL1827" s="236" t="str">
        <f>'1.  LRAMVA Summary'!$K$53</f>
        <v/>
      </c>
      <c r="AM1827" s="236" t="str">
        <f>'1.  LRAMVA Summary'!$L$53</f>
        <v/>
      </c>
      <c r="AN1827" s="236" t="str">
        <f>'1.  LRAMVA Summary'!$M$53</f>
        <v/>
      </c>
      <c r="AO1827" s="236" t="str">
        <f>'1.  LRAMVA Summary'!$N$53</f>
        <v/>
      </c>
      <c r="AP1827" s="236" t="str">
        <f>'1.  LRAMVA Summary'!$O$53</f>
        <v/>
      </c>
      <c r="AQ1827" s="236" t="str">
        <f>'1.  LRAMVA Summary'!$P$53</f>
        <v/>
      </c>
      <c r="AR1827" s="236" t="str">
        <f>'1.  LRAMVA Summary'!$Q$53</f>
        <v/>
      </c>
      <c r="AS1827" s="238" t="str">
        <f>'1.  LRAMVA Summary'!$R$53</f>
        <v>Total</v>
      </c>
    </row>
    <row r="1828" spans="1:45" ht="15" customHeight="1">
      <c r="A1828" s="434"/>
      <c r="B1828" s="424" t="s">
        <v>474</v>
      </c>
      <c r="C1828" s="240"/>
      <c r="D1828" s="240"/>
      <c r="E1828" s="240"/>
      <c r="F1828" s="240"/>
      <c r="G1828" s="240"/>
      <c r="H1828" s="240"/>
      <c r="I1828" s="240"/>
      <c r="J1828" s="240"/>
      <c r="K1828" s="240"/>
      <c r="L1828" s="240"/>
      <c r="M1828" s="240"/>
      <c r="N1828" s="240"/>
      <c r="O1828" s="240"/>
      <c r="P1828" s="240"/>
      <c r="Q1828" s="241"/>
      <c r="R1828" s="240"/>
      <c r="S1828" s="240"/>
      <c r="T1828" s="240"/>
      <c r="U1828" s="240"/>
      <c r="V1828" s="240"/>
      <c r="W1828" s="240"/>
      <c r="X1828" s="240"/>
      <c r="Y1828" s="240"/>
      <c r="Z1828" s="240"/>
      <c r="AA1828" s="240"/>
      <c r="AB1828" s="240"/>
      <c r="AC1828" s="240"/>
      <c r="AD1828" s="240"/>
      <c r="AE1828" s="242" t="str">
        <f>'1.  LRAMVA Summary'!$D$54</f>
        <v>kWh</v>
      </c>
      <c r="AF1828" s="242" t="str">
        <f>'1.  LRAMVA Summary'!$E$54</f>
        <v>kWh</v>
      </c>
      <c r="AG1828" s="242" t="str">
        <f>'1.  LRAMVA Summary'!$F$54</f>
        <v>kW</v>
      </c>
      <c r="AH1828" s="242" t="str">
        <f>'1.  LRAMVA Summary'!$G$54</f>
        <v>KW</v>
      </c>
      <c r="AI1828" s="242" t="str">
        <f>'1.  LRAMVA Summary'!$H$54</f>
        <v>kW</v>
      </c>
      <c r="AJ1828" s="242" t="str">
        <f>'1.  LRAMVA Summary'!$I$54</f>
        <v>kWh</v>
      </c>
      <c r="AK1828" s="242" t="str">
        <f>'1.  LRAMVA Summary'!$J$54</f>
        <v>kW</v>
      </c>
      <c r="AL1828" s="242">
        <f>'1.  LRAMVA Summary'!$K$54</f>
        <v>0</v>
      </c>
      <c r="AM1828" s="242">
        <f>'1.  LRAMVA Summary'!$L$54</f>
        <v>0</v>
      </c>
      <c r="AN1828" s="242">
        <f>'1.  LRAMVA Summary'!$M$54</f>
        <v>0</v>
      </c>
      <c r="AO1828" s="242">
        <f>'1.  LRAMVA Summary'!$N$54</f>
        <v>0</v>
      </c>
      <c r="AP1828" s="242">
        <f>'1.  LRAMVA Summary'!$O$54</f>
        <v>0</v>
      </c>
      <c r="AQ1828" s="242">
        <f>'1.  LRAMVA Summary'!$P$54</f>
        <v>0</v>
      </c>
      <c r="AR1828" s="242">
        <f>'1.  LRAMVA Summary'!$Q$54</f>
        <v>0</v>
      </c>
      <c r="AS1828" s="243"/>
    </row>
    <row r="1829" spans="1:45" ht="15" hidden="1" customHeight="1" outlineLevel="1">
      <c r="A1829" s="434"/>
      <c r="B1829" s="413" t="s">
        <v>475</v>
      </c>
      <c r="C1829" s="240"/>
      <c r="D1829" s="240"/>
      <c r="E1829" s="240"/>
      <c r="F1829" s="240"/>
      <c r="G1829" s="240"/>
      <c r="H1829" s="240"/>
      <c r="I1829" s="240"/>
      <c r="J1829" s="240"/>
      <c r="K1829" s="240"/>
      <c r="L1829" s="240"/>
      <c r="M1829" s="240"/>
      <c r="N1829" s="240"/>
      <c r="O1829" s="240"/>
      <c r="P1829" s="240"/>
      <c r="Q1829" s="241"/>
      <c r="R1829" s="240"/>
      <c r="S1829" s="240"/>
      <c r="T1829" s="240"/>
      <c r="U1829" s="240"/>
      <c r="V1829" s="240"/>
      <c r="W1829" s="240"/>
      <c r="X1829" s="240"/>
      <c r="Y1829" s="240"/>
      <c r="Z1829" s="240"/>
      <c r="AA1829" s="240"/>
      <c r="AB1829" s="240"/>
      <c r="AC1829" s="240"/>
      <c r="AD1829" s="240"/>
      <c r="AE1829" s="242"/>
      <c r="AF1829" s="242"/>
      <c r="AG1829" s="242"/>
      <c r="AH1829" s="242"/>
      <c r="AI1829" s="242"/>
      <c r="AJ1829" s="242"/>
      <c r="AK1829" s="242"/>
      <c r="AL1829" s="242"/>
      <c r="AM1829" s="242"/>
      <c r="AN1829" s="242"/>
      <c r="AO1829" s="242"/>
      <c r="AP1829" s="242"/>
      <c r="AQ1829" s="242"/>
      <c r="AR1829" s="242"/>
      <c r="AS1829" s="243"/>
    </row>
    <row r="1830" spans="1:45" ht="15" hidden="1" customHeight="1" outlineLevel="1">
      <c r="A1830" s="434">
        <v>1</v>
      </c>
      <c r="B1830" s="362" t="s">
        <v>476</v>
      </c>
      <c r="C1830" s="242" t="s">
        <v>323</v>
      </c>
      <c r="D1830" s="246"/>
      <c r="E1830" s="246"/>
      <c r="F1830" s="246"/>
      <c r="G1830" s="246"/>
      <c r="H1830" s="246"/>
      <c r="I1830" s="246"/>
      <c r="J1830" s="246"/>
      <c r="K1830" s="246"/>
      <c r="L1830" s="246"/>
      <c r="M1830" s="246"/>
      <c r="N1830" s="246"/>
      <c r="O1830" s="246"/>
      <c r="P1830" s="246"/>
      <c r="Q1830" s="242"/>
      <c r="R1830" s="246"/>
      <c r="S1830" s="246"/>
      <c r="T1830" s="246"/>
      <c r="U1830" s="246"/>
      <c r="V1830" s="246"/>
      <c r="W1830" s="246"/>
      <c r="X1830" s="246"/>
      <c r="Y1830" s="246"/>
      <c r="Z1830" s="246"/>
      <c r="AA1830" s="246"/>
      <c r="AB1830" s="246"/>
      <c r="AC1830" s="246"/>
      <c r="AD1830" s="246"/>
      <c r="AE1830" s="349"/>
      <c r="AF1830" s="349"/>
      <c r="AG1830" s="349"/>
      <c r="AH1830" s="349"/>
      <c r="AI1830" s="349"/>
      <c r="AJ1830" s="349"/>
      <c r="AK1830" s="349"/>
      <c r="AL1830" s="344"/>
      <c r="AM1830" s="344"/>
      <c r="AN1830" s="344"/>
      <c r="AO1830" s="344"/>
      <c r="AP1830" s="344"/>
      <c r="AQ1830" s="344"/>
      <c r="AR1830" s="344"/>
      <c r="AS1830" s="247">
        <f>SUM(AE1830:AR1830)</f>
        <v>0</v>
      </c>
    </row>
    <row r="1831" spans="1:45" ht="15" hidden="1" customHeight="1" outlineLevel="1">
      <c r="A1831" s="434"/>
      <c r="B1831" s="245" t="s">
        <v>759</v>
      </c>
      <c r="C1831" s="242" t="s">
        <v>325</v>
      </c>
      <c r="D1831" s="246"/>
      <c r="E1831" s="246"/>
      <c r="F1831" s="246"/>
      <c r="G1831" s="246"/>
      <c r="H1831" s="246"/>
      <c r="I1831" s="246"/>
      <c r="J1831" s="246"/>
      <c r="K1831" s="246"/>
      <c r="L1831" s="246"/>
      <c r="M1831" s="246"/>
      <c r="N1831" s="246"/>
      <c r="O1831" s="246"/>
      <c r="P1831" s="246"/>
      <c r="Q1831" s="386"/>
      <c r="R1831" s="246"/>
      <c r="S1831" s="246"/>
      <c r="T1831" s="246"/>
      <c r="U1831" s="246"/>
      <c r="V1831" s="246"/>
      <c r="W1831" s="246"/>
      <c r="X1831" s="246"/>
      <c r="Y1831" s="246"/>
      <c r="Z1831" s="246"/>
      <c r="AA1831" s="246"/>
      <c r="AB1831" s="246"/>
      <c r="AC1831" s="246"/>
      <c r="AD1831" s="246"/>
      <c r="AE1831" s="345">
        <f>AE1830</f>
        <v>0</v>
      </c>
      <c r="AF1831" s="345">
        <f t="shared" ref="AF1831:AR1831" si="3717">AF1830</f>
        <v>0</v>
      </c>
      <c r="AG1831" s="345">
        <f t="shared" si="3717"/>
        <v>0</v>
      </c>
      <c r="AH1831" s="345">
        <f t="shared" si="3717"/>
        <v>0</v>
      </c>
      <c r="AI1831" s="345">
        <f t="shared" si="3717"/>
        <v>0</v>
      </c>
      <c r="AJ1831" s="345">
        <f t="shared" si="3717"/>
        <v>0</v>
      </c>
      <c r="AK1831" s="345">
        <f t="shared" si="3717"/>
        <v>0</v>
      </c>
      <c r="AL1831" s="345">
        <f t="shared" si="3717"/>
        <v>0</v>
      </c>
      <c r="AM1831" s="345">
        <f t="shared" si="3717"/>
        <v>0</v>
      </c>
      <c r="AN1831" s="345">
        <f t="shared" si="3717"/>
        <v>0</v>
      </c>
      <c r="AO1831" s="345">
        <f t="shared" si="3717"/>
        <v>0</v>
      </c>
      <c r="AP1831" s="345">
        <f t="shared" si="3717"/>
        <v>0</v>
      </c>
      <c r="AQ1831" s="345">
        <f t="shared" si="3717"/>
        <v>0</v>
      </c>
      <c r="AR1831" s="345">
        <f t="shared" si="3717"/>
        <v>0</v>
      </c>
      <c r="AS1831" s="248"/>
    </row>
    <row r="1832" spans="1:45" ht="15" hidden="1" customHeight="1" outlineLevel="1">
      <c r="A1832" s="434"/>
      <c r="B1832" s="249"/>
      <c r="C1832" s="250"/>
      <c r="D1832" s="250"/>
      <c r="E1832" s="250"/>
      <c r="F1832" s="250"/>
      <c r="G1832" s="250"/>
      <c r="H1832" s="250"/>
      <c r="I1832" s="250"/>
      <c r="J1832" s="606"/>
      <c r="K1832" s="250"/>
      <c r="L1832" s="250"/>
      <c r="M1832" s="250"/>
      <c r="N1832" s="250"/>
      <c r="O1832" s="250"/>
      <c r="P1832" s="250"/>
      <c r="Q1832" s="251"/>
      <c r="R1832" s="250"/>
      <c r="S1832" s="250"/>
      <c r="T1832" s="250"/>
      <c r="U1832" s="250"/>
      <c r="V1832" s="250"/>
      <c r="W1832" s="250"/>
      <c r="X1832" s="250"/>
      <c r="Y1832" s="250"/>
      <c r="Z1832" s="250"/>
      <c r="AA1832" s="250"/>
      <c r="AB1832" s="250"/>
      <c r="AC1832" s="250"/>
      <c r="AD1832" s="250"/>
      <c r="AE1832" s="346"/>
      <c r="AF1832" s="347"/>
      <c r="AG1832" s="347"/>
      <c r="AH1832" s="347"/>
      <c r="AI1832" s="347"/>
      <c r="AJ1832" s="347"/>
      <c r="AK1832" s="347"/>
      <c r="AL1832" s="347"/>
      <c r="AM1832" s="347"/>
      <c r="AN1832" s="347"/>
      <c r="AO1832" s="347"/>
      <c r="AP1832" s="347"/>
      <c r="AQ1832" s="347"/>
      <c r="AR1832" s="347"/>
      <c r="AS1832" s="253"/>
    </row>
    <row r="1833" spans="1:45" ht="15" hidden="1" customHeight="1" outlineLevel="1">
      <c r="A1833" s="434">
        <v>2</v>
      </c>
      <c r="B1833" s="362" t="s">
        <v>478</v>
      </c>
      <c r="C1833" s="242" t="s">
        <v>323</v>
      </c>
      <c r="D1833" s="246"/>
      <c r="E1833" s="246"/>
      <c r="F1833" s="246"/>
      <c r="G1833" s="246"/>
      <c r="H1833" s="246"/>
      <c r="I1833" s="246"/>
      <c r="J1833" s="246"/>
      <c r="K1833" s="246"/>
      <c r="L1833" s="246"/>
      <c r="M1833" s="246"/>
      <c r="N1833" s="246"/>
      <c r="O1833" s="246"/>
      <c r="P1833" s="246"/>
      <c r="Q1833" s="242"/>
      <c r="R1833" s="246"/>
      <c r="S1833" s="246"/>
      <c r="T1833" s="246"/>
      <c r="U1833" s="246"/>
      <c r="V1833" s="246"/>
      <c r="W1833" s="246"/>
      <c r="X1833" s="246"/>
      <c r="Y1833" s="246"/>
      <c r="Z1833" s="246"/>
      <c r="AA1833" s="246"/>
      <c r="AB1833" s="246"/>
      <c r="AC1833" s="246"/>
      <c r="AD1833" s="246"/>
      <c r="AE1833" s="349"/>
      <c r="AF1833" s="349"/>
      <c r="AG1833" s="349"/>
      <c r="AH1833" s="349"/>
      <c r="AI1833" s="349"/>
      <c r="AJ1833" s="349"/>
      <c r="AK1833" s="349"/>
      <c r="AL1833" s="344"/>
      <c r="AM1833" s="344"/>
      <c r="AN1833" s="344"/>
      <c r="AO1833" s="344"/>
      <c r="AP1833" s="344"/>
      <c r="AQ1833" s="344"/>
      <c r="AR1833" s="344"/>
      <c r="AS1833" s="247">
        <f>SUM(AE1833:AR1833)</f>
        <v>0</v>
      </c>
    </row>
    <row r="1834" spans="1:45" ht="15" hidden="1" customHeight="1" outlineLevel="1">
      <c r="A1834" s="434"/>
      <c r="B1834" s="245" t="s">
        <v>759</v>
      </c>
      <c r="C1834" s="242" t="s">
        <v>325</v>
      </c>
      <c r="D1834" s="246"/>
      <c r="E1834" s="246"/>
      <c r="F1834" s="246"/>
      <c r="G1834" s="246"/>
      <c r="H1834" s="246"/>
      <c r="I1834" s="246"/>
      <c r="J1834" s="246"/>
      <c r="K1834" s="246"/>
      <c r="L1834" s="246"/>
      <c r="M1834" s="246"/>
      <c r="N1834" s="246"/>
      <c r="O1834" s="246"/>
      <c r="P1834" s="246"/>
      <c r="Q1834" s="386"/>
      <c r="R1834" s="246"/>
      <c r="S1834" s="246"/>
      <c r="T1834" s="246"/>
      <c r="U1834" s="246"/>
      <c r="V1834" s="246"/>
      <c r="W1834" s="246"/>
      <c r="X1834" s="246"/>
      <c r="Y1834" s="246"/>
      <c r="Z1834" s="246"/>
      <c r="AA1834" s="246"/>
      <c r="AB1834" s="246"/>
      <c r="AC1834" s="246"/>
      <c r="AD1834" s="246"/>
      <c r="AE1834" s="345">
        <f>AE1833</f>
        <v>0</v>
      </c>
      <c r="AF1834" s="345">
        <f t="shared" ref="AF1834:AR1834" si="3718">AF1833</f>
        <v>0</v>
      </c>
      <c r="AG1834" s="345">
        <f t="shared" si="3718"/>
        <v>0</v>
      </c>
      <c r="AH1834" s="345">
        <f t="shared" si="3718"/>
        <v>0</v>
      </c>
      <c r="AI1834" s="345">
        <f t="shared" si="3718"/>
        <v>0</v>
      </c>
      <c r="AJ1834" s="345">
        <f t="shared" si="3718"/>
        <v>0</v>
      </c>
      <c r="AK1834" s="345">
        <f t="shared" si="3718"/>
        <v>0</v>
      </c>
      <c r="AL1834" s="345">
        <f t="shared" si="3718"/>
        <v>0</v>
      </c>
      <c r="AM1834" s="345">
        <f t="shared" si="3718"/>
        <v>0</v>
      </c>
      <c r="AN1834" s="345">
        <f t="shared" si="3718"/>
        <v>0</v>
      </c>
      <c r="AO1834" s="345">
        <f t="shared" si="3718"/>
        <v>0</v>
      </c>
      <c r="AP1834" s="345">
        <f t="shared" si="3718"/>
        <v>0</v>
      </c>
      <c r="AQ1834" s="345">
        <f t="shared" si="3718"/>
        <v>0</v>
      </c>
      <c r="AR1834" s="345">
        <f t="shared" si="3718"/>
        <v>0</v>
      </c>
      <c r="AS1834" s="248"/>
    </row>
    <row r="1835" spans="1:45" ht="15" hidden="1" customHeight="1" outlineLevel="1">
      <c r="A1835" s="434"/>
      <c r="B1835" s="249"/>
      <c r="C1835" s="250"/>
      <c r="D1835" s="255"/>
      <c r="E1835" s="255"/>
      <c r="F1835" s="255"/>
      <c r="G1835" s="255"/>
      <c r="H1835" s="255"/>
      <c r="I1835" s="255"/>
      <c r="J1835" s="255"/>
      <c r="K1835" s="255"/>
      <c r="L1835" s="255"/>
      <c r="M1835" s="255"/>
      <c r="N1835" s="255"/>
      <c r="O1835" s="255"/>
      <c r="P1835" s="255"/>
      <c r="Q1835" s="251"/>
      <c r="R1835" s="255"/>
      <c r="S1835" s="255"/>
      <c r="T1835" s="255"/>
      <c r="U1835" s="255"/>
      <c r="V1835" s="255"/>
      <c r="W1835" s="255"/>
      <c r="X1835" s="255"/>
      <c r="Y1835" s="255"/>
      <c r="Z1835" s="255"/>
      <c r="AA1835" s="255"/>
      <c r="AB1835" s="255"/>
      <c r="AC1835" s="255"/>
      <c r="AD1835" s="255"/>
      <c r="AE1835" s="346"/>
      <c r="AF1835" s="347"/>
      <c r="AG1835" s="347"/>
      <c r="AH1835" s="347"/>
      <c r="AI1835" s="347"/>
      <c r="AJ1835" s="347"/>
      <c r="AK1835" s="347"/>
      <c r="AL1835" s="347"/>
      <c r="AM1835" s="347"/>
      <c r="AN1835" s="347"/>
      <c r="AO1835" s="347"/>
      <c r="AP1835" s="347"/>
      <c r="AQ1835" s="347"/>
      <c r="AR1835" s="347"/>
      <c r="AS1835" s="253"/>
    </row>
    <row r="1836" spans="1:45" ht="15" hidden="1" customHeight="1" outlineLevel="1">
      <c r="A1836" s="434">
        <v>3</v>
      </c>
      <c r="B1836" s="362" t="s">
        <v>479</v>
      </c>
      <c r="C1836" s="242" t="s">
        <v>323</v>
      </c>
      <c r="D1836" s="246"/>
      <c r="E1836" s="246"/>
      <c r="F1836" s="246"/>
      <c r="G1836" s="246"/>
      <c r="H1836" s="246"/>
      <c r="I1836" s="246"/>
      <c r="J1836" s="246"/>
      <c r="K1836" s="246"/>
      <c r="L1836" s="246"/>
      <c r="M1836" s="246"/>
      <c r="N1836" s="246"/>
      <c r="O1836" s="246"/>
      <c r="P1836" s="246"/>
      <c r="Q1836" s="242"/>
      <c r="R1836" s="246"/>
      <c r="S1836" s="246"/>
      <c r="T1836" s="246"/>
      <c r="U1836" s="246"/>
      <c r="V1836" s="246"/>
      <c r="W1836" s="246"/>
      <c r="X1836" s="246"/>
      <c r="Y1836" s="246"/>
      <c r="Z1836" s="246"/>
      <c r="AA1836" s="246"/>
      <c r="AB1836" s="246"/>
      <c r="AC1836" s="246"/>
      <c r="AD1836" s="246"/>
      <c r="AE1836" s="349"/>
      <c r="AF1836" s="349"/>
      <c r="AG1836" s="349"/>
      <c r="AH1836" s="349"/>
      <c r="AI1836" s="349"/>
      <c r="AJ1836" s="349"/>
      <c r="AK1836" s="349"/>
      <c r="AL1836" s="344"/>
      <c r="AM1836" s="344"/>
      <c r="AN1836" s="344"/>
      <c r="AO1836" s="344"/>
      <c r="AP1836" s="344"/>
      <c r="AQ1836" s="344"/>
      <c r="AR1836" s="344"/>
      <c r="AS1836" s="247">
        <f>SUM(AE1836:AR1836)</f>
        <v>0</v>
      </c>
    </row>
    <row r="1837" spans="1:45" ht="15" hidden="1" customHeight="1" outlineLevel="1">
      <c r="A1837" s="434"/>
      <c r="B1837" s="245" t="s">
        <v>759</v>
      </c>
      <c r="C1837" s="242" t="s">
        <v>325</v>
      </c>
      <c r="D1837" s="246"/>
      <c r="E1837" s="246"/>
      <c r="F1837" s="246"/>
      <c r="G1837" s="246"/>
      <c r="H1837" s="246"/>
      <c r="I1837" s="246"/>
      <c r="J1837" s="246"/>
      <c r="K1837" s="246"/>
      <c r="L1837" s="246"/>
      <c r="M1837" s="246"/>
      <c r="N1837" s="246"/>
      <c r="O1837" s="246"/>
      <c r="P1837" s="246"/>
      <c r="Q1837" s="386"/>
      <c r="R1837" s="246"/>
      <c r="S1837" s="246"/>
      <c r="T1837" s="246"/>
      <c r="U1837" s="246"/>
      <c r="V1837" s="246"/>
      <c r="W1837" s="246"/>
      <c r="X1837" s="246"/>
      <c r="Y1837" s="246"/>
      <c r="Z1837" s="246"/>
      <c r="AA1837" s="246"/>
      <c r="AB1837" s="246"/>
      <c r="AC1837" s="246"/>
      <c r="AD1837" s="246"/>
      <c r="AE1837" s="345">
        <f>AE1836</f>
        <v>0</v>
      </c>
      <c r="AF1837" s="345">
        <f t="shared" ref="AF1837:AR1837" si="3719">AF1836</f>
        <v>0</v>
      </c>
      <c r="AG1837" s="345">
        <f t="shared" si="3719"/>
        <v>0</v>
      </c>
      <c r="AH1837" s="345">
        <f t="shared" si="3719"/>
        <v>0</v>
      </c>
      <c r="AI1837" s="345">
        <f t="shared" si="3719"/>
        <v>0</v>
      </c>
      <c r="AJ1837" s="345">
        <f t="shared" si="3719"/>
        <v>0</v>
      </c>
      <c r="AK1837" s="345">
        <f t="shared" si="3719"/>
        <v>0</v>
      </c>
      <c r="AL1837" s="345">
        <f t="shared" si="3719"/>
        <v>0</v>
      </c>
      <c r="AM1837" s="345">
        <f t="shared" si="3719"/>
        <v>0</v>
      </c>
      <c r="AN1837" s="345">
        <f t="shared" si="3719"/>
        <v>0</v>
      </c>
      <c r="AO1837" s="345">
        <f t="shared" si="3719"/>
        <v>0</v>
      </c>
      <c r="AP1837" s="345">
        <f t="shared" si="3719"/>
        <v>0</v>
      </c>
      <c r="AQ1837" s="345">
        <f t="shared" si="3719"/>
        <v>0</v>
      </c>
      <c r="AR1837" s="345">
        <f t="shared" si="3719"/>
        <v>0</v>
      </c>
      <c r="AS1837" s="248"/>
    </row>
    <row r="1838" spans="1:45" ht="15" hidden="1" customHeight="1" outlineLevel="1">
      <c r="A1838" s="434"/>
      <c r="B1838" s="245"/>
      <c r="C1838" s="256"/>
      <c r="D1838" s="242"/>
      <c r="E1838" s="242"/>
      <c r="F1838" s="242"/>
      <c r="G1838" s="242"/>
      <c r="H1838" s="242"/>
      <c r="I1838" s="242"/>
      <c r="J1838" s="242"/>
      <c r="K1838" s="242"/>
      <c r="L1838" s="242"/>
      <c r="M1838" s="242"/>
      <c r="N1838" s="242"/>
      <c r="O1838" s="242"/>
      <c r="P1838" s="242"/>
      <c r="Q1838" s="242"/>
      <c r="R1838" s="242"/>
      <c r="S1838" s="242"/>
      <c r="T1838" s="242"/>
      <c r="U1838" s="242"/>
      <c r="V1838" s="242"/>
      <c r="W1838" s="242"/>
      <c r="X1838" s="242"/>
      <c r="Y1838" s="242"/>
      <c r="Z1838" s="242"/>
      <c r="AA1838" s="242"/>
      <c r="AB1838" s="242"/>
      <c r="AC1838" s="242"/>
      <c r="AD1838" s="242"/>
      <c r="AE1838" s="346"/>
      <c r="AF1838" s="346"/>
      <c r="AG1838" s="346"/>
      <c r="AH1838" s="346"/>
      <c r="AI1838" s="346"/>
      <c r="AJ1838" s="346"/>
      <c r="AK1838" s="346"/>
      <c r="AL1838" s="346"/>
      <c r="AM1838" s="346"/>
      <c r="AN1838" s="346"/>
      <c r="AO1838" s="346"/>
      <c r="AP1838" s="346"/>
      <c r="AQ1838" s="346"/>
      <c r="AR1838" s="346"/>
      <c r="AS1838" s="257"/>
    </row>
    <row r="1839" spans="1:45" ht="15" hidden="1" customHeight="1" outlineLevel="1">
      <c r="A1839" s="434">
        <v>4</v>
      </c>
      <c r="B1839" s="264" t="s">
        <v>480</v>
      </c>
      <c r="C1839" s="242" t="s">
        <v>323</v>
      </c>
      <c r="D1839" s="246"/>
      <c r="E1839" s="246"/>
      <c r="F1839" s="246"/>
      <c r="G1839" s="246"/>
      <c r="H1839" s="246"/>
      <c r="I1839" s="246"/>
      <c r="J1839" s="246"/>
      <c r="K1839" s="246"/>
      <c r="L1839" s="246"/>
      <c r="M1839" s="246"/>
      <c r="N1839" s="246"/>
      <c r="O1839" s="246"/>
      <c r="P1839" s="246"/>
      <c r="Q1839" s="242"/>
      <c r="R1839" s="246"/>
      <c r="S1839" s="246"/>
      <c r="T1839" s="246"/>
      <c r="U1839" s="246"/>
      <c r="V1839" s="246"/>
      <c r="W1839" s="246"/>
      <c r="X1839" s="246"/>
      <c r="Y1839" s="246"/>
      <c r="Z1839" s="246"/>
      <c r="AA1839" s="246"/>
      <c r="AB1839" s="246"/>
      <c r="AC1839" s="246"/>
      <c r="AD1839" s="246"/>
      <c r="AE1839" s="349"/>
      <c r="AF1839" s="349"/>
      <c r="AG1839" s="349"/>
      <c r="AH1839" s="349"/>
      <c r="AI1839" s="349"/>
      <c r="AJ1839" s="349"/>
      <c r="AK1839" s="349"/>
      <c r="AL1839" s="344"/>
      <c r="AM1839" s="344"/>
      <c r="AN1839" s="344"/>
      <c r="AO1839" s="344"/>
      <c r="AP1839" s="344"/>
      <c r="AQ1839" s="344"/>
      <c r="AR1839" s="344"/>
      <c r="AS1839" s="247">
        <f>SUM(AE1839:AR1839)</f>
        <v>0</v>
      </c>
    </row>
    <row r="1840" spans="1:45" ht="15" hidden="1" customHeight="1" outlineLevel="1">
      <c r="A1840" s="434"/>
      <c r="B1840" s="245" t="s">
        <v>759</v>
      </c>
      <c r="C1840" s="242" t="s">
        <v>325</v>
      </c>
      <c r="D1840" s="246"/>
      <c r="E1840" s="246"/>
      <c r="F1840" s="246"/>
      <c r="G1840" s="246"/>
      <c r="H1840" s="246"/>
      <c r="I1840" s="246"/>
      <c r="J1840" s="246"/>
      <c r="K1840" s="246"/>
      <c r="L1840" s="246"/>
      <c r="M1840" s="246"/>
      <c r="N1840" s="246"/>
      <c r="O1840" s="246"/>
      <c r="P1840" s="246"/>
      <c r="Q1840" s="386"/>
      <c r="R1840" s="246"/>
      <c r="S1840" s="246"/>
      <c r="T1840" s="246"/>
      <c r="U1840" s="246"/>
      <c r="V1840" s="246"/>
      <c r="W1840" s="246"/>
      <c r="X1840" s="246"/>
      <c r="Y1840" s="246"/>
      <c r="Z1840" s="246"/>
      <c r="AA1840" s="246"/>
      <c r="AB1840" s="246"/>
      <c r="AC1840" s="246"/>
      <c r="AD1840" s="246"/>
      <c r="AE1840" s="345">
        <f>AE1839</f>
        <v>0</v>
      </c>
      <c r="AF1840" s="345">
        <f t="shared" ref="AF1840:AR1840" si="3720">AF1839</f>
        <v>0</v>
      </c>
      <c r="AG1840" s="345">
        <f t="shared" si="3720"/>
        <v>0</v>
      </c>
      <c r="AH1840" s="345">
        <f t="shared" si="3720"/>
        <v>0</v>
      </c>
      <c r="AI1840" s="345">
        <f t="shared" si="3720"/>
        <v>0</v>
      </c>
      <c r="AJ1840" s="345">
        <f t="shared" si="3720"/>
        <v>0</v>
      </c>
      <c r="AK1840" s="345">
        <f t="shared" si="3720"/>
        <v>0</v>
      </c>
      <c r="AL1840" s="345">
        <f t="shared" si="3720"/>
        <v>0</v>
      </c>
      <c r="AM1840" s="345">
        <f t="shared" si="3720"/>
        <v>0</v>
      </c>
      <c r="AN1840" s="345">
        <f t="shared" si="3720"/>
        <v>0</v>
      </c>
      <c r="AO1840" s="345">
        <f t="shared" si="3720"/>
        <v>0</v>
      </c>
      <c r="AP1840" s="345">
        <f t="shared" si="3720"/>
        <v>0</v>
      </c>
      <c r="AQ1840" s="345">
        <f t="shared" si="3720"/>
        <v>0</v>
      </c>
      <c r="AR1840" s="345">
        <f t="shared" si="3720"/>
        <v>0</v>
      </c>
      <c r="AS1840" s="248"/>
    </row>
    <row r="1841" spans="1:45" ht="15" hidden="1" customHeight="1" outlineLevel="1">
      <c r="A1841" s="434"/>
      <c r="B1841" s="245"/>
      <c r="C1841" s="256"/>
      <c r="D1841" s="255"/>
      <c r="E1841" s="255"/>
      <c r="F1841" s="255"/>
      <c r="G1841" s="255"/>
      <c r="H1841" s="255"/>
      <c r="I1841" s="255"/>
      <c r="J1841" s="255"/>
      <c r="K1841" s="255"/>
      <c r="L1841" s="255"/>
      <c r="M1841" s="255"/>
      <c r="N1841" s="255"/>
      <c r="O1841" s="255"/>
      <c r="P1841" s="255"/>
      <c r="Q1841" s="242"/>
      <c r="R1841" s="255"/>
      <c r="S1841" s="255"/>
      <c r="T1841" s="255"/>
      <c r="U1841" s="255"/>
      <c r="V1841" s="255"/>
      <c r="W1841" s="255"/>
      <c r="X1841" s="255"/>
      <c r="Y1841" s="255"/>
      <c r="Z1841" s="255"/>
      <c r="AA1841" s="255"/>
      <c r="AB1841" s="255"/>
      <c r="AC1841" s="255"/>
      <c r="AD1841" s="255"/>
      <c r="AE1841" s="346"/>
      <c r="AF1841" s="346"/>
      <c r="AG1841" s="346"/>
      <c r="AH1841" s="346"/>
      <c r="AI1841" s="346"/>
      <c r="AJ1841" s="346"/>
      <c r="AK1841" s="346"/>
      <c r="AL1841" s="346"/>
      <c r="AM1841" s="346"/>
      <c r="AN1841" s="346"/>
      <c r="AO1841" s="346"/>
      <c r="AP1841" s="346"/>
      <c r="AQ1841" s="346"/>
      <c r="AR1841" s="346"/>
      <c r="AS1841" s="257"/>
    </row>
    <row r="1842" spans="1:45" ht="15" hidden="1" customHeight="1" outlineLevel="1">
      <c r="A1842" s="434">
        <v>5</v>
      </c>
      <c r="B1842" s="362" t="s">
        <v>481</v>
      </c>
      <c r="C1842" s="242" t="s">
        <v>323</v>
      </c>
      <c r="D1842" s="246"/>
      <c r="E1842" s="246"/>
      <c r="F1842" s="246"/>
      <c r="G1842" s="246"/>
      <c r="H1842" s="246"/>
      <c r="I1842" s="246"/>
      <c r="J1842" s="246"/>
      <c r="K1842" s="246"/>
      <c r="L1842" s="246"/>
      <c r="M1842" s="246"/>
      <c r="N1842" s="246"/>
      <c r="O1842" s="246"/>
      <c r="P1842" s="246"/>
      <c r="Q1842" s="242"/>
      <c r="R1842" s="246"/>
      <c r="S1842" s="246"/>
      <c r="T1842" s="246"/>
      <c r="U1842" s="246"/>
      <c r="V1842" s="246"/>
      <c r="W1842" s="246"/>
      <c r="X1842" s="246"/>
      <c r="Y1842" s="246"/>
      <c r="Z1842" s="246"/>
      <c r="AA1842" s="246"/>
      <c r="AB1842" s="246"/>
      <c r="AC1842" s="246"/>
      <c r="AD1842" s="246"/>
      <c r="AE1842" s="349"/>
      <c r="AF1842" s="349"/>
      <c r="AG1842" s="349"/>
      <c r="AH1842" s="349"/>
      <c r="AI1842" s="349"/>
      <c r="AJ1842" s="349"/>
      <c r="AK1842" s="349"/>
      <c r="AL1842" s="344"/>
      <c r="AM1842" s="344"/>
      <c r="AN1842" s="344"/>
      <c r="AO1842" s="344"/>
      <c r="AP1842" s="344"/>
      <c r="AQ1842" s="344"/>
      <c r="AR1842" s="344"/>
      <c r="AS1842" s="247">
        <f>SUM(AE1842:AR1842)</f>
        <v>0</v>
      </c>
    </row>
    <row r="1843" spans="1:45" ht="15" hidden="1" customHeight="1" outlineLevel="1">
      <c r="A1843" s="434"/>
      <c r="B1843" s="245" t="s">
        <v>759</v>
      </c>
      <c r="C1843" s="242" t="s">
        <v>325</v>
      </c>
      <c r="D1843" s="246"/>
      <c r="E1843" s="246"/>
      <c r="F1843" s="246"/>
      <c r="G1843" s="246"/>
      <c r="H1843" s="246"/>
      <c r="I1843" s="246"/>
      <c r="J1843" s="246"/>
      <c r="K1843" s="246"/>
      <c r="L1843" s="246"/>
      <c r="M1843" s="246"/>
      <c r="N1843" s="246"/>
      <c r="O1843" s="246"/>
      <c r="P1843" s="246"/>
      <c r="Q1843" s="386"/>
      <c r="R1843" s="246"/>
      <c r="S1843" s="246"/>
      <c r="T1843" s="246"/>
      <c r="U1843" s="246"/>
      <c r="V1843" s="246"/>
      <c r="W1843" s="246"/>
      <c r="X1843" s="246"/>
      <c r="Y1843" s="246"/>
      <c r="Z1843" s="246"/>
      <c r="AA1843" s="246"/>
      <c r="AB1843" s="246"/>
      <c r="AC1843" s="246"/>
      <c r="AD1843" s="246"/>
      <c r="AE1843" s="345">
        <f>AE1842</f>
        <v>0</v>
      </c>
      <c r="AF1843" s="345">
        <f t="shared" ref="AF1843:AR1843" si="3721">AF1842</f>
        <v>0</v>
      </c>
      <c r="AG1843" s="345">
        <f t="shared" si="3721"/>
        <v>0</v>
      </c>
      <c r="AH1843" s="345">
        <f t="shared" si="3721"/>
        <v>0</v>
      </c>
      <c r="AI1843" s="345">
        <f t="shared" si="3721"/>
        <v>0</v>
      </c>
      <c r="AJ1843" s="345">
        <f t="shared" si="3721"/>
        <v>0</v>
      </c>
      <c r="AK1843" s="345">
        <f t="shared" si="3721"/>
        <v>0</v>
      </c>
      <c r="AL1843" s="345">
        <f t="shared" si="3721"/>
        <v>0</v>
      </c>
      <c r="AM1843" s="345">
        <f t="shared" si="3721"/>
        <v>0</v>
      </c>
      <c r="AN1843" s="345">
        <f t="shared" si="3721"/>
        <v>0</v>
      </c>
      <c r="AO1843" s="345">
        <f t="shared" si="3721"/>
        <v>0</v>
      </c>
      <c r="AP1843" s="345">
        <f t="shared" si="3721"/>
        <v>0</v>
      </c>
      <c r="AQ1843" s="345">
        <f t="shared" si="3721"/>
        <v>0</v>
      </c>
      <c r="AR1843" s="345">
        <f t="shared" si="3721"/>
        <v>0</v>
      </c>
      <c r="AS1843" s="248"/>
    </row>
    <row r="1844" spans="1:45" ht="15" hidden="1" customHeight="1" outlineLevel="1">
      <c r="A1844" s="434"/>
      <c r="B1844" s="245"/>
      <c r="C1844" s="242"/>
      <c r="D1844" s="242"/>
      <c r="E1844" s="242"/>
      <c r="F1844" s="242"/>
      <c r="G1844" s="242"/>
      <c r="H1844" s="242"/>
      <c r="I1844" s="242"/>
      <c r="J1844" s="242"/>
      <c r="K1844" s="242"/>
      <c r="L1844" s="242"/>
      <c r="M1844" s="242"/>
      <c r="N1844" s="242"/>
      <c r="O1844" s="242"/>
      <c r="P1844" s="242"/>
      <c r="Q1844" s="242"/>
      <c r="R1844" s="242"/>
      <c r="S1844" s="242"/>
      <c r="T1844" s="242"/>
      <c r="U1844" s="242"/>
      <c r="V1844" s="242"/>
      <c r="W1844" s="242"/>
      <c r="X1844" s="242"/>
      <c r="Y1844" s="242"/>
      <c r="Z1844" s="242"/>
      <c r="AA1844" s="242"/>
      <c r="AB1844" s="242"/>
      <c r="AC1844" s="242"/>
      <c r="AD1844" s="242"/>
      <c r="AE1844" s="356"/>
      <c r="AF1844" s="357"/>
      <c r="AG1844" s="357"/>
      <c r="AH1844" s="357"/>
      <c r="AI1844" s="357"/>
      <c r="AJ1844" s="357"/>
      <c r="AK1844" s="357"/>
      <c r="AL1844" s="357"/>
      <c r="AM1844" s="357"/>
      <c r="AN1844" s="357"/>
      <c r="AO1844" s="357"/>
      <c r="AP1844" s="357"/>
      <c r="AQ1844" s="357"/>
      <c r="AR1844" s="357"/>
      <c r="AS1844" s="248"/>
    </row>
    <row r="1845" spans="1:45" ht="15.6" hidden="1" outlineLevel="1">
      <c r="A1845" s="434"/>
      <c r="B1845" s="269" t="s">
        <v>482</v>
      </c>
      <c r="C1845" s="240"/>
      <c r="D1845" s="240"/>
      <c r="E1845" s="240"/>
      <c r="F1845" s="240"/>
      <c r="G1845" s="240"/>
      <c r="H1845" s="240"/>
      <c r="I1845" s="240"/>
      <c r="J1845" s="240"/>
      <c r="K1845" s="240"/>
      <c r="L1845" s="240"/>
      <c r="M1845" s="240"/>
      <c r="N1845" s="240"/>
      <c r="O1845" s="240"/>
      <c r="P1845" s="240"/>
      <c r="Q1845" s="241"/>
      <c r="R1845" s="240"/>
      <c r="S1845" s="240"/>
      <c r="T1845" s="240"/>
      <c r="U1845" s="240"/>
      <c r="V1845" s="240"/>
      <c r="W1845" s="240"/>
      <c r="X1845" s="240"/>
      <c r="Y1845" s="240"/>
      <c r="Z1845" s="240"/>
      <c r="AA1845" s="240"/>
      <c r="AB1845" s="240"/>
      <c r="AC1845" s="240"/>
      <c r="AD1845" s="240"/>
      <c r="AE1845" s="348"/>
      <c r="AF1845" s="348"/>
      <c r="AG1845" s="348"/>
      <c r="AH1845" s="348"/>
      <c r="AI1845" s="348"/>
      <c r="AJ1845" s="348"/>
      <c r="AK1845" s="348"/>
      <c r="AL1845" s="348"/>
      <c r="AM1845" s="348"/>
      <c r="AN1845" s="348"/>
      <c r="AO1845" s="348"/>
      <c r="AP1845" s="348"/>
      <c r="AQ1845" s="348"/>
      <c r="AR1845" s="348"/>
      <c r="AS1845" s="243"/>
    </row>
    <row r="1846" spans="1:45" ht="15" hidden="1" customHeight="1" outlineLevel="1">
      <c r="A1846" s="434">
        <v>6</v>
      </c>
      <c r="B1846" s="362" t="s">
        <v>483</v>
      </c>
      <c r="C1846" s="242" t="s">
        <v>323</v>
      </c>
      <c r="D1846" s="246"/>
      <c r="E1846" s="246"/>
      <c r="F1846" s="246"/>
      <c r="G1846" s="246"/>
      <c r="H1846" s="246"/>
      <c r="I1846" s="246"/>
      <c r="J1846" s="246"/>
      <c r="K1846" s="246"/>
      <c r="L1846" s="246"/>
      <c r="M1846" s="246"/>
      <c r="N1846" s="246"/>
      <c r="O1846" s="246"/>
      <c r="P1846" s="246"/>
      <c r="Q1846" s="246">
        <v>12</v>
      </c>
      <c r="R1846" s="246"/>
      <c r="S1846" s="246"/>
      <c r="T1846" s="246"/>
      <c r="U1846" s="246"/>
      <c r="V1846" s="246"/>
      <c r="W1846" s="246"/>
      <c r="X1846" s="246"/>
      <c r="Y1846" s="246"/>
      <c r="Z1846" s="246"/>
      <c r="AA1846" s="246"/>
      <c r="AB1846" s="246"/>
      <c r="AC1846" s="246"/>
      <c r="AD1846" s="246"/>
      <c r="AE1846" s="349"/>
      <c r="AF1846" s="349"/>
      <c r="AG1846" s="349"/>
      <c r="AH1846" s="349"/>
      <c r="AI1846" s="349"/>
      <c r="AJ1846" s="349"/>
      <c r="AK1846" s="349"/>
      <c r="AL1846" s="349"/>
      <c r="AM1846" s="349"/>
      <c r="AN1846" s="349"/>
      <c r="AO1846" s="349"/>
      <c r="AP1846" s="349"/>
      <c r="AQ1846" s="349"/>
      <c r="AR1846" s="349"/>
      <c r="AS1846" s="247">
        <f>SUM(AE1846:AR1846)</f>
        <v>0</v>
      </c>
    </row>
    <row r="1847" spans="1:45" ht="15" hidden="1" customHeight="1" outlineLevel="1">
      <c r="A1847" s="434"/>
      <c r="B1847" s="245" t="s">
        <v>759</v>
      </c>
      <c r="C1847" s="242" t="s">
        <v>325</v>
      </c>
      <c r="D1847" s="246"/>
      <c r="E1847" s="246"/>
      <c r="F1847" s="246"/>
      <c r="G1847" s="246"/>
      <c r="H1847" s="246"/>
      <c r="I1847" s="246"/>
      <c r="J1847" s="246"/>
      <c r="K1847" s="246"/>
      <c r="L1847" s="246"/>
      <c r="M1847" s="246"/>
      <c r="N1847" s="246"/>
      <c r="O1847" s="246"/>
      <c r="P1847" s="246"/>
      <c r="Q1847" s="246">
        <f>Q1846</f>
        <v>12</v>
      </c>
      <c r="R1847" s="246"/>
      <c r="S1847" s="246"/>
      <c r="T1847" s="246"/>
      <c r="U1847" s="246"/>
      <c r="V1847" s="246"/>
      <c r="W1847" s="246"/>
      <c r="X1847" s="246"/>
      <c r="Y1847" s="246"/>
      <c r="Z1847" s="246"/>
      <c r="AA1847" s="246"/>
      <c r="AB1847" s="246"/>
      <c r="AC1847" s="246"/>
      <c r="AD1847" s="246"/>
      <c r="AE1847" s="345">
        <f>AE1846</f>
        <v>0</v>
      </c>
      <c r="AF1847" s="345">
        <f t="shared" ref="AF1847:AR1847" si="3722">AF1846</f>
        <v>0</v>
      </c>
      <c r="AG1847" s="345">
        <f t="shared" si="3722"/>
        <v>0</v>
      </c>
      <c r="AH1847" s="345">
        <f t="shared" si="3722"/>
        <v>0</v>
      </c>
      <c r="AI1847" s="345">
        <f t="shared" si="3722"/>
        <v>0</v>
      </c>
      <c r="AJ1847" s="345">
        <f t="shared" si="3722"/>
        <v>0</v>
      </c>
      <c r="AK1847" s="345">
        <f t="shared" si="3722"/>
        <v>0</v>
      </c>
      <c r="AL1847" s="345">
        <f t="shared" si="3722"/>
        <v>0</v>
      </c>
      <c r="AM1847" s="345">
        <f t="shared" si="3722"/>
        <v>0</v>
      </c>
      <c r="AN1847" s="345">
        <f t="shared" si="3722"/>
        <v>0</v>
      </c>
      <c r="AO1847" s="345">
        <f t="shared" si="3722"/>
        <v>0</v>
      </c>
      <c r="AP1847" s="345">
        <f t="shared" si="3722"/>
        <v>0</v>
      </c>
      <c r="AQ1847" s="345">
        <f t="shared" si="3722"/>
        <v>0</v>
      </c>
      <c r="AR1847" s="345">
        <f t="shared" si="3722"/>
        <v>0</v>
      </c>
      <c r="AS1847" s="261"/>
    </row>
    <row r="1848" spans="1:45" ht="15" hidden="1" customHeight="1" outlineLevel="1">
      <c r="A1848" s="434"/>
      <c r="B1848" s="260"/>
      <c r="C1848" s="262"/>
      <c r="D1848" s="242"/>
      <c r="E1848" s="242"/>
      <c r="F1848" s="242"/>
      <c r="G1848" s="242"/>
      <c r="H1848" s="242"/>
      <c r="I1848" s="242"/>
      <c r="J1848" s="242"/>
      <c r="K1848" s="242"/>
      <c r="L1848" s="242"/>
      <c r="M1848" s="242"/>
      <c r="N1848" s="242"/>
      <c r="O1848" s="242"/>
      <c r="P1848" s="242"/>
      <c r="Q1848" s="242"/>
      <c r="R1848" s="242"/>
      <c r="S1848" s="242"/>
      <c r="T1848" s="242"/>
      <c r="U1848" s="242"/>
      <c r="V1848" s="242"/>
      <c r="W1848" s="242"/>
      <c r="X1848" s="242"/>
      <c r="Y1848" s="242"/>
      <c r="Z1848" s="242"/>
      <c r="AA1848" s="242"/>
      <c r="AB1848" s="242"/>
      <c r="AC1848" s="242"/>
      <c r="AD1848" s="242"/>
      <c r="AE1848" s="350"/>
      <c r="AF1848" s="350"/>
      <c r="AG1848" s="350"/>
      <c r="AH1848" s="350"/>
      <c r="AI1848" s="350"/>
      <c r="AJ1848" s="350"/>
      <c r="AK1848" s="350"/>
      <c r="AL1848" s="350"/>
      <c r="AM1848" s="350"/>
      <c r="AN1848" s="350"/>
      <c r="AO1848" s="350"/>
      <c r="AP1848" s="350"/>
      <c r="AQ1848" s="350"/>
      <c r="AR1848" s="350"/>
      <c r="AS1848" s="263"/>
    </row>
    <row r="1849" spans="1:45" ht="15" hidden="1" customHeight="1" outlineLevel="1">
      <c r="A1849" s="434">
        <v>7</v>
      </c>
      <c r="B1849" s="362" t="s">
        <v>484</v>
      </c>
      <c r="C1849" s="242" t="s">
        <v>323</v>
      </c>
      <c r="D1849" s="246"/>
      <c r="E1849" s="246"/>
      <c r="F1849" s="246"/>
      <c r="G1849" s="246"/>
      <c r="H1849" s="246"/>
      <c r="I1849" s="246"/>
      <c r="J1849" s="246"/>
      <c r="K1849" s="246"/>
      <c r="L1849" s="246"/>
      <c r="M1849" s="246"/>
      <c r="N1849" s="246"/>
      <c r="O1849" s="246"/>
      <c r="P1849" s="246"/>
      <c r="Q1849" s="246">
        <v>12</v>
      </c>
      <c r="R1849" s="246"/>
      <c r="S1849" s="246"/>
      <c r="T1849" s="246"/>
      <c r="U1849" s="246"/>
      <c r="V1849" s="246"/>
      <c r="W1849" s="246"/>
      <c r="X1849" s="246"/>
      <c r="Y1849" s="246"/>
      <c r="Z1849" s="246"/>
      <c r="AA1849" s="246"/>
      <c r="AB1849" s="246"/>
      <c r="AC1849" s="246"/>
      <c r="AD1849" s="246"/>
      <c r="AE1849" s="349"/>
      <c r="AF1849" s="349"/>
      <c r="AG1849" s="349"/>
      <c r="AH1849" s="349"/>
      <c r="AI1849" s="349"/>
      <c r="AJ1849" s="349"/>
      <c r="AK1849" s="349"/>
      <c r="AL1849" s="349"/>
      <c r="AM1849" s="349"/>
      <c r="AN1849" s="349"/>
      <c r="AO1849" s="349"/>
      <c r="AP1849" s="349"/>
      <c r="AQ1849" s="349"/>
      <c r="AR1849" s="349"/>
      <c r="AS1849" s="247">
        <f>SUM(AE1849:AR1849)</f>
        <v>0</v>
      </c>
    </row>
    <row r="1850" spans="1:45" ht="15" hidden="1" customHeight="1" outlineLevel="1">
      <c r="A1850" s="434"/>
      <c r="B1850" s="245" t="s">
        <v>759</v>
      </c>
      <c r="C1850" s="242" t="s">
        <v>325</v>
      </c>
      <c r="D1850" s="246"/>
      <c r="E1850" s="246"/>
      <c r="F1850" s="246"/>
      <c r="G1850" s="246"/>
      <c r="H1850" s="246"/>
      <c r="I1850" s="246"/>
      <c r="J1850" s="246"/>
      <c r="K1850" s="246"/>
      <c r="L1850" s="246"/>
      <c r="M1850" s="246"/>
      <c r="N1850" s="246"/>
      <c r="O1850" s="246"/>
      <c r="P1850" s="246"/>
      <c r="Q1850" s="246">
        <f>Q1849</f>
        <v>12</v>
      </c>
      <c r="R1850" s="246"/>
      <c r="S1850" s="246"/>
      <c r="T1850" s="246"/>
      <c r="U1850" s="246"/>
      <c r="V1850" s="246"/>
      <c r="W1850" s="246"/>
      <c r="X1850" s="246"/>
      <c r="Y1850" s="246"/>
      <c r="Z1850" s="246"/>
      <c r="AA1850" s="246"/>
      <c r="AB1850" s="246"/>
      <c r="AC1850" s="246"/>
      <c r="AD1850" s="246"/>
      <c r="AE1850" s="345">
        <f>AE1849</f>
        <v>0</v>
      </c>
      <c r="AF1850" s="345">
        <f t="shared" ref="AF1850:AR1850" si="3723">AF1849</f>
        <v>0</v>
      </c>
      <c r="AG1850" s="345">
        <f t="shared" si="3723"/>
        <v>0</v>
      </c>
      <c r="AH1850" s="345">
        <f t="shared" si="3723"/>
        <v>0</v>
      </c>
      <c r="AI1850" s="345">
        <f t="shared" si="3723"/>
        <v>0</v>
      </c>
      <c r="AJ1850" s="345">
        <f t="shared" si="3723"/>
        <v>0</v>
      </c>
      <c r="AK1850" s="345">
        <f t="shared" si="3723"/>
        <v>0</v>
      </c>
      <c r="AL1850" s="345">
        <f t="shared" si="3723"/>
        <v>0</v>
      </c>
      <c r="AM1850" s="345">
        <f t="shared" si="3723"/>
        <v>0</v>
      </c>
      <c r="AN1850" s="345">
        <f t="shared" si="3723"/>
        <v>0</v>
      </c>
      <c r="AO1850" s="345">
        <f t="shared" si="3723"/>
        <v>0</v>
      </c>
      <c r="AP1850" s="345">
        <f t="shared" si="3723"/>
        <v>0</v>
      </c>
      <c r="AQ1850" s="345">
        <f t="shared" si="3723"/>
        <v>0</v>
      </c>
      <c r="AR1850" s="345">
        <f t="shared" si="3723"/>
        <v>0</v>
      </c>
      <c r="AS1850" s="261"/>
    </row>
    <row r="1851" spans="1:45" ht="15" hidden="1" customHeight="1" outlineLevel="1">
      <c r="A1851" s="434"/>
      <c r="B1851" s="264"/>
      <c r="C1851" s="262"/>
      <c r="D1851" s="242"/>
      <c r="E1851" s="242"/>
      <c r="F1851" s="242"/>
      <c r="G1851" s="242"/>
      <c r="H1851" s="242"/>
      <c r="I1851" s="242"/>
      <c r="J1851" s="242"/>
      <c r="K1851" s="242"/>
      <c r="L1851" s="242"/>
      <c r="M1851" s="242"/>
      <c r="N1851" s="242"/>
      <c r="O1851" s="242"/>
      <c r="P1851" s="242"/>
      <c r="Q1851" s="242"/>
      <c r="R1851" s="242"/>
      <c r="S1851" s="242"/>
      <c r="T1851" s="242"/>
      <c r="U1851" s="242"/>
      <c r="V1851" s="242"/>
      <c r="W1851" s="242"/>
      <c r="X1851" s="242"/>
      <c r="Y1851" s="242"/>
      <c r="Z1851" s="242"/>
      <c r="AA1851" s="242"/>
      <c r="AB1851" s="242"/>
      <c r="AC1851" s="242"/>
      <c r="AD1851" s="242"/>
      <c r="AE1851" s="350"/>
      <c r="AF1851" s="351"/>
      <c r="AG1851" s="350"/>
      <c r="AH1851" s="350"/>
      <c r="AI1851" s="350"/>
      <c r="AJ1851" s="350"/>
      <c r="AK1851" s="350"/>
      <c r="AL1851" s="350"/>
      <c r="AM1851" s="350"/>
      <c r="AN1851" s="350"/>
      <c r="AO1851" s="350"/>
      <c r="AP1851" s="350"/>
      <c r="AQ1851" s="350"/>
      <c r="AR1851" s="350"/>
      <c r="AS1851" s="263"/>
    </row>
    <row r="1852" spans="1:45" ht="15" hidden="1" customHeight="1" outlineLevel="1">
      <c r="A1852" s="434">
        <v>8</v>
      </c>
      <c r="B1852" s="362" t="s">
        <v>485</v>
      </c>
      <c r="C1852" s="242" t="s">
        <v>323</v>
      </c>
      <c r="D1852" s="246"/>
      <c r="E1852" s="246"/>
      <c r="F1852" s="246"/>
      <c r="G1852" s="246"/>
      <c r="H1852" s="246"/>
      <c r="I1852" s="246"/>
      <c r="J1852" s="246"/>
      <c r="K1852" s="246"/>
      <c r="L1852" s="246"/>
      <c r="M1852" s="246"/>
      <c r="N1852" s="246"/>
      <c r="O1852" s="246"/>
      <c r="P1852" s="246"/>
      <c r="Q1852" s="246">
        <v>12</v>
      </c>
      <c r="R1852" s="246"/>
      <c r="S1852" s="246"/>
      <c r="T1852" s="246"/>
      <c r="U1852" s="246"/>
      <c r="V1852" s="246"/>
      <c r="W1852" s="246"/>
      <c r="X1852" s="246"/>
      <c r="Y1852" s="246"/>
      <c r="Z1852" s="246"/>
      <c r="AA1852" s="246"/>
      <c r="AB1852" s="246"/>
      <c r="AC1852" s="246"/>
      <c r="AD1852" s="246"/>
      <c r="AE1852" s="349"/>
      <c r="AF1852" s="349"/>
      <c r="AG1852" s="349"/>
      <c r="AH1852" s="349"/>
      <c r="AI1852" s="349"/>
      <c r="AJ1852" s="349"/>
      <c r="AK1852" s="349"/>
      <c r="AL1852" s="349"/>
      <c r="AM1852" s="349"/>
      <c r="AN1852" s="349"/>
      <c r="AO1852" s="349"/>
      <c r="AP1852" s="349"/>
      <c r="AQ1852" s="349"/>
      <c r="AR1852" s="349"/>
      <c r="AS1852" s="247">
        <f>SUM(AE1852:AR1852)</f>
        <v>0</v>
      </c>
    </row>
    <row r="1853" spans="1:45" ht="15" hidden="1" customHeight="1" outlineLevel="1">
      <c r="A1853" s="434"/>
      <c r="B1853" s="245" t="s">
        <v>759</v>
      </c>
      <c r="C1853" s="242" t="s">
        <v>325</v>
      </c>
      <c r="D1853" s="246"/>
      <c r="E1853" s="246"/>
      <c r="F1853" s="246"/>
      <c r="G1853" s="246"/>
      <c r="H1853" s="246"/>
      <c r="I1853" s="246"/>
      <c r="J1853" s="246"/>
      <c r="K1853" s="246"/>
      <c r="L1853" s="246"/>
      <c r="M1853" s="246"/>
      <c r="N1853" s="246"/>
      <c r="O1853" s="246"/>
      <c r="P1853" s="246"/>
      <c r="Q1853" s="246">
        <f>Q1852</f>
        <v>12</v>
      </c>
      <c r="R1853" s="246"/>
      <c r="S1853" s="246"/>
      <c r="T1853" s="246"/>
      <c r="U1853" s="246"/>
      <c r="V1853" s="246"/>
      <c r="W1853" s="246"/>
      <c r="X1853" s="246"/>
      <c r="Y1853" s="246"/>
      <c r="Z1853" s="246"/>
      <c r="AA1853" s="246"/>
      <c r="AB1853" s="246"/>
      <c r="AC1853" s="246"/>
      <c r="AD1853" s="246"/>
      <c r="AE1853" s="345">
        <f>AE1852</f>
        <v>0</v>
      </c>
      <c r="AF1853" s="345">
        <f t="shared" ref="AF1853:AR1853" si="3724">AF1852</f>
        <v>0</v>
      </c>
      <c r="AG1853" s="345">
        <f t="shared" si="3724"/>
        <v>0</v>
      </c>
      <c r="AH1853" s="345">
        <f t="shared" si="3724"/>
        <v>0</v>
      </c>
      <c r="AI1853" s="345">
        <f t="shared" si="3724"/>
        <v>0</v>
      </c>
      <c r="AJ1853" s="345">
        <f t="shared" si="3724"/>
        <v>0</v>
      </c>
      <c r="AK1853" s="345">
        <f t="shared" si="3724"/>
        <v>0</v>
      </c>
      <c r="AL1853" s="345">
        <f t="shared" si="3724"/>
        <v>0</v>
      </c>
      <c r="AM1853" s="345">
        <f t="shared" si="3724"/>
        <v>0</v>
      </c>
      <c r="AN1853" s="345">
        <f t="shared" si="3724"/>
        <v>0</v>
      </c>
      <c r="AO1853" s="345">
        <f t="shared" si="3724"/>
        <v>0</v>
      </c>
      <c r="AP1853" s="345">
        <f t="shared" si="3724"/>
        <v>0</v>
      </c>
      <c r="AQ1853" s="345">
        <f t="shared" si="3724"/>
        <v>0</v>
      </c>
      <c r="AR1853" s="345">
        <f t="shared" si="3724"/>
        <v>0</v>
      </c>
      <c r="AS1853" s="261"/>
    </row>
    <row r="1854" spans="1:45" ht="15" hidden="1" customHeight="1" outlineLevel="1">
      <c r="A1854" s="434"/>
      <c r="B1854" s="264"/>
      <c r="C1854" s="262"/>
      <c r="D1854" s="266"/>
      <c r="E1854" s="266"/>
      <c r="F1854" s="266"/>
      <c r="G1854" s="266"/>
      <c r="H1854" s="266"/>
      <c r="I1854" s="266"/>
      <c r="J1854" s="266"/>
      <c r="K1854" s="266"/>
      <c r="L1854" s="266"/>
      <c r="M1854" s="266"/>
      <c r="N1854" s="266"/>
      <c r="O1854" s="266"/>
      <c r="P1854" s="266"/>
      <c r="Q1854" s="242"/>
      <c r="R1854" s="266"/>
      <c r="S1854" s="266"/>
      <c r="T1854" s="266"/>
      <c r="U1854" s="266"/>
      <c r="V1854" s="266"/>
      <c r="W1854" s="266"/>
      <c r="X1854" s="266"/>
      <c r="Y1854" s="266"/>
      <c r="Z1854" s="266"/>
      <c r="AA1854" s="266"/>
      <c r="AB1854" s="266"/>
      <c r="AC1854" s="266"/>
      <c r="AD1854" s="266"/>
      <c r="AE1854" s="350"/>
      <c r="AF1854" s="351"/>
      <c r="AG1854" s="350"/>
      <c r="AH1854" s="350"/>
      <c r="AI1854" s="350"/>
      <c r="AJ1854" s="350"/>
      <c r="AK1854" s="350"/>
      <c r="AL1854" s="350"/>
      <c r="AM1854" s="350"/>
      <c r="AN1854" s="350"/>
      <c r="AO1854" s="350"/>
      <c r="AP1854" s="350"/>
      <c r="AQ1854" s="350"/>
      <c r="AR1854" s="350"/>
      <c r="AS1854" s="263"/>
    </row>
    <row r="1855" spans="1:45" ht="15" hidden="1" customHeight="1" outlineLevel="1">
      <c r="A1855" s="434">
        <v>9</v>
      </c>
      <c r="B1855" s="362" t="s">
        <v>486</v>
      </c>
      <c r="C1855" s="242" t="s">
        <v>323</v>
      </c>
      <c r="D1855" s="246"/>
      <c r="E1855" s="246"/>
      <c r="F1855" s="246"/>
      <c r="G1855" s="246"/>
      <c r="H1855" s="246"/>
      <c r="I1855" s="246"/>
      <c r="J1855" s="246"/>
      <c r="K1855" s="246"/>
      <c r="L1855" s="246"/>
      <c r="M1855" s="246"/>
      <c r="N1855" s="246"/>
      <c r="O1855" s="246"/>
      <c r="P1855" s="246"/>
      <c r="Q1855" s="246">
        <v>12</v>
      </c>
      <c r="R1855" s="246"/>
      <c r="S1855" s="246"/>
      <c r="T1855" s="246"/>
      <c r="U1855" s="246"/>
      <c r="V1855" s="246"/>
      <c r="W1855" s="246"/>
      <c r="X1855" s="246"/>
      <c r="Y1855" s="246"/>
      <c r="Z1855" s="246"/>
      <c r="AA1855" s="246"/>
      <c r="AB1855" s="246"/>
      <c r="AC1855" s="246"/>
      <c r="AD1855" s="246"/>
      <c r="AE1855" s="349"/>
      <c r="AF1855" s="349"/>
      <c r="AG1855" s="349"/>
      <c r="AH1855" s="349"/>
      <c r="AI1855" s="349"/>
      <c r="AJ1855" s="349"/>
      <c r="AK1855" s="349"/>
      <c r="AL1855" s="349"/>
      <c r="AM1855" s="349"/>
      <c r="AN1855" s="349"/>
      <c r="AO1855" s="349"/>
      <c r="AP1855" s="349"/>
      <c r="AQ1855" s="349"/>
      <c r="AR1855" s="349"/>
      <c r="AS1855" s="247">
        <f>SUM(AE1855:AR1855)</f>
        <v>0</v>
      </c>
    </row>
    <row r="1856" spans="1:45" ht="15" hidden="1" customHeight="1" outlineLevel="1">
      <c r="A1856" s="434"/>
      <c r="B1856" s="245" t="s">
        <v>759</v>
      </c>
      <c r="C1856" s="242" t="s">
        <v>325</v>
      </c>
      <c r="D1856" s="246"/>
      <c r="E1856" s="246"/>
      <c r="F1856" s="246"/>
      <c r="G1856" s="246"/>
      <c r="H1856" s="246"/>
      <c r="I1856" s="246"/>
      <c r="J1856" s="246"/>
      <c r="K1856" s="246"/>
      <c r="L1856" s="246"/>
      <c r="M1856" s="246"/>
      <c r="N1856" s="246"/>
      <c r="O1856" s="246"/>
      <c r="P1856" s="246"/>
      <c r="Q1856" s="246">
        <f>Q1855</f>
        <v>12</v>
      </c>
      <c r="R1856" s="246"/>
      <c r="S1856" s="246"/>
      <c r="T1856" s="246"/>
      <c r="U1856" s="246"/>
      <c r="V1856" s="246"/>
      <c r="W1856" s="246"/>
      <c r="X1856" s="246"/>
      <c r="Y1856" s="246"/>
      <c r="Z1856" s="246"/>
      <c r="AA1856" s="246"/>
      <c r="AB1856" s="246"/>
      <c r="AC1856" s="246"/>
      <c r="AD1856" s="246"/>
      <c r="AE1856" s="345">
        <f>AE1855</f>
        <v>0</v>
      </c>
      <c r="AF1856" s="345">
        <f t="shared" ref="AF1856:AR1856" si="3725">AF1855</f>
        <v>0</v>
      </c>
      <c r="AG1856" s="345">
        <f t="shared" si="3725"/>
        <v>0</v>
      </c>
      <c r="AH1856" s="345">
        <f t="shared" si="3725"/>
        <v>0</v>
      </c>
      <c r="AI1856" s="345">
        <f t="shared" si="3725"/>
        <v>0</v>
      </c>
      <c r="AJ1856" s="345">
        <f t="shared" si="3725"/>
        <v>0</v>
      </c>
      <c r="AK1856" s="345">
        <f t="shared" si="3725"/>
        <v>0</v>
      </c>
      <c r="AL1856" s="345">
        <f t="shared" si="3725"/>
        <v>0</v>
      </c>
      <c r="AM1856" s="345">
        <f t="shared" si="3725"/>
        <v>0</v>
      </c>
      <c r="AN1856" s="345">
        <f t="shared" si="3725"/>
        <v>0</v>
      </c>
      <c r="AO1856" s="345">
        <f t="shared" si="3725"/>
        <v>0</v>
      </c>
      <c r="AP1856" s="345">
        <f t="shared" si="3725"/>
        <v>0</v>
      </c>
      <c r="AQ1856" s="345">
        <f t="shared" si="3725"/>
        <v>0</v>
      </c>
      <c r="AR1856" s="345">
        <f t="shared" si="3725"/>
        <v>0</v>
      </c>
      <c r="AS1856" s="261"/>
    </row>
    <row r="1857" spans="1:45" ht="15" hidden="1" customHeight="1" outlineLevel="1">
      <c r="A1857" s="434"/>
      <c r="B1857" s="264"/>
      <c r="C1857" s="262"/>
      <c r="D1857" s="266"/>
      <c r="E1857" s="266"/>
      <c r="F1857" s="266"/>
      <c r="G1857" s="266"/>
      <c r="H1857" s="266"/>
      <c r="I1857" s="266"/>
      <c r="J1857" s="266"/>
      <c r="K1857" s="266"/>
      <c r="L1857" s="266"/>
      <c r="M1857" s="266"/>
      <c r="N1857" s="266"/>
      <c r="O1857" s="266"/>
      <c r="P1857" s="266"/>
      <c r="Q1857" s="242"/>
      <c r="R1857" s="266"/>
      <c r="S1857" s="266"/>
      <c r="T1857" s="266"/>
      <c r="U1857" s="266"/>
      <c r="V1857" s="266"/>
      <c r="W1857" s="266"/>
      <c r="X1857" s="266"/>
      <c r="Y1857" s="266"/>
      <c r="Z1857" s="266"/>
      <c r="AA1857" s="266"/>
      <c r="AB1857" s="266"/>
      <c r="AC1857" s="266"/>
      <c r="AD1857" s="266"/>
      <c r="AE1857" s="350"/>
      <c r="AF1857" s="350"/>
      <c r="AG1857" s="350"/>
      <c r="AH1857" s="350"/>
      <c r="AI1857" s="350"/>
      <c r="AJ1857" s="350"/>
      <c r="AK1857" s="350"/>
      <c r="AL1857" s="350"/>
      <c r="AM1857" s="350"/>
      <c r="AN1857" s="350"/>
      <c r="AO1857" s="350"/>
      <c r="AP1857" s="350"/>
      <c r="AQ1857" s="350"/>
      <c r="AR1857" s="350"/>
      <c r="AS1857" s="263"/>
    </row>
    <row r="1858" spans="1:45" ht="15" hidden="1" customHeight="1" outlineLevel="1">
      <c r="A1858" s="434">
        <v>10</v>
      </c>
      <c r="B1858" s="362" t="s">
        <v>487</v>
      </c>
      <c r="C1858" s="242" t="s">
        <v>323</v>
      </c>
      <c r="D1858" s="246"/>
      <c r="E1858" s="246"/>
      <c r="F1858" s="246"/>
      <c r="G1858" s="246"/>
      <c r="H1858" s="246"/>
      <c r="I1858" s="246"/>
      <c r="J1858" s="246"/>
      <c r="K1858" s="246"/>
      <c r="L1858" s="246"/>
      <c r="M1858" s="246"/>
      <c r="N1858" s="246"/>
      <c r="O1858" s="246"/>
      <c r="P1858" s="246"/>
      <c r="Q1858" s="246">
        <v>3</v>
      </c>
      <c r="R1858" s="246"/>
      <c r="S1858" s="246"/>
      <c r="T1858" s="246"/>
      <c r="U1858" s="246"/>
      <c r="V1858" s="246"/>
      <c r="W1858" s="246"/>
      <c r="X1858" s="246"/>
      <c r="Y1858" s="246"/>
      <c r="Z1858" s="246"/>
      <c r="AA1858" s="246"/>
      <c r="AB1858" s="246"/>
      <c r="AC1858" s="246"/>
      <c r="AD1858" s="246"/>
      <c r="AE1858" s="349"/>
      <c r="AF1858" s="349"/>
      <c r="AG1858" s="349"/>
      <c r="AH1858" s="349"/>
      <c r="AI1858" s="349"/>
      <c r="AJ1858" s="349"/>
      <c r="AK1858" s="349"/>
      <c r="AL1858" s="349"/>
      <c r="AM1858" s="349"/>
      <c r="AN1858" s="349"/>
      <c r="AO1858" s="349"/>
      <c r="AP1858" s="349"/>
      <c r="AQ1858" s="349"/>
      <c r="AR1858" s="349"/>
      <c r="AS1858" s="247">
        <f>SUM(AE1858:AR1858)</f>
        <v>0</v>
      </c>
    </row>
    <row r="1859" spans="1:45" ht="15" hidden="1" customHeight="1" outlineLevel="1">
      <c r="A1859" s="434"/>
      <c r="B1859" s="245" t="s">
        <v>759</v>
      </c>
      <c r="C1859" s="242" t="s">
        <v>325</v>
      </c>
      <c r="D1859" s="246"/>
      <c r="E1859" s="246"/>
      <c r="F1859" s="246"/>
      <c r="G1859" s="246"/>
      <c r="H1859" s="246"/>
      <c r="I1859" s="246"/>
      <c r="J1859" s="246"/>
      <c r="K1859" s="246"/>
      <c r="L1859" s="246"/>
      <c r="M1859" s="246"/>
      <c r="N1859" s="246"/>
      <c r="O1859" s="246"/>
      <c r="P1859" s="246"/>
      <c r="Q1859" s="246">
        <f>Q1858</f>
        <v>3</v>
      </c>
      <c r="R1859" s="246"/>
      <c r="S1859" s="246"/>
      <c r="T1859" s="246"/>
      <c r="U1859" s="246"/>
      <c r="V1859" s="246"/>
      <c r="W1859" s="246"/>
      <c r="X1859" s="246"/>
      <c r="Y1859" s="246"/>
      <c r="Z1859" s="246"/>
      <c r="AA1859" s="246"/>
      <c r="AB1859" s="246"/>
      <c r="AC1859" s="246"/>
      <c r="AD1859" s="246"/>
      <c r="AE1859" s="345">
        <f>AE1858</f>
        <v>0</v>
      </c>
      <c r="AF1859" s="345">
        <f t="shared" ref="AF1859:AR1859" si="3726">AF1858</f>
        <v>0</v>
      </c>
      <c r="AG1859" s="345">
        <f t="shared" si="3726"/>
        <v>0</v>
      </c>
      <c r="AH1859" s="345">
        <f t="shared" si="3726"/>
        <v>0</v>
      </c>
      <c r="AI1859" s="345">
        <f t="shared" si="3726"/>
        <v>0</v>
      </c>
      <c r="AJ1859" s="345">
        <f t="shared" si="3726"/>
        <v>0</v>
      </c>
      <c r="AK1859" s="345">
        <f t="shared" si="3726"/>
        <v>0</v>
      </c>
      <c r="AL1859" s="345">
        <f t="shared" si="3726"/>
        <v>0</v>
      </c>
      <c r="AM1859" s="345">
        <f t="shared" si="3726"/>
        <v>0</v>
      </c>
      <c r="AN1859" s="345">
        <f t="shared" si="3726"/>
        <v>0</v>
      </c>
      <c r="AO1859" s="345">
        <f t="shared" si="3726"/>
        <v>0</v>
      </c>
      <c r="AP1859" s="345">
        <f t="shared" si="3726"/>
        <v>0</v>
      </c>
      <c r="AQ1859" s="345">
        <f t="shared" si="3726"/>
        <v>0</v>
      </c>
      <c r="AR1859" s="345">
        <f t="shared" si="3726"/>
        <v>0</v>
      </c>
      <c r="AS1859" s="261"/>
    </row>
    <row r="1860" spans="1:45" ht="15" hidden="1" customHeight="1" outlineLevel="1">
      <c r="A1860" s="434"/>
      <c r="B1860" s="264"/>
      <c r="C1860" s="262"/>
      <c r="D1860" s="266"/>
      <c r="E1860" s="266"/>
      <c r="F1860" s="266"/>
      <c r="G1860" s="266"/>
      <c r="H1860" s="266"/>
      <c r="I1860" s="266"/>
      <c r="J1860" s="266"/>
      <c r="K1860" s="266"/>
      <c r="L1860" s="266"/>
      <c r="M1860" s="266"/>
      <c r="N1860" s="266"/>
      <c r="O1860" s="266"/>
      <c r="P1860" s="266"/>
      <c r="Q1860" s="242"/>
      <c r="R1860" s="266"/>
      <c r="S1860" s="266"/>
      <c r="T1860" s="266"/>
      <c r="U1860" s="266"/>
      <c r="V1860" s="266"/>
      <c r="W1860" s="266"/>
      <c r="X1860" s="266"/>
      <c r="Y1860" s="266"/>
      <c r="Z1860" s="266"/>
      <c r="AA1860" s="266"/>
      <c r="AB1860" s="266"/>
      <c r="AC1860" s="266"/>
      <c r="AD1860" s="266"/>
      <c r="AE1860" s="350"/>
      <c r="AF1860" s="351"/>
      <c r="AG1860" s="350"/>
      <c r="AH1860" s="350"/>
      <c r="AI1860" s="350"/>
      <c r="AJ1860" s="350"/>
      <c r="AK1860" s="350"/>
      <c r="AL1860" s="350"/>
      <c r="AM1860" s="350"/>
      <c r="AN1860" s="350"/>
      <c r="AO1860" s="350"/>
      <c r="AP1860" s="350"/>
      <c r="AQ1860" s="350"/>
      <c r="AR1860" s="350"/>
      <c r="AS1860" s="263"/>
    </row>
    <row r="1861" spans="1:45" ht="15" hidden="1" customHeight="1" outlineLevel="1">
      <c r="A1861" s="434"/>
      <c r="B1861" s="239" t="s">
        <v>343</v>
      </c>
      <c r="C1861" s="240"/>
      <c r="D1861" s="240"/>
      <c r="E1861" s="240"/>
      <c r="F1861" s="240"/>
      <c r="G1861" s="240"/>
      <c r="H1861" s="240"/>
      <c r="I1861" s="240"/>
      <c r="J1861" s="240"/>
      <c r="K1861" s="240"/>
      <c r="L1861" s="240"/>
      <c r="M1861" s="240"/>
      <c r="N1861" s="240"/>
      <c r="O1861" s="240"/>
      <c r="P1861" s="240"/>
      <c r="Q1861" s="241"/>
      <c r="R1861" s="240"/>
      <c r="S1861" s="240"/>
      <c r="T1861" s="240"/>
      <c r="U1861" s="240"/>
      <c r="V1861" s="240"/>
      <c r="W1861" s="240"/>
      <c r="X1861" s="240"/>
      <c r="Y1861" s="240"/>
      <c r="Z1861" s="240"/>
      <c r="AA1861" s="240"/>
      <c r="AB1861" s="240"/>
      <c r="AC1861" s="240"/>
      <c r="AD1861" s="240"/>
      <c r="AE1861" s="348"/>
      <c r="AF1861" s="348"/>
      <c r="AG1861" s="348"/>
      <c r="AH1861" s="348"/>
      <c r="AI1861" s="348"/>
      <c r="AJ1861" s="348"/>
      <c r="AK1861" s="348"/>
      <c r="AL1861" s="348"/>
      <c r="AM1861" s="348"/>
      <c r="AN1861" s="348"/>
      <c r="AO1861" s="348"/>
      <c r="AP1861" s="348"/>
      <c r="AQ1861" s="348"/>
      <c r="AR1861" s="348"/>
      <c r="AS1861" s="243"/>
    </row>
    <row r="1862" spans="1:45" ht="15" hidden="1" customHeight="1" outlineLevel="1">
      <c r="A1862" s="434">
        <v>11</v>
      </c>
      <c r="B1862" s="362" t="s">
        <v>488</v>
      </c>
      <c r="C1862" s="242" t="s">
        <v>323</v>
      </c>
      <c r="D1862" s="246"/>
      <c r="E1862" s="246"/>
      <c r="F1862" s="246"/>
      <c r="G1862" s="246"/>
      <c r="H1862" s="246"/>
      <c r="I1862" s="246"/>
      <c r="J1862" s="246"/>
      <c r="K1862" s="246"/>
      <c r="L1862" s="246"/>
      <c r="M1862" s="246"/>
      <c r="N1862" s="246"/>
      <c r="O1862" s="246"/>
      <c r="P1862" s="246"/>
      <c r="Q1862" s="246">
        <v>12</v>
      </c>
      <c r="R1862" s="246"/>
      <c r="S1862" s="246"/>
      <c r="T1862" s="246"/>
      <c r="U1862" s="246"/>
      <c r="V1862" s="246"/>
      <c r="W1862" s="246"/>
      <c r="X1862" s="246"/>
      <c r="Y1862" s="246"/>
      <c r="Z1862" s="246"/>
      <c r="AA1862" s="246"/>
      <c r="AB1862" s="246"/>
      <c r="AC1862" s="246"/>
      <c r="AD1862" s="246"/>
      <c r="AE1862" s="360"/>
      <c r="AF1862" s="349"/>
      <c r="AG1862" s="349"/>
      <c r="AH1862" s="349"/>
      <c r="AI1862" s="349"/>
      <c r="AJ1862" s="349"/>
      <c r="AK1862" s="349"/>
      <c r="AL1862" s="349"/>
      <c r="AM1862" s="349"/>
      <c r="AN1862" s="349"/>
      <c r="AO1862" s="349"/>
      <c r="AP1862" s="349"/>
      <c r="AQ1862" s="349"/>
      <c r="AR1862" s="349"/>
      <c r="AS1862" s="247">
        <f>SUM(AE1862:AR1862)</f>
        <v>0</v>
      </c>
    </row>
    <row r="1863" spans="1:45" ht="15" hidden="1" customHeight="1" outlineLevel="1">
      <c r="A1863" s="434"/>
      <c r="B1863" s="245" t="s">
        <v>759</v>
      </c>
      <c r="C1863" s="242" t="s">
        <v>325</v>
      </c>
      <c r="D1863" s="246"/>
      <c r="E1863" s="246"/>
      <c r="F1863" s="246"/>
      <c r="G1863" s="246"/>
      <c r="H1863" s="246"/>
      <c r="I1863" s="246"/>
      <c r="J1863" s="246"/>
      <c r="K1863" s="246"/>
      <c r="L1863" s="246"/>
      <c r="M1863" s="246"/>
      <c r="N1863" s="246"/>
      <c r="O1863" s="246"/>
      <c r="P1863" s="246"/>
      <c r="Q1863" s="246">
        <f>Q1862</f>
        <v>12</v>
      </c>
      <c r="R1863" s="246"/>
      <c r="S1863" s="246"/>
      <c r="T1863" s="246"/>
      <c r="U1863" s="246"/>
      <c r="V1863" s="246"/>
      <c r="W1863" s="246"/>
      <c r="X1863" s="246"/>
      <c r="Y1863" s="246"/>
      <c r="Z1863" s="246"/>
      <c r="AA1863" s="246"/>
      <c r="AB1863" s="246"/>
      <c r="AC1863" s="246"/>
      <c r="AD1863" s="246"/>
      <c r="AE1863" s="345">
        <f>AE1862</f>
        <v>0</v>
      </c>
      <c r="AF1863" s="345">
        <f t="shared" ref="AF1863:AR1863" si="3727">AF1862</f>
        <v>0</v>
      </c>
      <c r="AG1863" s="345">
        <f t="shared" si="3727"/>
        <v>0</v>
      </c>
      <c r="AH1863" s="345">
        <f t="shared" si="3727"/>
        <v>0</v>
      </c>
      <c r="AI1863" s="345">
        <f t="shared" si="3727"/>
        <v>0</v>
      </c>
      <c r="AJ1863" s="345">
        <f t="shared" si="3727"/>
        <v>0</v>
      </c>
      <c r="AK1863" s="345">
        <f t="shared" si="3727"/>
        <v>0</v>
      </c>
      <c r="AL1863" s="345">
        <f t="shared" si="3727"/>
        <v>0</v>
      </c>
      <c r="AM1863" s="345">
        <f t="shared" si="3727"/>
        <v>0</v>
      </c>
      <c r="AN1863" s="345">
        <f t="shared" si="3727"/>
        <v>0</v>
      </c>
      <c r="AO1863" s="345">
        <f t="shared" si="3727"/>
        <v>0</v>
      </c>
      <c r="AP1863" s="345">
        <f t="shared" si="3727"/>
        <v>0</v>
      </c>
      <c r="AQ1863" s="345">
        <f t="shared" si="3727"/>
        <v>0</v>
      </c>
      <c r="AR1863" s="345">
        <f t="shared" si="3727"/>
        <v>0</v>
      </c>
      <c r="AS1863" s="248"/>
    </row>
    <row r="1864" spans="1:45" ht="15" hidden="1" customHeight="1" outlineLevel="1">
      <c r="A1864" s="434"/>
      <c r="B1864" s="265"/>
      <c r="C1864" s="256"/>
      <c r="D1864" s="242"/>
      <c r="E1864" s="242"/>
      <c r="F1864" s="242"/>
      <c r="G1864" s="242"/>
      <c r="H1864" s="242"/>
      <c r="I1864" s="242"/>
      <c r="J1864" s="242"/>
      <c r="K1864" s="242"/>
      <c r="L1864" s="242"/>
      <c r="M1864" s="242"/>
      <c r="N1864" s="242"/>
      <c r="O1864" s="242"/>
      <c r="P1864" s="242"/>
      <c r="Q1864" s="242"/>
      <c r="R1864" s="242"/>
      <c r="S1864" s="242"/>
      <c r="T1864" s="242"/>
      <c r="U1864" s="242"/>
      <c r="V1864" s="242"/>
      <c r="W1864" s="242"/>
      <c r="X1864" s="242"/>
      <c r="Y1864" s="242"/>
      <c r="Z1864" s="242"/>
      <c r="AA1864" s="242"/>
      <c r="AB1864" s="242"/>
      <c r="AC1864" s="242"/>
      <c r="AD1864" s="242"/>
      <c r="AE1864" s="346"/>
      <c r="AF1864" s="355"/>
      <c r="AG1864" s="355"/>
      <c r="AH1864" s="355"/>
      <c r="AI1864" s="355"/>
      <c r="AJ1864" s="355"/>
      <c r="AK1864" s="355"/>
      <c r="AL1864" s="355"/>
      <c r="AM1864" s="355"/>
      <c r="AN1864" s="355"/>
      <c r="AO1864" s="355"/>
      <c r="AP1864" s="355"/>
      <c r="AQ1864" s="355"/>
      <c r="AR1864" s="355"/>
      <c r="AS1864" s="257"/>
    </row>
    <row r="1865" spans="1:45" ht="28.5" hidden="1" customHeight="1" outlineLevel="1">
      <c r="A1865" s="434">
        <v>12</v>
      </c>
      <c r="B1865" s="362" t="s">
        <v>489</v>
      </c>
      <c r="C1865" s="242" t="s">
        <v>323</v>
      </c>
      <c r="D1865" s="246"/>
      <c r="E1865" s="246"/>
      <c r="F1865" s="246"/>
      <c r="G1865" s="246"/>
      <c r="H1865" s="246"/>
      <c r="I1865" s="246"/>
      <c r="J1865" s="246"/>
      <c r="K1865" s="246"/>
      <c r="L1865" s="246"/>
      <c r="M1865" s="246"/>
      <c r="N1865" s="246"/>
      <c r="O1865" s="246"/>
      <c r="P1865" s="246"/>
      <c r="Q1865" s="246">
        <v>12</v>
      </c>
      <c r="R1865" s="246"/>
      <c r="S1865" s="246"/>
      <c r="T1865" s="246"/>
      <c r="U1865" s="246"/>
      <c r="V1865" s="246"/>
      <c r="W1865" s="246"/>
      <c r="X1865" s="246"/>
      <c r="Y1865" s="246"/>
      <c r="Z1865" s="246"/>
      <c r="AA1865" s="246"/>
      <c r="AB1865" s="246"/>
      <c r="AC1865" s="246"/>
      <c r="AD1865" s="246"/>
      <c r="AE1865" s="344"/>
      <c r="AF1865" s="349"/>
      <c r="AG1865" s="349"/>
      <c r="AH1865" s="349"/>
      <c r="AI1865" s="349"/>
      <c r="AJ1865" s="349"/>
      <c r="AK1865" s="349"/>
      <c r="AL1865" s="349"/>
      <c r="AM1865" s="349"/>
      <c r="AN1865" s="349"/>
      <c r="AO1865" s="349"/>
      <c r="AP1865" s="349"/>
      <c r="AQ1865" s="349"/>
      <c r="AR1865" s="349"/>
      <c r="AS1865" s="247">
        <f>SUM(AE1865:AR1865)</f>
        <v>0</v>
      </c>
    </row>
    <row r="1866" spans="1:45" ht="15" hidden="1" customHeight="1" outlineLevel="1">
      <c r="A1866" s="434"/>
      <c r="B1866" s="245" t="s">
        <v>759</v>
      </c>
      <c r="C1866" s="242" t="s">
        <v>325</v>
      </c>
      <c r="D1866" s="246"/>
      <c r="E1866" s="246"/>
      <c r="F1866" s="246"/>
      <c r="G1866" s="246"/>
      <c r="H1866" s="246"/>
      <c r="I1866" s="246"/>
      <c r="J1866" s="246"/>
      <c r="K1866" s="246"/>
      <c r="L1866" s="246"/>
      <c r="M1866" s="246"/>
      <c r="N1866" s="246"/>
      <c r="O1866" s="246"/>
      <c r="P1866" s="246"/>
      <c r="Q1866" s="246">
        <f>Q1865</f>
        <v>12</v>
      </c>
      <c r="R1866" s="246"/>
      <c r="S1866" s="246"/>
      <c r="T1866" s="246"/>
      <c r="U1866" s="246"/>
      <c r="V1866" s="246"/>
      <c r="W1866" s="246"/>
      <c r="X1866" s="246"/>
      <c r="Y1866" s="246"/>
      <c r="Z1866" s="246"/>
      <c r="AA1866" s="246"/>
      <c r="AB1866" s="246"/>
      <c r="AC1866" s="246"/>
      <c r="AD1866" s="246"/>
      <c r="AE1866" s="345">
        <f>AE1865</f>
        <v>0</v>
      </c>
      <c r="AF1866" s="345">
        <f t="shared" ref="AF1866:AR1866" si="3728">AF1865</f>
        <v>0</v>
      </c>
      <c r="AG1866" s="345">
        <f t="shared" si="3728"/>
        <v>0</v>
      </c>
      <c r="AH1866" s="345">
        <f t="shared" si="3728"/>
        <v>0</v>
      </c>
      <c r="AI1866" s="345">
        <f t="shared" si="3728"/>
        <v>0</v>
      </c>
      <c r="AJ1866" s="345">
        <f t="shared" si="3728"/>
        <v>0</v>
      </c>
      <c r="AK1866" s="345">
        <f t="shared" si="3728"/>
        <v>0</v>
      </c>
      <c r="AL1866" s="345">
        <f t="shared" si="3728"/>
        <v>0</v>
      </c>
      <c r="AM1866" s="345">
        <f t="shared" si="3728"/>
        <v>0</v>
      </c>
      <c r="AN1866" s="345">
        <f t="shared" si="3728"/>
        <v>0</v>
      </c>
      <c r="AO1866" s="345">
        <f t="shared" si="3728"/>
        <v>0</v>
      </c>
      <c r="AP1866" s="345">
        <f t="shared" si="3728"/>
        <v>0</v>
      </c>
      <c r="AQ1866" s="345">
        <f t="shared" si="3728"/>
        <v>0</v>
      </c>
      <c r="AR1866" s="345">
        <f t="shared" si="3728"/>
        <v>0</v>
      </c>
      <c r="AS1866" s="248"/>
    </row>
    <row r="1867" spans="1:45" ht="15" hidden="1" customHeight="1" outlineLevel="1">
      <c r="A1867" s="434"/>
      <c r="B1867" s="265"/>
      <c r="C1867" s="256"/>
      <c r="D1867" s="242"/>
      <c r="E1867" s="242"/>
      <c r="F1867" s="242"/>
      <c r="G1867" s="242"/>
      <c r="H1867" s="242"/>
      <c r="I1867" s="242"/>
      <c r="J1867" s="242"/>
      <c r="K1867" s="242"/>
      <c r="L1867" s="242"/>
      <c r="M1867" s="242"/>
      <c r="N1867" s="242"/>
      <c r="O1867" s="242"/>
      <c r="P1867" s="242"/>
      <c r="Q1867" s="242"/>
      <c r="R1867" s="242"/>
      <c r="S1867" s="242"/>
      <c r="T1867" s="242"/>
      <c r="U1867" s="242"/>
      <c r="V1867" s="242"/>
      <c r="W1867" s="242"/>
      <c r="X1867" s="242"/>
      <c r="Y1867" s="242"/>
      <c r="Z1867" s="242"/>
      <c r="AA1867" s="242"/>
      <c r="AB1867" s="242"/>
      <c r="AC1867" s="242"/>
      <c r="AD1867" s="242"/>
      <c r="AE1867" s="356"/>
      <c r="AF1867" s="356"/>
      <c r="AG1867" s="346"/>
      <c r="AH1867" s="346"/>
      <c r="AI1867" s="346"/>
      <c r="AJ1867" s="346"/>
      <c r="AK1867" s="346"/>
      <c r="AL1867" s="346"/>
      <c r="AM1867" s="346"/>
      <c r="AN1867" s="346"/>
      <c r="AO1867" s="346"/>
      <c r="AP1867" s="346"/>
      <c r="AQ1867" s="346"/>
      <c r="AR1867" s="346"/>
      <c r="AS1867" s="257"/>
    </row>
    <row r="1868" spans="1:45" ht="15" hidden="1" customHeight="1" outlineLevel="1">
      <c r="A1868" s="434">
        <v>13</v>
      </c>
      <c r="B1868" s="362" t="s">
        <v>490</v>
      </c>
      <c r="C1868" s="242" t="s">
        <v>323</v>
      </c>
      <c r="D1868" s="246"/>
      <c r="E1868" s="246"/>
      <c r="F1868" s="246"/>
      <c r="G1868" s="246"/>
      <c r="H1868" s="246"/>
      <c r="I1868" s="246"/>
      <c r="J1868" s="246"/>
      <c r="K1868" s="246"/>
      <c r="L1868" s="246"/>
      <c r="M1868" s="246"/>
      <c r="N1868" s="246"/>
      <c r="O1868" s="246"/>
      <c r="P1868" s="246"/>
      <c r="Q1868" s="246">
        <v>12</v>
      </c>
      <c r="R1868" s="246"/>
      <c r="S1868" s="246"/>
      <c r="T1868" s="246"/>
      <c r="U1868" s="246"/>
      <c r="V1868" s="246"/>
      <c r="W1868" s="246"/>
      <c r="X1868" s="246"/>
      <c r="Y1868" s="246"/>
      <c r="Z1868" s="246"/>
      <c r="AA1868" s="246"/>
      <c r="AB1868" s="246"/>
      <c r="AC1868" s="246"/>
      <c r="AD1868" s="246"/>
      <c r="AE1868" s="344"/>
      <c r="AF1868" s="349"/>
      <c r="AG1868" s="349"/>
      <c r="AH1868" s="349"/>
      <c r="AI1868" s="349"/>
      <c r="AJ1868" s="349"/>
      <c r="AK1868" s="349"/>
      <c r="AL1868" s="349"/>
      <c r="AM1868" s="349"/>
      <c r="AN1868" s="349"/>
      <c r="AO1868" s="349"/>
      <c r="AP1868" s="349"/>
      <c r="AQ1868" s="349"/>
      <c r="AR1868" s="349"/>
      <c r="AS1868" s="247">
        <f>SUM(AE1868:AR1868)</f>
        <v>0</v>
      </c>
    </row>
    <row r="1869" spans="1:45" ht="15" hidden="1" customHeight="1" outlineLevel="1">
      <c r="A1869" s="434"/>
      <c r="B1869" s="245" t="s">
        <v>759</v>
      </c>
      <c r="C1869" s="242" t="s">
        <v>325</v>
      </c>
      <c r="D1869" s="246"/>
      <c r="E1869" s="246"/>
      <c r="F1869" s="246"/>
      <c r="G1869" s="246"/>
      <c r="H1869" s="246"/>
      <c r="I1869" s="246"/>
      <c r="J1869" s="246"/>
      <c r="K1869" s="246"/>
      <c r="L1869" s="246"/>
      <c r="M1869" s="246"/>
      <c r="N1869" s="246"/>
      <c r="O1869" s="246"/>
      <c r="P1869" s="246"/>
      <c r="Q1869" s="246">
        <f>Q1868</f>
        <v>12</v>
      </c>
      <c r="R1869" s="246"/>
      <c r="S1869" s="246"/>
      <c r="T1869" s="246"/>
      <c r="U1869" s="246"/>
      <c r="V1869" s="246"/>
      <c r="W1869" s="246"/>
      <c r="X1869" s="246"/>
      <c r="Y1869" s="246"/>
      <c r="Z1869" s="246"/>
      <c r="AA1869" s="246"/>
      <c r="AB1869" s="246"/>
      <c r="AC1869" s="246"/>
      <c r="AD1869" s="246"/>
      <c r="AE1869" s="345">
        <f>AE1868</f>
        <v>0</v>
      </c>
      <c r="AF1869" s="345">
        <f t="shared" ref="AF1869:AR1869" si="3729">AF1868</f>
        <v>0</v>
      </c>
      <c r="AG1869" s="345">
        <f t="shared" si="3729"/>
        <v>0</v>
      </c>
      <c r="AH1869" s="345">
        <f t="shared" si="3729"/>
        <v>0</v>
      </c>
      <c r="AI1869" s="345">
        <f t="shared" si="3729"/>
        <v>0</v>
      </c>
      <c r="AJ1869" s="345">
        <f t="shared" si="3729"/>
        <v>0</v>
      </c>
      <c r="AK1869" s="345">
        <f t="shared" si="3729"/>
        <v>0</v>
      </c>
      <c r="AL1869" s="345">
        <f t="shared" si="3729"/>
        <v>0</v>
      </c>
      <c r="AM1869" s="345">
        <f t="shared" si="3729"/>
        <v>0</v>
      </c>
      <c r="AN1869" s="345">
        <f t="shared" si="3729"/>
        <v>0</v>
      </c>
      <c r="AO1869" s="345">
        <f t="shared" si="3729"/>
        <v>0</v>
      </c>
      <c r="AP1869" s="345">
        <f t="shared" si="3729"/>
        <v>0</v>
      </c>
      <c r="AQ1869" s="345">
        <f t="shared" si="3729"/>
        <v>0</v>
      </c>
      <c r="AR1869" s="345">
        <f t="shared" si="3729"/>
        <v>0</v>
      </c>
      <c r="AS1869" s="257"/>
    </row>
    <row r="1870" spans="1:45" ht="15" hidden="1" customHeight="1" outlineLevel="1">
      <c r="A1870" s="434"/>
      <c r="B1870" s="265"/>
      <c r="C1870" s="256"/>
      <c r="D1870" s="242"/>
      <c r="E1870" s="242"/>
      <c r="F1870" s="242"/>
      <c r="G1870" s="242"/>
      <c r="H1870" s="242"/>
      <c r="I1870" s="242"/>
      <c r="J1870" s="242"/>
      <c r="K1870" s="242"/>
      <c r="L1870" s="242"/>
      <c r="M1870" s="242"/>
      <c r="N1870" s="242"/>
      <c r="O1870" s="242"/>
      <c r="P1870" s="242"/>
      <c r="Q1870" s="242"/>
      <c r="R1870" s="242"/>
      <c r="S1870" s="242"/>
      <c r="T1870" s="242"/>
      <c r="U1870" s="242"/>
      <c r="V1870" s="242"/>
      <c r="W1870" s="242"/>
      <c r="X1870" s="242"/>
      <c r="Y1870" s="242"/>
      <c r="Z1870" s="242"/>
      <c r="AA1870" s="242"/>
      <c r="AB1870" s="242"/>
      <c r="AC1870" s="242"/>
      <c r="AD1870" s="242"/>
      <c r="AE1870" s="346"/>
      <c r="AF1870" s="346"/>
      <c r="AG1870" s="346"/>
      <c r="AH1870" s="346"/>
      <c r="AI1870" s="346"/>
      <c r="AJ1870" s="346"/>
      <c r="AK1870" s="346"/>
      <c r="AL1870" s="346"/>
      <c r="AM1870" s="346"/>
      <c r="AN1870" s="346"/>
      <c r="AO1870" s="346"/>
      <c r="AP1870" s="346"/>
      <c r="AQ1870" s="346"/>
      <c r="AR1870" s="346"/>
      <c r="AS1870" s="257"/>
    </row>
    <row r="1871" spans="1:45" ht="15" hidden="1" customHeight="1" outlineLevel="1">
      <c r="A1871" s="434"/>
      <c r="B1871" s="239" t="s">
        <v>491</v>
      </c>
      <c r="C1871" s="240"/>
      <c r="D1871" s="241"/>
      <c r="E1871" s="241"/>
      <c r="F1871" s="241"/>
      <c r="G1871" s="241"/>
      <c r="H1871" s="241"/>
      <c r="I1871" s="241"/>
      <c r="J1871" s="241"/>
      <c r="K1871" s="241"/>
      <c r="L1871" s="241"/>
      <c r="M1871" s="241"/>
      <c r="N1871" s="241"/>
      <c r="O1871" s="241"/>
      <c r="P1871" s="241"/>
      <c r="Q1871" s="241"/>
      <c r="R1871" s="241"/>
      <c r="S1871" s="240"/>
      <c r="T1871" s="240"/>
      <c r="U1871" s="240"/>
      <c r="V1871" s="240"/>
      <c r="W1871" s="240"/>
      <c r="X1871" s="240"/>
      <c r="Y1871" s="240"/>
      <c r="Z1871" s="240"/>
      <c r="AA1871" s="240"/>
      <c r="AB1871" s="240"/>
      <c r="AC1871" s="240"/>
      <c r="AD1871" s="240"/>
      <c r="AE1871" s="348"/>
      <c r="AF1871" s="348"/>
      <c r="AG1871" s="348"/>
      <c r="AH1871" s="348"/>
      <c r="AI1871" s="348"/>
      <c r="AJ1871" s="348"/>
      <c r="AK1871" s="348"/>
      <c r="AL1871" s="348"/>
      <c r="AM1871" s="348"/>
      <c r="AN1871" s="348"/>
      <c r="AO1871" s="348"/>
      <c r="AP1871" s="348"/>
      <c r="AQ1871" s="348"/>
      <c r="AR1871" s="348"/>
      <c r="AS1871" s="243"/>
    </row>
    <row r="1872" spans="1:45" ht="15" hidden="1" customHeight="1" outlineLevel="1">
      <c r="A1872" s="434">
        <v>14</v>
      </c>
      <c r="B1872" s="265" t="s">
        <v>492</v>
      </c>
      <c r="C1872" s="242" t="s">
        <v>323</v>
      </c>
      <c r="D1872" s="246"/>
      <c r="E1872" s="246"/>
      <c r="F1872" s="246"/>
      <c r="G1872" s="246"/>
      <c r="H1872" s="246"/>
      <c r="I1872" s="246"/>
      <c r="J1872" s="246"/>
      <c r="K1872" s="246"/>
      <c r="L1872" s="246"/>
      <c r="M1872" s="246"/>
      <c r="N1872" s="246"/>
      <c r="O1872" s="246"/>
      <c r="P1872" s="246"/>
      <c r="Q1872" s="246">
        <v>12</v>
      </c>
      <c r="R1872" s="246"/>
      <c r="S1872" s="246"/>
      <c r="T1872" s="246"/>
      <c r="U1872" s="246"/>
      <c r="V1872" s="246"/>
      <c r="W1872" s="246"/>
      <c r="X1872" s="246"/>
      <c r="Y1872" s="246"/>
      <c r="Z1872" s="246"/>
      <c r="AA1872" s="246"/>
      <c r="AB1872" s="246"/>
      <c r="AC1872" s="246"/>
      <c r="AD1872" s="246"/>
      <c r="AE1872" s="344"/>
      <c r="AF1872" s="344"/>
      <c r="AG1872" s="344"/>
      <c r="AH1872" s="344"/>
      <c r="AI1872" s="344"/>
      <c r="AJ1872" s="344"/>
      <c r="AK1872" s="344"/>
      <c r="AL1872" s="344"/>
      <c r="AM1872" s="344"/>
      <c r="AN1872" s="344"/>
      <c r="AO1872" s="344"/>
      <c r="AP1872" s="344"/>
      <c r="AQ1872" s="344"/>
      <c r="AR1872" s="344"/>
      <c r="AS1872" s="247">
        <f>SUM(AE1872:AR1872)</f>
        <v>0</v>
      </c>
    </row>
    <row r="1873" spans="1:46" ht="15" hidden="1" customHeight="1" outlineLevel="1">
      <c r="A1873" s="434"/>
      <c r="B1873" s="245" t="s">
        <v>759</v>
      </c>
      <c r="C1873" s="242" t="s">
        <v>325</v>
      </c>
      <c r="D1873" s="246"/>
      <c r="E1873" s="246"/>
      <c r="F1873" s="246"/>
      <c r="G1873" s="246"/>
      <c r="H1873" s="246"/>
      <c r="I1873" s="246"/>
      <c r="J1873" s="246"/>
      <c r="K1873" s="246"/>
      <c r="L1873" s="246"/>
      <c r="M1873" s="246"/>
      <c r="N1873" s="246"/>
      <c r="O1873" s="246"/>
      <c r="P1873" s="246"/>
      <c r="Q1873" s="246">
        <f>Q1872</f>
        <v>12</v>
      </c>
      <c r="R1873" s="246"/>
      <c r="S1873" s="246"/>
      <c r="T1873" s="246"/>
      <c r="U1873" s="246"/>
      <c r="V1873" s="246"/>
      <c r="W1873" s="246"/>
      <c r="X1873" s="246"/>
      <c r="Y1873" s="246"/>
      <c r="Z1873" s="246"/>
      <c r="AA1873" s="246"/>
      <c r="AB1873" s="246"/>
      <c r="AC1873" s="246"/>
      <c r="AD1873" s="246"/>
      <c r="AE1873" s="345">
        <f>AE1872</f>
        <v>0</v>
      </c>
      <c r="AF1873" s="345">
        <f t="shared" ref="AF1873:AR1873" si="3730">AF1872</f>
        <v>0</v>
      </c>
      <c r="AG1873" s="345">
        <f t="shared" si="3730"/>
        <v>0</v>
      </c>
      <c r="AH1873" s="345">
        <f t="shared" si="3730"/>
        <v>0</v>
      </c>
      <c r="AI1873" s="345">
        <f t="shared" si="3730"/>
        <v>0</v>
      </c>
      <c r="AJ1873" s="345">
        <f t="shared" si="3730"/>
        <v>0</v>
      </c>
      <c r="AK1873" s="345">
        <f t="shared" si="3730"/>
        <v>0</v>
      </c>
      <c r="AL1873" s="345">
        <f t="shared" si="3730"/>
        <v>0</v>
      </c>
      <c r="AM1873" s="345">
        <f t="shared" si="3730"/>
        <v>0</v>
      </c>
      <c r="AN1873" s="345">
        <f t="shared" si="3730"/>
        <v>0</v>
      </c>
      <c r="AO1873" s="345">
        <f t="shared" si="3730"/>
        <v>0</v>
      </c>
      <c r="AP1873" s="345">
        <f t="shared" si="3730"/>
        <v>0</v>
      </c>
      <c r="AQ1873" s="345">
        <f t="shared" si="3730"/>
        <v>0</v>
      </c>
      <c r="AR1873" s="345">
        <f t="shared" si="3730"/>
        <v>0</v>
      </c>
      <c r="AS1873" s="248"/>
    </row>
    <row r="1874" spans="1:46" ht="15" hidden="1" customHeight="1" outlineLevel="1">
      <c r="A1874" s="434"/>
      <c r="B1874" s="265"/>
      <c r="C1874" s="256"/>
      <c r="D1874" s="242"/>
      <c r="E1874" s="242"/>
      <c r="F1874" s="242"/>
      <c r="G1874" s="242"/>
      <c r="H1874" s="242"/>
      <c r="I1874" s="242"/>
      <c r="J1874" s="242"/>
      <c r="K1874" s="242"/>
      <c r="L1874" s="242"/>
      <c r="M1874" s="242"/>
      <c r="N1874" s="242"/>
      <c r="O1874" s="242"/>
      <c r="P1874" s="242"/>
      <c r="Q1874" s="386"/>
      <c r="R1874" s="242"/>
      <c r="S1874" s="242"/>
      <c r="T1874" s="242"/>
      <c r="U1874" s="242"/>
      <c r="V1874" s="242"/>
      <c r="W1874" s="242"/>
      <c r="X1874" s="242"/>
      <c r="Y1874" s="242"/>
      <c r="Z1874" s="242"/>
      <c r="AA1874" s="242"/>
      <c r="AB1874" s="242"/>
      <c r="AC1874" s="242"/>
      <c r="AD1874" s="242"/>
      <c r="AE1874" s="346"/>
      <c r="AF1874" s="346"/>
      <c r="AG1874" s="346"/>
      <c r="AH1874" s="346"/>
      <c r="AI1874" s="346"/>
      <c r="AJ1874" s="346"/>
      <c r="AK1874" s="346"/>
      <c r="AL1874" s="346"/>
      <c r="AM1874" s="346"/>
      <c r="AN1874" s="346"/>
      <c r="AO1874" s="346"/>
      <c r="AP1874" s="346"/>
      <c r="AQ1874" s="346"/>
      <c r="AR1874" s="346"/>
      <c r="AS1874" s="252"/>
      <c r="AT1874" s="508"/>
    </row>
    <row r="1875" spans="1:46" s="234" customFormat="1" ht="15.6" hidden="1" outlineLevel="1">
      <c r="A1875" s="434"/>
      <c r="B1875" s="239" t="s">
        <v>296</v>
      </c>
      <c r="C1875" s="242"/>
      <c r="D1875" s="242"/>
      <c r="E1875" s="242"/>
      <c r="F1875" s="242"/>
      <c r="G1875" s="242"/>
      <c r="H1875" s="242"/>
      <c r="I1875" s="242"/>
      <c r="J1875" s="242"/>
      <c r="K1875" s="242"/>
      <c r="L1875" s="242"/>
      <c r="M1875" s="242"/>
      <c r="N1875" s="242"/>
      <c r="O1875" s="242"/>
      <c r="P1875" s="242"/>
      <c r="Q1875" s="242"/>
      <c r="R1875" s="242"/>
      <c r="S1875" s="242"/>
      <c r="T1875" s="242"/>
      <c r="U1875" s="242"/>
      <c r="V1875" s="242"/>
      <c r="W1875" s="242"/>
      <c r="X1875" s="242"/>
      <c r="Y1875" s="242"/>
      <c r="Z1875" s="242"/>
      <c r="AA1875" s="242"/>
      <c r="AB1875" s="242"/>
      <c r="AC1875" s="242"/>
      <c r="AD1875" s="242"/>
      <c r="AE1875" s="346"/>
      <c r="AF1875" s="346"/>
      <c r="AG1875" s="346"/>
      <c r="AH1875" s="346"/>
      <c r="AI1875" s="346"/>
      <c r="AJ1875" s="346"/>
      <c r="AK1875" s="350"/>
      <c r="AL1875" s="350"/>
      <c r="AM1875" s="350"/>
      <c r="AN1875" s="350"/>
      <c r="AO1875" s="350"/>
      <c r="AP1875" s="350"/>
      <c r="AQ1875" s="350"/>
      <c r="AR1875" s="350"/>
      <c r="AS1875" s="423"/>
      <c r="AT1875" s="509"/>
    </row>
    <row r="1876" spans="1:46" ht="15" hidden="1" outlineLevel="1">
      <c r="A1876" s="434">
        <v>15</v>
      </c>
      <c r="B1876" s="245" t="s">
        <v>493</v>
      </c>
      <c r="C1876" s="242" t="s">
        <v>323</v>
      </c>
      <c r="D1876" s="246"/>
      <c r="E1876" s="246"/>
      <c r="F1876" s="246"/>
      <c r="G1876" s="246"/>
      <c r="H1876" s="246"/>
      <c r="I1876" s="246"/>
      <c r="J1876" s="246"/>
      <c r="K1876" s="246"/>
      <c r="L1876" s="246"/>
      <c r="M1876" s="246"/>
      <c r="N1876" s="246"/>
      <c r="O1876" s="246"/>
      <c r="P1876" s="246"/>
      <c r="Q1876" s="246">
        <v>0</v>
      </c>
      <c r="R1876" s="246"/>
      <c r="S1876" s="246"/>
      <c r="T1876" s="246"/>
      <c r="U1876" s="246"/>
      <c r="V1876" s="246"/>
      <c r="W1876" s="246"/>
      <c r="X1876" s="246"/>
      <c r="Y1876" s="246"/>
      <c r="Z1876" s="246"/>
      <c r="AA1876" s="246"/>
      <c r="AB1876" s="246"/>
      <c r="AC1876" s="246"/>
      <c r="AD1876" s="246"/>
      <c r="AE1876" s="344"/>
      <c r="AF1876" s="344"/>
      <c r="AG1876" s="344"/>
      <c r="AH1876" s="344"/>
      <c r="AI1876" s="344"/>
      <c r="AJ1876" s="344"/>
      <c r="AK1876" s="344"/>
      <c r="AL1876" s="344"/>
      <c r="AM1876" s="344"/>
      <c r="AN1876" s="344"/>
      <c r="AO1876" s="344"/>
      <c r="AP1876" s="344"/>
      <c r="AQ1876" s="344"/>
      <c r="AR1876" s="344"/>
      <c r="AS1876" s="510">
        <f>SUM(AE1876:AR1876)</f>
        <v>0</v>
      </c>
      <c r="AT1876" s="508"/>
    </row>
    <row r="1877" spans="1:46" ht="15" hidden="1" outlineLevel="1">
      <c r="A1877" s="434"/>
      <c r="B1877" s="245" t="s">
        <v>759</v>
      </c>
      <c r="C1877" s="242" t="s">
        <v>325</v>
      </c>
      <c r="D1877" s="246"/>
      <c r="E1877" s="246"/>
      <c r="F1877" s="246"/>
      <c r="G1877" s="246"/>
      <c r="H1877" s="246"/>
      <c r="I1877" s="246"/>
      <c r="J1877" s="246"/>
      <c r="K1877" s="246"/>
      <c r="L1877" s="246"/>
      <c r="M1877" s="246"/>
      <c r="N1877" s="246"/>
      <c r="O1877" s="246"/>
      <c r="P1877" s="246"/>
      <c r="Q1877" s="246">
        <f>Q1876</f>
        <v>0</v>
      </c>
      <c r="R1877" s="246"/>
      <c r="S1877" s="246"/>
      <c r="T1877" s="246"/>
      <c r="U1877" s="246"/>
      <c r="V1877" s="246"/>
      <c r="W1877" s="246"/>
      <c r="X1877" s="246"/>
      <c r="Y1877" s="246"/>
      <c r="Z1877" s="246"/>
      <c r="AA1877" s="246"/>
      <c r="AB1877" s="246"/>
      <c r="AC1877" s="246"/>
      <c r="AD1877" s="246"/>
      <c r="AE1877" s="345">
        <f>AE1876</f>
        <v>0</v>
      </c>
      <c r="AF1877" s="345">
        <f>AF1876</f>
        <v>0</v>
      </c>
      <c r="AG1877" s="345">
        <f t="shared" ref="AG1877:AI1877" si="3731">AG1876</f>
        <v>0</v>
      </c>
      <c r="AH1877" s="345">
        <f t="shared" si="3731"/>
        <v>0</v>
      </c>
      <c r="AI1877" s="345">
        <f t="shared" si="3731"/>
        <v>0</v>
      </c>
      <c r="AJ1877" s="345">
        <f>AJ1876</f>
        <v>0</v>
      </c>
      <c r="AK1877" s="345">
        <f t="shared" ref="AK1877:AR1877" si="3732">AK1876</f>
        <v>0</v>
      </c>
      <c r="AL1877" s="345">
        <f t="shared" si="3732"/>
        <v>0</v>
      </c>
      <c r="AM1877" s="345">
        <f t="shared" si="3732"/>
        <v>0</v>
      </c>
      <c r="AN1877" s="345">
        <f t="shared" si="3732"/>
        <v>0</v>
      </c>
      <c r="AO1877" s="345">
        <f t="shared" si="3732"/>
        <v>0</v>
      </c>
      <c r="AP1877" s="345">
        <f t="shared" si="3732"/>
        <v>0</v>
      </c>
      <c r="AQ1877" s="345">
        <f t="shared" si="3732"/>
        <v>0</v>
      </c>
      <c r="AR1877" s="345">
        <f t="shared" si="3732"/>
        <v>0</v>
      </c>
      <c r="AS1877" s="248"/>
    </row>
    <row r="1878" spans="1:46" ht="15" hidden="1" outlineLevel="1">
      <c r="A1878" s="434"/>
      <c r="B1878" s="265"/>
      <c r="C1878" s="256"/>
      <c r="D1878" s="242"/>
      <c r="E1878" s="242"/>
      <c r="F1878" s="242"/>
      <c r="G1878" s="242"/>
      <c r="H1878" s="242"/>
      <c r="I1878" s="242"/>
      <c r="J1878" s="242"/>
      <c r="K1878" s="242"/>
      <c r="L1878" s="242"/>
      <c r="M1878" s="242"/>
      <c r="N1878" s="242"/>
      <c r="O1878" s="242"/>
      <c r="P1878" s="242"/>
      <c r="Q1878" s="242"/>
      <c r="R1878" s="242"/>
      <c r="S1878" s="242"/>
      <c r="T1878" s="242"/>
      <c r="U1878" s="242"/>
      <c r="V1878" s="242"/>
      <c r="W1878" s="242"/>
      <c r="X1878" s="242"/>
      <c r="Y1878" s="242"/>
      <c r="Z1878" s="242"/>
      <c r="AA1878" s="242"/>
      <c r="AB1878" s="242"/>
      <c r="AC1878" s="242"/>
      <c r="AD1878" s="242"/>
      <c r="AE1878" s="346"/>
      <c r="AF1878" s="346"/>
      <c r="AG1878" s="346"/>
      <c r="AH1878" s="346"/>
      <c r="AI1878" s="346"/>
      <c r="AJ1878" s="346"/>
      <c r="AK1878" s="346"/>
      <c r="AL1878" s="346"/>
      <c r="AM1878" s="346"/>
      <c r="AN1878" s="346"/>
      <c r="AO1878" s="346"/>
      <c r="AP1878" s="346"/>
      <c r="AQ1878" s="346"/>
      <c r="AR1878" s="346"/>
      <c r="AS1878" s="257"/>
    </row>
    <row r="1879" spans="1:46" s="234" customFormat="1" ht="15" hidden="1" outlineLevel="1">
      <c r="A1879" s="434">
        <v>16</v>
      </c>
      <c r="B1879" s="274" t="s">
        <v>355</v>
      </c>
      <c r="C1879" s="242" t="s">
        <v>323</v>
      </c>
      <c r="D1879" s="246"/>
      <c r="E1879" s="246"/>
      <c r="F1879" s="246"/>
      <c r="G1879" s="246"/>
      <c r="H1879" s="246"/>
      <c r="I1879" s="246"/>
      <c r="J1879" s="246"/>
      <c r="K1879" s="246"/>
      <c r="L1879" s="246"/>
      <c r="M1879" s="246"/>
      <c r="N1879" s="246"/>
      <c r="O1879" s="246"/>
      <c r="P1879" s="246"/>
      <c r="Q1879" s="246">
        <v>0</v>
      </c>
      <c r="R1879" s="246"/>
      <c r="S1879" s="246"/>
      <c r="T1879" s="246"/>
      <c r="U1879" s="246"/>
      <c r="V1879" s="246"/>
      <c r="W1879" s="246"/>
      <c r="X1879" s="246"/>
      <c r="Y1879" s="246"/>
      <c r="Z1879" s="246"/>
      <c r="AA1879" s="246"/>
      <c r="AB1879" s="246"/>
      <c r="AC1879" s="246"/>
      <c r="AD1879" s="246"/>
      <c r="AE1879" s="344"/>
      <c r="AF1879" s="344"/>
      <c r="AG1879" s="344"/>
      <c r="AH1879" s="344"/>
      <c r="AI1879" s="344"/>
      <c r="AJ1879" s="344"/>
      <c r="AK1879" s="344"/>
      <c r="AL1879" s="344"/>
      <c r="AM1879" s="344"/>
      <c r="AN1879" s="344"/>
      <c r="AO1879" s="344"/>
      <c r="AP1879" s="344"/>
      <c r="AQ1879" s="344"/>
      <c r="AR1879" s="344"/>
      <c r="AS1879" s="247">
        <f>SUM(AE1879:AR1879)</f>
        <v>0</v>
      </c>
    </row>
    <row r="1880" spans="1:46" s="234" customFormat="1" ht="15" hidden="1" outlineLevel="1">
      <c r="A1880" s="434"/>
      <c r="B1880" s="245" t="s">
        <v>759</v>
      </c>
      <c r="C1880" s="242" t="s">
        <v>325</v>
      </c>
      <c r="D1880" s="246"/>
      <c r="E1880" s="246"/>
      <c r="F1880" s="246"/>
      <c r="G1880" s="246"/>
      <c r="H1880" s="246"/>
      <c r="I1880" s="246"/>
      <c r="J1880" s="246"/>
      <c r="K1880" s="246"/>
      <c r="L1880" s="246"/>
      <c r="M1880" s="246"/>
      <c r="N1880" s="246"/>
      <c r="O1880" s="246"/>
      <c r="P1880" s="246"/>
      <c r="Q1880" s="246">
        <f>Q1879</f>
        <v>0</v>
      </c>
      <c r="R1880" s="246"/>
      <c r="S1880" s="246"/>
      <c r="T1880" s="246"/>
      <c r="U1880" s="246"/>
      <c r="V1880" s="246"/>
      <c r="W1880" s="246"/>
      <c r="X1880" s="246"/>
      <c r="Y1880" s="246"/>
      <c r="Z1880" s="246"/>
      <c r="AA1880" s="246"/>
      <c r="AB1880" s="246"/>
      <c r="AC1880" s="246"/>
      <c r="AD1880" s="246"/>
      <c r="AE1880" s="345">
        <f>AE1879</f>
        <v>0</v>
      </c>
      <c r="AF1880" s="345">
        <f t="shared" ref="AF1880:AQ1880" si="3733">AF1879</f>
        <v>0</v>
      </c>
      <c r="AG1880" s="345">
        <f t="shared" si="3733"/>
        <v>0</v>
      </c>
      <c r="AH1880" s="345">
        <f t="shared" si="3733"/>
        <v>0</v>
      </c>
      <c r="AI1880" s="345">
        <f t="shared" si="3733"/>
        <v>0</v>
      </c>
      <c r="AJ1880" s="345">
        <f t="shared" si="3733"/>
        <v>0</v>
      </c>
      <c r="AK1880" s="345">
        <f t="shared" si="3733"/>
        <v>0</v>
      </c>
      <c r="AL1880" s="345">
        <f t="shared" si="3733"/>
        <v>0</v>
      </c>
      <c r="AM1880" s="345">
        <f t="shared" si="3733"/>
        <v>0</v>
      </c>
      <c r="AN1880" s="345">
        <f t="shared" si="3733"/>
        <v>0</v>
      </c>
      <c r="AO1880" s="345">
        <f t="shared" si="3733"/>
        <v>0</v>
      </c>
      <c r="AP1880" s="345">
        <f t="shared" si="3733"/>
        <v>0</v>
      </c>
      <c r="AQ1880" s="345">
        <f t="shared" si="3733"/>
        <v>0</v>
      </c>
      <c r="AR1880" s="345">
        <f>AR1879</f>
        <v>0</v>
      </c>
      <c r="AS1880" s="248"/>
    </row>
    <row r="1881" spans="1:46" s="234" customFormat="1" ht="15" hidden="1" outlineLevel="1">
      <c r="A1881" s="434"/>
      <c r="B1881" s="274"/>
      <c r="C1881" s="242"/>
      <c r="D1881" s="242"/>
      <c r="E1881" s="242"/>
      <c r="F1881" s="242"/>
      <c r="G1881" s="242"/>
      <c r="H1881" s="242"/>
      <c r="I1881" s="242"/>
      <c r="J1881" s="242"/>
      <c r="K1881" s="242"/>
      <c r="L1881" s="242"/>
      <c r="M1881" s="242"/>
      <c r="N1881" s="242"/>
      <c r="O1881" s="242"/>
      <c r="P1881" s="242"/>
      <c r="Q1881" s="242"/>
      <c r="R1881" s="242"/>
      <c r="S1881" s="242"/>
      <c r="T1881" s="242"/>
      <c r="U1881" s="242"/>
      <c r="V1881" s="242"/>
      <c r="W1881" s="242"/>
      <c r="X1881" s="242"/>
      <c r="Y1881" s="242"/>
      <c r="Z1881" s="242"/>
      <c r="AA1881" s="242"/>
      <c r="AB1881" s="242"/>
      <c r="AC1881" s="242"/>
      <c r="AD1881" s="242"/>
      <c r="AE1881" s="346"/>
      <c r="AF1881" s="346"/>
      <c r="AG1881" s="346"/>
      <c r="AH1881" s="346"/>
      <c r="AI1881" s="346"/>
      <c r="AJ1881" s="346"/>
      <c r="AK1881" s="350"/>
      <c r="AL1881" s="350"/>
      <c r="AM1881" s="350"/>
      <c r="AN1881" s="350"/>
      <c r="AO1881" s="350"/>
      <c r="AP1881" s="350"/>
      <c r="AQ1881" s="350"/>
      <c r="AR1881" s="350"/>
      <c r="AS1881" s="263"/>
    </row>
    <row r="1882" spans="1:46" ht="15.6" hidden="1" outlineLevel="1">
      <c r="A1882" s="434"/>
      <c r="B1882" s="425" t="s">
        <v>494</v>
      </c>
      <c r="C1882" s="270"/>
      <c r="D1882" s="241"/>
      <c r="E1882" s="240"/>
      <c r="F1882" s="240"/>
      <c r="G1882" s="240"/>
      <c r="H1882" s="240"/>
      <c r="I1882" s="240"/>
      <c r="J1882" s="240"/>
      <c r="K1882" s="240"/>
      <c r="L1882" s="240"/>
      <c r="M1882" s="240"/>
      <c r="N1882" s="240"/>
      <c r="O1882" s="240"/>
      <c r="P1882" s="240"/>
      <c r="Q1882" s="241"/>
      <c r="R1882" s="240"/>
      <c r="S1882" s="240"/>
      <c r="T1882" s="240"/>
      <c r="U1882" s="240"/>
      <c r="V1882" s="240"/>
      <c r="W1882" s="240"/>
      <c r="X1882" s="240"/>
      <c r="Y1882" s="240"/>
      <c r="Z1882" s="240"/>
      <c r="AA1882" s="240"/>
      <c r="AB1882" s="240"/>
      <c r="AC1882" s="240"/>
      <c r="AD1882" s="240"/>
      <c r="AE1882" s="348"/>
      <c r="AF1882" s="348"/>
      <c r="AG1882" s="348"/>
      <c r="AH1882" s="348"/>
      <c r="AI1882" s="348"/>
      <c r="AJ1882" s="348"/>
      <c r="AK1882" s="348"/>
      <c r="AL1882" s="348"/>
      <c r="AM1882" s="348"/>
      <c r="AN1882" s="348"/>
      <c r="AO1882" s="348"/>
      <c r="AP1882" s="348"/>
      <c r="AQ1882" s="348"/>
      <c r="AR1882" s="348"/>
      <c r="AS1882" s="243"/>
    </row>
    <row r="1883" spans="1:46" ht="15" hidden="1" outlineLevel="1">
      <c r="A1883" s="434">
        <v>17</v>
      </c>
      <c r="B1883" s="362" t="s">
        <v>495</v>
      </c>
      <c r="C1883" s="242" t="s">
        <v>323</v>
      </c>
      <c r="D1883" s="246"/>
      <c r="E1883" s="246"/>
      <c r="F1883" s="246"/>
      <c r="G1883" s="246"/>
      <c r="H1883" s="246"/>
      <c r="I1883" s="246"/>
      <c r="J1883" s="246"/>
      <c r="K1883" s="246"/>
      <c r="L1883" s="246"/>
      <c r="M1883" s="246"/>
      <c r="N1883" s="246"/>
      <c r="O1883" s="246"/>
      <c r="P1883" s="246"/>
      <c r="Q1883" s="246">
        <v>12</v>
      </c>
      <c r="R1883" s="246"/>
      <c r="S1883" s="246"/>
      <c r="T1883" s="246"/>
      <c r="U1883" s="246"/>
      <c r="V1883" s="246"/>
      <c r="W1883" s="246"/>
      <c r="X1883" s="246"/>
      <c r="Y1883" s="246"/>
      <c r="Z1883" s="246"/>
      <c r="AA1883" s="246"/>
      <c r="AB1883" s="246"/>
      <c r="AC1883" s="246"/>
      <c r="AD1883" s="246"/>
      <c r="AE1883" s="360"/>
      <c r="AF1883" s="344"/>
      <c r="AG1883" s="344"/>
      <c r="AH1883" s="344"/>
      <c r="AI1883" s="344"/>
      <c r="AJ1883" s="344"/>
      <c r="AK1883" s="344"/>
      <c r="AL1883" s="349"/>
      <c r="AM1883" s="349"/>
      <c r="AN1883" s="349"/>
      <c r="AO1883" s="349"/>
      <c r="AP1883" s="349"/>
      <c r="AQ1883" s="349"/>
      <c r="AR1883" s="349"/>
      <c r="AS1883" s="247">
        <f>SUM(AE1883:AR1883)</f>
        <v>0</v>
      </c>
    </row>
    <row r="1884" spans="1:46" ht="15" hidden="1" outlineLevel="1">
      <c r="A1884" s="434"/>
      <c r="B1884" s="245" t="s">
        <v>759</v>
      </c>
      <c r="C1884" s="242" t="s">
        <v>325</v>
      </c>
      <c r="D1884" s="246"/>
      <c r="E1884" s="246"/>
      <c r="F1884" s="246"/>
      <c r="G1884" s="246"/>
      <c r="H1884" s="246"/>
      <c r="I1884" s="246"/>
      <c r="J1884" s="246"/>
      <c r="K1884" s="246"/>
      <c r="L1884" s="246"/>
      <c r="M1884" s="246"/>
      <c r="N1884" s="246"/>
      <c r="O1884" s="246"/>
      <c r="P1884" s="246"/>
      <c r="Q1884" s="246">
        <f>Q1883</f>
        <v>12</v>
      </c>
      <c r="R1884" s="246"/>
      <c r="S1884" s="246"/>
      <c r="T1884" s="246"/>
      <c r="U1884" s="246"/>
      <c r="V1884" s="246"/>
      <c r="W1884" s="246"/>
      <c r="X1884" s="246"/>
      <c r="Y1884" s="246"/>
      <c r="Z1884" s="246"/>
      <c r="AA1884" s="246"/>
      <c r="AB1884" s="246"/>
      <c r="AC1884" s="246"/>
      <c r="AD1884" s="246"/>
      <c r="AE1884" s="345">
        <f>AE1883</f>
        <v>0</v>
      </c>
      <c r="AF1884" s="345">
        <f t="shared" ref="AF1884:AR1884" si="3734">AF1883</f>
        <v>0</v>
      </c>
      <c r="AG1884" s="345">
        <f t="shared" si="3734"/>
        <v>0</v>
      </c>
      <c r="AH1884" s="345">
        <f t="shared" si="3734"/>
        <v>0</v>
      </c>
      <c r="AI1884" s="345">
        <f t="shared" si="3734"/>
        <v>0</v>
      </c>
      <c r="AJ1884" s="345">
        <f t="shared" si="3734"/>
        <v>0</v>
      </c>
      <c r="AK1884" s="345">
        <f t="shared" si="3734"/>
        <v>0</v>
      </c>
      <c r="AL1884" s="345">
        <f t="shared" si="3734"/>
        <v>0</v>
      </c>
      <c r="AM1884" s="345">
        <f t="shared" si="3734"/>
        <v>0</v>
      </c>
      <c r="AN1884" s="345">
        <f t="shared" si="3734"/>
        <v>0</v>
      </c>
      <c r="AO1884" s="345">
        <f t="shared" si="3734"/>
        <v>0</v>
      </c>
      <c r="AP1884" s="345">
        <f t="shared" si="3734"/>
        <v>0</v>
      </c>
      <c r="AQ1884" s="345">
        <f t="shared" si="3734"/>
        <v>0</v>
      </c>
      <c r="AR1884" s="345">
        <f t="shared" si="3734"/>
        <v>0</v>
      </c>
      <c r="AS1884" s="257"/>
    </row>
    <row r="1885" spans="1:46" ht="15" hidden="1" outlineLevel="1">
      <c r="A1885" s="434"/>
      <c r="B1885" s="245"/>
      <c r="C1885" s="242"/>
      <c r="D1885" s="242"/>
      <c r="E1885" s="242"/>
      <c r="F1885" s="242"/>
      <c r="G1885" s="242"/>
      <c r="H1885" s="242"/>
      <c r="I1885" s="242"/>
      <c r="J1885" s="242"/>
      <c r="K1885" s="242"/>
      <c r="L1885" s="242"/>
      <c r="M1885" s="242"/>
      <c r="N1885" s="242"/>
      <c r="O1885" s="242"/>
      <c r="P1885" s="242"/>
      <c r="Q1885" s="242"/>
      <c r="R1885" s="242"/>
      <c r="S1885" s="242"/>
      <c r="T1885" s="242"/>
      <c r="U1885" s="242"/>
      <c r="V1885" s="242"/>
      <c r="W1885" s="242"/>
      <c r="X1885" s="242"/>
      <c r="Y1885" s="242"/>
      <c r="Z1885" s="242"/>
      <c r="AA1885" s="242"/>
      <c r="AB1885" s="242"/>
      <c r="AC1885" s="242"/>
      <c r="AD1885" s="242"/>
      <c r="AE1885" s="356"/>
      <c r="AF1885" s="359"/>
      <c r="AG1885" s="359"/>
      <c r="AH1885" s="359"/>
      <c r="AI1885" s="359"/>
      <c r="AJ1885" s="359"/>
      <c r="AK1885" s="359"/>
      <c r="AL1885" s="359"/>
      <c r="AM1885" s="359"/>
      <c r="AN1885" s="359"/>
      <c r="AO1885" s="359"/>
      <c r="AP1885" s="359"/>
      <c r="AQ1885" s="359"/>
      <c r="AR1885" s="359"/>
      <c r="AS1885" s="257"/>
    </row>
    <row r="1886" spans="1:46" ht="15" hidden="1" outlineLevel="1">
      <c r="A1886" s="434">
        <v>18</v>
      </c>
      <c r="B1886" s="362" t="s">
        <v>496</v>
      </c>
      <c r="C1886" s="242" t="s">
        <v>323</v>
      </c>
      <c r="D1886" s="246"/>
      <c r="E1886" s="246"/>
      <c r="F1886" s="246"/>
      <c r="G1886" s="246"/>
      <c r="H1886" s="246"/>
      <c r="I1886" s="246"/>
      <c r="J1886" s="246"/>
      <c r="K1886" s="246"/>
      <c r="L1886" s="246"/>
      <c r="M1886" s="246"/>
      <c r="N1886" s="246"/>
      <c r="O1886" s="246"/>
      <c r="P1886" s="246"/>
      <c r="Q1886" s="246">
        <v>12</v>
      </c>
      <c r="R1886" s="246"/>
      <c r="S1886" s="246"/>
      <c r="T1886" s="246"/>
      <c r="U1886" s="246"/>
      <c r="V1886" s="246"/>
      <c r="W1886" s="246"/>
      <c r="X1886" s="246"/>
      <c r="Y1886" s="246"/>
      <c r="Z1886" s="246"/>
      <c r="AA1886" s="246"/>
      <c r="AB1886" s="246"/>
      <c r="AC1886" s="246"/>
      <c r="AD1886" s="246"/>
      <c r="AE1886" s="360"/>
      <c r="AF1886" s="344"/>
      <c r="AG1886" s="344"/>
      <c r="AH1886" s="344"/>
      <c r="AI1886" s="344"/>
      <c r="AJ1886" s="344"/>
      <c r="AK1886" s="344"/>
      <c r="AL1886" s="349"/>
      <c r="AM1886" s="349"/>
      <c r="AN1886" s="349"/>
      <c r="AO1886" s="349"/>
      <c r="AP1886" s="349"/>
      <c r="AQ1886" s="349"/>
      <c r="AR1886" s="349"/>
      <c r="AS1886" s="247">
        <f>SUM(AE1886:AR1886)</f>
        <v>0</v>
      </c>
    </row>
    <row r="1887" spans="1:46" ht="15" hidden="1" outlineLevel="1">
      <c r="A1887" s="434"/>
      <c r="B1887" s="245" t="s">
        <v>759</v>
      </c>
      <c r="C1887" s="242" t="s">
        <v>325</v>
      </c>
      <c r="D1887" s="246"/>
      <c r="E1887" s="246"/>
      <c r="F1887" s="246"/>
      <c r="G1887" s="246"/>
      <c r="H1887" s="246"/>
      <c r="I1887" s="246"/>
      <c r="J1887" s="246"/>
      <c r="K1887" s="246"/>
      <c r="L1887" s="246"/>
      <c r="M1887" s="246"/>
      <c r="N1887" s="246"/>
      <c r="O1887" s="246"/>
      <c r="P1887" s="246"/>
      <c r="Q1887" s="246">
        <f>Q1886</f>
        <v>12</v>
      </c>
      <c r="R1887" s="246"/>
      <c r="S1887" s="246"/>
      <c r="T1887" s="246"/>
      <c r="U1887" s="246"/>
      <c r="V1887" s="246"/>
      <c r="W1887" s="246"/>
      <c r="X1887" s="246"/>
      <c r="Y1887" s="246"/>
      <c r="Z1887" s="246"/>
      <c r="AA1887" s="246"/>
      <c r="AB1887" s="246"/>
      <c r="AC1887" s="246"/>
      <c r="AD1887" s="246"/>
      <c r="AE1887" s="345">
        <f>AE1886</f>
        <v>0</v>
      </c>
      <c r="AF1887" s="345">
        <f t="shared" ref="AF1887:AR1887" si="3735">AF1886</f>
        <v>0</v>
      </c>
      <c r="AG1887" s="345">
        <f t="shared" si="3735"/>
        <v>0</v>
      </c>
      <c r="AH1887" s="345">
        <f t="shared" si="3735"/>
        <v>0</v>
      </c>
      <c r="AI1887" s="345">
        <f t="shared" si="3735"/>
        <v>0</v>
      </c>
      <c r="AJ1887" s="345">
        <f t="shared" si="3735"/>
        <v>0</v>
      </c>
      <c r="AK1887" s="345">
        <f t="shared" si="3735"/>
        <v>0</v>
      </c>
      <c r="AL1887" s="345">
        <f t="shared" si="3735"/>
        <v>0</v>
      </c>
      <c r="AM1887" s="345">
        <f t="shared" si="3735"/>
        <v>0</v>
      </c>
      <c r="AN1887" s="345">
        <f t="shared" si="3735"/>
        <v>0</v>
      </c>
      <c r="AO1887" s="345">
        <f t="shared" si="3735"/>
        <v>0</v>
      </c>
      <c r="AP1887" s="345">
        <f t="shared" si="3735"/>
        <v>0</v>
      </c>
      <c r="AQ1887" s="345">
        <f t="shared" si="3735"/>
        <v>0</v>
      </c>
      <c r="AR1887" s="345">
        <f t="shared" si="3735"/>
        <v>0</v>
      </c>
      <c r="AS1887" s="257"/>
    </row>
    <row r="1888" spans="1:46" ht="15" hidden="1" outlineLevel="1">
      <c r="A1888" s="434"/>
      <c r="B1888" s="272"/>
      <c r="C1888" s="242"/>
      <c r="D1888" s="242"/>
      <c r="E1888" s="242"/>
      <c r="F1888" s="242"/>
      <c r="G1888" s="242"/>
      <c r="H1888" s="242"/>
      <c r="I1888" s="242"/>
      <c r="J1888" s="242"/>
      <c r="K1888" s="242"/>
      <c r="L1888" s="242"/>
      <c r="M1888" s="242"/>
      <c r="N1888" s="242"/>
      <c r="O1888" s="242"/>
      <c r="P1888" s="242"/>
      <c r="Q1888" s="242"/>
      <c r="R1888" s="242"/>
      <c r="S1888" s="242"/>
      <c r="T1888" s="242"/>
      <c r="U1888" s="242"/>
      <c r="V1888" s="242"/>
      <c r="W1888" s="242"/>
      <c r="X1888" s="242"/>
      <c r="Y1888" s="242"/>
      <c r="Z1888" s="242"/>
      <c r="AA1888" s="242"/>
      <c r="AB1888" s="242"/>
      <c r="AC1888" s="242"/>
      <c r="AD1888" s="242"/>
      <c r="AE1888" s="357"/>
      <c r="AF1888" s="358"/>
      <c r="AG1888" s="358"/>
      <c r="AH1888" s="358"/>
      <c r="AI1888" s="358"/>
      <c r="AJ1888" s="358"/>
      <c r="AK1888" s="358"/>
      <c r="AL1888" s="358"/>
      <c r="AM1888" s="358"/>
      <c r="AN1888" s="358"/>
      <c r="AO1888" s="358"/>
      <c r="AP1888" s="358"/>
      <c r="AQ1888" s="358"/>
      <c r="AR1888" s="358"/>
      <c r="AS1888" s="248"/>
    </row>
    <row r="1889" spans="1:45" ht="15" hidden="1" outlineLevel="1">
      <c r="A1889" s="434">
        <v>19</v>
      </c>
      <c r="B1889" s="362" t="s">
        <v>497</v>
      </c>
      <c r="C1889" s="242" t="s">
        <v>323</v>
      </c>
      <c r="D1889" s="246"/>
      <c r="E1889" s="246"/>
      <c r="F1889" s="246"/>
      <c r="G1889" s="246"/>
      <c r="H1889" s="246"/>
      <c r="I1889" s="246"/>
      <c r="J1889" s="246"/>
      <c r="K1889" s="246"/>
      <c r="L1889" s="246"/>
      <c r="M1889" s="246"/>
      <c r="N1889" s="246"/>
      <c r="O1889" s="246"/>
      <c r="P1889" s="246"/>
      <c r="Q1889" s="246">
        <v>12</v>
      </c>
      <c r="R1889" s="246"/>
      <c r="S1889" s="246"/>
      <c r="T1889" s="246"/>
      <c r="U1889" s="246"/>
      <c r="V1889" s="246"/>
      <c r="W1889" s="246"/>
      <c r="X1889" s="246"/>
      <c r="Y1889" s="246"/>
      <c r="Z1889" s="246"/>
      <c r="AA1889" s="246"/>
      <c r="AB1889" s="246"/>
      <c r="AC1889" s="246"/>
      <c r="AD1889" s="246"/>
      <c r="AE1889" s="360"/>
      <c r="AF1889" s="344"/>
      <c r="AG1889" s="344"/>
      <c r="AH1889" s="344"/>
      <c r="AI1889" s="344"/>
      <c r="AJ1889" s="344"/>
      <c r="AK1889" s="344"/>
      <c r="AL1889" s="349"/>
      <c r="AM1889" s="349"/>
      <c r="AN1889" s="349"/>
      <c r="AO1889" s="349"/>
      <c r="AP1889" s="349"/>
      <c r="AQ1889" s="349"/>
      <c r="AR1889" s="349"/>
      <c r="AS1889" s="247">
        <f>SUM(AE1889:AR1889)</f>
        <v>0</v>
      </c>
    </row>
    <row r="1890" spans="1:45" ht="15" hidden="1" outlineLevel="1">
      <c r="A1890" s="434"/>
      <c r="B1890" s="245" t="s">
        <v>759</v>
      </c>
      <c r="C1890" s="242" t="s">
        <v>325</v>
      </c>
      <c r="D1890" s="246"/>
      <c r="E1890" s="246"/>
      <c r="F1890" s="246"/>
      <c r="G1890" s="246"/>
      <c r="H1890" s="246"/>
      <c r="I1890" s="246"/>
      <c r="J1890" s="246"/>
      <c r="K1890" s="246"/>
      <c r="L1890" s="246"/>
      <c r="M1890" s="246"/>
      <c r="N1890" s="246"/>
      <c r="O1890" s="246"/>
      <c r="P1890" s="246"/>
      <c r="Q1890" s="246">
        <f>Q1889</f>
        <v>12</v>
      </c>
      <c r="R1890" s="246"/>
      <c r="S1890" s="246"/>
      <c r="T1890" s="246"/>
      <c r="U1890" s="246"/>
      <c r="V1890" s="246"/>
      <c r="W1890" s="246"/>
      <c r="X1890" s="246"/>
      <c r="Y1890" s="246"/>
      <c r="Z1890" s="246"/>
      <c r="AA1890" s="246"/>
      <c r="AB1890" s="246"/>
      <c r="AC1890" s="246"/>
      <c r="AD1890" s="246"/>
      <c r="AE1890" s="345">
        <f>AE1889</f>
        <v>0</v>
      </c>
      <c r="AF1890" s="345">
        <f t="shared" ref="AF1890:AR1890" si="3736">AF1889</f>
        <v>0</v>
      </c>
      <c r="AG1890" s="345">
        <f t="shared" si="3736"/>
        <v>0</v>
      </c>
      <c r="AH1890" s="345">
        <f t="shared" si="3736"/>
        <v>0</v>
      </c>
      <c r="AI1890" s="345">
        <f t="shared" si="3736"/>
        <v>0</v>
      </c>
      <c r="AJ1890" s="345">
        <f t="shared" si="3736"/>
        <v>0</v>
      </c>
      <c r="AK1890" s="345">
        <f t="shared" si="3736"/>
        <v>0</v>
      </c>
      <c r="AL1890" s="345">
        <f t="shared" si="3736"/>
        <v>0</v>
      </c>
      <c r="AM1890" s="345">
        <f t="shared" si="3736"/>
        <v>0</v>
      </c>
      <c r="AN1890" s="345">
        <f t="shared" si="3736"/>
        <v>0</v>
      </c>
      <c r="AO1890" s="345">
        <f t="shared" si="3736"/>
        <v>0</v>
      </c>
      <c r="AP1890" s="345">
        <f t="shared" si="3736"/>
        <v>0</v>
      </c>
      <c r="AQ1890" s="345">
        <f t="shared" si="3736"/>
        <v>0</v>
      </c>
      <c r="AR1890" s="345">
        <f t="shared" si="3736"/>
        <v>0</v>
      </c>
      <c r="AS1890" s="248"/>
    </row>
    <row r="1891" spans="1:45" ht="15" hidden="1" outlineLevel="1">
      <c r="A1891" s="434"/>
      <c r="B1891" s="272"/>
      <c r="C1891" s="242"/>
      <c r="D1891" s="242"/>
      <c r="E1891" s="242"/>
      <c r="F1891" s="242"/>
      <c r="G1891" s="242"/>
      <c r="H1891" s="242"/>
      <c r="I1891" s="242"/>
      <c r="J1891" s="242"/>
      <c r="K1891" s="242"/>
      <c r="L1891" s="242"/>
      <c r="M1891" s="242"/>
      <c r="N1891" s="242"/>
      <c r="O1891" s="242"/>
      <c r="P1891" s="242"/>
      <c r="Q1891" s="242"/>
      <c r="R1891" s="242"/>
      <c r="S1891" s="242"/>
      <c r="T1891" s="242"/>
      <c r="U1891" s="242"/>
      <c r="V1891" s="242"/>
      <c r="W1891" s="242"/>
      <c r="X1891" s="242"/>
      <c r="Y1891" s="242"/>
      <c r="Z1891" s="242"/>
      <c r="AA1891" s="242"/>
      <c r="AB1891" s="242"/>
      <c r="AC1891" s="242"/>
      <c r="AD1891" s="242"/>
      <c r="AE1891" s="346"/>
      <c r="AF1891" s="346"/>
      <c r="AG1891" s="346"/>
      <c r="AH1891" s="346"/>
      <c r="AI1891" s="346"/>
      <c r="AJ1891" s="346"/>
      <c r="AK1891" s="346"/>
      <c r="AL1891" s="346"/>
      <c r="AM1891" s="346"/>
      <c r="AN1891" s="346"/>
      <c r="AO1891" s="346"/>
      <c r="AP1891" s="346"/>
      <c r="AQ1891" s="346"/>
      <c r="AR1891" s="346"/>
      <c r="AS1891" s="257"/>
    </row>
    <row r="1892" spans="1:45" ht="15" hidden="1" outlineLevel="1">
      <c r="A1892" s="434">
        <v>20</v>
      </c>
      <c r="B1892" s="362" t="s">
        <v>498</v>
      </c>
      <c r="C1892" s="242" t="s">
        <v>323</v>
      </c>
      <c r="D1892" s="246"/>
      <c r="E1892" s="246"/>
      <c r="F1892" s="246"/>
      <c r="G1892" s="246"/>
      <c r="H1892" s="246"/>
      <c r="I1892" s="246"/>
      <c r="J1892" s="246"/>
      <c r="K1892" s="246"/>
      <c r="L1892" s="246"/>
      <c r="M1892" s="246"/>
      <c r="N1892" s="246"/>
      <c r="O1892" s="246"/>
      <c r="P1892" s="246"/>
      <c r="Q1892" s="246">
        <v>12</v>
      </c>
      <c r="R1892" s="246"/>
      <c r="S1892" s="246"/>
      <c r="T1892" s="246"/>
      <c r="U1892" s="246"/>
      <c r="V1892" s="246"/>
      <c r="W1892" s="246"/>
      <c r="X1892" s="246"/>
      <c r="Y1892" s="246"/>
      <c r="Z1892" s="246"/>
      <c r="AA1892" s="246"/>
      <c r="AB1892" s="246"/>
      <c r="AC1892" s="246"/>
      <c r="AD1892" s="246"/>
      <c r="AE1892" s="360"/>
      <c r="AF1892" s="344"/>
      <c r="AG1892" s="344"/>
      <c r="AH1892" s="344"/>
      <c r="AI1892" s="344"/>
      <c r="AJ1892" s="344"/>
      <c r="AK1892" s="344"/>
      <c r="AL1892" s="349"/>
      <c r="AM1892" s="349"/>
      <c r="AN1892" s="349"/>
      <c r="AO1892" s="349"/>
      <c r="AP1892" s="349"/>
      <c r="AQ1892" s="349"/>
      <c r="AR1892" s="349"/>
      <c r="AS1892" s="247">
        <f>SUM(AE1892:AR1892)</f>
        <v>0</v>
      </c>
    </row>
    <row r="1893" spans="1:45" ht="15" hidden="1" outlineLevel="1">
      <c r="A1893" s="434"/>
      <c r="B1893" s="245" t="s">
        <v>759</v>
      </c>
      <c r="C1893" s="242" t="s">
        <v>325</v>
      </c>
      <c r="D1893" s="246"/>
      <c r="E1893" s="246"/>
      <c r="F1893" s="246"/>
      <c r="G1893" s="246"/>
      <c r="H1893" s="246"/>
      <c r="I1893" s="246"/>
      <c r="J1893" s="246"/>
      <c r="K1893" s="246"/>
      <c r="L1893" s="246"/>
      <c r="M1893" s="246"/>
      <c r="N1893" s="246"/>
      <c r="O1893" s="246"/>
      <c r="P1893" s="246"/>
      <c r="Q1893" s="246">
        <f>Q1892</f>
        <v>12</v>
      </c>
      <c r="R1893" s="246"/>
      <c r="S1893" s="246"/>
      <c r="T1893" s="246"/>
      <c r="U1893" s="246"/>
      <c r="V1893" s="246"/>
      <c r="W1893" s="246"/>
      <c r="X1893" s="246"/>
      <c r="Y1893" s="246"/>
      <c r="Z1893" s="246"/>
      <c r="AA1893" s="246"/>
      <c r="AB1893" s="246"/>
      <c r="AC1893" s="246"/>
      <c r="AD1893" s="246"/>
      <c r="AE1893" s="345">
        <f t="shared" ref="AE1893:AR1893" si="3737">AE1892</f>
        <v>0</v>
      </c>
      <c r="AF1893" s="345">
        <f t="shared" si="3737"/>
        <v>0</v>
      </c>
      <c r="AG1893" s="345">
        <f t="shared" si="3737"/>
        <v>0</v>
      </c>
      <c r="AH1893" s="345">
        <f t="shared" si="3737"/>
        <v>0</v>
      </c>
      <c r="AI1893" s="345">
        <f t="shared" si="3737"/>
        <v>0</v>
      </c>
      <c r="AJ1893" s="345">
        <f t="shared" si="3737"/>
        <v>0</v>
      </c>
      <c r="AK1893" s="345">
        <f t="shared" si="3737"/>
        <v>0</v>
      </c>
      <c r="AL1893" s="345">
        <f t="shared" si="3737"/>
        <v>0</v>
      </c>
      <c r="AM1893" s="345">
        <f t="shared" si="3737"/>
        <v>0</v>
      </c>
      <c r="AN1893" s="345">
        <f t="shared" si="3737"/>
        <v>0</v>
      </c>
      <c r="AO1893" s="345">
        <f t="shared" si="3737"/>
        <v>0</v>
      </c>
      <c r="AP1893" s="345">
        <f t="shared" si="3737"/>
        <v>0</v>
      </c>
      <c r="AQ1893" s="345">
        <f t="shared" si="3737"/>
        <v>0</v>
      </c>
      <c r="AR1893" s="345">
        <f t="shared" si="3737"/>
        <v>0</v>
      </c>
      <c r="AS1893" s="257"/>
    </row>
    <row r="1894" spans="1:45" ht="15.6" hidden="1" outlineLevel="1">
      <c r="A1894" s="434"/>
      <c r="B1894" s="273"/>
      <c r="C1894" s="251"/>
      <c r="D1894" s="242"/>
      <c r="E1894" s="242"/>
      <c r="F1894" s="242"/>
      <c r="G1894" s="242"/>
      <c r="H1894" s="242"/>
      <c r="I1894" s="242"/>
      <c r="J1894" s="242"/>
      <c r="K1894" s="242"/>
      <c r="L1894" s="242"/>
      <c r="M1894" s="242"/>
      <c r="N1894" s="242"/>
      <c r="O1894" s="242"/>
      <c r="P1894" s="242"/>
      <c r="Q1894" s="251"/>
      <c r="R1894" s="242"/>
      <c r="S1894" s="242"/>
      <c r="T1894" s="242"/>
      <c r="U1894" s="242"/>
      <c r="V1894" s="242"/>
      <c r="W1894" s="242"/>
      <c r="X1894" s="242"/>
      <c r="Y1894" s="242"/>
      <c r="Z1894" s="242"/>
      <c r="AA1894" s="242"/>
      <c r="AB1894" s="242"/>
      <c r="AC1894" s="242"/>
      <c r="AD1894" s="242"/>
      <c r="AE1894" s="346"/>
      <c r="AF1894" s="346"/>
      <c r="AG1894" s="346"/>
      <c r="AH1894" s="346"/>
      <c r="AI1894" s="346"/>
      <c r="AJ1894" s="346"/>
      <c r="AK1894" s="346"/>
      <c r="AL1894" s="346"/>
      <c r="AM1894" s="346"/>
      <c r="AN1894" s="346"/>
      <c r="AO1894" s="346"/>
      <c r="AP1894" s="346"/>
      <c r="AQ1894" s="346"/>
      <c r="AR1894" s="346"/>
      <c r="AS1894" s="257"/>
    </row>
    <row r="1895" spans="1:45" ht="15.6" hidden="1" outlineLevel="1">
      <c r="A1895" s="434"/>
      <c r="B1895" s="424" t="s">
        <v>499</v>
      </c>
      <c r="C1895" s="242"/>
      <c r="D1895" s="242"/>
      <c r="E1895" s="242"/>
      <c r="F1895" s="242"/>
      <c r="G1895" s="242"/>
      <c r="H1895" s="242"/>
      <c r="I1895" s="242"/>
      <c r="J1895" s="242"/>
      <c r="K1895" s="242"/>
      <c r="L1895" s="242"/>
      <c r="M1895" s="242"/>
      <c r="N1895" s="242"/>
      <c r="O1895" s="242"/>
      <c r="P1895" s="242"/>
      <c r="Q1895" s="242"/>
      <c r="R1895" s="242"/>
      <c r="S1895" s="242"/>
      <c r="T1895" s="242"/>
      <c r="U1895" s="242"/>
      <c r="V1895" s="242"/>
      <c r="W1895" s="242"/>
      <c r="X1895" s="242"/>
      <c r="Y1895" s="242"/>
      <c r="Z1895" s="242"/>
      <c r="AA1895" s="242"/>
      <c r="AB1895" s="242"/>
      <c r="AC1895" s="242"/>
      <c r="AD1895" s="242"/>
      <c r="AE1895" s="356"/>
      <c r="AF1895" s="359"/>
      <c r="AG1895" s="359"/>
      <c r="AH1895" s="359"/>
      <c r="AI1895" s="359"/>
      <c r="AJ1895" s="359"/>
      <c r="AK1895" s="359"/>
      <c r="AL1895" s="359"/>
      <c r="AM1895" s="359"/>
      <c r="AN1895" s="359"/>
      <c r="AO1895" s="359"/>
      <c r="AP1895" s="359"/>
      <c r="AQ1895" s="359"/>
      <c r="AR1895" s="359"/>
      <c r="AS1895" s="257"/>
    </row>
    <row r="1896" spans="1:45" ht="15.6" hidden="1" outlineLevel="1">
      <c r="A1896" s="434"/>
      <c r="B1896" s="413" t="s">
        <v>500</v>
      </c>
      <c r="C1896" s="242"/>
      <c r="D1896" s="242"/>
      <c r="E1896" s="242"/>
      <c r="F1896" s="242"/>
      <c r="G1896" s="242"/>
      <c r="H1896" s="242"/>
      <c r="I1896" s="242"/>
      <c r="J1896" s="242"/>
      <c r="K1896" s="242"/>
      <c r="L1896" s="242"/>
      <c r="M1896" s="242"/>
      <c r="N1896" s="242"/>
      <c r="O1896" s="242"/>
      <c r="P1896" s="242"/>
      <c r="Q1896" s="242"/>
      <c r="R1896" s="242"/>
      <c r="S1896" s="242"/>
      <c r="T1896" s="242"/>
      <c r="U1896" s="242"/>
      <c r="V1896" s="242"/>
      <c r="W1896" s="242"/>
      <c r="X1896" s="242"/>
      <c r="Y1896" s="242"/>
      <c r="Z1896" s="242"/>
      <c r="AA1896" s="242"/>
      <c r="AB1896" s="242"/>
      <c r="AC1896" s="242"/>
      <c r="AD1896" s="242"/>
      <c r="AE1896" s="356"/>
      <c r="AF1896" s="359"/>
      <c r="AG1896" s="359"/>
      <c r="AH1896" s="359"/>
      <c r="AI1896" s="359"/>
      <c r="AJ1896" s="359"/>
      <c r="AK1896" s="359"/>
      <c r="AL1896" s="359"/>
      <c r="AM1896" s="359"/>
      <c r="AN1896" s="359"/>
      <c r="AO1896" s="359"/>
      <c r="AP1896" s="359"/>
      <c r="AQ1896" s="359"/>
      <c r="AR1896" s="359"/>
      <c r="AS1896" s="257"/>
    </row>
    <row r="1897" spans="1:45" ht="15" hidden="1" customHeight="1" outlineLevel="1">
      <c r="A1897" s="434">
        <v>21</v>
      </c>
      <c r="B1897" s="362" t="s">
        <v>501</v>
      </c>
      <c r="C1897" s="242" t="s">
        <v>323</v>
      </c>
      <c r="D1897" s="246"/>
      <c r="E1897" s="246"/>
      <c r="F1897" s="246"/>
      <c r="G1897" s="246"/>
      <c r="H1897" s="246"/>
      <c r="I1897" s="246"/>
      <c r="J1897" s="246"/>
      <c r="K1897" s="246"/>
      <c r="L1897" s="246"/>
      <c r="M1897" s="246"/>
      <c r="N1897" s="246"/>
      <c r="O1897" s="246"/>
      <c r="P1897" s="246"/>
      <c r="Q1897" s="242"/>
      <c r="R1897" s="246"/>
      <c r="S1897" s="246"/>
      <c r="T1897" s="246"/>
      <c r="U1897" s="246"/>
      <c r="V1897" s="246"/>
      <c r="W1897" s="246"/>
      <c r="X1897" s="246"/>
      <c r="Y1897" s="246"/>
      <c r="Z1897" s="246"/>
      <c r="AA1897" s="246"/>
      <c r="AB1897" s="246"/>
      <c r="AC1897" s="246"/>
      <c r="AD1897" s="246"/>
      <c r="AE1897" s="344"/>
      <c r="AF1897" s="344"/>
      <c r="AG1897" s="344"/>
      <c r="AH1897" s="344"/>
      <c r="AI1897" s="344"/>
      <c r="AJ1897" s="344"/>
      <c r="AK1897" s="344"/>
      <c r="AL1897" s="344"/>
      <c r="AM1897" s="344"/>
      <c r="AN1897" s="344"/>
      <c r="AO1897" s="344"/>
      <c r="AP1897" s="344"/>
      <c r="AQ1897" s="344"/>
      <c r="AR1897" s="344"/>
      <c r="AS1897" s="247">
        <f>SUM(AE1897:AR1897)</f>
        <v>0</v>
      </c>
    </row>
    <row r="1898" spans="1:45" ht="15" hidden="1" customHeight="1" outlineLevel="1">
      <c r="A1898" s="434"/>
      <c r="B1898" s="245" t="s">
        <v>759</v>
      </c>
      <c r="C1898" s="242" t="s">
        <v>325</v>
      </c>
      <c r="D1898" s="246"/>
      <c r="E1898" s="246"/>
      <c r="F1898" s="246"/>
      <c r="G1898" s="246"/>
      <c r="H1898" s="246"/>
      <c r="I1898" s="246"/>
      <c r="J1898" s="246"/>
      <c r="K1898" s="246"/>
      <c r="L1898" s="246"/>
      <c r="M1898" s="246"/>
      <c r="N1898" s="246"/>
      <c r="O1898" s="246"/>
      <c r="P1898" s="246"/>
      <c r="Q1898" s="242"/>
      <c r="R1898" s="246"/>
      <c r="S1898" s="246"/>
      <c r="T1898" s="246"/>
      <c r="U1898" s="246"/>
      <c r="V1898" s="246"/>
      <c r="W1898" s="246"/>
      <c r="X1898" s="246"/>
      <c r="Y1898" s="246"/>
      <c r="Z1898" s="246"/>
      <c r="AA1898" s="246"/>
      <c r="AB1898" s="246"/>
      <c r="AC1898" s="246"/>
      <c r="AD1898" s="246"/>
      <c r="AE1898" s="345">
        <f>AE1897</f>
        <v>0</v>
      </c>
      <c r="AF1898" s="345">
        <f t="shared" ref="AF1898:AR1898" si="3738">AF1897</f>
        <v>0</v>
      </c>
      <c r="AG1898" s="345">
        <f t="shared" si="3738"/>
        <v>0</v>
      </c>
      <c r="AH1898" s="345">
        <f t="shared" si="3738"/>
        <v>0</v>
      </c>
      <c r="AI1898" s="345">
        <f t="shared" si="3738"/>
        <v>0</v>
      </c>
      <c r="AJ1898" s="345">
        <f t="shared" si="3738"/>
        <v>0</v>
      </c>
      <c r="AK1898" s="345">
        <f t="shared" si="3738"/>
        <v>0</v>
      </c>
      <c r="AL1898" s="345">
        <f t="shared" si="3738"/>
        <v>0</v>
      </c>
      <c r="AM1898" s="345">
        <f t="shared" si="3738"/>
        <v>0</v>
      </c>
      <c r="AN1898" s="345">
        <f t="shared" si="3738"/>
        <v>0</v>
      </c>
      <c r="AO1898" s="345">
        <f t="shared" si="3738"/>
        <v>0</v>
      </c>
      <c r="AP1898" s="345">
        <f t="shared" si="3738"/>
        <v>0</v>
      </c>
      <c r="AQ1898" s="345">
        <f t="shared" si="3738"/>
        <v>0</v>
      </c>
      <c r="AR1898" s="345">
        <f t="shared" si="3738"/>
        <v>0</v>
      </c>
      <c r="AS1898" s="257"/>
    </row>
    <row r="1899" spans="1:45" ht="15" hidden="1" customHeight="1" outlineLevel="1">
      <c r="A1899" s="434"/>
      <c r="B1899" s="245"/>
      <c r="C1899" s="242"/>
      <c r="D1899" s="242"/>
      <c r="E1899" s="242"/>
      <c r="F1899" s="242"/>
      <c r="G1899" s="242"/>
      <c r="H1899" s="242"/>
      <c r="I1899" s="242"/>
      <c r="J1899" s="242"/>
      <c r="K1899" s="242"/>
      <c r="L1899" s="242"/>
      <c r="M1899" s="242"/>
      <c r="N1899" s="242"/>
      <c r="O1899" s="242"/>
      <c r="P1899" s="242"/>
      <c r="Q1899" s="242"/>
      <c r="R1899" s="242"/>
      <c r="S1899" s="242"/>
      <c r="T1899" s="242"/>
      <c r="U1899" s="242"/>
      <c r="V1899" s="242"/>
      <c r="W1899" s="242"/>
      <c r="X1899" s="242"/>
      <c r="Y1899" s="242"/>
      <c r="Z1899" s="242"/>
      <c r="AA1899" s="242"/>
      <c r="AB1899" s="242"/>
      <c r="AC1899" s="242"/>
      <c r="AD1899" s="242"/>
      <c r="AE1899" s="356"/>
      <c r="AF1899" s="359"/>
      <c r="AG1899" s="359"/>
      <c r="AH1899" s="359"/>
      <c r="AI1899" s="359"/>
      <c r="AJ1899" s="359"/>
      <c r="AK1899" s="359"/>
      <c r="AL1899" s="359"/>
      <c r="AM1899" s="359"/>
      <c r="AN1899" s="359"/>
      <c r="AO1899" s="359"/>
      <c r="AP1899" s="359"/>
      <c r="AQ1899" s="359"/>
      <c r="AR1899" s="359"/>
      <c r="AS1899" s="257"/>
    </row>
    <row r="1900" spans="1:45" ht="15" hidden="1" customHeight="1" outlineLevel="1">
      <c r="A1900" s="434">
        <v>22</v>
      </c>
      <c r="B1900" s="362" t="s">
        <v>502</v>
      </c>
      <c r="C1900" s="242" t="s">
        <v>323</v>
      </c>
      <c r="D1900" s="246"/>
      <c r="E1900" s="246"/>
      <c r="F1900" s="246"/>
      <c r="G1900" s="246"/>
      <c r="H1900" s="246"/>
      <c r="I1900" s="246"/>
      <c r="J1900" s="246"/>
      <c r="K1900" s="246"/>
      <c r="L1900" s="246"/>
      <c r="M1900" s="246"/>
      <c r="N1900" s="246"/>
      <c r="O1900" s="246"/>
      <c r="P1900" s="246"/>
      <c r="Q1900" s="242"/>
      <c r="R1900" s="246"/>
      <c r="S1900" s="246"/>
      <c r="T1900" s="246"/>
      <c r="U1900" s="246"/>
      <c r="V1900" s="246"/>
      <c r="W1900" s="246"/>
      <c r="X1900" s="246"/>
      <c r="Y1900" s="246"/>
      <c r="Z1900" s="246"/>
      <c r="AA1900" s="246"/>
      <c r="AB1900" s="246"/>
      <c r="AC1900" s="246"/>
      <c r="AD1900" s="246"/>
      <c r="AE1900" s="344"/>
      <c r="AF1900" s="344"/>
      <c r="AG1900" s="344"/>
      <c r="AH1900" s="344"/>
      <c r="AI1900" s="344"/>
      <c r="AJ1900" s="344"/>
      <c r="AK1900" s="344"/>
      <c r="AL1900" s="344"/>
      <c r="AM1900" s="344"/>
      <c r="AN1900" s="344"/>
      <c r="AO1900" s="344"/>
      <c r="AP1900" s="344"/>
      <c r="AQ1900" s="344"/>
      <c r="AR1900" s="344"/>
      <c r="AS1900" s="247">
        <f>SUM(AE1900:AR1900)</f>
        <v>0</v>
      </c>
    </row>
    <row r="1901" spans="1:45" ht="15" hidden="1" customHeight="1" outlineLevel="1">
      <c r="A1901" s="434"/>
      <c r="B1901" s="245" t="s">
        <v>759</v>
      </c>
      <c r="C1901" s="242" t="s">
        <v>325</v>
      </c>
      <c r="D1901" s="246"/>
      <c r="E1901" s="246"/>
      <c r="F1901" s="246"/>
      <c r="G1901" s="246"/>
      <c r="H1901" s="246"/>
      <c r="I1901" s="246"/>
      <c r="J1901" s="246"/>
      <c r="K1901" s="246"/>
      <c r="L1901" s="246"/>
      <c r="M1901" s="246"/>
      <c r="N1901" s="246"/>
      <c r="O1901" s="246"/>
      <c r="P1901" s="246"/>
      <c r="Q1901" s="242"/>
      <c r="R1901" s="246"/>
      <c r="S1901" s="246"/>
      <c r="T1901" s="246"/>
      <c r="U1901" s="246"/>
      <c r="V1901" s="246"/>
      <c r="W1901" s="246"/>
      <c r="X1901" s="246"/>
      <c r="Y1901" s="246"/>
      <c r="Z1901" s="246"/>
      <c r="AA1901" s="246"/>
      <c r="AB1901" s="246"/>
      <c r="AC1901" s="246"/>
      <c r="AD1901" s="246"/>
      <c r="AE1901" s="345">
        <f>AE1900</f>
        <v>0</v>
      </c>
      <c r="AF1901" s="345">
        <f t="shared" ref="AF1901:AR1901" si="3739">AF1900</f>
        <v>0</v>
      </c>
      <c r="AG1901" s="345">
        <f t="shared" si="3739"/>
        <v>0</v>
      </c>
      <c r="AH1901" s="345">
        <f t="shared" si="3739"/>
        <v>0</v>
      </c>
      <c r="AI1901" s="345">
        <f t="shared" si="3739"/>
        <v>0</v>
      </c>
      <c r="AJ1901" s="345">
        <f t="shared" si="3739"/>
        <v>0</v>
      </c>
      <c r="AK1901" s="345">
        <f t="shared" si="3739"/>
        <v>0</v>
      </c>
      <c r="AL1901" s="345">
        <f t="shared" si="3739"/>
        <v>0</v>
      </c>
      <c r="AM1901" s="345">
        <f t="shared" si="3739"/>
        <v>0</v>
      </c>
      <c r="AN1901" s="345">
        <f t="shared" si="3739"/>
        <v>0</v>
      </c>
      <c r="AO1901" s="345">
        <f t="shared" si="3739"/>
        <v>0</v>
      </c>
      <c r="AP1901" s="345">
        <f t="shared" si="3739"/>
        <v>0</v>
      </c>
      <c r="AQ1901" s="345">
        <f t="shared" si="3739"/>
        <v>0</v>
      </c>
      <c r="AR1901" s="345">
        <f t="shared" si="3739"/>
        <v>0</v>
      </c>
      <c r="AS1901" s="257"/>
    </row>
    <row r="1902" spans="1:45" ht="15" hidden="1" customHeight="1" outlineLevel="1">
      <c r="A1902" s="434"/>
      <c r="B1902" s="245"/>
      <c r="C1902" s="242"/>
      <c r="D1902" s="242"/>
      <c r="E1902" s="242"/>
      <c r="F1902" s="242"/>
      <c r="G1902" s="242"/>
      <c r="H1902" s="242"/>
      <c r="I1902" s="242"/>
      <c r="J1902" s="242"/>
      <c r="K1902" s="242"/>
      <c r="L1902" s="242"/>
      <c r="M1902" s="242"/>
      <c r="N1902" s="242"/>
      <c r="O1902" s="242"/>
      <c r="P1902" s="242"/>
      <c r="Q1902" s="242"/>
      <c r="R1902" s="242"/>
      <c r="S1902" s="242"/>
      <c r="T1902" s="242"/>
      <c r="U1902" s="242"/>
      <c r="V1902" s="242"/>
      <c r="W1902" s="242"/>
      <c r="X1902" s="242"/>
      <c r="Y1902" s="242"/>
      <c r="Z1902" s="242"/>
      <c r="AA1902" s="242"/>
      <c r="AB1902" s="242"/>
      <c r="AC1902" s="242"/>
      <c r="AD1902" s="242"/>
      <c r="AE1902" s="356"/>
      <c r="AF1902" s="359"/>
      <c r="AG1902" s="359"/>
      <c r="AH1902" s="359"/>
      <c r="AI1902" s="359"/>
      <c r="AJ1902" s="359"/>
      <c r="AK1902" s="359"/>
      <c r="AL1902" s="359"/>
      <c r="AM1902" s="359"/>
      <c r="AN1902" s="359"/>
      <c r="AO1902" s="359"/>
      <c r="AP1902" s="359"/>
      <c r="AQ1902" s="359"/>
      <c r="AR1902" s="359"/>
      <c r="AS1902" s="257"/>
    </row>
    <row r="1903" spans="1:45" ht="15" hidden="1" customHeight="1" outlineLevel="1">
      <c r="A1903" s="434">
        <v>23</v>
      </c>
      <c r="B1903" s="362" t="s">
        <v>503</v>
      </c>
      <c r="C1903" s="242" t="s">
        <v>323</v>
      </c>
      <c r="D1903" s="246"/>
      <c r="E1903" s="246"/>
      <c r="F1903" s="246"/>
      <c r="G1903" s="246"/>
      <c r="H1903" s="246"/>
      <c r="I1903" s="246"/>
      <c r="J1903" s="246"/>
      <c r="K1903" s="246"/>
      <c r="L1903" s="246"/>
      <c r="M1903" s="246"/>
      <c r="N1903" s="246"/>
      <c r="O1903" s="246"/>
      <c r="P1903" s="246"/>
      <c r="Q1903" s="242"/>
      <c r="R1903" s="246"/>
      <c r="S1903" s="246"/>
      <c r="T1903" s="246"/>
      <c r="U1903" s="246"/>
      <c r="V1903" s="246"/>
      <c r="W1903" s="246"/>
      <c r="X1903" s="246"/>
      <c r="Y1903" s="246"/>
      <c r="Z1903" s="246"/>
      <c r="AA1903" s="246"/>
      <c r="AB1903" s="246"/>
      <c r="AC1903" s="246"/>
      <c r="AD1903" s="246"/>
      <c r="AE1903" s="344"/>
      <c r="AF1903" s="344"/>
      <c r="AG1903" s="344"/>
      <c r="AH1903" s="344"/>
      <c r="AI1903" s="344"/>
      <c r="AJ1903" s="344"/>
      <c r="AK1903" s="344"/>
      <c r="AL1903" s="344"/>
      <c r="AM1903" s="344"/>
      <c r="AN1903" s="344"/>
      <c r="AO1903" s="344"/>
      <c r="AP1903" s="344"/>
      <c r="AQ1903" s="344"/>
      <c r="AR1903" s="344"/>
      <c r="AS1903" s="247">
        <f>SUM(AE1903:AR1903)</f>
        <v>0</v>
      </c>
    </row>
    <row r="1904" spans="1:45" ht="15" hidden="1" customHeight="1" outlineLevel="1">
      <c r="A1904" s="434"/>
      <c r="B1904" s="245" t="s">
        <v>759</v>
      </c>
      <c r="C1904" s="242" t="s">
        <v>325</v>
      </c>
      <c r="D1904" s="246"/>
      <c r="E1904" s="246"/>
      <c r="F1904" s="246"/>
      <c r="G1904" s="246"/>
      <c r="H1904" s="246"/>
      <c r="I1904" s="246"/>
      <c r="J1904" s="246"/>
      <c r="K1904" s="246"/>
      <c r="L1904" s="246"/>
      <c r="M1904" s="246"/>
      <c r="N1904" s="246"/>
      <c r="O1904" s="246"/>
      <c r="P1904" s="246"/>
      <c r="Q1904" s="242"/>
      <c r="R1904" s="246"/>
      <c r="S1904" s="246"/>
      <c r="T1904" s="246"/>
      <c r="U1904" s="246"/>
      <c r="V1904" s="246"/>
      <c r="W1904" s="246"/>
      <c r="X1904" s="246"/>
      <c r="Y1904" s="246"/>
      <c r="Z1904" s="246"/>
      <c r="AA1904" s="246"/>
      <c r="AB1904" s="246"/>
      <c r="AC1904" s="246"/>
      <c r="AD1904" s="246"/>
      <c r="AE1904" s="345">
        <f>AE1903</f>
        <v>0</v>
      </c>
      <c r="AF1904" s="345">
        <f t="shared" ref="AF1904:AR1904" si="3740">AF1903</f>
        <v>0</v>
      </c>
      <c r="AG1904" s="345">
        <f t="shared" si="3740"/>
        <v>0</v>
      </c>
      <c r="AH1904" s="345">
        <f t="shared" si="3740"/>
        <v>0</v>
      </c>
      <c r="AI1904" s="345">
        <f t="shared" si="3740"/>
        <v>0</v>
      </c>
      <c r="AJ1904" s="345">
        <f t="shared" si="3740"/>
        <v>0</v>
      </c>
      <c r="AK1904" s="345">
        <f t="shared" si="3740"/>
        <v>0</v>
      </c>
      <c r="AL1904" s="345">
        <f t="shared" si="3740"/>
        <v>0</v>
      </c>
      <c r="AM1904" s="345">
        <f t="shared" si="3740"/>
        <v>0</v>
      </c>
      <c r="AN1904" s="345">
        <f t="shared" si="3740"/>
        <v>0</v>
      </c>
      <c r="AO1904" s="345">
        <f t="shared" si="3740"/>
        <v>0</v>
      </c>
      <c r="AP1904" s="345">
        <f t="shared" si="3740"/>
        <v>0</v>
      </c>
      <c r="AQ1904" s="345">
        <f t="shared" si="3740"/>
        <v>0</v>
      </c>
      <c r="AR1904" s="345">
        <f t="shared" si="3740"/>
        <v>0</v>
      </c>
      <c r="AS1904" s="257"/>
    </row>
    <row r="1905" spans="1:45" ht="15" hidden="1" customHeight="1" outlineLevel="1">
      <c r="A1905" s="434"/>
      <c r="B1905" s="364"/>
      <c r="C1905" s="242"/>
      <c r="D1905" s="242"/>
      <c r="E1905" s="242"/>
      <c r="F1905" s="242"/>
      <c r="G1905" s="242"/>
      <c r="H1905" s="242"/>
      <c r="I1905" s="242"/>
      <c r="J1905" s="242"/>
      <c r="K1905" s="242"/>
      <c r="L1905" s="242"/>
      <c r="M1905" s="242"/>
      <c r="N1905" s="242"/>
      <c r="O1905" s="242"/>
      <c r="P1905" s="242"/>
      <c r="Q1905" s="242"/>
      <c r="R1905" s="242"/>
      <c r="S1905" s="242"/>
      <c r="T1905" s="242"/>
      <c r="U1905" s="242"/>
      <c r="V1905" s="242"/>
      <c r="W1905" s="242"/>
      <c r="X1905" s="242"/>
      <c r="Y1905" s="242"/>
      <c r="Z1905" s="242"/>
      <c r="AA1905" s="242"/>
      <c r="AB1905" s="242"/>
      <c r="AC1905" s="242"/>
      <c r="AD1905" s="242"/>
      <c r="AE1905" s="356"/>
      <c r="AF1905" s="359"/>
      <c r="AG1905" s="359"/>
      <c r="AH1905" s="359"/>
      <c r="AI1905" s="359"/>
      <c r="AJ1905" s="359"/>
      <c r="AK1905" s="359"/>
      <c r="AL1905" s="359"/>
      <c r="AM1905" s="359"/>
      <c r="AN1905" s="359"/>
      <c r="AO1905" s="359"/>
      <c r="AP1905" s="359"/>
      <c r="AQ1905" s="359"/>
      <c r="AR1905" s="359"/>
      <c r="AS1905" s="257"/>
    </row>
    <row r="1906" spans="1:45" ht="15" hidden="1" customHeight="1" outlineLevel="1">
      <c r="A1906" s="434">
        <v>24</v>
      </c>
      <c r="B1906" s="362" t="s">
        <v>504</v>
      </c>
      <c r="C1906" s="242" t="s">
        <v>323</v>
      </c>
      <c r="D1906" s="246"/>
      <c r="E1906" s="246"/>
      <c r="F1906" s="246"/>
      <c r="G1906" s="246"/>
      <c r="H1906" s="246"/>
      <c r="I1906" s="246"/>
      <c r="J1906" s="246"/>
      <c r="K1906" s="246"/>
      <c r="L1906" s="246"/>
      <c r="M1906" s="246"/>
      <c r="N1906" s="246"/>
      <c r="O1906" s="246"/>
      <c r="P1906" s="246"/>
      <c r="Q1906" s="242"/>
      <c r="R1906" s="246"/>
      <c r="S1906" s="246"/>
      <c r="T1906" s="246"/>
      <c r="U1906" s="246"/>
      <c r="V1906" s="246"/>
      <c r="W1906" s="246"/>
      <c r="X1906" s="246"/>
      <c r="Y1906" s="246"/>
      <c r="Z1906" s="246"/>
      <c r="AA1906" s="246"/>
      <c r="AB1906" s="246"/>
      <c r="AC1906" s="246"/>
      <c r="AD1906" s="246"/>
      <c r="AE1906" s="344"/>
      <c r="AF1906" s="344"/>
      <c r="AG1906" s="344"/>
      <c r="AH1906" s="344"/>
      <c r="AI1906" s="344"/>
      <c r="AJ1906" s="344"/>
      <c r="AK1906" s="344"/>
      <c r="AL1906" s="344"/>
      <c r="AM1906" s="344"/>
      <c r="AN1906" s="344"/>
      <c r="AO1906" s="344"/>
      <c r="AP1906" s="344"/>
      <c r="AQ1906" s="344"/>
      <c r="AR1906" s="344"/>
      <c r="AS1906" s="247">
        <f>SUM(AE1906:AR1906)</f>
        <v>0</v>
      </c>
    </row>
    <row r="1907" spans="1:45" ht="15" hidden="1" customHeight="1" outlineLevel="1">
      <c r="A1907" s="434"/>
      <c r="B1907" s="245" t="s">
        <v>759</v>
      </c>
      <c r="C1907" s="242" t="s">
        <v>325</v>
      </c>
      <c r="D1907" s="246"/>
      <c r="E1907" s="246"/>
      <c r="F1907" s="246"/>
      <c r="G1907" s="246"/>
      <c r="H1907" s="246"/>
      <c r="I1907" s="246"/>
      <c r="J1907" s="246"/>
      <c r="K1907" s="246"/>
      <c r="L1907" s="246"/>
      <c r="M1907" s="246"/>
      <c r="N1907" s="246"/>
      <c r="O1907" s="246"/>
      <c r="P1907" s="246"/>
      <c r="Q1907" s="242"/>
      <c r="R1907" s="246"/>
      <c r="S1907" s="246"/>
      <c r="T1907" s="246"/>
      <c r="U1907" s="246"/>
      <c r="V1907" s="246"/>
      <c r="W1907" s="246"/>
      <c r="X1907" s="246"/>
      <c r="Y1907" s="246"/>
      <c r="Z1907" s="246"/>
      <c r="AA1907" s="246"/>
      <c r="AB1907" s="246"/>
      <c r="AC1907" s="246"/>
      <c r="AD1907" s="246"/>
      <c r="AE1907" s="345">
        <f>AE1906</f>
        <v>0</v>
      </c>
      <c r="AF1907" s="345">
        <f t="shared" ref="AF1907:AR1907" si="3741">AF1906</f>
        <v>0</v>
      </c>
      <c r="AG1907" s="345">
        <f t="shared" si="3741"/>
        <v>0</v>
      </c>
      <c r="AH1907" s="345">
        <f t="shared" si="3741"/>
        <v>0</v>
      </c>
      <c r="AI1907" s="345">
        <f t="shared" si="3741"/>
        <v>0</v>
      </c>
      <c r="AJ1907" s="345">
        <f t="shared" si="3741"/>
        <v>0</v>
      </c>
      <c r="AK1907" s="345">
        <f t="shared" si="3741"/>
        <v>0</v>
      </c>
      <c r="AL1907" s="345">
        <f t="shared" si="3741"/>
        <v>0</v>
      </c>
      <c r="AM1907" s="345">
        <f t="shared" si="3741"/>
        <v>0</v>
      </c>
      <c r="AN1907" s="345">
        <f t="shared" si="3741"/>
        <v>0</v>
      </c>
      <c r="AO1907" s="345">
        <f t="shared" si="3741"/>
        <v>0</v>
      </c>
      <c r="AP1907" s="345">
        <f t="shared" si="3741"/>
        <v>0</v>
      </c>
      <c r="AQ1907" s="345">
        <f t="shared" si="3741"/>
        <v>0</v>
      </c>
      <c r="AR1907" s="345">
        <f t="shared" si="3741"/>
        <v>0</v>
      </c>
      <c r="AS1907" s="257"/>
    </row>
    <row r="1908" spans="1:45" ht="15" hidden="1" customHeight="1" outlineLevel="1">
      <c r="A1908" s="434"/>
      <c r="B1908" s="245"/>
      <c r="C1908" s="242"/>
      <c r="D1908" s="242"/>
      <c r="E1908" s="242"/>
      <c r="F1908" s="242"/>
      <c r="G1908" s="242"/>
      <c r="H1908" s="242"/>
      <c r="I1908" s="242"/>
      <c r="J1908" s="242"/>
      <c r="K1908" s="242"/>
      <c r="L1908" s="242"/>
      <c r="M1908" s="242"/>
      <c r="N1908" s="242"/>
      <c r="O1908" s="242"/>
      <c r="P1908" s="242"/>
      <c r="Q1908" s="242"/>
      <c r="R1908" s="242"/>
      <c r="S1908" s="242"/>
      <c r="T1908" s="242"/>
      <c r="U1908" s="242"/>
      <c r="V1908" s="242"/>
      <c r="W1908" s="242"/>
      <c r="X1908" s="242"/>
      <c r="Y1908" s="242"/>
      <c r="Z1908" s="242"/>
      <c r="AA1908" s="242"/>
      <c r="AB1908" s="242"/>
      <c r="AC1908" s="242"/>
      <c r="AD1908" s="242"/>
      <c r="AE1908" s="346"/>
      <c r="AF1908" s="359"/>
      <c r="AG1908" s="359"/>
      <c r="AH1908" s="359"/>
      <c r="AI1908" s="359"/>
      <c r="AJ1908" s="359"/>
      <c r="AK1908" s="359"/>
      <c r="AL1908" s="359"/>
      <c r="AM1908" s="359"/>
      <c r="AN1908" s="359"/>
      <c r="AO1908" s="359"/>
      <c r="AP1908" s="359"/>
      <c r="AQ1908" s="359"/>
      <c r="AR1908" s="359"/>
      <c r="AS1908" s="257"/>
    </row>
    <row r="1909" spans="1:45" ht="15" hidden="1" customHeight="1" outlineLevel="1">
      <c r="A1909" s="434"/>
      <c r="B1909" s="239" t="s">
        <v>505</v>
      </c>
      <c r="C1909" s="242"/>
      <c r="D1909" s="242"/>
      <c r="E1909" s="242"/>
      <c r="F1909" s="242"/>
      <c r="G1909" s="242"/>
      <c r="H1909" s="242"/>
      <c r="I1909" s="242"/>
      <c r="J1909" s="242"/>
      <c r="K1909" s="242"/>
      <c r="L1909" s="242"/>
      <c r="M1909" s="242"/>
      <c r="N1909" s="242"/>
      <c r="O1909" s="242"/>
      <c r="P1909" s="242"/>
      <c r="Q1909" s="242"/>
      <c r="R1909" s="242"/>
      <c r="S1909" s="242"/>
      <c r="T1909" s="242"/>
      <c r="U1909" s="242"/>
      <c r="V1909" s="242"/>
      <c r="W1909" s="242"/>
      <c r="X1909" s="242"/>
      <c r="Y1909" s="242"/>
      <c r="Z1909" s="242"/>
      <c r="AA1909" s="242"/>
      <c r="AB1909" s="242"/>
      <c r="AC1909" s="242"/>
      <c r="AD1909" s="242"/>
      <c r="AE1909" s="346"/>
      <c r="AF1909" s="359"/>
      <c r="AG1909" s="359"/>
      <c r="AH1909" s="359"/>
      <c r="AI1909" s="359"/>
      <c r="AJ1909" s="359"/>
      <c r="AK1909" s="359"/>
      <c r="AL1909" s="359"/>
      <c r="AM1909" s="359"/>
      <c r="AN1909" s="359"/>
      <c r="AO1909" s="359"/>
      <c r="AP1909" s="359"/>
      <c r="AQ1909" s="359"/>
      <c r="AR1909" s="359"/>
      <c r="AS1909" s="257"/>
    </row>
    <row r="1910" spans="1:45" ht="15" hidden="1" customHeight="1" outlineLevel="1">
      <c r="A1910" s="434">
        <v>25</v>
      </c>
      <c r="B1910" s="362" t="s">
        <v>506</v>
      </c>
      <c r="C1910" s="242" t="s">
        <v>323</v>
      </c>
      <c r="D1910" s="246"/>
      <c r="E1910" s="246"/>
      <c r="F1910" s="246"/>
      <c r="G1910" s="246"/>
      <c r="H1910" s="246"/>
      <c r="I1910" s="246"/>
      <c r="J1910" s="246"/>
      <c r="K1910" s="246"/>
      <c r="L1910" s="246"/>
      <c r="M1910" s="246"/>
      <c r="N1910" s="246"/>
      <c r="O1910" s="246"/>
      <c r="P1910" s="246"/>
      <c r="Q1910" s="246">
        <v>12</v>
      </c>
      <c r="R1910" s="246"/>
      <c r="S1910" s="246"/>
      <c r="T1910" s="246"/>
      <c r="U1910" s="246"/>
      <c r="V1910" s="246"/>
      <c r="W1910" s="246"/>
      <c r="X1910" s="246"/>
      <c r="Y1910" s="246"/>
      <c r="Z1910" s="246"/>
      <c r="AA1910" s="246"/>
      <c r="AB1910" s="246"/>
      <c r="AC1910" s="246"/>
      <c r="AD1910" s="246"/>
      <c r="AE1910" s="360"/>
      <c r="AF1910" s="349"/>
      <c r="AG1910" s="349"/>
      <c r="AH1910" s="349"/>
      <c r="AI1910" s="349"/>
      <c r="AJ1910" s="349"/>
      <c r="AK1910" s="349"/>
      <c r="AL1910" s="349"/>
      <c r="AM1910" s="349"/>
      <c r="AN1910" s="349"/>
      <c r="AO1910" s="349"/>
      <c r="AP1910" s="349"/>
      <c r="AQ1910" s="349"/>
      <c r="AR1910" s="349"/>
      <c r="AS1910" s="247">
        <f>SUM(AE1910:AR1910)</f>
        <v>0</v>
      </c>
    </row>
    <row r="1911" spans="1:45" ht="15" hidden="1" customHeight="1" outlineLevel="1">
      <c r="A1911" s="434"/>
      <c r="B1911" s="245" t="s">
        <v>759</v>
      </c>
      <c r="C1911" s="242" t="s">
        <v>325</v>
      </c>
      <c r="D1911" s="246"/>
      <c r="E1911" s="246"/>
      <c r="F1911" s="246"/>
      <c r="G1911" s="246"/>
      <c r="H1911" s="246"/>
      <c r="I1911" s="246"/>
      <c r="J1911" s="246"/>
      <c r="K1911" s="246"/>
      <c r="L1911" s="246"/>
      <c r="M1911" s="246"/>
      <c r="N1911" s="246"/>
      <c r="O1911" s="246"/>
      <c r="P1911" s="246"/>
      <c r="Q1911" s="246">
        <f>Q1910</f>
        <v>12</v>
      </c>
      <c r="R1911" s="246"/>
      <c r="S1911" s="246"/>
      <c r="T1911" s="246"/>
      <c r="U1911" s="246"/>
      <c r="V1911" s="246"/>
      <c r="W1911" s="246"/>
      <c r="X1911" s="246"/>
      <c r="Y1911" s="246"/>
      <c r="Z1911" s="246"/>
      <c r="AA1911" s="246"/>
      <c r="AB1911" s="246"/>
      <c r="AC1911" s="246"/>
      <c r="AD1911" s="246"/>
      <c r="AE1911" s="345">
        <f>AE1910</f>
        <v>0</v>
      </c>
      <c r="AF1911" s="345">
        <f t="shared" ref="AF1911:AR1911" si="3742">AF1910</f>
        <v>0</v>
      </c>
      <c r="AG1911" s="345">
        <f t="shared" si="3742"/>
        <v>0</v>
      </c>
      <c r="AH1911" s="345">
        <f t="shared" si="3742"/>
        <v>0</v>
      </c>
      <c r="AI1911" s="345">
        <f t="shared" si="3742"/>
        <v>0</v>
      </c>
      <c r="AJ1911" s="345">
        <f t="shared" si="3742"/>
        <v>0</v>
      </c>
      <c r="AK1911" s="345">
        <f t="shared" si="3742"/>
        <v>0</v>
      </c>
      <c r="AL1911" s="345">
        <f t="shared" si="3742"/>
        <v>0</v>
      </c>
      <c r="AM1911" s="345">
        <f t="shared" si="3742"/>
        <v>0</v>
      </c>
      <c r="AN1911" s="345">
        <f t="shared" si="3742"/>
        <v>0</v>
      </c>
      <c r="AO1911" s="345">
        <f t="shared" si="3742"/>
        <v>0</v>
      </c>
      <c r="AP1911" s="345">
        <f t="shared" si="3742"/>
        <v>0</v>
      </c>
      <c r="AQ1911" s="345">
        <f t="shared" si="3742"/>
        <v>0</v>
      </c>
      <c r="AR1911" s="345">
        <f t="shared" si="3742"/>
        <v>0</v>
      </c>
      <c r="AS1911" s="257"/>
    </row>
    <row r="1912" spans="1:45" ht="15" hidden="1" customHeight="1" outlineLevel="1">
      <c r="A1912" s="434"/>
      <c r="B1912" s="245"/>
      <c r="C1912" s="242"/>
      <c r="D1912" s="242"/>
      <c r="E1912" s="242"/>
      <c r="F1912" s="242"/>
      <c r="G1912" s="242"/>
      <c r="H1912" s="242"/>
      <c r="I1912" s="242"/>
      <c r="J1912" s="242"/>
      <c r="K1912" s="242"/>
      <c r="L1912" s="242"/>
      <c r="M1912" s="242"/>
      <c r="N1912" s="242"/>
      <c r="O1912" s="242"/>
      <c r="P1912" s="242"/>
      <c r="Q1912" s="242"/>
      <c r="R1912" s="242"/>
      <c r="S1912" s="242"/>
      <c r="T1912" s="242"/>
      <c r="U1912" s="242"/>
      <c r="V1912" s="242"/>
      <c r="W1912" s="242"/>
      <c r="X1912" s="242"/>
      <c r="Y1912" s="242"/>
      <c r="Z1912" s="242"/>
      <c r="AA1912" s="242"/>
      <c r="AB1912" s="242"/>
      <c r="AC1912" s="242"/>
      <c r="AD1912" s="242"/>
      <c r="AE1912" s="346"/>
      <c r="AF1912" s="359"/>
      <c r="AG1912" s="359"/>
      <c r="AH1912" s="359"/>
      <c r="AI1912" s="359"/>
      <c r="AJ1912" s="359"/>
      <c r="AK1912" s="359"/>
      <c r="AL1912" s="359"/>
      <c r="AM1912" s="359"/>
      <c r="AN1912" s="359"/>
      <c r="AO1912" s="359"/>
      <c r="AP1912" s="359"/>
      <c r="AQ1912" s="359"/>
      <c r="AR1912" s="359"/>
      <c r="AS1912" s="257"/>
    </row>
    <row r="1913" spans="1:45" ht="15" hidden="1" customHeight="1" outlineLevel="1">
      <c r="A1913" s="434">
        <v>26</v>
      </c>
      <c r="B1913" s="362" t="s">
        <v>507</v>
      </c>
      <c r="C1913" s="242" t="s">
        <v>323</v>
      </c>
      <c r="D1913" s="246"/>
      <c r="E1913" s="246"/>
      <c r="F1913" s="246"/>
      <c r="G1913" s="246"/>
      <c r="H1913" s="246"/>
      <c r="I1913" s="246"/>
      <c r="J1913" s="246"/>
      <c r="K1913" s="246"/>
      <c r="L1913" s="246"/>
      <c r="M1913" s="246"/>
      <c r="N1913" s="246"/>
      <c r="O1913" s="246"/>
      <c r="P1913" s="246"/>
      <c r="Q1913" s="246">
        <v>12</v>
      </c>
      <c r="R1913" s="246"/>
      <c r="S1913" s="246"/>
      <c r="T1913" s="246"/>
      <c r="U1913" s="246"/>
      <c r="V1913" s="246"/>
      <c r="W1913" s="246"/>
      <c r="X1913" s="246"/>
      <c r="Y1913" s="246"/>
      <c r="Z1913" s="246"/>
      <c r="AA1913" s="246"/>
      <c r="AB1913" s="246"/>
      <c r="AC1913" s="246"/>
      <c r="AD1913" s="246"/>
      <c r="AE1913" s="360"/>
      <c r="AF1913" s="349"/>
      <c r="AG1913" s="349"/>
      <c r="AH1913" s="349"/>
      <c r="AI1913" s="349"/>
      <c r="AJ1913" s="349"/>
      <c r="AK1913" s="349"/>
      <c r="AL1913" s="349"/>
      <c r="AM1913" s="349"/>
      <c r="AN1913" s="349"/>
      <c r="AO1913" s="349"/>
      <c r="AP1913" s="349"/>
      <c r="AQ1913" s="349"/>
      <c r="AR1913" s="349"/>
      <c r="AS1913" s="247">
        <f>SUM(AE1913:AR1913)</f>
        <v>0</v>
      </c>
    </row>
    <row r="1914" spans="1:45" ht="15" hidden="1" customHeight="1" outlineLevel="1">
      <c r="A1914" s="434"/>
      <c r="B1914" s="245" t="s">
        <v>759</v>
      </c>
      <c r="C1914" s="242" t="s">
        <v>325</v>
      </c>
      <c r="D1914" s="246"/>
      <c r="E1914" s="246"/>
      <c r="F1914" s="246"/>
      <c r="G1914" s="246"/>
      <c r="H1914" s="246"/>
      <c r="I1914" s="246"/>
      <c r="J1914" s="246"/>
      <c r="K1914" s="246"/>
      <c r="L1914" s="246"/>
      <c r="M1914" s="246"/>
      <c r="N1914" s="246"/>
      <c r="O1914" s="246"/>
      <c r="P1914" s="246"/>
      <c r="Q1914" s="246">
        <f>Q1913</f>
        <v>12</v>
      </c>
      <c r="R1914" s="246"/>
      <c r="S1914" s="246"/>
      <c r="T1914" s="246"/>
      <c r="U1914" s="246"/>
      <c r="V1914" s="246"/>
      <c r="W1914" s="246"/>
      <c r="X1914" s="246"/>
      <c r="Y1914" s="246"/>
      <c r="Z1914" s="246"/>
      <c r="AA1914" s="246"/>
      <c r="AB1914" s="246"/>
      <c r="AC1914" s="246"/>
      <c r="AD1914" s="246"/>
      <c r="AE1914" s="345">
        <f>AE1913</f>
        <v>0</v>
      </c>
      <c r="AF1914" s="345">
        <f t="shared" ref="AF1914:AR1914" si="3743">AF1913</f>
        <v>0</v>
      </c>
      <c r="AG1914" s="345">
        <f t="shared" si="3743"/>
        <v>0</v>
      </c>
      <c r="AH1914" s="345">
        <f t="shared" si="3743"/>
        <v>0</v>
      </c>
      <c r="AI1914" s="345">
        <f t="shared" si="3743"/>
        <v>0</v>
      </c>
      <c r="AJ1914" s="345">
        <f t="shared" si="3743"/>
        <v>0</v>
      </c>
      <c r="AK1914" s="345">
        <f t="shared" si="3743"/>
        <v>0</v>
      </c>
      <c r="AL1914" s="345">
        <f t="shared" si="3743"/>
        <v>0</v>
      </c>
      <c r="AM1914" s="345">
        <f t="shared" si="3743"/>
        <v>0</v>
      </c>
      <c r="AN1914" s="345">
        <f t="shared" si="3743"/>
        <v>0</v>
      </c>
      <c r="AO1914" s="345">
        <f t="shared" si="3743"/>
        <v>0</v>
      </c>
      <c r="AP1914" s="345">
        <f t="shared" si="3743"/>
        <v>0</v>
      </c>
      <c r="AQ1914" s="345">
        <f t="shared" si="3743"/>
        <v>0</v>
      </c>
      <c r="AR1914" s="345">
        <f t="shared" si="3743"/>
        <v>0</v>
      </c>
      <c r="AS1914" s="257"/>
    </row>
    <row r="1915" spans="1:45" ht="15" hidden="1" customHeight="1" outlineLevel="1">
      <c r="A1915" s="434"/>
      <c r="B1915" s="245"/>
      <c r="C1915" s="242"/>
      <c r="D1915" s="242"/>
      <c r="E1915" s="242"/>
      <c r="F1915" s="242"/>
      <c r="G1915" s="242"/>
      <c r="H1915" s="242"/>
      <c r="I1915" s="242"/>
      <c r="J1915" s="242"/>
      <c r="K1915" s="242"/>
      <c r="L1915" s="242"/>
      <c r="M1915" s="242"/>
      <c r="N1915" s="242"/>
      <c r="O1915" s="242"/>
      <c r="P1915" s="242"/>
      <c r="Q1915" s="242"/>
      <c r="R1915" s="242"/>
      <c r="S1915" s="242"/>
      <c r="T1915" s="242"/>
      <c r="U1915" s="242"/>
      <c r="V1915" s="242"/>
      <c r="W1915" s="242"/>
      <c r="X1915" s="242"/>
      <c r="Y1915" s="242"/>
      <c r="Z1915" s="242"/>
      <c r="AA1915" s="242"/>
      <c r="AB1915" s="242"/>
      <c r="AC1915" s="242"/>
      <c r="AD1915" s="242"/>
      <c r="AE1915" s="346"/>
      <c r="AF1915" s="359"/>
      <c r="AG1915" s="359"/>
      <c r="AH1915" s="359"/>
      <c r="AI1915" s="359"/>
      <c r="AJ1915" s="359"/>
      <c r="AK1915" s="359"/>
      <c r="AL1915" s="359"/>
      <c r="AM1915" s="359"/>
      <c r="AN1915" s="359"/>
      <c r="AO1915" s="359"/>
      <c r="AP1915" s="359"/>
      <c r="AQ1915" s="359"/>
      <c r="AR1915" s="359"/>
      <c r="AS1915" s="257"/>
    </row>
    <row r="1916" spans="1:45" ht="15" hidden="1" customHeight="1" outlineLevel="1">
      <c r="A1916" s="434">
        <v>27</v>
      </c>
      <c r="B1916" s="362" t="s">
        <v>508</v>
      </c>
      <c r="C1916" s="242" t="s">
        <v>323</v>
      </c>
      <c r="D1916" s="246"/>
      <c r="E1916" s="246"/>
      <c r="F1916" s="246"/>
      <c r="G1916" s="246"/>
      <c r="H1916" s="246"/>
      <c r="I1916" s="246"/>
      <c r="J1916" s="246"/>
      <c r="K1916" s="246"/>
      <c r="L1916" s="246"/>
      <c r="M1916" s="246"/>
      <c r="N1916" s="246"/>
      <c r="O1916" s="246"/>
      <c r="P1916" s="246"/>
      <c r="Q1916" s="246">
        <v>12</v>
      </c>
      <c r="R1916" s="246"/>
      <c r="S1916" s="246"/>
      <c r="T1916" s="246"/>
      <c r="U1916" s="246"/>
      <c r="V1916" s="246"/>
      <c r="W1916" s="246"/>
      <c r="X1916" s="246"/>
      <c r="Y1916" s="246"/>
      <c r="Z1916" s="246"/>
      <c r="AA1916" s="246"/>
      <c r="AB1916" s="246"/>
      <c r="AC1916" s="246"/>
      <c r="AD1916" s="246"/>
      <c r="AE1916" s="360"/>
      <c r="AF1916" s="349"/>
      <c r="AG1916" s="349"/>
      <c r="AH1916" s="349"/>
      <c r="AI1916" s="349"/>
      <c r="AJ1916" s="349"/>
      <c r="AK1916" s="349"/>
      <c r="AL1916" s="349"/>
      <c r="AM1916" s="349"/>
      <c r="AN1916" s="349"/>
      <c r="AO1916" s="349"/>
      <c r="AP1916" s="349"/>
      <c r="AQ1916" s="349"/>
      <c r="AR1916" s="349"/>
      <c r="AS1916" s="247">
        <f>SUM(AE1916:AR1916)</f>
        <v>0</v>
      </c>
    </row>
    <row r="1917" spans="1:45" ht="15" hidden="1" customHeight="1" outlineLevel="1">
      <c r="A1917" s="434"/>
      <c r="B1917" s="245" t="s">
        <v>759</v>
      </c>
      <c r="C1917" s="242" t="s">
        <v>325</v>
      </c>
      <c r="D1917" s="246"/>
      <c r="E1917" s="246"/>
      <c r="F1917" s="246"/>
      <c r="G1917" s="246"/>
      <c r="H1917" s="246"/>
      <c r="I1917" s="246"/>
      <c r="J1917" s="246"/>
      <c r="K1917" s="246"/>
      <c r="L1917" s="246"/>
      <c r="M1917" s="246"/>
      <c r="N1917" s="246"/>
      <c r="O1917" s="246"/>
      <c r="P1917" s="246"/>
      <c r="Q1917" s="246">
        <f>Q1916</f>
        <v>12</v>
      </c>
      <c r="R1917" s="246"/>
      <c r="S1917" s="246"/>
      <c r="T1917" s="246"/>
      <c r="U1917" s="246"/>
      <c r="V1917" s="246"/>
      <c r="W1917" s="246"/>
      <c r="X1917" s="246"/>
      <c r="Y1917" s="246"/>
      <c r="Z1917" s="246"/>
      <c r="AA1917" s="246"/>
      <c r="AB1917" s="246"/>
      <c r="AC1917" s="246"/>
      <c r="AD1917" s="246"/>
      <c r="AE1917" s="345">
        <f>AE1916</f>
        <v>0</v>
      </c>
      <c r="AF1917" s="345">
        <f t="shared" ref="AF1917:AR1917" si="3744">AF1916</f>
        <v>0</v>
      </c>
      <c r="AG1917" s="345">
        <f t="shared" si="3744"/>
        <v>0</v>
      </c>
      <c r="AH1917" s="345">
        <f t="shared" si="3744"/>
        <v>0</v>
      </c>
      <c r="AI1917" s="345">
        <f t="shared" si="3744"/>
        <v>0</v>
      </c>
      <c r="AJ1917" s="345">
        <f t="shared" si="3744"/>
        <v>0</v>
      </c>
      <c r="AK1917" s="345">
        <f t="shared" si="3744"/>
        <v>0</v>
      </c>
      <c r="AL1917" s="345">
        <f t="shared" si="3744"/>
        <v>0</v>
      </c>
      <c r="AM1917" s="345">
        <f t="shared" si="3744"/>
        <v>0</v>
      </c>
      <c r="AN1917" s="345">
        <f t="shared" si="3744"/>
        <v>0</v>
      </c>
      <c r="AO1917" s="345">
        <f t="shared" si="3744"/>
        <v>0</v>
      </c>
      <c r="AP1917" s="345">
        <f t="shared" si="3744"/>
        <v>0</v>
      </c>
      <c r="AQ1917" s="345">
        <f t="shared" si="3744"/>
        <v>0</v>
      </c>
      <c r="AR1917" s="345">
        <f t="shared" si="3744"/>
        <v>0</v>
      </c>
      <c r="AS1917" s="257"/>
    </row>
    <row r="1918" spans="1:45" ht="15" hidden="1" customHeight="1" outlineLevel="1">
      <c r="A1918" s="434"/>
      <c r="B1918" s="245"/>
      <c r="C1918" s="242"/>
      <c r="D1918" s="242"/>
      <c r="E1918" s="242"/>
      <c r="F1918" s="242"/>
      <c r="G1918" s="242"/>
      <c r="H1918" s="242"/>
      <c r="I1918" s="242"/>
      <c r="J1918" s="242"/>
      <c r="K1918" s="242"/>
      <c r="L1918" s="242"/>
      <c r="M1918" s="242"/>
      <c r="N1918" s="242"/>
      <c r="O1918" s="242"/>
      <c r="P1918" s="242"/>
      <c r="Q1918" s="242"/>
      <c r="R1918" s="242"/>
      <c r="S1918" s="242"/>
      <c r="T1918" s="242"/>
      <c r="U1918" s="242"/>
      <c r="V1918" s="242"/>
      <c r="W1918" s="242"/>
      <c r="X1918" s="242"/>
      <c r="Y1918" s="242"/>
      <c r="Z1918" s="242"/>
      <c r="AA1918" s="242"/>
      <c r="AB1918" s="242"/>
      <c r="AC1918" s="242"/>
      <c r="AD1918" s="242"/>
      <c r="AE1918" s="346"/>
      <c r="AF1918" s="359"/>
      <c r="AG1918" s="359"/>
      <c r="AH1918" s="359"/>
      <c r="AI1918" s="359"/>
      <c r="AJ1918" s="359"/>
      <c r="AK1918" s="359"/>
      <c r="AL1918" s="359"/>
      <c r="AM1918" s="359"/>
      <c r="AN1918" s="359"/>
      <c r="AO1918" s="359"/>
      <c r="AP1918" s="359"/>
      <c r="AQ1918" s="359"/>
      <c r="AR1918" s="359"/>
      <c r="AS1918" s="257"/>
    </row>
    <row r="1919" spans="1:45" ht="15" hidden="1" customHeight="1" outlineLevel="1">
      <c r="A1919" s="434">
        <v>28</v>
      </c>
      <c r="B1919" s="362" t="s">
        <v>509</v>
      </c>
      <c r="C1919" s="242" t="s">
        <v>323</v>
      </c>
      <c r="D1919" s="246"/>
      <c r="E1919" s="246"/>
      <c r="F1919" s="246"/>
      <c r="G1919" s="246"/>
      <c r="H1919" s="246"/>
      <c r="I1919" s="246"/>
      <c r="J1919" s="246"/>
      <c r="K1919" s="246"/>
      <c r="L1919" s="246"/>
      <c r="M1919" s="246"/>
      <c r="N1919" s="246"/>
      <c r="O1919" s="246"/>
      <c r="P1919" s="246"/>
      <c r="Q1919" s="246">
        <v>12</v>
      </c>
      <c r="R1919" s="246"/>
      <c r="S1919" s="246"/>
      <c r="T1919" s="246"/>
      <c r="U1919" s="246"/>
      <c r="V1919" s="246"/>
      <c r="W1919" s="246"/>
      <c r="X1919" s="246"/>
      <c r="Y1919" s="246"/>
      <c r="Z1919" s="246"/>
      <c r="AA1919" s="246"/>
      <c r="AB1919" s="246"/>
      <c r="AC1919" s="246"/>
      <c r="AD1919" s="246"/>
      <c r="AE1919" s="360"/>
      <c r="AF1919" s="349"/>
      <c r="AG1919" s="349"/>
      <c r="AH1919" s="349"/>
      <c r="AI1919" s="349"/>
      <c r="AJ1919" s="349"/>
      <c r="AK1919" s="349"/>
      <c r="AL1919" s="349"/>
      <c r="AM1919" s="349"/>
      <c r="AN1919" s="349"/>
      <c r="AO1919" s="349"/>
      <c r="AP1919" s="349"/>
      <c r="AQ1919" s="349"/>
      <c r="AR1919" s="349"/>
      <c r="AS1919" s="247">
        <f>SUM(AE1919:AR1919)</f>
        <v>0</v>
      </c>
    </row>
    <row r="1920" spans="1:45" ht="15" hidden="1" customHeight="1" outlineLevel="1">
      <c r="A1920" s="434"/>
      <c r="B1920" s="245" t="s">
        <v>759</v>
      </c>
      <c r="C1920" s="242" t="s">
        <v>325</v>
      </c>
      <c r="D1920" s="246"/>
      <c r="E1920" s="246"/>
      <c r="F1920" s="246"/>
      <c r="G1920" s="246"/>
      <c r="H1920" s="246"/>
      <c r="I1920" s="246"/>
      <c r="J1920" s="246"/>
      <c r="K1920" s="246"/>
      <c r="L1920" s="246"/>
      <c r="M1920" s="246"/>
      <c r="N1920" s="246"/>
      <c r="O1920" s="246"/>
      <c r="P1920" s="246"/>
      <c r="Q1920" s="246">
        <f>Q1919</f>
        <v>12</v>
      </c>
      <c r="R1920" s="246"/>
      <c r="S1920" s="246"/>
      <c r="T1920" s="246"/>
      <c r="U1920" s="246"/>
      <c r="V1920" s="246"/>
      <c r="W1920" s="246"/>
      <c r="X1920" s="246"/>
      <c r="Y1920" s="246"/>
      <c r="Z1920" s="246"/>
      <c r="AA1920" s="246"/>
      <c r="AB1920" s="246"/>
      <c r="AC1920" s="246"/>
      <c r="AD1920" s="246"/>
      <c r="AE1920" s="345">
        <f>AE1919</f>
        <v>0</v>
      </c>
      <c r="AF1920" s="345">
        <f>AF1919</f>
        <v>0</v>
      </c>
      <c r="AG1920" s="345">
        <f t="shared" ref="AG1920:AJ1920" si="3745">AG1919</f>
        <v>0</v>
      </c>
      <c r="AH1920" s="345">
        <f t="shared" si="3745"/>
        <v>0</v>
      </c>
      <c r="AI1920" s="345">
        <f t="shared" si="3745"/>
        <v>0</v>
      </c>
      <c r="AJ1920" s="345">
        <f t="shared" si="3745"/>
        <v>0</v>
      </c>
      <c r="AK1920" s="345">
        <f>AK1919</f>
        <v>0</v>
      </c>
      <c r="AL1920" s="345">
        <f t="shared" ref="AL1920:AR1920" si="3746">AL1919</f>
        <v>0</v>
      </c>
      <c r="AM1920" s="345">
        <f t="shared" si="3746"/>
        <v>0</v>
      </c>
      <c r="AN1920" s="345">
        <f t="shared" si="3746"/>
        <v>0</v>
      </c>
      <c r="AO1920" s="345">
        <f t="shared" si="3746"/>
        <v>0</v>
      </c>
      <c r="AP1920" s="345">
        <f t="shared" si="3746"/>
        <v>0</v>
      </c>
      <c r="AQ1920" s="345">
        <f t="shared" si="3746"/>
        <v>0</v>
      </c>
      <c r="AR1920" s="345">
        <f t="shared" si="3746"/>
        <v>0</v>
      </c>
      <c r="AS1920" s="257"/>
    </row>
    <row r="1921" spans="1:45" ht="15" hidden="1" customHeight="1" outlineLevel="1">
      <c r="A1921" s="434"/>
      <c r="B1921" s="245"/>
      <c r="C1921" s="242"/>
      <c r="D1921" s="242"/>
      <c r="E1921" s="242"/>
      <c r="F1921" s="242"/>
      <c r="G1921" s="242"/>
      <c r="H1921" s="242"/>
      <c r="I1921" s="242"/>
      <c r="J1921" s="242"/>
      <c r="K1921" s="242"/>
      <c r="L1921" s="242"/>
      <c r="M1921" s="242"/>
      <c r="N1921" s="242"/>
      <c r="O1921" s="242"/>
      <c r="P1921" s="242"/>
      <c r="Q1921" s="242"/>
      <c r="R1921" s="242"/>
      <c r="S1921" s="242"/>
      <c r="T1921" s="242"/>
      <c r="U1921" s="242"/>
      <c r="V1921" s="242"/>
      <c r="W1921" s="242"/>
      <c r="X1921" s="242"/>
      <c r="Y1921" s="242"/>
      <c r="Z1921" s="242"/>
      <c r="AA1921" s="242"/>
      <c r="AB1921" s="242"/>
      <c r="AC1921" s="242"/>
      <c r="AD1921" s="242"/>
      <c r="AE1921" s="346"/>
      <c r="AF1921" s="359"/>
      <c r="AG1921" s="359"/>
      <c r="AH1921" s="359"/>
      <c r="AI1921" s="359"/>
      <c r="AJ1921" s="359"/>
      <c r="AK1921" s="359"/>
      <c r="AL1921" s="359"/>
      <c r="AM1921" s="359"/>
      <c r="AN1921" s="359"/>
      <c r="AO1921" s="359"/>
      <c r="AP1921" s="359"/>
      <c r="AQ1921" s="359"/>
      <c r="AR1921" s="359"/>
      <c r="AS1921" s="257"/>
    </row>
    <row r="1922" spans="1:45" ht="15" hidden="1" customHeight="1" outlineLevel="1">
      <c r="A1922" s="434">
        <v>29</v>
      </c>
      <c r="B1922" s="362" t="s">
        <v>510</v>
      </c>
      <c r="C1922" s="242" t="s">
        <v>323</v>
      </c>
      <c r="D1922" s="246"/>
      <c r="E1922" s="246"/>
      <c r="F1922" s="246"/>
      <c r="G1922" s="246"/>
      <c r="H1922" s="246"/>
      <c r="I1922" s="246"/>
      <c r="J1922" s="246"/>
      <c r="K1922" s="246"/>
      <c r="L1922" s="246"/>
      <c r="M1922" s="246"/>
      <c r="N1922" s="246"/>
      <c r="O1922" s="246"/>
      <c r="P1922" s="246"/>
      <c r="Q1922" s="246">
        <v>3</v>
      </c>
      <c r="R1922" s="246"/>
      <c r="S1922" s="246"/>
      <c r="T1922" s="246"/>
      <c r="U1922" s="246"/>
      <c r="V1922" s="246"/>
      <c r="W1922" s="246"/>
      <c r="X1922" s="246"/>
      <c r="Y1922" s="246"/>
      <c r="Z1922" s="246"/>
      <c r="AA1922" s="246"/>
      <c r="AB1922" s="246"/>
      <c r="AC1922" s="246"/>
      <c r="AD1922" s="246"/>
      <c r="AE1922" s="360"/>
      <c r="AF1922" s="349"/>
      <c r="AG1922" s="349"/>
      <c r="AH1922" s="349"/>
      <c r="AI1922" s="349"/>
      <c r="AJ1922" s="349"/>
      <c r="AK1922" s="349"/>
      <c r="AL1922" s="349"/>
      <c r="AM1922" s="349"/>
      <c r="AN1922" s="349"/>
      <c r="AO1922" s="349"/>
      <c r="AP1922" s="349"/>
      <c r="AQ1922" s="349"/>
      <c r="AR1922" s="349"/>
      <c r="AS1922" s="247">
        <f>SUM(AE1922:AR1922)</f>
        <v>0</v>
      </c>
    </row>
    <row r="1923" spans="1:45" ht="15" hidden="1" customHeight="1" outlineLevel="1">
      <c r="A1923" s="434"/>
      <c r="B1923" s="245" t="s">
        <v>759</v>
      </c>
      <c r="C1923" s="242" t="s">
        <v>325</v>
      </c>
      <c r="D1923" s="246"/>
      <c r="E1923" s="246"/>
      <c r="F1923" s="246"/>
      <c r="G1923" s="246"/>
      <c r="H1923" s="246"/>
      <c r="I1923" s="246"/>
      <c r="J1923" s="246"/>
      <c r="K1923" s="246"/>
      <c r="L1923" s="246"/>
      <c r="M1923" s="246"/>
      <c r="N1923" s="246"/>
      <c r="O1923" s="246"/>
      <c r="P1923" s="246"/>
      <c r="Q1923" s="246">
        <f>Q1922</f>
        <v>3</v>
      </c>
      <c r="R1923" s="246"/>
      <c r="S1923" s="246"/>
      <c r="T1923" s="246"/>
      <c r="U1923" s="246"/>
      <c r="V1923" s="246"/>
      <c r="W1923" s="246"/>
      <c r="X1923" s="246"/>
      <c r="Y1923" s="246"/>
      <c r="Z1923" s="246"/>
      <c r="AA1923" s="246"/>
      <c r="AB1923" s="246"/>
      <c r="AC1923" s="246"/>
      <c r="AD1923" s="246"/>
      <c r="AE1923" s="345">
        <f>AE1922</f>
        <v>0</v>
      </c>
      <c r="AF1923" s="345">
        <f t="shared" ref="AF1923:AR1923" si="3747">AF1922</f>
        <v>0</v>
      </c>
      <c r="AG1923" s="345">
        <f t="shared" si="3747"/>
        <v>0</v>
      </c>
      <c r="AH1923" s="345">
        <f t="shared" si="3747"/>
        <v>0</v>
      </c>
      <c r="AI1923" s="345">
        <f t="shared" si="3747"/>
        <v>0</v>
      </c>
      <c r="AJ1923" s="345">
        <f t="shared" si="3747"/>
        <v>0</v>
      </c>
      <c r="AK1923" s="345">
        <f t="shared" si="3747"/>
        <v>0</v>
      </c>
      <c r="AL1923" s="345">
        <f t="shared" si="3747"/>
        <v>0</v>
      </c>
      <c r="AM1923" s="345">
        <f t="shared" si="3747"/>
        <v>0</v>
      </c>
      <c r="AN1923" s="345">
        <f t="shared" si="3747"/>
        <v>0</v>
      </c>
      <c r="AO1923" s="345">
        <f t="shared" si="3747"/>
        <v>0</v>
      </c>
      <c r="AP1923" s="345">
        <f t="shared" si="3747"/>
        <v>0</v>
      </c>
      <c r="AQ1923" s="345">
        <f t="shared" si="3747"/>
        <v>0</v>
      </c>
      <c r="AR1923" s="345">
        <f t="shared" si="3747"/>
        <v>0</v>
      </c>
      <c r="AS1923" s="257"/>
    </row>
    <row r="1924" spans="1:45" ht="15" hidden="1" customHeight="1" outlineLevel="1">
      <c r="A1924" s="434"/>
      <c r="B1924" s="245"/>
      <c r="C1924" s="242"/>
      <c r="D1924" s="242"/>
      <c r="E1924" s="242"/>
      <c r="F1924" s="242"/>
      <c r="G1924" s="242"/>
      <c r="H1924" s="242"/>
      <c r="I1924" s="242"/>
      <c r="J1924" s="242"/>
      <c r="K1924" s="242"/>
      <c r="L1924" s="242"/>
      <c r="M1924" s="242"/>
      <c r="N1924" s="242"/>
      <c r="O1924" s="242"/>
      <c r="P1924" s="242"/>
      <c r="Q1924" s="242"/>
      <c r="R1924" s="242"/>
      <c r="S1924" s="242"/>
      <c r="T1924" s="242"/>
      <c r="U1924" s="242"/>
      <c r="V1924" s="242"/>
      <c r="W1924" s="242"/>
      <c r="X1924" s="242"/>
      <c r="Y1924" s="242"/>
      <c r="Z1924" s="242"/>
      <c r="AA1924" s="242"/>
      <c r="AB1924" s="242"/>
      <c r="AC1924" s="242"/>
      <c r="AD1924" s="242"/>
      <c r="AE1924" s="346"/>
      <c r="AF1924" s="359"/>
      <c r="AG1924" s="359"/>
      <c r="AH1924" s="359"/>
      <c r="AI1924" s="359"/>
      <c r="AJ1924" s="359"/>
      <c r="AK1924" s="359"/>
      <c r="AL1924" s="359"/>
      <c r="AM1924" s="359"/>
      <c r="AN1924" s="359"/>
      <c r="AO1924" s="359"/>
      <c r="AP1924" s="359"/>
      <c r="AQ1924" s="359"/>
      <c r="AR1924" s="359"/>
      <c r="AS1924" s="257"/>
    </row>
    <row r="1925" spans="1:45" ht="15" hidden="1" customHeight="1" outlineLevel="1">
      <c r="A1925" s="434">
        <v>30</v>
      </c>
      <c r="B1925" s="362" t="s">
        <v>511</v>
      </c>
      <c r="C1925" s="242" t="s">
        <v>323</v>
      </c>
      <c r="D1925" s="246"/>
      <c r="E1925" s="246"/>
      <c r="F1925" s="246"/>
      <c r="G1925" s="246"/>
      <c r="H1925" s="246"/>
      <c r="I1925" s="246"/>
      <c r="J1925" s="246"/>
      <c r="K1925" s="246"/>
      <c r="L1925" s="246"/>
      <c r="M1925" s="246"/>
      <c r="N1925" s="246"/>
      <c r="O1925" s="246"/>
      <c r="P1925" s="246"/>
      <c r="Q1925" s="246">
        <v>12</v>
      </c>
      <c r="R1925" s="246"/>
      <c r="S1925" s="246"/>
      <c r="T1925" s="246"/>
      <c r="U1925" s="246"/>
      <c r="V1925" s="246"/>
      <c r="W1925" s="246"/>
      <c r="X1925" s="246"/>
      <c r="Y1925" s="246"/>
      <c r="Z1925" s="246"/>
      <c r="AA1925" s="246"/>
      <c r="AB1925" s="246"/>
      <c r="AC1925" s="246"/>
      <c r="AD1925" s="246"/>
      <c r="AE1925" s="360"/>
      <c r="AF1925" s="349"/>
      <c r="AG1925" s="349"/>
      <c r="AH1925" s="349"/>
      <c r="AI1925" s="349"/>
      <c r="AJ1925" s="349"/>
      <c r="AK1925" s="349"/>
      <c r="AL1925" s="349"/>
      <c r="AM1925" s="349"/>
      <c r="AN1925" s="349"/>
      <c r="AO1925" s="349"/>
      <c r="AP1925" s="349"/>
      <c r="AQ1925" s="349"/>
      <c r="AR1925" s="349"/>
      <c r="AS1925" s="247">
        <f>SUM(AE1925:AR1925)</f>
        <v>0</v>
      </c>
    </row>
    <row r="1926" spans="1:45" ht="15" hidden="1" customHeight="1" outlineLevel="1">
      <c r="A1926" s="434"/>
      <c r="B1926" s="245" t="s">
        <v>759</v>
      </c>
      <c r="C1926" s="242" t="s">
        <v>325</v>
      </c>
      <c r="D1926" s="246"/>
      <c r="E1926" s="246"/>
      <c r="F1926" s="246"/>
      <c r="G1926" s="246"/>
      <c r="H1926" s="246"/>
      <c r="I1926" s="246"/>
      <c r="J1926" s="246"/>
      <c r="K1926" s="246"/>
      <c r="L1926" s="246"/>
      <c r="M1926" s="246"/>
      <c r="N1926" s="246"/>
      <c r="O1926" s="246"/>
      <c r="P1926" s="246"/>
      <c r="Q1926" s="246">
        <f>Q1925</f>
        <v>12</v>
      </c>
      <c r="R1926" s="246"/>
      <c r="S1926" s="246"/>
      <c r="T1926" s="246"/>
      <c r="U1926" s="246"/>
      <c r="V1926" s="246"/>
      <c r="W1926" s="246"/>
      <c r="X1926" s="246"/>
      <c r="Y1926" s="246"/>
      <c r="Z1926" s="246"/>
      <c r="AA1926" s="246"/>
      <c r="AB1926" s="246"/>
      <c r="AC1926" s="246"/>
      <c r="AD1926" s="246"/>
      <c r="AE1926" s="345">
        <f>AE1925</f>
        <v>0</v>
      </c>
      <c r="AF1926" s="345">
        <f t="shared" ref="AF1926:AR1926" si="3748">AF1925</f>
        <v>0</v>
      </c>
      <c r="AG1926" s="345">
        <f t="shared" si="3748"/>
        <v>0</v>
      </c>
      <c r="AH1926" s="345">
        <f t="shared" si="3748"/>
        <v>0</v>
      </c>
      <c r="AI1926" s="345">
        <f t="shared" si="3748"/>
        <v>0</v>
      </c>
      <c r="AJ1926" s="345">
        <f t="shared" si="3748"/>
        <v>0</v>
      </c>
      <c r="AK1926" s="345">
        <f t="shared" si="3748"/>
        <v>0</v>
      </c>
      <c r="AL1926" s="345">
        <f t="shared" si="3748"/>
        <v>0</v>
      </c>
      <c r="AM1926" s="345">
        <f t="shared" si="3748"/>
        <v>0</v>
      </c>
      <c r="AN1926" s="345">
        <f t="shared" si="3748"/>
        <v>0</v>
      </c>
      <c r="AO1926" s="345">
        <f t="shared" si="3748"/>
        <v>0</v>
      </c>
      <c r="AP1926" s="345">
        <f t="shared" si="3748"/>
        <v>0</v>
      </c>
      <c r="AQ1926" s="345">
        <f t="shared" si="3748"/>
        <v>0</v>
      </c>
      <c r="AR1926" s="345">
        <f t="shared" si="3748"/>
        <v>0</v>
      </c>
      <c r="AS1926" s="257"/>
    </row>
    <row r="1927" spans="1:45" ht="15" hidden="1" customHeight="1" outlineLevel="1">
      <c r="A1927" s="434"/>
      <c r="B1927" s="245"/>
      <c r="C1927" s="242"/>
      <c r="D1927" s="242"/>
      <c r="E1927" s="242"/>
      <c r="F1927" s="242"/>
      <c r="G1927" s="242"/>
      <c r="H1927" s="242"/>
      <c r="I1927" s="242"/>
      <c r="J1927" s="242"/>
      <c r="K1927" s="242"/>
      <c r="L1927" s="242"/>
      <c r="M1927" s="242"/>
      <c r="N1927" s="242"/>
      <c r="O1927" s="242"/>
      <c r="P1927" s="242"/>
      <c r="Q1927" s="242"/>
      <c r="R1927" s="242"/>
      <c r="S1927" s="242"/>
      <c r="T1927" s="242"/>
      <c r="U1927" s="242"/>
      <c r="V1927" s="242"/>
      <c r="W1927" s="242"/>
      <c r="X1927" s="242"/>
      <c r="Y1927" s="242"/>
      <c r="Z1927" s="242"/>
      <c r="AA1927" s="242"/>
      <c r="AB1927" s="242"/>
      <c r="AC1927" s="242"/>
      <c r="AD1927" s="242"/>
      <c r="AE1927" s="346"/>
      <c r="AF1927" s="359"/>
      <c r="AG1927" s="359"/>
      <c r="AH1927" s="359"/>
      <c r="AI1927" s="359"/>
      <c r="AJ1927" s="359"/>
      <c r="AK1927" s="359"/>
      <c r="AL1927" s="359"/>
      <c r="AM1927" s="359"/>
      <c r="AN1927" s="359"/>
      <c r="AO1927" s="359"/>
      <c r="AP1927" s="359"/>
      <c r="AQ1927" s="359"/>
      <c r="AR1927" s="359"/>
      <c r="AS1927" s="257"/>
    </row>
    <row r="1928" spans="1:45" ht="15" hidden="1" customHeight="1" outlineLevel="1">
      <c r="A1928" s="434">
        <v>31</v>
      </c>
      <c r="B1928" s="362" t="s">
        <v>512</v>
      </c>
      <c r="C1928" s="242" t="s">
        <v>323</v>
      </c>
      <c r="D1928" s="246"/>
      <c r="E1928" s="246"/>
      <c r="F1928" s="246"/>
      <c r="G1928" s="246"/>
      <c r="H1928" s="246"/>
      <c r="I1928" s="246"/>
      <c r="J1928" s="246"/>
      <c r="K1928" s="246"/>
      <c r="L1928" s="246"/>
      <c r="M1928" s="246"/>
      <c r="N1928" s="246"/>
      <c r="O1928" s="246"/>
      <c r="P1928" s="246"/>
      <c r="Q1928" s="246">
        <v>12</v>
      </c>
      <c r="R1928" s="246"/>
      <c r="S1928" s="246"/>
      <c r="T1928" s="246"/>
      <c r="U1928" s="246"/>
      <c r="V1928" s="246"/>
      <c r="W1928" s="246"/>
      <c r="X1928" s="246"/>
      <c r="Y1928" s="246"/>
      <c r="Z1928" s="246"/>
      <c r="AA1928" s="246"/>
      <c r="AB1928" s="246"/>
      <c r="AC1928" s="246"/>
      <c r="AD1928" s="246"/>
      <c r="AE1928" s="360"/>
      <c r="AF1928" s="349"/>
      <c r="AG1928" s="349"/>
      <c r="AH1928" s="349"/>
      <c r="AI1928" s="349"/>
      <c r="AJ1928" s="349"/>
      <c r="AK1928" s="349"/>
      <c r="AL1928" s="349"/>
      <c r="AM1928" s="349"/>
      <c r="AN1928" s="349"/>
      <c r="AO1928" s="349"/>
      <c r="AP1928" s="349"/>
      <c r="AQ1928" s="349"/>
      <c r="AR1928" s="349"/>
      <c r="AS1928" s="247">
        <f>SUM(AE1928:AR1928)</f>
        <v>0</v>
      </c>
    </row>
    <row r="1929" spans="1:45" ht="15" hidden="1" customHeight="1" outlineLevel="1">
      <c r="A1929" s="434"/>
      <c r="B1929" s="245" t="s">
        <v>759</v>
      </c>
      <c r="C1929" s="242" t="s">
        <v>325</v>
      </c>
      <c r="D1929" s="246"/>
      <c r="E1929" s="246"/>
      <c r="F1929" s="246"/>
      <c r="G1929" s="246"/>
      <c r="H1929" s="246"/>
      <c r="I1929" s="246"/>
      <c r="J1929" s="246"/>
      <c r="K1929" s="246"/>
      <c r="L1929" s="246"/>
      <c r="M1929" s="246"/>
      <c r="N1929" s="246"/>
      <c r="O1929" s="246"/>
      <c r="P1929" s="246"/>
      <c r="Q1929" s="246">
        <f>Q1928</f>
        <v>12</v>
      </c>
      <c r="R1929" s="246"/>
      <c r="S1929" s="246"/>
      <c r="T1929" s="246"/>
      <c r="U1929" s="246"/>
      <c r="V1929" s="246"/>
      <c r="W1929" s="246"/>
      <c r="X1929" s="246"/>
      <c r="Y1929" s="246"/>
      <c r="Z1929" s="246"/>
      <c r="AA1929" s="246"/>
      <c r="AB1929" s="246"/>
      <c r="AC1929" s="246"/>
      <c r="AD1929" s="246"/>
      <c r="AE1929" s="345">
        <f>AE1928</f>
        <v>0</v>
      </c>
      <c r="AF1929" s="345">
        <f t="shared" ref="AF1929:AR1929" si="3749">AF1928</f>
        <v>0</v>
      </c>
      <c r="AG1929" s="345">
        <f t="shared" si="3749"/>
        <v>0</v>
      </c>
      <c r="AH1929" s="345">
        <f t="shared" si="3749"/>
        <v>0</v>
      </c>
      <c r="AI1929" s="345">
        <f t="shared" si="3749"/>
        <v>0</v>
      </c>
      <c r="AJ1929" s="345">
        <f t="shared" si="3749"/>
        <v>0</v>
      </c>
      <c r="AK1929" s="345">
        <f t="shared" si="3749"/>
        <v>0</v>
      </c>
      <c r="AL1929" s="345">
        <f t="shared" si="3749"/>
        <v>0</v>
      </c>
      <c r="AM1929" s="345">
        <f t="shared" si="3749"/>
        <v>0</v>
      </c>
      <c r="AN1929" s="345">
        <f t="shared" si="3749"/>
        <v>0</v>
      </c>
      <c r="AO1929" s="345">
        <f t="shared" si="3749"/>
        <v>0</v>
      </c>
      <c r="AP1929" s="345">
        <f t="shared" si="3749"/>
        <v>0</v>
      </c>
      <c r="AQ1929" s="345">
        <f t="shared" si="3749"/>
        <v>0</v>
      </c>
      <c r="AR1929" s="345">
        <f t="shared" si="3749"/>
        <v>0</v>
      </c>
      <c r="AS1929" s="257"/>
    </row>
    <row r="1930" spans="1:45" ht="15" hidden="1" customHeight="1" outlineLevel="1">
      <c r="A1930" s="434"/>
      <c r="B1930" s="362"/>
      <c r="C1930" s="242"/>
      <c r="D1930" s="242"/>
      <c r="E1930" s="242"/>
      <c r="F1930" s="242"/>
      <c r="G1930" s="242"/>
      <c r="H1930" s="242"/>
      <c r="I1930" s="242"/>
      <c r="J1930" s="242"/>
      <c r="K1930" s="242"/>
      <c r="L1930" s="242"/>
      <c r="M1930" s="242"/>
      <c r="N1930" s="242"/>
      <c r="O1930" s="242"/>
      <c r="P1930" s="242"/>
      <c r="Q1930" s="242"/>
      <c r="R1930" s="242"/>
      <c r="S1930" s="242"/>
      <c r="T1930" s="242"/>
      <c r="U1930" s="242"/>
      <c r="V1930" s="242"/>
      <c r="W1930" s="242"/>
      <c r="X1930" s="242"/>
      <c r="Y1930" s="242"/>
      <c r="Z1930" s="242"/>
      <c r="AA1930" s="242"/>
      <c r="AB1930" s="242"/>
      <c r="AC1930" s="242"/>
      <c r="AD1930" s="242"/>
      <c r="AE1930" s="346"/>
      <c r="AF1930" s="359"/>
      <c r="AG1930" s="359"/>
      <c r="AH1930" s="359"/>
      <c r="AI1930" s="359"/>
      <c r="AJ1930" s="359"/>
      <c r="AK1930" s="359"/>
      <c r="AL1930" s="359"/>
      <c r="AM1930" s="359"/>
      <c r="AN1930" s="359"/>
      <c r="AO1930" s="359"/>
      <c r="AP1930" s="359"/>
      <c r="AQ1930" s="359"/>
      <c r="AR1930" s="359"/>
      <c r="AS1930" s="257"/>
    </row>
    <row r="1931" spans="1:45" ht="15" hidden="1" customHeight="1" outlineLevel="1">
      <c r="A1931" s="434">
        <v>32</v>
      </c>
      <c r="B1931" s="362" t="s">
        <v>513</v>
      </c>
      <c r="C1931" s="242" t="s">
        <v>323</v>
      </c>
      <c r="D1931" s="246"/>
      <c r="E1931" s="246"/>
      <c r="F1931" s="246"/>
      <c r="G1931" s="246"/>
      <c r="H1931" s="246"/>
      <c r="I1931" s="246"/>
      <c r="J1931" s="246"/>
      <c r="K1931" s="246"/>
      <c r="L1931" s="246"/>
      <c r="M1931" s="246"/>
      <c r="N1931" s="246"/>
      <c r="O1931" s="246"/>
      <c r="P1931" s="246"/>
      <c r="Q1931" s="246">
        <v>12</v>
      </c>
      <c r="R1931" s="246"/>
      <c r="S1931" s="246"/>
      <c r="T1931" s="246"/>
      <c r="U1931" s="246"/>
      <c r="V1931" s="246"/>
      <c r="W1931" s="246"/>
      <c r="X1931" s="246"/>
      <c r="Y1931" s="246"/>
      <c r="Z1931" s="246"/>
      <c r="AA1931" s="246"/>
      <c r="AB1931" s="246"/>
      <c r="AC1931" s="246"/>
      <c r="AD1931" s="246"/>
      <c r="AE1931" s="360"/>
      <c r="AF1931" s="349"/>
      <c r="AG1931" s="349"/>
      <c r="AH1931" s="349"/>
      <c r="AI1931" s="349"/>
      <c r="AJ1931" s="349"/>
      <c r="AK1931" s="349"/>
      <c r="AL1931" s="349"/>
      <c r="AM1931" s="349"/>
      <c r="AN1931" s="349"/>
      <c r="AO1931" s="349"/>
      <c r="AP1931" s="349"/>
      <c r="AQ1931" s="349"/>
      <c r="AR1931" s="349"/>
      <c r="AS1931" s="247">
        <f>SUM(AE1931:AR1931)</f>
        <v>0</v>
      </c>
    </row>
    <row r="1932" spans="1:45" ht="15" hidden="1" customHeight="1" outlineLevel="1">
      <c r="A1932" s="434"/>
      <c r="B1932" s="245" t="s">
        <v>759</v>
      </c>
      <c r="C1932" s="242" t="s">
        <v>325</v>
      </c>
      <c r="D1932" s="246"/>
      <c r="E1932" s="246"/>
      <c r="F1932" s="246"/>
      <c r="G1932" s="246"/>
      <c r="H1932" s="246"/>
      <c r="I1932" s="246"/>
      <c r="J1932" s="246"/>
      <c r="K1932" s="246"/>
      <c r="L1932" s="246"/>
      <c r="M1932" s="246"/>
      <c r="N1932" s="246"/>
      <c r="O1932" s="246"/>
      <c r="P1932" s="246"/>
      <c r="Q1932" s="246">
        <f>Q1931</f>
        <v>12</v>
      </c>
      <c r="R1932" s="246"/>
      <c r="S1932" s="246"/>
      <c r="T1932" s="246"/>
      <c r="U1932" s="246"/>
      <c r="V1932" s="246"/>
      <c r="W1932" s="246"/>
      <c r="X1932" s="246"/>
      <c r="Y1932" s="246"/>
      <c r="Z1932" s="246"/>
      <c r="AA1932" s="246"/>
      <c r="AB1932" s="246"/>
      <c r="AC1932" s="246"/>
      <c r="AD1932" s="246"/>
      <c r="AE1932" s="345">
        <f>AE1931</f>
        <v>0</v>
      </c>
      <c r="AF1932" s="345">
        <f t="shared" ref="AF1932:AR1932" si="3750">AF1931</f>
        <v>0</v>
      </c>
      <c r="AG1932" s="345">
        <f t="shared" si="3750"/>
        <v>0</v>
      </c>
      <c r="AH1932" s="345">
        <f t="shared" si="3750"/>
        <v>0</v>
      </c>
      <c r="AI1932" s="345">
        <f t="shared" si="3750"/>
        <v>0</v>
      </c>
      <c r="AJ1932" s="345">
        <f t="shared" si="3750"/>
        <v>0</v>
      </c>
      <c r="AK1932" s="345">
        <f t="shared" si="3750"/>
        <v>0</v>
      </c>
      <c r="AL1932" s="345">
        <f t="shared" si="3750"/>
        <v>0</v>
      </c>
      <c r="AM1932" s="345">
        <f t="shared" si="3750"/>
        <v>0</v>
      </c>
      <c r="AN1932" s="345">
        <f t="shared" si="3750"/>
        <v>0</v>
      </c>
      <c r="AO1932" s="345">
        <f t="shared" si="3750"/>
        <v>0</v>
      </c>
      <c r="AP1932" s="345">
        <f t="shared" si="3750"/>
        <v>0</v>
      </c>
      <c r="AQ1932" s="345">
        <f t="shared" si="3750"/>
        <v>0</v>
      </c>
      <c r="AR1932" s="345">
        <f t="shared" si="3750"/>
        <v>0</v>
      </c>
      <c r="AS1932" s="257"/>
    </row>
    <row r="1933" spans="1:45" ht="15" hidden="1" customHeight="1" outlineLevel="1">
      <c r="A1933" s="434"/>
      <c r="B1933" s="362"/>
      <c r="C1933" s="242"/>
      <c r="D1933" s="242"/>
      <c r="E1933" s="242"/>
      <c r="F1933" s="242"/>
      <c r="G1933" s="242"/>
      <c r="H1933" s="242"/>
      <c r="I1933" s="242"/>
      <c r="J1933" s="242"/>
      <c r="K1933" s="242"/>
      <c r="L1933" s="242"/>
      <c r="M1933" s="242"/>
      <c r="N1933" s="242"/>
      <c r="O1933" s="242"/>
      <c r="P1933" s="242"/>
      <c r="Q1933" s="242"/>
      <c r="R1933" s="242"/>
      <c r="S1933" s="242"/>
      <c r="T1933" s="242"/>
      <c r="U1933" s="242"/>
      <c r="V1933" s="242"/>
      <c r="W1933" s="242"/>
      <c r="X1933" s="242"/>
      <c r="Y1933" s="242"/>
      <c r="Z1933" s="242"/>
      <c r="AA1933" s="242"/>
      <c r="AB1933" s="242"/>
      <c r="AC1933" s="242"/>
      <c r="AD1933" s="242"/>
      <c r="AE1933" s="346"/>
      <c r="AF1933" s="359"/>
      <c r="AG1933" s="359"/>
      <c r="AH1933" s="359"/>
      <c r="AI1933" s="359"/>
      <c r="AJ1933" s="359"/>
      <c r="AK1933" s="359"/>
      <c r="AL1933" s="359"/>
      <c r="AM1933" s="359"/>
      <c r="AN1933" s="359"/>
      <c r="AO1933" s="359"/>
      <c r="AP1933" s="359"/>
      <c r="AQ1933" s="359"/>
      <c r="AR1933" s="359"/>
      <c r="AS1933" s="257"/>
    </row>
    <row r="1934" spans="1:45" ht="15" hidden="1" customHeight="1" outlineLevel="1">
      <c r="A1934" s="434"/>
      <c r="B1934" s="239" t="s">
        <v>514</v>
      </c>
      <c r="C1934" s="242"/>
      <c r="D1934" s="242"/>
      <c r="E1934" s="242"/>
      <c r="F1934" s="242"/>
      <c r="G1934" s="242"/>
      <c r="H1934" s="242"/>
      <c r="I1934" s="242"/>
      <c r="J1934" s="242"/>
      <c r="K1934" s="242"/>
      <c r="L1934" s="242"/>
      <c r="M1934" s="242"/>
      <c r="N1934" s="242"/>
      <c r="O1934" s="242"/>
      <c r="P1934" s="242"/>
      <c r="Q1934" s="242"/>
      <c r="R1934" s="242"/>
      <c r="S1934" s="242"/>
      <c r="T1934" s="242"/>
      <c r="U1934" s="242"/>
      <c r="V1934" s="242"/>
      <c r="W1934" s="242"/>
      <c r="X1934" s="242"/>
      <c r="Y1934" s="242"/>
      <c r="Z1934" s="242"/>
      <c r="AA1934" s="242"/>
      <c r="AB1934" s="242"/>
      <c r="AC1934" s="242"/>
      <c r="AD1934" s="242"/>
      <c r="AE1934" s="346"/>
      <c r="AF1934" s="359"/>
      <c r="AG1934" s="359"/>
      <c r="AH1934" s="359"/>
      <c r="AI1934" s="359"/>
      <c r="AJ1934" s="359"/>
      <c r="AK1934" s="359"/>
      <c r="AL1934" s="359"/>
      <c r="AM1934" s="359"/>
      <c r="AN1934" s="359"/>
      <c r="AO1934" s="359"/>
      <c r="AP1934" s="359"/>
      <c r="AQ1934" s="359"/>
      <c r="AR1934" s="359"/>
      <c r="AS1934" s="257"/>
    </row>
    <row r="1935" spans="1:45" ht="15" hidden="1" customHeight="1" outlineLevel="1">
      <c r="A1935" s="434">
        <v>33</v>
      </c>
      <c r="B1935" s="362" t="s">
        <v>515</v>
      </c>
      <c r="C1935" s="242" t="s">
        <v>323</v>
      </c>
      <c r="D1935" s="246"/>
      <c r="E1935" s="246"/>
      <c r="F1935" s="246"/>
      <c r="G1935" s="246"/>
      <c r="H1935" s="246"/>
      <c r="I1935" s="246"/>
      <c r="J1935" s="246"/>
      <c r="K1935" s="246"/>
      <c r="L1935" s="246"/>
      <c r="M1935" s="246"/>
      <c r="N1935" s="246"/>
      <c r="O1935" s="246"/>
      <c r="P1935" s="246"/>
      <c r="Q1935" s="246">
        <v>0</v>
      </c>
      <c r="R1935" s="246"/>
      <c r="S1935" s="246"/>
      <c r="T1935" s="246"/>
      <c r="U1935" s="246"/>
      <c r="V1935" s="246"/>
      <c r="W1935" s="246"/>
      <c r="X1935" s="246"/>
      <c r="Y1935" s="246"/>
      <c r="Z1935" s="246"/>
      <c r="AA1935" s="246"/>
      <c r="AB1935" s="246"/>
      <c r="AC1935" s="246"/>
      <c r="AD1935" s="246"/>
      <c r="AE1935" s="360"/>
      <c r="AF1935" s="349"/>
      <c r="AG1935" s="349"/>
      <c r="AH1935" s="349"/>
      <c r="AI1935" s="349"/>
      <c r="AJ1935" s="349"/>
      <c r="AK1935" s="349"/>
      <c r="AL1935" s="349"/>
      <c r="AM1935" s="349"/>
      <c r="AN1935" s="349"/>
      <c r="AO1935" s="349"/>
      <c r="AP1935" s="349"/>
      <c r="AQ1935" s="349"/>
      <c r="AR1935" s="349"/>
      <c r="AS1935" s="247">
        <f>SUM(AE1935:AR1935)</f>
        <v>0</v>
      </c>
    </row>
    <row r="1936" spans="1:45" ht="15" hidden="1" customHeight="1" outlineLevel="1">
      <c r="A1936" s="434"/>
      <c r="B1936" s="245" t="s">
        <v>759</v>
      </c>
      <c r="C1936" s="242" t="s">
        <v>325</v>
      </c>
      <c r="D1936" s="246"/>
      <c r="E1936" s="246"/>
      <c r="F1936" s="246"/>
      <c r="G1936" s="246"/>
      <c r="H1936" s="246"/>
      <c r="I1936" s="246"/>
      <c r="J1936" s="246"/>
      <c r="K1936" s="246"/>
      <c r="L1936" s="246"/>
      <c r="M1936" s="246"/>
      <c r="N1936" s="246"/>
      <c r="O1936" s="246"/>
      <c r="P1936" s="246"/>
      <c r="Q1936" s="246">
        <f>Q1935</f>
        <v>0</v>
      </c>
      <c r="R1936" s="246"/>
      <c r="S1936" s="246"/>
      <c r="T1936" s="246"/>
      <c r="U1936" s="246"/>
      <c r="V1936" s="246"/>
      <c r="W1936" s="246"/>
      <c r="X1936" s="246"/>
      <c r="Y1936" s="246"/>
      <c r="Z1936" s="246"/>
      <c r="AA1936" s="246"/>
      <c r="AB1936" s="246"/>
      <c r="AC1936" s="246"/>
      <c r="AD1936" s="246"/>
      <c r="AE1936" s="345">
        <f>AE1935</f>
        <v>0</v>
      </c>
      <c r="AF1936" s="345">
        <f t="shared" ref="AF1936:AR1936" si="3751">AF1935</f>
        <v>0</v>
      </c>
      <c r="AG1936" s="345">
        <f t="shared" si="3751"/>
        <v>0</v>
      </c>
      <c r="AH1936" s="345">
        <f t="shared" si="3751"/>
        <v>0</v>
      </c>
      <c r="AI1936" s="345">
        <f t="shared" si="3751"/>
        <v>0</v>
      </c>
      <c r="AJ1936" s="345">
        <f t="shared" si="3751"/>
        <v>0</v>
      </c>
      <c r="AK1936" s="345">
        <f t="shared" si="3751"/>
        <v>0</v>
      </c>
      <c r="AL1936" s="345">
        <f t="shared" si="3751"/>
        <v>0</v>
      </c>
      <c r="AM1936" s="345">
        <f t="shared" si="3751"/>
        <v>0</v>
      </c>
      <c r="AN1936" s="345">
        <f t="shared" si="3751"/>
        <v>0</v>
      </c>
      <c r="AO1936" s="345">
        <f t="shared" si="3751"/>
        <v>0</v>
      </c>
      <c r="AP1936" s="345">
        <f t="shared" si="3751"/>
        <v>0</v>
      </c>
      <c r="AQ1936" s="345">
        <f t="shared" si="3751"/>
        <v>0</v>
      </c>
      <c r="AR1936" s="345">
        <f t="shared" si="3751"/>
        <v>0</v>
      </c>
      <c r="AS1936" s="257"/>
    </row>
    <row r="1937" spans="1:45" ht="15" hidden="1" customHeight="1" outlineLevel="1">
      <c r="A1937" s="434"/>
      <c r="B1937" s="362"/>
      <c r="C1937" s="242"/>
      <c r="D1937" s="242"/>
      <c r="E1937" s="242"/>
      <c r="F1937" s="242"/>
      <c r="G1937" s="242"/>
      <c r="H1937" s="242"/>
      <c r="I1937" s="242"/>
      <c r="J1937" s="242"/>
      <c r="K1937" s="242"/>
      <c r="L1937" s="242"/>
      <c r="M1937" s="242"/>
      <c r="N1937" s="242"/>
      <c r="O1937" s="242"/>
      <c r="P1937" s="242"/>
      <c r="Q1937" s="242"/>
      <c r="R1937" s="242"/>
      <c r="S1937" s="242"/>
      <c r="T1937" s="242"/>
      <c r="U1937" s="242"/>
      <c r="V1937" s="242"/>
      <c r="W1937" s="242"/>
      <c r="X1937" s="242"/>
      <c r="Y1937" s="242"/>
      <c r="Z1937" s="242"/>
      <c r="AA1937" s="242"/>
      <c r="AB1937" s="242"/>
      <c r="AC1937" s="242"/>
      <c r="AD1937" s="242"/>
      <c r="AE1937" s="346"/>
      <c r="AF1937" s="359"/>
      <c r="AG1937" s="359"/>
      <c r="AH1937" s="359"/>
      <c r="AI1937" s="359"/>
      <c r="AJ1937" s="359"/>
      <c r="AK1937" s="359"/>
      <c r="AL1937" s="359"/>
      <c r="AM1937" s="359"/>
      <c r="AN1937" s="359"/>
      <c r="AO1937" s="359"/>
      <c r="AP1937" s="359"/>
      <c r="AQ1937" s="359"/>
      <c r="AR1937" s="359"/>
      <c r="AS1937" s="257"/>
    </row>
    <row r="1938" spans="1:45" ht="15" hidden="1" customHeight="1" outlineLevel="1">
      <c r="A1938" s="434">
        <v>34</v>
      </c>
      <c r="B1938" s="362" t="s">
        <v>516</v>
      </c>
      <c r="C1938" s="242" t="s">
        <v>323</v>
      </c>
      <c r="D1938" s="246"/>
      <c r="E1938" s="246"/>
      <c r="F1938" s="246"/>
      <c r="G1938" s="246"/>
      <c r="H1938" s="246"/>
      <c r="I1938" s="246"/>
      <c r="J1938" s="246"/>
      <c r="K1938" s="246"/>
      <c r="L1938" s="246"/>
      <c r="M1938" s="246"/>
      <c r="N1938" s="246"/>
      <c r="O1938" s="246"/>
      <c r="P1938" s="246"/>
      <c r="Q1938" s="246">
        <v>0</v>
      </c>
      <c r="R1938" s="246"/>
      <c r="S1938" s="246"/>
      <c r="T1938" s="246"/>
      <c r="U1938" s="246"/>
      <c r="V1938" s="246"/>
      <c r="W1938" s="246"/>
      <c r="X1938" s="246"/>
      <c r="Y1938" s="246"/>
      <c r="Z1938" s="246"/>
      <c r="AA1938" s="246"/>
      <c r="AB1938" s="246"/>
      <c r="AC1938" s="246"/>
      <c r="AD1938" s="246"/>
      <c r="AE1938" s="360"/>
      <c r="AF1938" s="349"/>
      <c r="AG1938" s="349"/>
      <c r="AH1938" s="349"/>
      <c r="AI1938" s="349"/>
      <c r="AJ1938" s="349"/>
      <c r="AK1938" s="349"/>
      <c r="AL1938" s="349"/>
      <c r="AM1938" s="349"/>
      <c r="AN1938" s="349"/>
      <c r="AO1938" s="349"/>
      <c r="AP1938" s="349"/>
      <c r="AQ1938" s="349"/>
      <c r="AR1938" s="349"/>
      <c r="AS1938" s="247">
        <f>SUM(AE1938:AR1938)</f>
        <v>0</v>
      </c>
    </row>
    <row r="1939" spans="1:45" ht="15" hidden="1" customHeight="1" outlineLevel="1">
      <c r="A1939" s="434"/>
      <c r="B1939" s="245" t="s">
        <v>759</v>
      </c>
      <c r="C1939" s="242" t="s">
        <v>325</v>
      </c>
      <c r="D1939" s="246"/>
      <c r="E1939" s="246"/>
      <c r="F1939" s="246"/>
      <c r="G1939" s="246"/>
      <c r="H1939" s="246"/>
      <c r="I1939" s="246"/>
      <c r="J1939" s="246"/>
      <c r="K1939" s="246"/>
      <c r="L1939" s="246"/>
      <c r="M1939" s="246"/>
      <c r="N1939" s="246"/>
      <c r="O1939" s="246"/>
      <c r="P1939" s="246"/>
      <c r="Q1939" s="246">
        <f>Q1938</f>
        <v>0</v>
      </c>
      <c r="R1939" s="246"/>
      <c r="S1939" s="246"/>
      <c r="T1939" s="246"/>
      <c r="U1939" s="246"/>
      <c r="V1939" s="246"/>
      <c r="W1939" s="246"/>
      <c r="X1939" s="246"/>
      <c r="Y1939" s="246"/>
      <c r="Z1939" s="246"/>
      <c r="AA1939" s="246"/>
      <c r="AB1939" s="246"/>
      <c r="AC1939" s="246"/>
      <c r="AD1939" s="246"/>
      <c r="AE1939" s="345">
        <f>AE1938</f>
        <v>0</v>
      </c>
      <c r="AF1939" s="345">
        <f t="shared" ref="AF1939:AR1939" si="3752">AF1938</f>
        <v>0</v>
      </c>
      <c r="AG1939" s="345">
        <f t="shared" si="3752"/>
        <v>0</v>
      </c>
      <c r="AH1939" s="345">
        <f t="shared" si="3752"/>
        <v>0</v>
      </c>
      <c r="AI1939" s="345">
        <f t="shared" si="3752"/>
        <v>0</v>
      </c>
      <c r="AJ1939" s="345">
        <f t="shared" si="3752"/>
        <v>0</v>
      </c>
      <c r="AK1939" s="345">
        <f t="shared" si="3752"/>
        <v>0</v>
      </c>
      <c r="AL1939" s="345">
        <f t="shared" si="3752"/>
        <v>0</v>
      </c>
      <c r="AM1939" s="345">
        <f t="shared" si="3752"/>
        <v>0</v>
      </c>
      <c r="AN1939" s="345">
        <f t="shared" si="3752"/>
        <v>0</v>
      </c>
      <c r="AO1939" s="345">
        <f t="shared" si="3752"/>
        <v>0</v>
      </c>
      <c r="AP1939" s="345">
        <f t="shared" si="3752"/>
        <v>0</v>
      </c>
      <c r="AQ1939" s="345">
        <f t="shared" si="3752"/>
        <v>0</v>
      </c>
      <c r="AR1939" s="345">
        <f t="shared" si="3752"/>
        <v>0</v>
      </c>
      <c r="AS1939" s="257"/>
    </row>
    <row r="1940" spans="1:45" ht="15" hidden="1" customHeight="1" outlineLevel="1">
      <c r="A1940" s="434"/>
      <c r="B1940" s="362"/>
      <c r="C1940" s="242"/>
      <c r="D1940" s="242"/>
      <c r="E1940" s="242"/>
      <c r="F1940" s="242"/>
      <c r="G1940" s="242"/>
      <c r="H1940" s="242"/>
      <c r="I1940" s="242"/>
      <c r="J1940" s="242"/>
      <c r="K1940" s="242"/>
      <c r="L1940" s="242"/>
      <c r="M1940" s="242"/>
      <c r="N1940" s="242"/>
      <c r="O1940" s="242"/>
      <c r="P1940" s="242"/>
      <c r="Q1940" s="242"/>
      <c r="R1940" s="242"/>
      <c r="S1940" s="242"/>
      <c r="T1940" s="242"/>
      <c r="U1940" s="242"/>
      <c r="V1940" s="242"/>
      <c r="W1940" s="242"/>
      <c r="X1940" s="242"/>
      <c r="Y1940" s="242"/>
      <c r="Z1940" s="242"/>
      <c r="AA1940" s="242"/>
      <c r="AB1940" s="242"/>
      <c r="AC1940" s="242"/>
      <c r="AD1940" s="242"/>
      <c r="AE1940" s="346"/>
      <c r="AF1940" s="359"/>
      <c r="AG1940" s="359"/>
      <c r="AH1940" s="359"/>
      <c r="AI1940" s="359"/>
      <c r="AJ1940" s="359"/>
      <c r="AK1940" s="359"/>
      <c r="AL1940" s="359"/>
      <c r="AM1940" s="359"/>
      <c r="AN1940" s="359"/>
      <c r="AO1940" s="359"/>
      <c r="AP1940" s="359"/>
      <c r="AQ1940" s="359"/>
      <c r="AR1940" s="359"/>
      <c r="AS1940" s="257"/>
    </row>
    <row r="1941" spans="1:45" ht="15" hidden="1" customHeight="1" outlineLevel="1">
      <c r="A1941" s="434">
        <v>35</v>
      </c>
      <c r="B1941" s="362" t="s">
        <v>517</v>
      </c>
      <c r="C1941" s="242" t="s">
        <v>323</v>
      </c>
      <c r="D1941" s="246"/>
      <c r="E1941" s="246"/>
      <c r="F1941" s="246"/>
      <c r="G1941" s="246"/>
      <c r="H1941" s="246"/>
      <c r="I1941" s="246"/>
      <c r="J1941" s="246"/>
      <c r="K1941" s="246"/>
      <c r="L1941" s="246"/>
      <c r="M1941" s="246"/>
      <c r="N1941" s="246"/>
      <c r="O1941" s="246"/>
      <c r="P1941" s="246"/>
      <c r="Q1941" s="246">
        <v>0</v>
      </c>
      <c r="R1941" s="246"/>
      <c r="S1941" s="246"/>
      <c r="T1941" s="246"/>
      <c r="U1941" s="246"/>
      <c r="V1941" s="246"/>
      <c r="W1941" s="246"/>
      <c r="X1941" s="246"/>
      <c r="Y1941" s="246"/>
      <c r="Z1941" s="246"/>
      <c r="AA1941" s="246"/>
      <c r="AB1941" s="246"/>
      <c r="AC1941" s="246"/>
      <c r="AD1941" s="246"/>
      <c r="AE1941" s="360"/>
      <c r="AF1941" s="349"/>
      <c r="AG1941" s="349"/>
      <c r="AH1941" s="349"/>
      <c r="AI1941" s="349"/>
      <c r="AJ1941" s="349"/>
      <c r="AK1941" s="349"/>
      <c r="AL1941" s="349"/>
      <c r="AM1941" s="349"/>
      <c r="AN1941" s="349"/>
      <c r="AO1941" s="349"/>
      <c r="AP1941" s="349"/>
      <c r="AQ1941" s="349"/>
      <c r="AR1941" s="349"/>
      <c r="AS1941" s="247">
        <f>SUM(AE1941:AR1941)</f>
        <v>0</v>
      </c>
    </row>
    <row r="1942" spans="1:45" ht="15" hidden="1" customHeight="1" outlineLevel="1">
      <c r="A1942" s="434"/>
      <c r="B1942" s="245" t="s">
        <v>759</v>
      </c>
      <c r="C1942" s="242" t="s">
        <v>325</v>
      </c>
      <c r="D1942" s="246"/>
      <c r="E1942" s="246"/>
      <c r="F1942" s="246"/>
      <c r="G1942" s="246"/>
      <c r="H1942" s="246"/>
      <c r="I1942" s="246"/>
      <c r="J1942" s="246"/>
      <c r="K1942" s="246"/>
      <c r="L1942" s="246"/>
      <c r="M1942" s="246"/>
      <c r="N1942" s="246"/>
      <c r="O1942" s="246"/>
      <c r="P1942" s="246"/>
      <c r="Q1942" s="246">
        <f>Q1941</f>
        <v>0</v>
      </c>
      <c r="R1942" s="246"/>
      <c r="S1942" s="246"/>
      <c r="T1942" s="246"/>
      <c r="U1942" s="246"/>
      <c r="V1942" s="246"/>
      <c r="W1942" s="246"/>
      <c r="X1942" s="246"/>
      <c r="Y1942" s="246"/>
      <c r="Z1942" s="246"/>
      <c r="AA1942" s="246"/>
      <c r="AB1942" s="246"/>
      <c r="AC1942" s="246"/>
      <c r="AD1942" s="246"/>
      <c r="AE1942" s="345">
        <f>AE1941</f>
        <v>0</v>
      </c>
      <c r="AF1942" s="345">
        <f t="shared" ref="AF1942:AR1942" si="3753">AF1941</f>
        <v>0</v>
      </c>
      <c r="AG1942" s="345">
        <f t="shared" si="3753"/>
        <v>0</v>
      </c>
      <c r="AH1942" s="345">
        <f t="shared" si="3753"/>
        <v>0</v>
      </c>
      <c r="AI1942" s="345">
        <f t="shared" si="3753"/>
        <v>0</v>
      </c>
      <c r="AJ1942" s="345">
        <f t="shared" si="3753"/>
        <v>0</v>
      </c>
      <c r="AK1942" s="345">
        <f t="shared" si="3753"/>
        <v>0</v>
      </c>
      <c r="AL1942" s="345">
        <f t="shared" si="3753"/>
        <v>0</v>
      </c>
      <c r="AM1942" s="345">
        <f t="shared" si="3753"/>
        <v>0</v>
      </c>
      <c r="AN1942" s="345">
        <f t="shared" si="3753"/>
        <v>0</v>
      </c>
      <c r="AO1942" s="345">
        <f t="shared" si="3753"/>
        <v>0</v>
      </c>
      <c r="AP1942" s="345">
        <f t="shared" si="3753"/>
        <v>0</v>
      </c>
      <c r="AQ1942" s="345">
        <f t="shared" si="3753"/>
        <v>0</v>
      </c>
      <c r="AR1942" s="345">
        <f t="shared" si="3753"/>
        <v>0</v>
      </c>
      <c r="AS1942" s="257"/>
    </row>
    <row r="1943" spans="1:45" ht="15" hidden="1" customHeight="1" outlineLevel="1">
      <c r="A1943" s="434"/>
      <c r="B1943" s="365"/>
      <c r="C1943" s="242"/>
      <c r="D1943" s="242"/>
      <c r="E1943" s="242"/>
      <c r="F1943" s="242"/>
      <c r="G1943" s="242"/>
      <c r="H1943" s="242"/>
      <c r="I1943" s="242"/>
      <c r="J1943" s="242"/>
      <c r="K1943" s="242"/>
      <c r="L1943" s="242"/>
      <c r="M1943" s="242"/>
      <c r="N1943" s="242"/>
      <c r="O1943" s="242"/>
      <c r="P1943" s="242"/>
      <c r="Q1943" s="242"/>
      <c r="R1943" s="242"/>
      <c r="S1943" s="242"/>
      <c r="T1943" s="242"/>
      <c r="U1943" s="242"/>
      <c r="V1943" s="242"/>
      <c r="W1943" s="242"/>
      <c r="X1943" s="242"/>
      <c r="Y1943" s="242"/>
      <c r="Z1943" s="242"/>
      <c r="AA1943" s="242"/>
      <c r="AB1943" s="242"/>
      <c r="AC1943" s="242"/>
      <c r="AD1943" s="242"/>
      <c r="AE1943" s="346"/>
      <c r="AF1943" s="359"/>
      <c r="AG1943" s="359"/>
      <c r="AH1943" s="359"/>
      <c r="AI1943" s="359"/>
      <c r="AJ1943" s="359"/>
      <c r="AK1943" s="359"/>
      <c r="AL1943" s="359"/>
      <c r="AM1943" s="359"/>
      <c r="AN1943" s="359"/>
      <c r="AO1943" s="359"/>
      <c r="AP1943" s="359"/>
      <c r="AQ1943" s="359"/>
      <c r="AR1943" s="359"/>
      <c r="AS1943" s="257"/>
    </row>
    <row r="1944" spans="1:45" ht="15" hidden="1" customHeight="1" outlineLevel="1">
      <c r="A1944" s="434"/>
      <c r="B1944" s="239" t="s">
        <v>518</v>
      </c>
      <c r="C1944" s="242"/>
      <c r="D1944" s="242"/>
      <c r="E1944" s="242"/>
      <c r="F1944" s="242"/>
      <c r="G1944" s="242"/>
      <c r="H1944" s="242"/>
      <c r="I1944" s="242"/>
      <c r="J1944" s="242"/>
      <c r="K1944" s="242"/>
      <c r="L1944" s="242"/>
      <c r="M1944" s="242"/>
      <c r="N1944" s="242"/>
      <c r="O1944" s="242"/>
      <c r="P1944" s="242"/>
      <c r="Q1944" s="242"/>
      <c r="R1944" s="242"/>
      <c r="S1944" s="242"/>
      <c r="T1944" s="242"/>
      <c r="U1944" s="242"/>
      <c r="V1944" s="242"/>
      <c r="W1944" s="242"/>
      <c r="X1944" s="242"/>
      <c r="Y1944" s="242"/>
      <c r="Z1944" s="242"/>
      <c r="AA1944" s="242"/>
      <c r="AB1944" s="242"/>
      <c r="AC1944" s="242"/>
      <c r="AD1944" s="242"/>
      <c r="AE1944" s="346"/>
      <c r="AF1944" s="359"/>
      <c r="AG1944" s="359"/>
      <c r="AH1944" s="359"/>
      <c r="AI1944" s="359"/>
      <c r="AJ1944" s="359"/>
      <c r="AK1944" s="359"/>
      <c r="AL1944" s="359"/>
      <c r="AM1944" s="359"/>
      <c r="AN1944" s="359"/>
      <c r="AO1944" s="359"/>
      <c r="AP1944" s="359"/>
      <c r="AQ1944" s="359"/>
      <c r="AR1944" s="359"/>
      <c r="AS1944" s="257"/>
    </row>
    <row r="1945" spans="1:45" ht="28.5" hidden="1" customHeight="1" outlineLevel="1">
      <c r="A1945" s="434">
        <v>36</v>
      </c>
      <c r="B1945" s="362" t="s">
        <v>519</v>
      </c>
      <c r="C1945" s="242" t="s">
        <v>323</v>
      </c>
      <c r="D1945" s="246"/>
      <c r="E1945" s="246"/>
      <c r="F1945" s="246"/>
      <c r="G1945" s="246"/>
      <c r="H1945" s="246"/>
      <c r="I1945" s="246"/>
      <c r="J1945" s="246"/>
      <c r="K1945" s="246"/>
      <c r="L1945" s="246"/>
      <c r="M1945" s="246"/>
      <c r="N1945" s="246"/>
      <c r="O1945" s="246"/>
      <c r="P1945" s="246"/>
      <c r="Q1945" s="246">
        <v>12</v>
      </c>
      <c r="R1945" s="246"/>
      <c r="S1945" s="246"/>
      <c r="T1945" s="246"/>
      <c r="U1945" s="246"/>
      <c r="V1945" s="246"/>
      <c r="W1945" s="246"/>
      <c r="X1945" s="246"/>
      <c r="Y1945" s="246"/>
      <c r="Z1945" s="246"/>
      <c r="AA1945" s="246"/>
      <c r="AB1945" s="246"/>
      <c r="AC1945" s="246"/>
      <c r="AD1945" s="246"/>
      <c r="AE1945" s="360"/>
      <c r="AF1945" s="349"/>
      <c r="AG1945" s="349"/>
      <c r="AH1945" s="349"/>
      <c r="AI1945" s="349"/>
      <c r="AJ1945" s="349"/>
      <c r="AK1945" s="349"/>
      <c r="AL1945" s="349"/>
      <c r="AM1945" s="349"/>
      <c r="AN1945" s="349"/>
      <c r="AO1945" s="349"/>
      <c r="AP1945" s="349"/>
      <c r="AQ1945" s="349"/>
      <c r="AR1945" s="349"/>
      <c r="AS1945" s="247">
        <f>SUM(AE1945:AR1945)</f>
        <v>0</v>
      </c>
    </row>
    <row r="1946" spans="1:45" ht="15" hidden="1" customHeight="1" outlineLevel="1">
      <c r="A1946" s="434"/>
      <c r="B1946" s="245" t="s">
        <v>759</v>
      </c>
      <c r="C1946" s="242" t="s">
        <v>325</v>
      </c>
      <c r="D1946" s="246"/>
      <c r="E1946" s="246"/>
      <c r="F1946" s="246"/>
      <c r="G1946" s="246"/>
      <c r="H1946" s="246"/>
      <c r="I1946" s="246"/>
      <c r="J1946" s="246"/>
      <c r="K1946" s="246"/>
      <c r="L1946" s="246"/>
      <c r="M1946" s="246"/>
      <c r="N1946" s="246"/>
      <c r="O1946" s="246"/>
      <c r="P1946" s="246"/>
      <c r="Q1946" s="246">
        <f>Q1945</f>
        <v>12</v>
      </c>
      <c r="R1946" s="246"/>
      <c r="S1946" s="246"/>
      <c r="T1946" s="246"/>
      <c r="U1946" s="246"/>
      <c r="V1946" s="246"/>
      <c r="W1946" s="246"/>
      <c r="X1946" s="246"/>
      <c r="Y1946" s="246"/>
      <c r="Z1946" s="246"/>
      <c r="AA1946" s="246"/>
      <c r="AB1946" s="246"/>
      <c r="AC1946" s="246"/>
      <c r="AD1946" s="246"/>
      <c r="AE1946" s="345">
        <f>AE1945</f>
        <v>0</v>
      </c>
      <c r="AF1946" s="345">
        <f t="shared" ref="AF1946:AR1946" si="3754">AF1945</f>
        <v>0</v>
      </c>
      <c r="AG1946" s="345">
        <f t="shared" si="3754"/>
        <v>0</v>
      </c>
      <c r="AH1946" s="345">
        <f t="shared" si="3754"/>
        <v>0</v>
      </c>
      <c r="AI1946" s="345">
        <f t="shared" si="3754"/>
        <v>0</v>
      </c>
      <c r="AJ1946" s="345">
        <f t="shared" si="3754"/>
        <v>0</v>
      </c>
      <c r="AK1946" s="345">
        <f t="shared" si="3754"/>
        <v>0</v>
      </c>
      <c r="AL1946" s="345">
        <f t="shared" si="3754"/>
        <v>0</v>
      </c>
      <c r="AM1946" s="345">
        <f t="shared" si="3754"/>
        <v>0</v>
      </c>
      <c r="AN1946" s="345">
        <f t="shared" si="3754"/>
        <v>0</v>
      </c>
      <c r="AO1946" s="345">
        <f t="shared" si="3754"/>
        <v>0</v>
      </c>
      <c r="AP1946" s="345">
        <f t="shared" si="3754"/>
        <v>0</v>
      </c>
      <c r="AQ1946" s="345">
        <f t="shared" si="3754"/>
        <v>0</v>
      </c>
      <c r="AR1946" s="345">
        <f t="shared" si="3754"/>
        <v>0</v>
      </c>
      <c r="AS1946" s="257"/>
    </row>
    <row r="1947" spans="1:45" ht="15" hidden="1" customHeight="1" outlineLevel="1">
      <c r="A1947" s="434"/>
      <c r="B1947" s="362"/>
      <c r="C1947" s="242"/>
      <c r="D1947" s="242"/>
      <c r="E1947" s="242"/>
      <c r="F1947" s="242"/>
      <c r="G1947" s="242"/>
      <c r="H1947" s="242"/>
      <c r="I1947" s="242"/>
      <c r="J1947" s="242"/>
      <c r="K1947" s="242"/>
      <c r="L1947" s="242"/>
      <c r="M1947" s="242"/>
      <c r="N1947" s="242"/>
      <c r="O1947" s="242"/>
      <c r="P1947" s="242"/>
      <c r="Q1947" s="242"/>
      <c r="R1947" s="242"/>
      <c r="S1947" s="242"/>
      <c r="T1947" s="242"/>
      <c r="U1947" s="242"/>
      <c r="V1947" s="242"/>
      <c r="W1947" s="242"/>
      <c r="X1947" s="242"/>
      <c r="Y1947" s="242"/>
      <c r="Z1947" s="242"/>
      <c r="AA1947" s="242"/>
      <c r="AB1947" s="242"/>
      <c r="AC1947" s="242"/>
      <c r="AD1947" s="242"/>
      <c r="AE1947" s="346"/>
      <c r="AF1947" s="359"/>
      <c r="AG1947" s="359"/>
      <c r="AH1947" s="359"/>
      <c r="AI1947" s="359"/>
      <c r="AJ1947" s="359"/>
      <c r="AK1947" s="359"/>
      <c r="AL1947" s="359"/>
      <c r="AM1947" s="359"/>
      <c r="AN1947" s="359"/>
      <c r="AO1947" s="359"/>
      <c r="AP1947" s="359"/>
      <c r="AQ1947" s="359"/>
      <c r="AR1947" s="359"/>
      <c r="AS1947" s="257"/>
    </row>
    <row r="1948" spans="1:45" ht="15" hidden="1" customHeight="1" outlineLevel="1">
      <c r="A1948" s="434">
        <v>37</v>
      </c>
      <c r="B1948" s="362" t="s">
        <v>520</v>
      </c>
      <c r="C1948" s="242" t="s">
        <v>323</v>
      </c>
      <c r="D1948" s="246"/>
      <c r="E1948" s="246"/>
      <c r="F1948" s="246"/>
      <c r="G1948" s="246"/>
      <c r="H1948" s="246"/>
      <c r="I1948" s="246"/>
      <c r="J1948" s="246"/>
      <c r="K1948" s="246"/>
      <c r="L1948" s="246"/>
      <c r="M1948" s="246"/>
      <c r="N1948" s="246"/>
      <c r="O1948" s="246"/>
      <c r="P1948" s="246"/>
      <c r="Q1948" s="246">
        <v>12</v>
      </c>
      <c r="R1948" s="246"/>
      <c r="S1948" s="246"/>
      <c r="T1948" s="246"/>
      <c r="U1948" s="246"/>
      <c r="V1948" s="246"/>
      <c r="W1948" s="246"/>
      <c r="X1948" s="246"/>
      <c r="Y1948" s="246"/>
      <c r="Z1948" s="246"/>
      <c r="AA1948" s="246"/>
      <c r="AB1948" s="246"/>
      <c r="AC1948" s="246"/>
      <c r="AD1948" s="246"/>
      <c r="AE1948" s="360"/>
      <c r="AF1948" s="349"/>
      <c r="AG1948" s="349"/>
      <c r="AH1948" s="349"/>
      <c r="AI1948" s="349"/>
      <c r="AJ1948" s="349"/>
      <c r="AK1948" s="349"/>
      <c r="AL1948" s="349"/>
      <c r="AM1948" s="349"/>
      <c r="AN1948" s="349"/>
      <c r="AO1948" s="349"/>
      <c r="AP1948" s="349"/>
      <c r="AQ1948" s="349"/>
      <c r="AR1948" s="349"/>
      <c r="AS1948" s="247">
        <f>SUM(AE1948:AR1948)</f>
        <v>0</v>
      </c>
    </row>
    <row r="1949" spans="1:45" ht="15" hidden="1" customHeight="1" outlineLevel="1">
      <c r="A1949" s="434"/>
      <c r="B1949" s="245" t="s">
        <v>759</v>
      </c>
      <c r="C1949" s="242" t="s">
        <v>325</v>
      </c>
      <c r="D1949" s="246"/>
      <c r="E1949" s="246"/>
      <c r="F1949" s="246"/>
      <c r="G1949" s="246"/>
      <c r="H1949" s="246"/>
      <c r="I1949" s="246"/>
      <c r="J1949" s="246"/>
      <c r="K1949" s="246"/>
      <c r="L1949" s="246"/>
      <c r="M1949" s="246"/>
      <c r="N1949" s="246"/>
      <c r="O1949" s="246"/>
      <c r="P1949" s="246"/>
      <c r="Q1949" s="246">
        <f>Q1948</f>
        <v>12</v>
      </c>
      <c r="R1949" s="246"/>
      <c r="S1949" s="246"/>
      <c r="T1949" s="246"/>
      <c r="U1949" s="246"/>
      <c r="V1949" s="246"/>
      <c r="W1949" s="246"/>
      <c r="X1949" s="246"/>
      <c r="Y1949" s="246"/>
      <c r="Z1949" s="246"/>
      <c r="AA1949" s="246"/>
      <c r="AB1949" s="246"/>
      <c r="AC1949" s="246"/>
      <c r="AD1949" s="246"/>
      <c r="AE1949" s="345">
        <f>AE1948</f>
        <v>0</v>
      </c>
      <c r="AF1949" s="345">
        <f t="shared" ref="AF1949:AR1949" si="3755">AF1948</f>
        <v>0</v>
      </c>
      <c r="AG1949" s="345">
        <f t="shared" si="3755"/>
        <v>0</v>
      </c>
      <c r="AH1949" s="345">
        <f t="shared" si="3755"/>
        <v>0</v>
      </c>
      <c r="AI1949" s="345">
        <f t="shared" si="3755"/>
        <v>0</v>
      </c>
      <c r="AJ1949" s="345">
        <f t="shared" si="3755"/>
        <v>0</v>
      </c>
      <c r="AK1949" s="345">
        <f t="shared" si="3755"/>
        <v>0</v>
      </c>
      <c r="AL1949" s="345">
        <f t="shared" si="3755"/>
        <v>0</v>
      </c>
      <c r="AM1949" s="345">
        <f t="shared" si="3755"/>
        <v>0</v>
      </c>
      <c r="AN1949" s="345">
        <f t="shared" si="3755"/>
        <v>0</v>
      </c>
      <c r="AO1949" s="345">
        <f t="shared" si="3755"/>
        <v>0</v>
      </c>
      <c r="AP1949" s="345">
        <f t="shared" si="3755"/>
        <v>0</v>
      </c>
      <c r="AQ1949" s="345">
        <f t="shared" si="3755"/>
        <v>0</v>
      </c>
      <c r="AR1949" s="345">
        <f t="shared" si="3755"/>
        <v>0</v>
      </c>
      <c r="AS1949" s="257"/>
    </row>
    <row r="1950" spans="1:45" ht="15" hidden="1" customHeight="1" outlineLevel="1">
      <c r="A1950" s="434"/>
      <c r="B1950" s="362"/>
      <c r="C1950" s="242"/>
      <c r="D1950" s="242"/>
      <c r="E1950" s="242"/>
      <c r="F1950" s="242"/>
      <c r="G1950" s="242"/>
      <c r="H1950" s="242"/>
      <c r="I1950" s="242"/>
      <c r="J1950" s="242"/>
      <c r="K1950" s="242"/>
      <c r="L1950" s="242"/>
      <c r="M1950" s="242"/>
      <c r="N1950" s="242"/>
      <c r="O1950" s="242"/>
      <c r="P1950" s="242"/>
      <c r="Q1950" s="242"/>
      <c r="R1950" s="242"/>
      <c r="S1950" s="242"/>
      <c r="T1950" s="242"/>
      <c r="U1950" s="242"/>
      <c r="V1950" s="242"/>
      <c r="W1950" s="242"/>
      <c r="X1950" s="242"/>
      <c r="Y1950" s="242"/>
      <c r="Z1950" s="242"/>
      <c r="AA1950" s="242"/>
      <c r="AB1950" s="242"/>
      <c r="AC1950" s="242"/>
      <c r="AD1950" s="242"/>
      <c r="AE1950" s="346"/>
      <c r="AF1950" s="359"/>
      <c r="AG1950" s="359"/>
      <c r="AH1950" s="359"/>
      <c r="AI1950" s="359"/>
      <c r="AJ1950" s="359"/>
      <c r="AK1950" s="359"/>
      <c r="AL1950" s="359"/>
      <c r="AM1950" s="359"/>
      <c r="AN1950" s="359"/>
      <c r="AO1950" s="359"/>
      <c r="AP1950" s="359"/>
      <c r="AQ1950" s="359"/>
      <c r="AR1950" s="359"/>
      <c r="AS1950" s="257"/>
    </row>
    <row r="1951" spans="1:45" ht="15" hidden="1" customHeight="1" outlineLevel="1">
      <c r="A1951" s="434">
        <v>38</v>
      </c>
      <c r="B1951" s="362" t="s">
        <v>521</v>
      </c>
      <c r="C1951" s="242" t="s">
        <v>323</v>
      </c>
      <c r="D1951" s="246"/>
      <c r="E1951" s="246"/>
      <c r="F1951" s="246"/>
      <c r="G1951" s="246"/>
      <c r="H1951" s="246"/>
      <c r="I1951" s="246"/>
      <c r="J1951" s="246"/>
      <c r="K1951" s="246"/>
      <c r="L1951" s="246"/>
      <c r="M1951" s="246"/>
      <c r="N1951" s="246"/>
      <c r="O1951" s="246"/>
      <c r="P1951" s="246"/>
      <c r="Q1951" s="246">
        <v>12</v>
      </c>
      <c r="R1951" s="246"/>
      <c r="S1951" s="246"/>
      <c r="T1951" s="246"/>
      <c r="U1951" s="246"/>
      <c r="V1951" s="246"/>
      <c r="W1951" s="246"/>
      <c r="X1951" s="246"/>
      <c r="Y1951" s="246"/>
      <c r="Z1951" s="246"/>
      <c r="AA1951" s="246"/>
      <c r="AB1951" s="246"/>
      <c r="AC1951" s="246"/>
      <c r="AD1951" s="246"/>
      <c r="AE1951" s="360"/>
      <c r="AF1951" s="349"/>
      <c r="AG1951" s="349"/>
      <c r="AH1951" s="349"/>
      <c r="AI1951" s="349"/>
      <c r="AJ1951" s="349"/>
      <c r="AK1951" s="349"/>
      <c r="AL1951" s="349"/>
      <c r="AM1951" s="349"/>
      <c r="AN1951" s="349"/>
      <c r="AO1951" s="349"/>
      <c r="AP1951" s="349"/>
      <c r="AQ1951" s="349"/>
      <c r="AR1951" s="349"/>
      <c r="AS1951" s="247">
        <f>SUM(AE1951:AR1951)</f>
        <v>0</v>
      </c>
    </row>
    <row r="1952" spans="1:45" ht="15" hidden="1" customHeight="1" outlineLevel="1">
      <c r="A1952" s="434"/>
      <c r="B1952" s="245" t="s">
        <v>759</v>
      </c>
      <c r="C1952" s="242" t="s">
        <v>325</v>
      </c>
      <c r="D1952" s="246"/>
      <c r="E1952" s="246"/>
      <c r="F1952" s="246"/>
      <c r="G1952" s="246"/>
      <c r="H1952" s="246"/>
      <c r="I1952" s="246"/>
      <c r="J1952" s="246"/>
      <c r="K1952" s="246"/>
      <c r="L1952" s="246"/>
      <c r="M1952" s="246"/>
      <c r="N1952" s="246"/>
      <c r="O1952" s="246"/>
      <c r="P1952" s="246"/>
      <c r="Q1952" s="246">
        <f>Q1951</f>
        <v>12</v>
      </c>
      <c r="R1952" s="246"/>
      <c r="S1952" s="246"/>
      <c r="T1952" s="246"/>
      <c r="U1952" s="246"/>
      <c r="V1952" s="246"/>
      <c r="W1952" s="246"/>
      <c r="X1952" s="246"/>
      <c r="Y1952" s="246"/>
      <c r="Z1952" s="246"/>
      <c r="AA1952" s="246"/>
      <c r="AB1952" s="246"/>
      <c r="AC1952" s="246"/>
      <c r="AD1952" s="246"/>
      <c r="AE1952" s="345">
        <f>AE1951</f>
        <v>0</v>
      </c>
      <c r="AF1952" s="345">
        <f t="shared" ref="AF1952:AR1952" si="3756">AF1951</f>
        <v>0</v>
      </c>
      <c r="AG1952" s="345">
        <f t="shared" si="3756"/>
        <v>0</v>
      </c>
      <c r="AH1952" s="345">
        <f t="shared" si="3756"/>
        <v>0</v>
      </c>
      <c r="AI1952" s="345">
        <f t="shared" si="3756"/>
        <v>0</v>
      </c>
      <c r="AJ1952" s="345">
        <f t="shared" si="3756"/>
        <v>0</v>
      </c>
      <c r="AK1952" s="345">
        <f t="shared" si="3756"/>
        <v>0</v>
      </c>
      <c r="AL1952" s="345">
        <f t="shared" si="3756"/>
        <v>0</v>
      </c>
      <c r="AM1952" s="345">
        <f t="shared" si="3756"/>
        <v>0</v>
      </c>
      <c r="AN1952" s="345">
        <f t="shared" si="3756"/>
        <v>0</v>
      </c>
      <c r="AO1952" s="345">
        <f t="shared" si="3756"/>
        <v>0</v>
      </c>
      <c r="AP1952" s="345">
        <f t="shared" si="3756"/>
        <v>0</v>
      </c>
      <c r="AQ1952" s="345">
        <f t="shared" si="3756"/>
        <v>0</v>
      </c>
      <c r="AR1952" s="345">
        <f t="shared" si="3756"/>
        <v>0</v>
      </c>
      <c r="AS1952" s="257"/>
    </row>
    <row r="1953" spans="1:45" ht="15" hidden="1" customHeight="1" outlineLevel="1">
      <c r="A1953" s="434"/>
      <c r="B1953" s="362"/>
      <c r="C1953" s="242"/>
      <c r="D1953" s="242"/>
      <c r="E1953" s="242"/>
      <c r="F1953" s="242"/>
      <c r="G1953" s="242"/>
      <c r="H1953" s="242"/>
      <c r="I1953" s="242"/>
      <c r="J1953" s="242"/>
      <c r="K1953" s="242"/>
      <c r="L1953" s="242"/>
      <c r="M1953" s="242"/>
      <c r="N1953" s="242"/>
      <c r="O1953" s="242"/>
      <c r="P1953" s="242"/>
      <c r="Q1953" s="242"/>
      <c r="R1953" s="242"/>
      <c r="S1953" s="242"/>
      <c r="T1953" s="242"/>
      <c r="U1953" s="242"/>
      <c r="V1953" s="242"/>
      <c r="W1953" s="242"/>
      <c r="X1953" s="242"/>
      <c r="Y1953" s="242"/>
      <c r="Z1953" s="242"/>
      <c r="AA1953" s="242"/>
      <c r="AB1953" s="242"/>
      <c r="AC1953" s="242"/>
      <c r="AD1953" s="242"/>
      <c r="AE1953" s="346"/>
      <c r="AF1953" s="359"/>
      <c r="AG1953" s="359"/>
      <c r="AH1953" s="359"/>
      <c r="AI1953" s="359"/>
      <c r="AJ1953" s="359"/>
      <c r="AK1953" s="359"/>
      <c r="AL1953" s="359"/>
      <c r="AM1953" s="359"/>
      <c r="AN1953" s="359"/>
      <c r="AO1953" s="359"/>
      <c r="AP1953" s="359"/>
      <c r="AQ1953" s="359"/>
      <c r="AR1953" s="359"/>
      <c r="AS1953" s="257"/>
    </row>
    <row r="1954" spans="1:45" ht="15" hidden="1" customHeight="1" outlineLevel="1">
      <c r="A1954" s="434">
        <v>39</v>
      </c>
      <c r="B1954" s="362" t="s">
        <v>522</v>
      </c>
      <c r="C1954" s="242" t="s">
        <v>323</v>
      </c>
      <c r="D1954" s="246"/>
      <c r="E1954" s="246"/>
      <c r="F1954" s="246"/>
      <c r="G1954" s="246"/>
      <c r="H1954" s="246"/>
      <c r="I1954" s="246"/>
      <c r="J1954" s="246"/>
      <c r="K1954" s="246"/>
      <c r="L1954" s="246"/>
      <c r="M1954" s="246"/>
      <c r="N1954" s="246"/>
      <c r="O1954" s="246"/>
      <c r="P1954" s="246"/>
      <c r="Q1954" s="246">
        <v>12</v>
      </c>
      <c r="R1954" s="246"/>
      <c r="S1954" s="246"/>
      <c r="T1954" s="246"/>
      <c r="U1954" s="246"/>
      <c r="V1954" s="246"/>
      <c r="W1954" s="246"/>
      <c r="X1954" s="246"/>
      <c r="Y1954" s="246"/>
      <c r="Z1954" s="246"/>
      <c r="AA1954" s="246"/>
      <c r="AB1954" s="246"/>
      <c r="AC1954" s="246"/>
      <c r="AD1954" s="246"/>
      <c r="AE1954" s="360"/>
      <c r="AF1954" s="349"/>
      <c r="AG1954" s="349"/>
      <c r="AH1954" s="349"/>
      <c r="AI1954" s="349"/>
      <c r="AJ1954" s="349"/>
      <c r="AK1954" s="349"/>
      <c r="AL1954" s="349"/>
      <c r="AM1954" s="349"/>
      <c r="AN1954" s="349"/>
      <c r="AO1954" s="349"/>
      <c r="AP1954" s="349"/>
      <c r="AQ1954" s="349"/>
      <c r="AR1954" s="349"/>
      <c r="AS1954" s="247">
        <f>SUM(AE1954:AR1954)</f>
        <v>0</v>
      </c>
    </row>
    <row r="1955" spans="1:45" ht="15" hidden="1" customHeight="1" outlineLevel="1">
      <c r="A1955" s="434"/>
      <c r="B1955" s="245" t="s">
        <v>759</v>
      </c>
      <c r="C1955" s="242" t="s">
        <v>325</v>
      </c>
      <c r="D1955" s="246"/>
      <c r="E1955" s="246"/>
      <c r="F1955" s="246"/>
      <c r="G1955" s="246"/>
      <c r="H1955" s="246"/>
      <c r="I1955" s="246"/>
      <c r="J1955" s="246"/>
      <c r="K1955" s="246"/>
      <c r="L1955" s="246"/>
      <c r="M1955" s="246"/>
      <c r="N1955" s="246"/>
      <c r="O1955" s="246"/>
      <c r="P1955" s="246"/>
      <c r="Q1955" s="246">
        <f>Q1954</f>
        <v>12</v>
      </c>
      <c r="R1955" s="246"/>
      <c r="S1955" s="246"/>
      <c r="T1955" s="246"/>
      <c r="U1955" s="246"/>
      <c r="V1955" s="246"/>
      <c r="W1955" s="246"/>
      <c r="X1955" s="246"/>
      <c r="Y1955" s="246"/>
      <c r="Z1955" s="246"/>
      <c r="AA1955" s="246"/>
      <c r="AB1955" s="246"/>
      <c r="AC1955" s="246"/>
      <c r="AD1955" s="246"/>
      <c r="AE1955" s="345">
        <f>AE1954</f>
        <v>0</v>
      </c>
      <c r="AF1955" s="345">
        <f t="shared" ref="AF1955:AR1955" si="3757">AF1954</f>
        <v>0</v>
      </c>
      <c r="AG1955" s="345">
        <f t="shared" si="3757"/>
        <v>0</v>
      </c>
      <c r="AH1955" s="345">
        <f t="shared" si="3757"/>
        <v>0</v>
      </c>
      <c r="AI1955" s="345">
        <f t="shared" si="3757"/>
        <v>0</v>
      </c>
      <c r="AJ1955" s="345">
        <f t="shared" si="3757"/>
        <v>0</v>
      </c>
      <c r="AK1955" s="345">
        <f t="shared" si="3757"/>
        <v>0</v>
      </c>
      <c r="AL1955" s="345">
        <f t="shared" si="3757"/>
        <v>0</v>
      </c>
      <c r="AM1955" s="345">
        <f t="shared" si="3757"/>
        <v>0</v>
      </c>
      <c r="AN1955" s="345">
        <f t="shared" si="3757"/>
        <v>0</v>
      </c>
      <c r="AO1955" s="345">
        <f t="shared" si="3757"/>
        <v>0</v>
      </c>
      <c r="AP1955" s="345">
        <f t="shared" si="3757"/>
        <v>0</v>
      </c>
      <c r="AQ1955" s="345">
        <f t="shared" si="3757"/>
        <v>0</v>
      </c>
      <c r="AR1955" s="345">
        <f t="shared" si="3757"/>
        <v>0</v>
      </c>
      <c r="AS1955" s="257"/>
    </row>
    <row r="1956" spans="1:45" ht="15" hidden="1" customHeight="1" outlineLevel="1">
      <c r="A1956" s="434"/>
      <c r="B1956" s="362"/>
      <c r="C1956" s="242"/>
      <c r="D1956" s="242"/>
      <c r="E1956" s="242"/>
      <c r="F1956" s="242"/>
      <c r="G1956" s="242"/>
      <c r="H1956" s="242"/>
      <c r="I1956" s="242"/>
      <c r="J1956" s="242"/>
      <c r="K1956" s="242"/>
      <c r="L1956" s="242"/>
      <c r="M1956" s="242"/>
      <c r="N1956" s="242"/>
      <c r="O1956" s="242"/>
      <c r="P1956" s="242"/>
      <c r="Q1956" s="242"/>
      <c r="R1956" s="242"/>
      <c r="S1956" s="242"/>
      <c r="T1956" s="242"/>
      <c r="U1956" s="242"/>
      <c r="V1956" s="242"/>
      <c r="W1956" s="242"/>
      <c r="X1956" s="242"/>
      <c r="Y1956" s="242"/>
      <c r="Z1956" s="242"/>
      <c r="AA1956" s="242"/>
      <c r="AB1956" s="242"/>
      <c r="AC1956" s="242"/>
      <c r="AD1956" s="242"/>
      <c r="AE1956" s="346"/>
      <c r="AF1956" s="359"/>
      <c r="AG1956" s="359"/>
      <c r="AH1956" s="359"/>
      <c r="AI1956" s="359"/>
      <c r="AJ1956" s="359"/>
      <c r="AK1956" s="359"/>
      <c r="AL1956" s="359"/>
      <c r="AM1956" s="359"/>
      <c r="AN1956" s="359"/>
      <c r="AO1956" s="359"/>
      <c r="AP1956" s="359"/>
      <c r="AQ1956" s="359"/>
      <c r="AR1956" s="359"/>
      <c r="AS1956" s="257"/>
    </row>
    <row r="1957" spans="1:45" ht="15" hidden="1" customHeight="1" outlineLevel="1">
      <c r="A1957" s="434">
        <v>40</v>
      </c>
      <c r="B1957" s="362" t="s">
        <v>523</v>
      </c>
      <c r="C1957" s="242" t="s">
        <v>323</v>
      </c>
      <c r="D1957" s="246"/>
      <c r="E1957" s="246"/>
      <c r="F1957" s="246"/>
      <c r="G1957" s="246"/>
      <c r="H1957" s="246"/>
      <c r="I1957" s="246"/>
      <c r="J1957" s="246"/>
      <c r="K1957" s="246"/>
      <c r="L1957" s="246"/>
      <c r="M1957" s="246"/>
      <c r="N1957" s="246"/>
      <c r="O1957" s="246"/>
      <c r="P1957" s="246"/>
      <c r="Q1957" s="246">
        <v>12</v>
      </c>
      <c r="R1957" s="246"/>
      <c r="S1957" s="246"/>
      <c r="T1957" s="246"/>
      <c r="U1957" s="246"/>
      <c r="V1957" s="246"/>
      <c r="W1957" s="246"/>
      <c r="X1957" s="246"/>
      <c r="Y1957" s="246"/>
      <c r="Z1957" s="246"/>
      <c r="AA1957" s="246"/>
      <c r="AB1957" s="246"/>
      <c r="AC1957" s="246"/>
      <c r="AD1957" s="246"/>
      <c r="AE1957" s="360"/>
      <c r="AF1957" s="349"/>
      <c r="AG1957" s="349"/>
      <c r="AH1957" s="349"/>
      <c r="AI1957" s="349"/>
      <c r="AJ1957" s="349"/>
      <c r="AK1957" s="349"/>
      <c r="AL1957" s="349"/>
      <c r="AM1957" s="349"/>
      <c r="AN1957" s="349"/>
      <c r="AO1957" s="349"/>
      <c r="AP1957" s="349"/>
      <c r="AQ1957" s="349"/>
      <c r="AR1957" s="349"/>
      <c r="AS1957" s="247">
        <f>SUM(AE1957:AR1957)</f>
        <v>0</v>
      </c>
    </row>
    <row r="1958" spans="1:45" ht="15" hidden="1" customHeight="1" outlineLevel="1">
      <c r="A1958" s="434"/>
      <c r="B1958" s="245" t="s">
        <v>759</v>
      </c>
      <c r="C1958" s="242" t="s">
        <v>325</v>
      </c>
      <c r="D1958" s="246"/>
      <c r="E1958" s="246"/>
      <c r="F1958" s="246"/>
      <c r="G1958" s="246"/>
      <c r="H1958" s="246"/>
      <c r="I1958" s="246"/>
      <c r="J1958" s="246"/>
      <c r="K1958" s="246"/>
      <c r="L1958" s="246"/>
      <c r="M1958" s="246"/>
      <c r="N1958" s="246"/>
      <c r="O1958" s="246"/>
      <c r="P1958" s="246"/>
      <c r="Q1958" s="246">
        <f>Q1957</f>
        <v>12</v>
      </c>
      <c r="R1958" s="246"/>
      <c r="S1958" s="246"/>
      <c r="T1958" s="246"/>
      <c r="U1958" s="246"/>
      <c r="V1958" s="246"/>
      <c r="W1958" s="246"/>
      <c r="X1958" s="246"/>
      <c r="Y1958" s="246"/>
      <c r="Z1958" s="246"/>
      <c r="AA1958" s="246"/>
      <c r="AB1958" s="246"/>
      <c r="AC1958" s="246"/>
      <c r="AD1958" s="246"/>
      <c r="AE1958" s="345">
        <f>AE1957</f>
        <v>0</v>
      </c>
      <c r="AF1958" s="345">
        <f t="shared" ref="AF1958:AR1958" si="3758">AF1957</f>
        <v>0</v>
      </c>
      <c r="AG1958" s="345">
        <f t="shared" si="3758"/>
        <v>0</v>
      </c>
      <c r="AH1958" s="345">
        <f t="shared" si="3758"/>
        <v>0</v>
      </c>
      <c r="AI1958" s="345">
        <f t="shared" si="3758"/>
        <v>0</v>
      </c>
      <c r="AJ1958" s="345">
        <f t="shared" si="3758"/>
        <v>0</v>
      </c>
      <c r="AK1958" s="345">
        <f t="shared" si="3758"/>
        <v>0</v>
      </c>
      <c r="AL1958" s="345">
        <f t="shared" si="3758"/>
        <v>0</v>
      </c>
      <c r="AM1958" s="345">
        <f t="shared" si="3758"/>
        <v>0</v>
      </c>
      <c r="AN1958" s="345">
        <f t="shared" si="3758"/>
        <v>0</v>
      </c>
      <c r="AO1958" s="345">
        <f t="shared" si="3758"/>
        <v>0</v>
      </c>
      <c r="AP1958" s="345">
        <f t="shared" si="3758"/>
        <v>0</v>
      </c>
      <c r="AQ1958" s="345">
        <f t="shared" si="3758"/>
        <v>0</v>
      </c>
      <c r="AR1958" s="345">
        <f t="shared" si="3758"/>
        <v>0</v>
      </c>
      <c r="AS1958" s="257"/>
    </row>
    <row r="1959" spans="1:45" ht="15" hidden="1" customHeight="1" outlineLevel="1">
      <c r="A1959" s="434"/>
      <c r="B1959" s="362"/>
      <c r="C1959" s="242"/>
      <c r="D1959" s="242"/>
      <c r="E1959" s="242"/>
      <c r="F1959" s="242"/>
      <c r="G1959" s="242"/>
      <c r="H1959" s="242"/>
      <c r="I1959" s="242"/>
      <c r="J1959" s="242"/>
      <c r="K1959" s="242"/>
      <c r="L1959" s="242"/>
      <c r="M1959" s="242"/>
      <c r="N1959" s="242"/>
      <c r="O1959" s="242"/>
      <c r="P1959" s="242"/>
      <c r="Q1959" s="242"/>
      <c r="R1959" s="242"/>
      <c r="S1959" s="242"/>
      <c r="T1959" s="242"/>
      <c r="U1959" s="242"/>
      <c r="V1959" s="242"/>
      <c r="W1959" s="242"/>
      <c r="X1959" s="242"/>
      <c r="Y1959" s="242"/>
      <c r="Z1959" s="242"/>
      <c r="AA1959" s="242"/>
      <c r="AB1959" s="242"/>
      <c r="AC1959" s="242"/>
      <c r="AD1959" s="242"/>
      <c r="AE1959" s="346"/>
      <c r="AF1959" s="359"/>
      <c r="AG1959" s="359"/>
      <c r="AH1959" s="359"/>
      <c r="AI1959" s="359"/>
      <c r="AJ1959" s="359"/>
      <c r="AK1959" s="359"/>
      <c r="AL1959" s="359"/>
      <c r="AM1959" s="359"/>
      <c r="AN1959" s="359"/>
      <c r="AO1959" s="359"/>
      <c r="AP1959" s="359"/>
      <c r="AQ1959" s="359"/>
      <c r="AR1959" s="359"/>
      <c r="AS1959" s="257"/>
    </row>
    <row r="1960" spans="1:45" ht="28.5" hidden="1" customHeight="1" outlineLevel="1">
      <c r="A1960" s="434">
        <v>41</v>
      </c>
      <c r="B1960" s="362" t="s">
        <v>524</v>
      </c>
      <c r="C1960" s="242" t="s">
        <v>323</v>
      </c>
      <c r="D1960" s="246"/>
      <c r="E1960" s="246"/>
      <c r="F1960" s="246"/>
      <c r="G1960" s="246"/>
      <c r="H1960" s="246"/>
      <c r="I1960" s="246"/>
      <c r="J1960" s="246"/>
      <c r="K1960" s="246"/>
      <c r="L1960" s="246"/>
      <c r="M1960" s="246"/>
      <c r="N1960" s="246"/>
      <c r="O1960" s="246"/>
      <c r="P1960" s="246"/>
      <c r="Q1960" s="246">
        <v>12</v>
      </c>
      <c r="R1960" s="246"/>
      <c r="S1960" s="246"/>
      <c r="T1960" s="246"/>
      <c r="U1960" s="246"/>
      <c r="V1960" s="246"/>
      <c r="W1960" s="246"/>
      <c r="X1960" s="246"/>
      <c r="Y1960" s="246"/>
      <c r="Z1960" s="246"/>
      <c r="AA1960" s="246"/>
      <c r="AB1960" s="246"/>
      <c r="AC1960" s="246"/>
      <c r="AD1960" s="246"/>
      <c r="AE1960" s="360"/>
      <c r="AF1960" s="349"/>
      <c r="AG1960" s="349"/>
      <c r="AH1960" s="349"/>
      <c r="AI1960" s="349"/>
      <c r="AJ1960" s="349"/>
      <c r="AK1960" s="349"/>
      <c r="AL1960" s="349"/>
      <c r="AM1960" s="349"/>
      <c r="AN1960" s="349"/>
      <c r="AO1960" s="349"/>
      <c r="AP1960" s="349"/>
      <c r="AQ1960" s="349"/>
      <c r="AR1960" s="349"/>
      <c r="AS1960" s="247">
        <f>SUM(AE1960:AR1960)</f>
        <v>0</v>
      </c>
    </row>
    <row r="1961" spans="1:45" ht="15" hidden="1" customHeight="1" outlineLevel="1">
      <c r="A1961" s="434"/>
      <c r="B1961" s="245" t="s">
        <v>759</v>
      </c>
      <c r="C1961" s="242" t="s">
        <v>325</v>
      </c>
      <c r="D1961" s="246"/>
      <c r="E1961" s="246"/>
      <c r="F1961" s="246"/>
      <c r="G1961" s="246"/>
      <c r="H1961" s="246"/>
      <c r="I1961" s="246"/>
      <c r="J1961" s="246"/>
      <c r="K1961" s="246"/>
      <c r="L1961" s="246"/>
      <c r="M1961" s="246"/>
      <c r="N1961" s="246"/>
      <c r="O1961" s="246"/>
      <c r="P1961" s="246"/>
      <c r="Q1961" s="246">
        <f>Q1960</f>
        <v>12</v>
      </c>
      <c r="R1961" s="246"/>
      <c r="S1961" s="246"/>
      <c r="T1961" s="246"/>
      <c r="U1961" s="246"/>
      <c r="V1961" s="246"/>
      <c r="W1961" s="246"/>
      <c r="X1961" s="246"/>
      <c r="Y1961" s="246"/>
      <c r="Z1961" s="246"/>
      <c r="AA1961" s="246"/>
      <c r="AB1961" s="246"/>
      <c r="AC1961" s="246"/>
      <c r="AD1961" s="246"/>
      <c r="AE1961" s="345">
        <f>AE1960</f>
        <v>0</v>
      </c>
      <c r="AF1961" s="345">
        <f t="shared" ref="AF1961:AR1961" si="3759">AF1960</f>
        <v>0</v>
      </c>
      <c r="AG1961" s="345">
        <f t="shared" si="3759"/>
        <v>0</v>
      </c>
      <c r="AH1961" s="345">
        <f t="shared" si="3759"/>
        <v>0</v>
      </c>
      <c r="AI1961" s="345">
        <f t="shared" si="3759"/>
        <v>0</v>
      </c>
      <c r="AJ1961" s="345">
        <f t="shared" si="3759"/>
        <v>0</v>
      </c>
      <c r="AK1961" s="345">
        <f t="shared" si="3759"/>
        <v>0</v>
      </c>
      <c r="AL1961" s="345">
        <f t="shared" si="3759"/>
        <v>0</v>
      </c>
      <c r="AM1961" s="345">
        <f t="shared" si="3759"/>
        <v>0</v>
      </c>
      <c r="AN1961" s="345">
        <f t="shared" si="3759"/>
        <v>0</v>
      </c>
      <c r="AO1961" s="345">
        <f t="shared" si="3759"/>
        <v>0</v>
      </c>
      <c r="AP1961" s="345">
        <f t="shared" si="3759"/>
        <v>0</v>
      </c>
      <c r="AQ1961" s="345">
        <f t="shared" si="3759"/>
        <v>0</v>
      </c>
      <c r="AR1961" s="345">
        <f t="shared" si="3759"/>
        <v>0</v>
      </c>
      <c r="AS1961" s="257"/>
    </row>
    <row r="1962" spans="1:45" ht="15" hidden="1" customHeight="1" outlineLevel="1">
      <c r="A1962" s="434"/>
      <c r="B1962" s="362"/>
      <c r="C1962" s="242"/>
      <c r="D1962" s="242"/>
      <c r="E1962" s="242"/>
      <c r="F1962" s="242"/>
      <c r="G1962" s="242"/>
      <c r="H1962" s="242"/>
      <c r="I1962" s="242"/>
      <c r="J1962" s="242"/>
      <c r="K1962" s="242"/>
      <c r="L1962" s="242"/>
      <c r="M1962" s="242"/>
      <c r="N1962" s="242"/>
      <c r="O1962" s="242"/>
      <c r="P1962" s="242"/>
      <c r="Q1962" s="242"/>
      <c r="R1962" s="242"/>
      <c r="S1962" s="242"/>
      <c r="T1962" s="242"/>
      <c r="U1962" s="242"/>
      <c r="V1962" s="242"/>
      <c r="W1962" s="242"/>
      <c r="X1962" s="242"/>
      <c r="Y1962" s="242"/>
      <c r="Z1962" s="242"/>
      <c r="AA1962" s="242"/>
      <c r="AB1962" s="242"/>
      <c r="AC1962" s="242"/>
      <c r="AD1962" s="242"/>
      <c r="AE1962" s="346"/>
      <c r="AF1962" s="359"/>
      <c r="AG1962" s="359"/>
      <c r="AH1962" s="359"/>
      <c r="AI1962" s="359"/>
      <c r="AJ1962" s="359"/>
      <c r="AK1962" s="359"/>
      <c r="AL1962" s="359"/>
      <c r="AM1962" s="359"/>
      <c r="AN1962" s="359"/>
      <c r="AO1962" s="359"/>
      <c r="AP1962" s="359"/>
      <c r="AQ1962" s="359"/>
      <c r="AR1962" s="359"/>
      <c r="AS1962" s="257"/>
    </row>
    <row r="1963" spans="1:45" ht="28.5" hidden="1" customHeight="1" outlineLevel="1">
      <c r="A1963" s="434">
        <v>42</v>
      </c>
      <c r="B1963" s="362" t="s">
        <v>525</v>
      </c>
      <c r="C1963" s="242" t="s">
        <v>323</v>
      </c>
      <c r="D1963" s="246"/>
      <c r="E1963" s="246"/>
      <c r="F1963" s="246"/>
      <c r="G1963" s="246"/>
      <c r="H1963" s="246"/>
      <c r="I1963" s="246"/>
      <c r="J1963" s="246"/>
      <c r="K1963" s="246"/>
      <c r="L1963" s="246"/>
      <c r="M1963" s="246"/>
      <c r="N1963" s="246"/>
      <c r="O1963" s="246"/>
      <c r="P1963" s="246"/>
      <c r="Q1963" s="242"/>
      <c r="R1963" s="246"/>
      <c r="S1963" s="246"/>
      <c r="T1963" s="246"/>
      <c r="U1963" s="246"/>
      <c r="V1963" s="246"/>
      <c r="W1963" s="246"/>
      <c r="X1963" s="246"/>
      <c r="Y1963" s="246"/>
      <c r="Z1963" s="246"/>
      <c r="AA1963" s="246"/>
      <c r="AB1963" s="246"/>
      <c r="AC1963" s="246"/>
      <c r="AD1963" s="246"/>
      <c r="AE1963" s="360"/>
      <c r="AF1963" s="349"/>
      <c r="AG1963" s="349"/>
      <c r="AH1963" s="349"/>
      <c r="AI1963" s="349"/>
      <c r="AJ1963" s="349"/>
      <c r="AK1963" s="349"/>
      <c r="AL1963" s="349"/>
      <c r="AM1963" s="349"/>
      <c r="AN1963" s="349"/>
      <c r="AO1963" s="349"/>
      <c r="AP1963" s="349"/>
      <c r="AQ1963" s="349"/>
      <c r="AR1963" s="349"/>
      <c r="AS1963" s="247">
        <f>SUM(AE1963:AR1963)</f>
        <v>0</v>
      </c>
    </row>
    <row r="1964" spans="1:45" ht="15" hidden="1" customHeight="1" outlineLevel="1">
      <c r="A1964" s="434"/>
      <c r="B1964" s="245" t="s">
        <v>759</v>
      </c>
      <c r="C1964" s="242" t="s">
        <v>325</v>
      </c>
      <c r="D1964" s="246"/>
      <c r="E1964" s="246"/>
      <c r="F1964" s="246"/>
      <c r="G1964" s="246"/>
      <c r="H1964" s="246"/>
      <c r="I1964" s="246"/>
      <c r="J1964" s="246"/>
      <c r="K1964" s="246"/>
      <c r="L1964" s="246"/>
      <c r="M1964" s="246"/>
      <c r="N1964" s="246"/>
      <c r="O1964" s="246"/>
      <c r="P1964" s="246"/>
      <c r="Q1964" s="386"/>
      <c r="R1964" s="246"/>
      <c r="S1964" s="246"/>
      <c r="T1964" s="246"/>
      <c r="U1964" s="246"/>
      <c r="V1964" s="246"/>
      <c r="W1964" s="246"/>
      <c r="X1964" s="246"/>
      <c r="Y1964" s="246"/>
      <c r="Z1964" s="246"/>
      <c r="AA1964" s="246"/>
      <c r="AB1964" s="246"/>
      <c r="AC1964" s="246"/>
      <c r="AD1964" s="246"/>
      <c r="AE1964" s="345">
        <f>AE1963</f>
        <v>0</v>
      </c>
      <c r="AF1964" s="345">
        <f t="shared" ref="AF1964:AR1964" si="3760">AF1963</f>
        <v>0</v>
      </c>
      <c r="AG1964" s="345">
        <f t="shared" si="3760"/>
        <v>0</v>
      </c>
      <c r="AH1964" s="345">
        <f t="shared" si="3760"/>
        <v>0</v>
      </c>
      <c r="AI1964" s="345">
        <f t="shared" si="3760"/>
        <v>0</v>
      </c>
      <c r="AJ1964" s="345">
        <f t="shared" si="3760"/>
        <v>0</v>
      </c>
      <c r="AK1964" s="345">
        <f t="shared" si="3760"/>
        <v>0</v>
      </c>
      <c r="AL1964" s="345">
        <f t="shared" si="3760"/>
        <v>0</v>
      </c>
      <c r="AM1964" s="345">
        <f t="shared" si="3760"/>
        <v>0</v>
      </c>
      <c r="AN1964" s="345">
        <f t="shared" si="3760"/>
        <v>0</v>
      </c>
      <c r="AO1964" s="345">
        <f t="shared" si="3760"/>
        <v>0</v>
      </c>
      <c r="AP1964" s="345">
        <f t="shared" si="3760"/>
        <v>0</v>
      </c>
      <c r="AQ1964" s="345">
        <f t="shared" si="3760"/>
        <v>0</v>
      </c>
      <c r="AR1964" s="345">
        <f t="shared" si="3760"/>
        <v>0</v>
      </c>
      <c r="AS1964" s="257"/>
    </row>
    <row r="1965" spans="1:45" ht="15" hidden="1" customHeight="1" outlineLevel="1">
      <c r="A1965" s="434"/>
      <c r="B1965" s="362"/>
      <c r="C1965" s="242"/>
      <c r="D1965" s="242"/>
      <c r="E1965" s="242"/>
      <c r="F1965" s="242"/>
      <c r="G1965" s="242"/>
      <c r="H1965" s="242"/>
      <c r="I1965" s="242"/>
      <c r="J1965" s="242"/>
      <c r="K1965" s="242"/>
      <c r="L1965" s="242"/>
      <c r="M1965" s="242"/>
      <c r="N1965" s="242"/>
      <c r="O1965" s="242"/>
      <c r="P1965" s="242"/>
      <c r="Q1965" s="242"/>
      <c r="R1965" s="242"/>
      <c r="S1965" s="242"/>
      <c r="T1965" s="242"/>
      <c r="U1965" s="242"/>
      <c r="V1965" s="242"/>
      <c r="W1965" s="242"/>
      <c r="X1965" s="242"/>
      <c r="Y1965" s="242"/>
      <c r="Z1965" s="242"/>
      <c r="AA1965" s="242"/>
      <c r="AB1965" s="242"/>
      <c r="AC1965" s="242"/>
      <c r="AD1965" s="242"/>
      <c r="AE1965" s="346"/>
      <c r="AF1965" s="359"/>
      <c r="AG1965" s="359"/>
      <c r="AH1965" s="359"/>
      <c r="AI1965" s="359"/>
      <c r="AJ1965" s="359"/>
      <c r="AK1965" s="359"/>
      <c r="AL1965" s="359"/>
      <c r="AM1965" s="359"/>
      <c r="AN1965" s="359"/>
      <c r="AO1965" s="359"/>
      <c r="AP1965" s="359"/>
      <c r="AQ1965" s="359"/>
      <c r="AR1965" s="359"/>
      <c r="AS1965" s="257"/>
    </row>
    <row r="1966" spans="1:45" ht="15" hidden="1" customHeight="1" outlineLevel="1">
      <c r="A1966" s="434">
        <v>43</v>
      </c>
      <c r="B1966" s="362" t="s">
        <v>526</v>
      </c>
      <c r="C1966" s="242" t="s">
        <v>323</v>
      </c>
      <c r="D1966" s="246"/>
      <c r="E1966" s="246"/>
      <c r="F1966" s="246"/>
      <c r="G1966" s="246"/>
      <c r="H1966" s="246"/>
      <c r="I1966" s="246"/>
      <c r="J1966" s="246"/>
      <c r="K1966" s="246"/>
      <c r="L1966" s="246"/>
      <c r="M1966" s="246"/>
      <c r="N1966" s="246"/>
      <c r="O1966" s="246"/>
      <c r="P1966" s="246"/>
      <c r="Q1966" s="246">
        <v>12</v>
      </c>
      <c r="R1966" s="246"/>
      <c r="S1966" s="246"/>
      <c r="T1966" s="246"/>
      <c r="U1966" s="246"/>
      <c r="V1966" s="246"/>
      <c r="W1966" s="246"/>
      <c r="X1966" s="246"/>
      <c r="Y1966" s="246"/>
      <c r="Z1966" s="246"/>
      <c r="AA1966" s="246"/>
      <c r="AB1966" s="246"/>
      <c r="AC1966" s="246"/>
      <c r="AD1966" s="246"/>
      <c r="AE1966" s="360"/>
      <c r="AF1966" s="349"/>
      <c r="AG1966" s="349"/>
      <c r="AH1966" s="349"/>
      <c r="AI1966" s="349"/>
      <c r="AJ1966" s="349"/>
      <c r="AK1966" s="349"/>
      <c r="AL1966" s="349"/>
      <c r="AM1966" s="349"/>
      <c r="AN1966" s="349"/>
      <c r="AO1966" s="349"/>
      <c r="AP1966" s="349"/>
      <c r="AQ1966" s="349"/>
      <c r="AR1966" s="349"/>
      <c r="AS1966" s="247">
        <f>SUM(AE1966:AR1966)</f>
        <v>0</v>
      </c>
    </row>
    <row r="1967" spans="1:45" ht="15" hidden="1" customHeight="1" outlineLevel="1">
      <c r="A1967" s="434"/>
      <c r="B1967" s="245" t="s">
        <v>759</v>
      </c>
      <c r="C1967" s="242" t="s">
        <v>325</v>
      </c>
      <c r="D1967" s="246"/>
      <c r="E1967" s="246"/>
      <c r="F1967" s="246"/>
      <c r="G1967" s="246"/>
      <c r="H1967" s="246"/>
      <c r="I1967" s="246"/>
      <c r="J1967" s="246"/>
      <c r="K1967" s="246"/>
      <c r="L1967" s="246"/>
      <c r="M1967" s="246"/>
      <c r="N1967" s="246"/>
      <c r="O1967" s="246"/>
      <c r="P1967" s="246"/>
      <c r="Q1967" s="246">
        <f>Q1966</f>
        <v>12</v>
      </c>
      <c r="R1967" s="246"/>
      <c r="S1967" s="246"/>
      <c r="T1967" s="246"/>
      <c r="U1967" s="246"/>
      <c r="V1967" s="246"/>
      <c r="W1967" s="246"/>
      <c r="X1967" s="246"/>
      <c r="Y1967" s="246"/>
      <c r="Z1967" s="246"/>
      <c r="AA1967" s="246"/>
      <c r="AB1967" s="246"/>
      <c r="AC1967" s="246"/>
      <c r="AD1967" s="246"/>
      <c r="AE1967" s="345">
        <f>AE1966</f>
        <v>0</v>
      </c>
      <c r="AF1967" s="345">
        <f t="shared" ref="AF1967:AR1967" si="3761">AF1966</f>
        <v>0</v>
      </c>
      <c r="AG1967" s="345">
        <f t="shared" si="3761"/>
        <v>0</v>
      </c>
      <c r="AH1967" s="345">
        <f t="shared" si="3761"/>
        <v>0</v>
      </c>
      <c r="AI1967" s="345">
        <f t="shared" si="3761"/>
        <v>0</v>
      </c>
      <c r="AJ1967" s="345">
        <f t="shared" si="3761"/>
        <v>0</v>
      </c>
      <c r="AK1967" s="345">
        <f t="shared" si="3761"/>
        <v>0</v>
      </c>
      <c r="AL1967" s="345">
        <f t="shared" si="3761"/>
        <v>0</v>
      </c>
      <c r="AM1967" s="345">
        <f t="shared" si="3761"/>
        <v>0</v>
      </c>
      <c r="AN1967" s="345">
        <f t="shared" si="3761"/>
        <v>0</v>
      </c>
      <c r="AO1967" s="345">
        <f t="shared" si="3761"/>
        <v>0</v>
      </c>
      <c r="AP1967" s="345">
        <f t="shared" si="3761"/>
        <v>0</v>
      </c>
      <c r="AQ1967" s="345">
        <f t="shared" si="3761"/>
        <v>0</v>
      </c>
      <c r="AR1967" s="345">
        <f t="shared" si="3761"/>
        <v>0</v>
      </c>
      <c r="AS1967" s="257"/>
    </row>
    <row r="1968" spans="1:45" ht="15" hidden="1" customHeight="1" outlineLevel="1">
      <c r="A1968" s="434"/>
      <c r="B1968" s="362"/>
      <c r="C1968" s="242"/>
      <c r="D1968" s="242"/>
      <c r="E1968" s="242"/>
      <c r="F1968" s="242"/>
      <c r="G1968" s="242"/>
      <c r="H1968" s="242"/>
      <c r="I1968" s="242"/>
      <c r="J1968" s="242"/>
      <c r="K1968" s="242"/>
      <c r="L1968" s="242"/>
      <c r="M1968" s="242"/>
      <c r="N1968" s="242"/>
      <c r="O1968" s="242"/>
      <c r="P1968" s="242"/>
      <c r="Q1968" s="242"/>
      <c r="R1968" s="242"/>
      <c r="S1968" s="242"/>
      <c r="T1968" s="242"/>
      <c r="U1968" s="242"/>
      <c r="V1968" s="242"/>
      <c r="W1968" s="242"/>
      <c r="X1968" s="242"/>
      <c r="Y1968" s="242"/>
      <c r="Z1968" s="242"/>
      <c r="AA1968" s="242"/>
      <c r="AB1968" s="242"/>
      <c r="AC1968" s="242"/>
      <c r="AD1968" s="242"/>
      <c r="AE1968" s="346"/>
      <c r="AF1968" s="359"/>
      <c r="AG1968" s="359"/>
      <c r="AH1968" s="359"/>
      <c r="AI1968" s="359"/>
      <c r="AJ1968" s="359"/>
      <c r="AK1968" s="359"/>
      <c r="AL1968" s="359"/>
      <c r="AM1968" s="359"/>
      <c r="AN1968" s="359"/>
      <c r="AO1968" s="359"/>
      <c r="AP1968" s="359"/>
      <c r="AQ1968" s="359"/>
      <c r="AR1968" s="359"/>
      <c r="AS1968" s="257"/>
    </row>
    <row r="1969" spans="1:45" ht="28.5" hidden="1" customHeight="1" outlineLevel="1">
      <c r="A1969" s="434">
        <v>44</v>
      </c>
      <c r="B1969" s="362" t="s">
        <v>527</v>
      </c>
      <c r="C1969" s="242" t="s">
        <v>323</v>
      </c>
      <c r="D1969" s="246"/>
      <c r="E1969" s="246"/>
      <c r="F1969" s="246"/>
      <c r="G1969" s="246"/>
      <c r="H1969" s="246"/>
      <c r="I1969" s="246"/>
      <c r="J1969" s="246"/>
      <c r="K1969" s="246"/>
      <c r="L1969" s="246"/>
      <c r="M1969" s="246"/>
      <c r="N1969" s="246"/>
      <c r="O1969" s="246"/>
      <c r="P1969" s="246"/>
      <c r="Q1969" s="246">
        <v>12</v>
      </c>
      <c r="R1969" s="246"/>
      <c r="S1969" s="246"/>
      <c r="T1969" s="246"/>
      <c r="U1969" s="246"/>
      <c r="V1969" s="246"/>
      <c r="W1969" s="246"/>
      <c r="X1969" s="246"/>
      <c r="Y1969" s="246"/>
      <c r="Z1969" s="246"/>
      <c r="AA1969" s="246"/>
      <c r="AB1969" s="246"/>
      <c r="AC1969" s="246"/>
      <c r="AD1969" s="246"/>
      <c r="AE1969" s="360"/>
      <c r="AF1969" s="349"/>
      <c r="AG1969" s="349"/>
      <c r="AH1969" s="349"/>
      <c r="AI1969" s="349"/>
      <c r="AJ1969" s="349"/>
      <c r="AK1969" s="349"/>
      <c r="AL1969" s="349"/>
      <c r="AM1969" s="349"/>
      <c r="AN1969" s="349"/>
      <c r="AO1969" s="349"/>
      <c r="AP1969" s="349"/>
      <c r="AQ1969" s="349"/>
      <c r="AR1969" s="349"/>
      <c r="AS1969" s="247">
        <f>SUM(AE1969:AR1969)</f>
        <v>0</v>
      </c>
    </row>
    <row r="1970" spans="1:45" ht="15" hidden="1" customHeight="1" outlineLevel="1">
      <c r="A1970" s="434"/>
      <c r="B1970" s="245" t="s">
        <v>759</v>
      </c>
      <c r="C1970" s="242" t="s">
        <v>325</v>
      </c>
      <c r="D1970" s="246"/>
      <c r="E1970" s="246"/>
      <c r="F1970" s="246"/>
      <c r="G1970" s="246"/>
      <c r="H1970" s="246"/>
      <c r="I1970" s="246"/>
      <c r="J1970" s="246"/>
      <c r="K1970" s="246"/>
      <c r="L1970" s="246"/>
      <c r="M1970" s="246"/>
      <c r="N1970" s="246"/>
      <c r="O1970" s="246"/>
      <c r="P1970" s="246"/>
      <c r="Q1970" s="246">
        <f>Q1969</f>
        <v>12</v>
      </c>
      <c r="R1970" s="246"/>
      <c r="S1970" s="246"/>
      <c r="T1970" s="246"/>
      <c r="U1970" s="246"/>
      <c r="V1970" s="246"/>
      <c r="W1970" s="246"/>
      <c r="X1970" s="246"/>
      <c r="Y1970" s="246"/>
      <c r="Z1970" s="246"/>
      <c r="AA1970" s="246"/>
      <c r="AB1970" s="246"/>
      <c r="AC1970" s="246"/>
      <c r="AD1970" s="246"/>
      <c r="AE1970" s="345">
        <f>AE1969</f>
        <v>0</v>
      </c>
      <c r="AF1970" s="345">
        <f t="shared" ref="AF1970:AR1970" si="3762">AF1969</f>
        <v>0</v>
      </c>
      <c r="AG1970" s="345">
        <f t="shared" si="3762"/>
        <v>0</v>
      </c>
      <c r="AH1970" s="345">
        <f t="shared" si="3762"/>
        <v>0</v>
      </c>
      <c r="AI1970" s="345">
        <f t="shared" si="3762"/>
        <v>0</v>
      </c>
      <c r="AJ1970" s="345">
        <f t="shared" si="3762"/>
        <v>0</v>
      </c>
      <c r="AK1970" s="345">
        <f t="shared" si="3762"/>
        <v>0</v>
      </c>
      <c r="AL1970" s="345">
        <f t="shared" si="3762"/>
        <v>0</v>
      </c>
      <c r="AM1970" s="345">
        <f t="shared" si="3762"/>
        <v>0</v>
      </c>
      <c r="AN1970" s="345">
        <f t="shared" si="3762"/>
        <v>0</v>
      </c>
      <c r="AO1970" s="345">
        <f t="shared" si="3762"/>
        <v>0</v>
      </c>
      <c r="AP1970" s="345">
        <f t="shared" si="3762"/>
        <v>0</v>
      </c>
      <c r="AQ1970" s="345">
        <f t="shared" si="3762"/>
        <v>0</v>
      </c>
      <c r="AR1970" s="345">
        <f t="shared" si="3762"/>
        <v>0</v>
      </c>
      <c r="AS1970" s="257"/>
    </row>
    <row r="1971" spans="1:45" ht="15" hidden="1" customHeight="1" outlineLevel="1">
      <c r="A1971" s="434"/>
      <c r="B1971" s="362"/>
      <c r="C1971" s="242"/>
      <c r="D1971" s="242"/>
      <c r="E1971" s="242"/>
      <c r="F1971" s="242"/>
      <c r="G1971" s="242"/>
      <c r="H1971" s="242"/>
      <c r="I1971" s="242"/>
      <c r="J1971" s="242"/>
      <c r="K1971" s="242"/>
      <c r="L1971" s="242"/>
      <c r="M1971" s="242"/>
      <c r="N1971" s="242"/>
      <c r="O1971" s="242"/>
      <c r="P1971" s="242"/>
      <c r="Q1971" s="242"/>
      <c r="R1971" s="242"/>
      <c r="S1971" s="242"/>
      <c r="T1971" s="242"/>
      <c r="U1971" s="242"/>
      <c r="V1971" s="242"/>
      <c r="W1971" s="242"/>
      <c r="X1971" s="242"/>
      <c r="Y1971" s="242"/>
      <c r="Z1971" s="242"/>
      <c r="AA1971" s="242"/>
      <c r="AB1971" s="242"/>
      <c r="AC1971" s="242"/>
      <c r="AD1971" s="242"/>
      <c r="AE1971" s="346"/>
      <c r="AF1971" s="359"/>
      <c r="AG1971" s="359"/>
      <c r="AH1971" s="359"/>
      <c r="AI1971" s="359"/>
      <c r="AJ1971" s="359"/>
      <c r="AK1971" s="359"/>
      <c r="AL1971" s="359"/>
      <c r="AM1971" s="359"/>
      <c r="AN1971" s="359"/>
      <c r="AO1971" s="359"/>
      <c r="AP1971" s="359"/>
      <c r="AQ1971" s="359"/>
      <c r="AR1971" s="359"/>
      <c r="AS1971" s="257"/>
    </row>
    <row r="1972" spans="1:45" ht="32.4" hidden="1" customHeight="1" outlineLevel="1">
      <c r="A1972" s="434">
        <v>45</v>
      </c>
      <c r="B1972" s="362" t="s">
        <v>528</v>
      </c>
      <c r="C1972" s="242" t="s">
        <v>323</v>
      </c>
      <c r="D1972" s="246"/>
      <c r="E1972" s="246"/>
      <c r="F1972" s="246"/>
      <c r="G1972" s="246"/>
      <c r="H1972" s="246"/>
      <c r="I1972" s="246"/>
      <c r="J1972" s="246"/>
      <c r="K1972" s="246"/>
      <c r="L1972" s="246"/>
      <c r="M1972" s="246"/>
      <c r="N1972" s="246"/>
      <c r="O1972" s="246"/>
      <c r="P1972" s="246"/>
      <c r="Q1972" s="246">
        <v>12</v>
      </c>
      <c r="R1972" s="246"/>
      <c r="S1972" s="246"/>
      <c r="T1972" s="246"/>
      <c r="U1972" s="246"/>
      <c r="V1972" s="246"/>
      <c r="W1972" s="246"/>
      <c r="X1972" s="246"/>
      <c r="Y1972" s="246"/>
      <c r="Z1972" s="246"/>
      <c r="AA1972" s="246"/>
      <c r="AB1972" s="246"/>
      <c r="AC1972" s="246"/>
      <c r="AD1972" s="246"/>
      <c r="AE1972" s="360"/>
      <c r="AF1972" s="349"/>
      <c r="AG1972" s="349"/>
      <c r="AH1972" s="349"/>
      <c r="AI1972" s="349"/>
      <c r="AJ1972" s="349"/>
      <c r="AK1972" s="349"/>
      <c r="AL1972" s="349"/>
      <c r="AM1972" s="349"/>
      <c r="AN1972" s="349"/>
      <c r="AO1972" s="349"/>
      <c r="AP1972" s="349"/>
      <c r="AQ1972" s="349"/>
      <c r="AR1972" s="349"/>
      <c r="AS1972" s="247">
        <f>SUM(AE1972:AR1972)</f>
        <v>0</v>
      </c>
    </row>
    <row r="1973" spans="1:45" ht="15" hidden="1" customHeight="1" outlineLevel="1">
      <c r="A1973" s="434"/>
      <c r="B1973" s="245" t="s">
        <v>759</v>
      </c>
      <c r="C1973" s="242" t="s">
        <v>325</v>
      </c>
      <c r="D1973" s="246"/>
      <c r="E1973" s="246"/>
      <c r="F1973" s="246"/>
      <c r="G1973" s="246"/>
      <c r="H1973" s="246"/>
      <c r="I1973" s="246"/>
      <c r="J1973" s="246"/>
      <c r="K1973" s="246"/>
      <c r="L1973" s="246"/>
      <c r="M1973" s="246"/>
      <c r="N1973" s="246"/>
      <c r="O1973" s="246"/>
      <c r="P1973" s="246"/>
      <c r="Q1973" s="246">
        <f>Q1972</f>
        <v>12</v>
      </c>
      <c r="R1973" s="246"/>
      <c r="S1973" s="246"/>
      <c r="T1973" s="246"/>
      <c r="U1973" s="246"/>
      <c r="V1973" s="246"/>
      <c r="W1973" s="246"/>
      <c r="X1973" s="246"/>
      <c r="Y1973" s="246"/>
      <c r="Z1973" s="246"/>
      <c r="AA1973" s="246"/>
      <c r="AB1973" s="246"/>
      <c r="AC1973" s="246"/>
      <c r="AD1973" s="246"/>
      <c r="AE1973" s="345">
        <f>AE1972</f>
        <v>0</v>
      </c>
      <c r="AF1973" s="345">
        <f t="shared" ref="AF1973:AR1973" si="3763">AF1972</f>
        <v>0</v>
      </c>
      <c r="AG1973" s="345">
        <f t="shared" si="3763"/>
        <v>0</v>
      </c>
      <c r="AH1973" s="345">
        <f t="shared" si="3763"/>
        <v>0</v>
      </c>
      <c r="AI1973" s="345">
        <f t="shared" si="3763"/>
        <v>0</v>
      </c>
      <c r="AJ1973" s="345">
        <f t="shared" si="3763"/>
        <v>0</v>
      </c>
      <c r="AK1973" s="345">
        <f t="shared" si="3763"/>
        <v>0</v>
      </c>
      <c r="AL1973" s="345">
        <f t="shared" si="3763"/>
        <v>0</v>
      </c>
      <c r="AM1973" s="345">
        <f t="shared" si="3763"/>
        <v>0</v>
      </c>
      <c r="AN1973" s="345">
        <f t="shared" si="3763"/>
        <v>0</v>
      </c>
      <c r="AO1973" s="345">
        <f t="shared" si="3763"/>
        <v>0</v>
      </c>
      <c r="AP1973" s="345">
        <f t="shared" si="3763"/>
        <v>0</v>
      </c>
      <c r="AQ1973" s="345">
        <f t="shared" si="3763"/>
        <v>0</v>
      </c>
      <c r="AR1973" s="345">
        <f t="shared" si="3763"/>
        <v>0</v>
      </c>
      <c r="AS1973" s="257"/>
    </row>
    <row r="1974" spans="1:45" ht="15" hidden="1" customHeight="1" outlineLevel="1">
      <c r="A1974" s="434"/>
      <c r="B1974" s="362"/>
      <c r="C1974" s="242"/>
      <c r="D1974" s="242"/>
      <c r="E1974" s="242"/>
      <c r="F1974" s="242"/>
      <c r="G1974" s="242"/>
      <c r="H1974" s="242"/>
      <c r="I1974" s="242"/>
      <c r="J1974" s="242"/>
      <c r="K1974" s="242"/>
      <c r="L1974" s="242"/>
      <c r="M1974" s="242"/>
      <c r="N1974" s="242"/>
      <c r="O1974" s="242"/>
      <c r="P1974" s="242"/>
      <c r="Q1974" s="242"/>
      <c r="R1974" s="242"/>
      <c r="S1974" s="242"/>
      <c r="T1974" s="242"/>
      <c r="U1974" s="242"/>
      <c r="V1974" s="242"/>
      <c r="W1974" s="242"/>
      <c r="X1974" s="242"/>
      <c r="Y1974" s="242"/>
      <c r="Z1974" s="242"/>
      <c r="AA1974" s="242"/>
      <c r="AB1974" s="242"/>
      <c r="AC1974" s="242"/>
      <c r="AD1974" s="242"/>
      <c r="AE1974" s="346"/>
      <c r="AF1974" s="359"/>
      <c r="AG1974" s="359"/>
      <c r="AH1974" s="359"/>
      <c r="AI1974" s="359"/>
      <c r="AJ1974" s="359"/>
      <c r="AK1974" s="359"/>
      <c r="AL1974" s="359"/>
      <c r="AM1974" s="359"/>
      <c r="AN1974" s="359"/>
      <c r="AO1974" s="359"/>
      <c r="AP1974" s="359"/>
      <c r="AQ1974" s="359"/>
      <c r="AR1974" s="359"/>
      <c r="AS1974" s="257"/>
    </row>
    <row r="1975" spans="1:45" ht="32.1" hidden="1" customHeight="1" outlineLevel="1">
      <c r="A1975" s="434">
        <v>46</v>
      </c>
      <c r="B1975" s="362" t="s">
        <v>529</v>
      </c>
      <c r="C1975" s="242" t="s">
        <v>323</v>
      </c>
      <c r="D1975" s="246"/>
      <c r="E1975" s="246"/>
      <c r="F1975" s="246"/>
      <c r="G1975" s="246"/>
      <c r="H1975" s="246"/>
      <c r="I1975" s="246"/>
      <c r="J1975" s="246"/>
      <c r="K1975" s="246"/>
      <c r="L1975" s="246"/>
      <c r="M1975" s="246"/>
      <c r="N1975" s="246"/>
      <c r="O1975" s="246"/>
      <c r="P1975" s="246"/>
      <c r="Q1975" s="246">
        <v>12</v>
      </c>
      <c r="R1975" s="246"/>
      <c r="S1975" s="246"/>
      <c r="T1975" s="246"/>
      <c r="U1975" s="246"/>
      <c r="V1975" s="246"/>
      <c r="W1975" s="246"/>
      <c r="X1975" s="246"/>
      <c r="Y1975" s="246"/>
      <c r="Z1975" s="246"/>
      <c r="AA1975" s="246"/>
      <c r="AB1975" s="246"/>
      <c r="AC1975" s="246"/>
      <c r="AD1975" s="246"/>
      <c r="AE1975" s="360"/>
      <c r="AF1975" s="349"/>
      <c r="AG1975" s="349"/>
      <c r="AH1975" s="349"/>
      <c r="AI1975" s="349"/>
      <c r="AJ1975" s="349"/>
      <c r="AK1975" s="349"/>
      <c r="AL1975" s="349"/>
      <c r="AM1975" s="349"/>
      <c r="AN1975" s="349"/>
      <c r="AO1975" s="349"/>
      <c r="AP1975" s="349"/>
      <c r="AQ1975" s="349"/>
      <c r="AR1975" s="349"/>
      <c r="AS1975" s="247">
        <f>SUM(AE1975:AR1975)</f>
        <v>0</v>
      </c>
    </row>
    <row r="1976" spans="1:45" ht="15" hidden="1" customHeight="1" outlineLevel="1">
      <c r="A1976" s="434"/>
      <c r="B1976" s="245" t="s">
        <v>759</v>
      </c>
      <c r="C1976" s="242" t="s">
        <v>325</v>
      </c>
      <c r="D1976" s="246"/>
      <c r="E1976" s="246"/>
      <c r="F1976" s="246"/>
      <c r="G1976" s="246"/>
      <c r="H1976" s="246"/>
      <c r="I1976" s="246"/>
      <c r="J1976" s="246"/>
      <c r="K1976" s="246"/>
      <c r="L1976" s="246"/>
      <c r="M1976" s="246"/>
      <c r="N1976" s="246"/>
      <c r="O1976" s="246"/>
      <c r="P1976" s="246"/>
      <c r="Q1976" s="246">
        <f>Q1975</f>
        <v>12</v>
      </c>
      <c r="R1976" s="246"/>
      <c r="S1976" s="246"/>
      <c r="T1976" s="246"/>
      <c r="U1976" s="246"/>
      <c r="V1976" s="246"/>
      <c r="W1976" s="246"/>
      <c r="X1976" s="246"/>
      <c r="Y1976" s="246"/>
      <c r="Z1976" s="246"/>
      <c r="AA1976" s="246"/>
      <c r="AB1976" s="246"/>
      <c r="AC1976" s="246"/>
      <c r="AD1976" s="246"/>
      <c r="AE1976" s="345">
        <f>AE1975</f>
        <v>0</v>
      </c>
      <c r="AF1976" s="345">
        <f t="shared" ref="AF1976:AR1976" si="3764">AF1975</f>
        <v>0</v>
      </c>
      <c r="AG1976" s="345">
        <f t="shared" si="3764"/>
        <v>0</v>
      </c>
      <c r="AH1976" s="345">
        <f t="shared" si="3764"/>
        <v>0</v>
      </c>
      <c r="AI1976" s="345">
        <f t="shared" si="3764"/>
        <v>0</v>
      </c>
      <c r="AJ1976" s="345">
        <f t="shared" si="3764"/>
        <v>0</v>
      </c>
      <c r="AK1976" s="345">
        <f t="shared" si="3764"/>
        <v>0</v>
      </c>
      <c r="AL1976" s="345">
        <f t="shared" si="3764"/>
        <v>0</v>
      </c>
      <c r="AM1976" s="345">
        <f t="shared" si="3764"/>
        <v>0</v>
      </c>
      <c r="AN1976" s="345">
        <f t="shared" si="3764"/>
        <v>0</v>
      </c>
      <c r="AO1976" s="345">
        <f t="shared" si="3764"/>
        <v>0</v>
      </c>
      <c r="AP1976" s="345">
        <f t="shared" si="3764"/>
        <v>0</v>
      </c>
      <c r="AQ1976" s="345">
        <f t="shared" si="3764"/>
        <v>0</v>
      </c>
      <c r="AR1976" s="345">
        <f t="shared" si="3764"/>
        <v>0</v>
      </c>
      <c r="AS1976" s="257"/>
    </row>
    <row r="1977" spans="1:45" ht="15" hidden="1" customHeight="1" outlineLevel="1">
      <c r="A1977" s="434"/>
      <c r="B1977" s="362"/>
      <c r="C1977" s="242"/>
      <c r="D1977" s="242"/>
      <c r="E1977" s="242"/>
      <c r="F1977" s="242"/>
      <c r="G1977" s="242"/>
      <c r="H1977" s="242"/>
      <c r="I1977" s="242"/>
      <c r="J1977" s="242"/>
      <c r="K1977" s="242"/>
      <c r="L1977" s="242"/>
      <c r="M1977" s="242"/>
      <c r="N1977" s="242"/>
      <c r="O1977" s="242"/>
      <c r="P1977" s="242"/>
      <c r="Q1977" s="242"/>
      <c r="R1977" s="242"/>
      <c r="S1977" s="242"/>
      <c r="T1977" s="242"/>
      <c r="U1977" s="242"/>
      <c r="V1977" s="242"/>
      <c r="W1977" s="242"/>
      <c r="X1977" s="242"/>
      <c r="Y1977" s="242"/>
      <c r="Z1977" s="242"/>
      <c r="AA1977" s="242"/>
      <c r="AB1977" s="242"/>
      <c r="AC1977" s="242"/>
      <c r="AD1977" s="242"/>
      <c r="AE1977" s="346"/>
      <c r="AF1977" s="359"/>
      <c r="AG1977" s="359"/>
      <c r="AH1977" s="359"/>
      <c r="AI1977" s="359"/>
      <c r="AJ1977" s="359"/>
      <c r="AK1977" s="359"/>
      <c r="AL1977" s="359"/>
      <c r="AM1977" s="359"/>
      <c r="AN1977" s="359"/>
      <c r="AO1977" s="359"/>
      <c r="AP1977" s="359"/>
      <c r="AQ1977" s="359"/>
      <c r="AR1977" s="359"/>
      <c r="AS1977" s="257"/>
    </row>
    <row r="1978" spans="1:45" ht="35.4" hidden="1" customHeight="1" outlineLevel="1">
      <c r="A1978" s="434">
        <v>47</v>
      </c>
      <c r="B1978" s="362" t="s">
        <v>530</v>
      </c>
      <c r="C1978" s="242" t="s">
        <v>323</v>
      </c>
      <c r="D1978" s="246"/>
      <c r="E1978" s="246"/>
      <c r="F1978" s="246"/>
      <c r="G1978" s="246"/>
      <c r="H1978" s="246"/>
      <c r="I1978" s="246"/>
      <c r="J1978" s="246"/>
      <c r="K1978" s="246"/>
      <c r="L1978" s="246"/>
      <c r="M1978" s="246"/>
      <c r="N1978" s="246"/>
      <c r="O1978" s="246"/>
      <c r="P1978" s="246"/>
      <c r="Q1978" s="246">
        <v>12</v>
      </c>
      <c r="R1978" s="246"/>
      <c r="S1978" s="246"/>
      <c r="T1978" s="246"/>
      <c r="U1978" s="246"/>
      <c r="V1978" s="246"/>
      <c r="W1978" s="246"/>
      <c r="X1978" s="246"/>
      <c r="Y1978" s="246"/>
      <c r="Z1978" s="246"/>
      <c r="AA1978" s="246"/>
      <c r="AB1978" s="246"/>
      <c r="AC1978" s="246"/>
      <c r="AD1978" s="246"/>
      <c r="AE1978" s="360"/>
      <c r="AF1978" s="349"/>
      <c r="AG1978" s="349"/>
      <c r="AH1978" s="349"/>
      <c r="AI1978" s="349"/>
      <c r="AJ1978" s="349"/>
      <c r="AK1978" s="349"/>
      <c r="AL1978" s="349"/>
      <c r="AM1978" s="349"/>
      <c r="AN1978" s="349"/>
      <c r="AO1978" s="349"/>
      <c r="AP1978" s="349"/>
      <c r="AQ1978" s="349"/>
      <c r="AR1978" s="349"/>
      <c r="AS1978" s="247">
        <f>SUM(AE1978:AR1978)</f>
        <v>0</v>
      </c>
    </row>
    <row r="1979" spans="1:45" ht="15" hidden="1" customHeight="1" outlineLevel="1">
      <c r="A1979" s="434"/>
      <c r="B1979" s="245" t="s">
        <v>759</v>
      </c>
      <c r="C1979" s="242" t="s">
        <v>325</v>
      </c>
      <c r="D1979" s="246"/>
      <c r="E1979" s="246"/>
      <c r="F1979" s="246"/>
      <c r="G1979" s="246"/>
      <c r="H1979" s="246"/>
      <c r="I1979" s="246"/>
      <c r="J1979" s="246"/>
      <c r="K1979" s="246"/>
      <c r="L1979" s="246"/>
      <c r="M1979" s="246"/>
      <c r="N1979" s="246"/>
      <c r="O1979" s="246"/>
      <c r="P1979" s="246"/>
      <c r="Q1979" s="246">
        <f>Q1978</f>
        <v>12</v>
      </c>
      <c r="R1979" s="246"/>
      <c r="S1979" s="246"/>
      <c r="T1979" s="246"/>
      <c r="U1979" s="246"/>
      <c r="V1979" s="246"/>
      <c r="W1979" s="246"/>
      <c r="X1979" s="246"/>
      <c r="Y1979" s="246"/>
      <c r="Z1979" s="246"/>
      <c r="AA1979" s="246"/>
      <c r="AB1979" s="246"/>
      <c r="AC1979" s="246"/>
      <c r="AD1979" s="246"/>
      <c r="AE1979" s="345">
        <f>AE1978</f>
        <v>0</v>
      </c>
      <c r="AF1979" s="345">
        <f t="shared" ref="AF1979:AR1979" si="3765">AF1978</f>
        <v>0</v>
      </c>
      <c r="AG1979" s="345">
        <f t="shared" si="3765"/>
        <v>0</v>
      </c>
      <c r="AH1979" s="345">
        <f t="shared" si="3765"/>
        <v>0</v>
      </c>
      <c r="AI1979" s="345">
        <f t="shared" si="3765"/>
        <v>0</v>
      </c>
      <c r="AJ1979" s="345">
        <f t="shared" si="3765"/>
        <v>0</v>
      </c>
      <c r="AK1979" s="345">
        <f t="shared" si="3765"/>
        <v>0</v>
      </c>
      <c r="AL1979" s="345">
        <f t="shared" si="3765"/>
        <v>0</v>
      </c>
      <c r="AM1979" s="345">
        <f t="shared" si="3765"/>
        <v>0</v>
      </c>
      <c r="AN1979" s="345">
        <f t="shared" si="3765"/>
        <v>0</v>
      </c>
      <c r="AO1979" s="345">
        <f t="shared" si="3765"/>
        <v>0</v>
      </c>
      <c r="AP1979" s="345">
        <f t="shared" si="3765"/>
        <v>0</v>
      </c>
      <c r="AQ1979" s="345">
        <f t="shared" si="3765"/>
        <v>0</v>
      </c>
      <c r="AR1979" s="345">
        <f t="shared" si="3765"/>
        <v>0</v>
      </c>
      <c r="AS1979" s="257"/>
    </row>
    <row r="1980" spans="1:45" ht="15" hidden="1" customHeight="1" outlineLevel="1">
      <c r="A1980" s="434"/>
      <c r="B1980" s="362"/>
      <c r="C1980" s="242"/>
      <c r="D1980" s="242"/>
      <c r="E1980" s="242"/>
      <c r="F1980" s="242"/>
      <c r="G1980" s="242"/>
      <c r="H1980" s="242"/>
      <c r="I1980" s="242"/>
      <c r="J1980" s="242"/>
      <c r="K1980" s="242"/>
      <c r="L1980" s="242"/>
      <c r="M1980" s="242"/>
      <c r="N1980" s="242"/>
      <c r="O1980" s="242"/>
      <c r="P1980" s="242"/>
      <c r="Q1980" s="242"/>
      <c r="R1980" s="242"/>
      <c r="S1980" s="242"/>
      <c r="T1980" s="242"/>
      <c r="U1980" s="242"/>
      <c r="V1980" s="242"/>
      <c r="W1980" s="242"/>
      <c r="X1980" s="242"/>
      <c r="Y1980" s="242"/>
      <c r="Z1980" s="242"/>
      <c r="AA1980" s="242"/>
      <c r="AB1980" s="242"/>
      <c r="AC1980" s="242"/>
      <c r="AD1980" s="242"/>
      <c r="AE1980" s="346"/>
      <c r="AF1980" s="359"/>
      <c r="AG1980" s="359"/>
      <c r="AH1980" s="359"/>
      <c r="AI1980" s="359"/>
      <c r="AJ1980" s="359"/>
      <c r="AK1980" s="359"/>
      <c r="AL1980" s="359"/>
      <c r="AM1980" s="359"/>
      <c r="AN1980" s="359"/>
      <c r="AO1980" s="359"/>
      <c r="AP1980" s="359"/>
      <c r="AQ1980" s="359"/>
      <c r="AR1980" s="359"/>
      <c r="AS1980" s="257"/>
    </row>
    <row r="1981" spans="1:45" ht="39.75" hidden="1" customHeight="1" outlineLevel="1">
      <c r="A1981" s="434">
        <v>48</v>
      </c>
      <c r="B1981" s="362" t="s">
        <v>531</v>
      </c>
      <c r="C1981" s="242" t="s">
        <v>323</v>
      </c>
      <c r="D1981" s="246"/>
      <c r="E1981" s="246"/>
      <c r="F1981" s="246"/>
      <c r="G1981" s="246"/>
      <c r="H1981" s="246"/>
      <c r="I1981" s="246"/>
      <c r="J1981" s="246"/>
      <c r="K1981" s="246"/>
      <c r="L1981" s="246"/>
      <c r="M1981" s="246"/>
      <c r="N1981" s="246"/>
      <c r="O1981" s="246"/>
      <c r="P1981" s="246"/>
      <c r="Q1981" s="246">
        <v>12</v>
      </c>
      <c r="R1981" s="246"/>
      <c r="S1981" s="246"/>
      <c r="T1981" s="246"/>
      <c r="U1981" s="246"/>
      <c r="V1981" s="246"/>
      <c r="W1981" s="246"/>
      <c r="X1981" s="246"/>
      <c r="Y1981" s="246"/>
      <c r="Z1981" s="246"/>
      <c r="AA1981" s="246"/>
      <c r="AB1981" s="246"/>
      <c r="AC1981" s="246"/>
      <c r="AD1981" s="246"/>
      <c r="AE1981" s="360"/>
      <c r="AF1981" s="349"/>
      <c r="AG1981" s="349"/>
      <c r="AH1981" s="349"/>
      <c r="AI1981" s="349"/>
      <c r="AJ1981" s="349"/>
      <c r="AK1981" s="349"/>
      <c r="AL1981" s="349"/>
      <c r="AM1981" s="349"/>
      <c r="AN1981" s="349"/>
      <c r="AO1981" s="349"/>
      <c r="AP1981" s="349"/>
      <c r="AQ1981" s="349"/>
      <c r="AR1981" s="349"/>
      <c r="AS1981" s="247">
        <f>SUM(AE1981:AR1981)</f>
        <v>0</v>
      </c>
    </row>
    <row r="1982" spans="1:45" ht="15" hidden="1" customHeight="1" outlineLevel="1">
      <c r="A1982" s="434"/>
      <c r="B1982" s="245" t="s">
        <v>759</v>
      </c>
      <c r="C1982" s="242" t="s">
        <v>325</v>
      </c>
      <c r="D1982" s="246"/>
      <c r="E1982" s="246"/>
      <c r="F1982" s="246"/>
      <c r="G1982" s="246"/>
      <c r="H1982" s="246"/>
      <c r="I1982" s="246"/>
      <c r="J1982" s="246"/>
      <c r="K1982" s="246"/>
      <c r="L1982" s="246"/>
      <c r="M1982" s="246"/>
      <c r="N1982" s="246"/>
      <c r="O1982" s="246"/>
      <c r="P1982" s="246"/>
      <c r="Q1982" s="246">
        <f>Q1981</f>
        <v>12</v>
      </c>
      <c r="R1982" s="246"/>
      <c r="S1982" s="246"/>
      <c r="T1982" s="246"/>
      <c r="U1982" s="246"/>
      <c r="V1982" s="246"/>
      <c r="W1982" s="246"/>
      <c r="X1982" s="246"/>
      <c r="Y1982" s="246"/>
      <c r="Z1982" s="246"/>
      <c r="AA1982" s="246"/>
      <c r="AB1982" s="246"/>
      <c r="AC1982" s="246"/>
      <c r="AD1982" s="246"/>
      <c r="AE1982" s="345">
        <f>AE1981</f>
        <v>0</v>
      </c>
      <c r="AF1982" s="345">
        <f t="shared" ref="AF1982:AR1982" si="3766">AF1981</f>
        <v>0</v>
      </c>
      <c r="AG1982" s="345">
        <f t="shared" si="3766"/>
        <v>0</v>
      </c>
      <c r="AH1982" s="345">
        <f t="shared" si="3766"/>
        <v>0</v>
      </c>
      <c r="AI1982" s="345">
        <f t="shared" si="3766"/>
        <v>0</v>
      </c>
      <c r="AJ1982" s="345">
        <f t="shared" si="3766"/>
        <v>0</v>
      </c>
      <c r="AK1982" s="345">
        <f t="shared" si="3766"/>
        <v>0</v>
      </c>
      <c r="AL1982" s="345">
        <f t="shared" si="3766"/>
        <v>0</v>
      </c>
      <c r="AM1982" s="345">
        <f t="shared" si="3766"/>
        <v>0</v>
      </c>
      <c r="AN1982" s="345">
        <f t="shared" si="3766"/>
        <v>0</v>
      </c>
      <c r="AO1982" s="345">
        <f t="shared" si="3766"/>
        <v>0</v>
      </c>
      <c r="AP1982" s="345">
        <f t="shared" si="3766"/>
        <v>0</v>
      </c>
      <c r="AQ1982" s="345">
        <f t="shared" si="3766"/>
        <v>0</v>
      </c>
      <c r="AR1982" s="345">
        <f t="shared" si="3766"/>
        <v>0</v>
      </c>
      <c r="AS1982" s="257"/>
    </row>
    <row r="1983" spans="1:45" ht="15" hidden="1" customHeight="1" outlineLevel="1">
      <c r="A1983" s="434"/>
      <c r="B1983" s="362"/>
      <c r="C1983" s="242"/>
      <c r="D1983" s="242"/>
      <c r="E1983" s="242"/>
      <c r="F1983" s="242"/>
      <c r="G1983" s="242"/>
      <c r="H1983" s="242"/>
      <c r="I1983" s="242"/>
      <c r="J1983" s="242"/>
      <c r="K1983" s="242"/>
      <c r="L1983" s="242"/>
      <c r="M1983" s="242"/>
      <c r="N1983" s="242"/>
      <c r="O1983" s="242"/>
      <c r="P1983" s="242"/>
      <c r="Q1983" s="242"/>
      <c r="R1983" s="242"/>
      <c r="S1983" s="242"/>
      <c r="T1983" s="242"/>
      <c r="U1983" s="242"/>
      <c r="V1983" s="242"/>
      <c r="W1983" s="242"/>
      <c r="X1983" s="242"/>
      <c r="Y1983" s="242"/>
      <c r="Z1983" s="242"/>
      <c r="AA1983" s="242"/>
      <c r="AB1983" s="242"/>
      <c r="AC1983" s="242"/>
      <c r="AD1983" s="242"/>
      <c r="AE1983" s="346"/>
      <c r="AF1983" s="359"/>
      <c r="AG1983" s="359"/>
      <c r="AH1983" s="359"/>
      <c r="AI1983" s="359"/>
      <c r="AJ1983" s="359"/>
      <c r="AK1983" s="359"/>
      <c r="AL1983" s="359"/>
      <c r="AM1983" s="359"/>
      <c r="AN1983" s="359"/>
      <c r="AO1983" s="359"/>
      <c r="AP1983" s="359"/>
      <c r="AQ1983" s="359"/>
      <c r="AR1983" s="359"/>
      <c r="AS1983" s="257"/>
    </row>
    <row r="1984" spans="1:45" ht="33" hidden="1" customHeight="1" outlineLevel="1">
      <c r="A1984" s="434">
        <v>49</v>
      </c>
      <c r="B1984" s="362" t="s">
        <v>532</v>
      </c>
      <c r="C1984" s="242" t="s">
        <v>323</v>
      </c>
      <c r="D1984" s="246"/>
      <c r="E1984" s="246"/>
      <c r="F1984" s="246"/>
      <c r="G1984" s="246"/>
      <c r="H1984" s="246"/>
      <c r="I1984" s="246"/>
      <c r="J1984" s="246"/>
      <c r="K1984" s="246"/>
      <c r="L1984" s="246"/>
      <c r="M1984" s="246"/>
      <c r="N1984" s="246"/>
      <c r="O1984" s="246"/>
      <c r="P1984" s="246"/>
      <c r="Q1984" s="246">
        <v>12</v>
      </c>
      <c r="R1984" s="246"/>
      <c r="S1984" s="246"/>
      <c r="T1984" s="246"/>
      <c r="U1984" s="246"/>
      <c r="V1984" s="246"/>
      <c r="W1984" s="246"/>
      <c r="X1984" s="246"/>
      <c r="Y1984" s="246"/>
      <c r="Z1984" s="246"/>
      <c r="AA1984" s="246"/>
      <c r="AB1984" s="246"/>
      <c r="AC1984" s="246"/>
      <c r="AD1984" s="246"/>
      <c r="AE1984" s="360"/>
      <c r="AF1984" s="349"/>
      <c r="AG1984" s="349"/>
      <c r="AH1984" s="349"/>
      <c r="AI1984" s="349"/>
      <c r="AJ1984" s="349"/>
      <c r="AK1984" s="349"/>
      <c r="AL1984" s="349"/>
      <c r="AM1984" s="349"/>
      <c r="AN1984" s="349"/>
      <c r="AO1984" s="349"/>
      <c r="AP1984" s="349"/>
      <c r="AQ1984" s="349"/>
      <c r="AR1984" s="349"/>
      <c r="AS1984" s="247">
        <f>SUM(AE1984:AR1984)</f>
        <v>0</v>
      </c>
    </row>
    <row r="1985" spans="1:45" ht="15" hidden="1" customHeight="1" outlineLevel="1">
      <c r="A1985" s="434"/>
      <c r="B1985" s="245" t="s">
        <v>759</v>
      </c>
      <c r="C1985" s="242" t="s">
        <v>325</v>
      </c>
      <c r="D1985" s="246"/>
      <c r="E1985" s="246"/>
      <c r="F1985" s="246"/>
      <c r="G1985" s="246"/>
      <c r="H1985" s="246"/>
      <c r="I1985" s="246"/>
      <c r="J1985" s="246"/>
      <c r="K1985" s="246"/>
      <c r="L1985" s="246"/>
      <c r="M1985" s="246"/>
      <c r="N1985" s="246"/>
      <c r="O1985" s="246"/>
      <c r="P1985" s="246"/>
      <c r="Q1985" s="246">
        <f>Q1984</f>
        <v>12</v>
      </c>
      <c r="R1985" s="246"/>
      <c r="S1985" s="246"/>
      <c r="T1985" s="246"/>
      <c r="U1985" s="246"/>
      <c r="V1985" s="246"/>
      <c r="W1985" s="246"/>
      <c r="X1985" s="246"/>
      <c r="Y1985" s="246"/>
      <c r="Z1985" s="246"/>
      <c r="AA1985" s="246"/>
      <c r="AB1985" s="246"/>
      <c r="AC1985" s="246"/>
      <c r="AD1985" s="246"/>
      <c r="AE1985" s="345">
        <f>AE1984</f>
        <v>0</v>
      </c>
      <c r="AF1985" s="345">
        <f t="shared" ref="AF1985:AR1985" si="3767">AF1984</f>
        <v>0</v>
      </c>
      <c r="AG1985" s="345">
        <f t="shared" si="3767"/>
        <v>0</v>
      </c>
      <c r="AH1985" s="345">
        <f t="shared" si="3767"/>
        <v>0</v>
      </c>
      <c r="AI1985" s="345">
        <f t="shared" si="3767"/>
        <v>0</v>
      </c>
      <c r="AJ1985" s="345">
        <f t="shared" si="3767"/>
        <v>0</v>
      </c>
      <c r="AK1985" s="345">
        <f t="shared" si="3767"/>
        <v>0</v>
      </c>
      <c r="AL1985" s="345">
        <f t="shared" si="3767"/>
        <v>0</v>
      </c>
      <c r="AM1985" s="345">
        <f t="shared" si="3767"/>
        <v>0</v>
      </c>
      <c r="AN1985" s="345">
        <f t="shared" si="3767"/>
        <v>0</v>
      </c>
      <c r="AO1985" s="345">
        <f t="shared" si="3767"/>
        <v>0</v>
      </c>
      <c r="AP1985" s="345">
        <f t="shared" si="3767"/>
        <v>0</v>
      </c>
      <c r="AQ1985" s="345">
        <f t="shared" si="3767"/>
        <v>0</v>
      </c>
      <c r="AR1985" s="345">
        <f t="shared" si="3767"/>
        <v>0</v>
      </c>
      <c r="AS1985" s="257"/>
    </row>
    <row r="1986" spans="1:45" ht="15" hidden="1" customHeight="1" outlineLevel="1">
      <c r="A1986" s="434"/>
      <c r="B1986" s="245"/>
      <c r="C1986" s="242"/>
      <c r="D1986" s="617"/>
      <c r="E1986" s="617"/>
      <c r="F1986" s="617"/>
      <c r="G1986" s="617"/>
      <c r="H1986" s="617"/>
      <c r="I1986" s="617"/>
      <c r="J1986" s="617"/>
      <c r="K1986" s="617"/>
      <c r="L1986" s="617"/>
      <c r="M1986" s="617"/>
      <c r="N1986" s="617"/>
      <c r="O1986" s="617"/>
      <c r="P1986" s="617"/>
      <c r="Q1986" s="617"/>
      <c r="R1986" s="617"/>
      <c r="S1986" s="617"/>
      <c r="T1986" s="617"/>
      <c r="U1986" s="617"/>
      <c r="V1986" s="617"/>
      <c r="W1986" s="617"/>
      <c r="X1986" s="617"/>
      <c r="Y1986" s="617"/>
      <c r="Z1986" s="617"/>
      <c r="AA1986" s="617"/>
      <c r="AB1986" s="617"/>
      <c r="AC1986" s="617"/>
      <c r="AD1986" s="617"/>
      <c r="AE1986" s="345"/>
      <c r="AF1986" s="345"/>
      <c r="AG1986" s="345"/>
      <c r="AH1986" s="345"/>
      <c r="AI1986" s="345"/>
      <c r="AJ1986" s="345"/>
      <c r="AK1986" s="345"/>
      <c r="AL1986" s="345"/>
      <c r="AM1986" s="345"/>
      <c r="AN1986" s="345"/>
      <c r="AO1986" s="345"/>
      <c r="AP1986" s="345"/>
      <c r="AQ1986" s="345"/>
      <c r="AR1986" s="345"/>
      <c r="AS1986" s="257"/>
    </row>
    <row r="1987" spans="1:45" ht="15.6" hidden="1" outlineLevel="1">
      <c r="A1987" s="434"/>
      <c r="B1987" s="622" t="s">
        <v>633</v>
      </c>
      <c r="AS1987" s="618"/>
    </row>
    <row r="1988" spans="1:45" ht="15" hidden="1" outlineLevel="1">
      <c r="A1988" s="434">
        <v>50</v>
      </c>
      <c r="B1988" s="245"/>
      <c r="AS1988" s="618"/>
    </row>
    <row r="1989" spans="1:45" ht="15.6" hidden="1" outlineLevel="1">
      <c r="A1989" s="434"/>
      <c r="B1989" s="362" t="s">
        <v>634</v>
      </c>
      <c r="C1989" s="242" t="s">
        <v>323</v>
      </c>
      <c r="D1989" s="246"/>
      <c r="E1989" s="246"/>
      <c r="F1989" s="246"/>
      <c r="G1989" s="246"/>
      <c r="H1989" s="246"/>
      <c r="I1989" s="246"/>
      <c r="J1989" s="246"/>
      <c r="K1989" s="246"/>
      <c r="L1989" s="246"/>
      <c r="M1989" s="246"/>
      <c r="N1989" s="246"/>
      <c r="O1989" s="246"/>
      <c r="P1989" s="246"/>
      <c r="Q1989" s="246">
        <v>12</v>
      </c>
      <c r="R1989" s="246"/>
      <c r="S1989" s="246"/>
      <c r="T1989" s="246"/>
      <c r="U1989" s="246"/>
      <c r="V1989" s="246"/>
      <c r="W1989" s="246"/>
      <c r="X1989" s="246"/>
      <c r="Y1989" s="246"/>
      <c r="Z1989" s="246"/>
      <c r="AA1989" s="246"/>
      <c r="AB1989" s="246"/>
      <c r="AC1989" s="246"/>
      <c r="AD1989" s="246"/>
      <c r="AE1989" s="360"/>
      <c r="AF1989" s="349"/>
      <c r="AG1989" s="349"/>
      <c r="AH1989" s="349"/>
      <c r="AI1989" s="349"/>
      <c r="AJ1989" s="349"/>
      <c r="AK1989" s="349"/>
      <c r="AL1989" s="349"/>
      <c r="AM1989" s="349"/>
      <c r="AN1989" s="349"/>
      <c r="AO1989" s="349"/>
      <c r="AP1989" s="349"/>
      <c r="AQ1989" s="349"/>
      <c r="AR1989" s="349"/>
      <c r="AS1989" s="247">
        <f>SUM(AE1989:AR1989)</f>
        <v>0</v>
      </c>
    </row>
    <row r="1990" spans="1:45" ht="15" hidden="1" outlineLevel="1">
      <c r="A1990" s="434"/>
      <c r="B1990" s="245" t="s">
        <v>759</v>
      </c>
      <c r="C1990" s="242" t="s">
        <v>325</v>
      </c>
      <c r="D1990" s="246"/>
      <c r="E1990" s="246"/>
      <c r="F1990" s="246"/>
      <c r="G1990" s="246"/>
      <c r="H1990" s="246"/>
      <c r="I1990" s="246"/>
      <c r="J1990" s="246"/>
      <c r="K1990" s="246"/>
      <c r="L1990" s="246"/>
      <c r="M1990" s="246"/>
      <c r="N1990" s="246"/>
      <c r="O1990" s="246"/>
      <c r="P1990" s="246"/>
      <c r="Q1990" s="246">
        <f>Q1989</f>
        <v>12</v>
      </c>
      <c r="R1990" s="246"/>
      <c r="S1990" s="246"/>
      <c r="T1990" s="246"/>
      <c r="U1990" s="246"/>
      <c r="V1990" s="246"/>
      <c r="W1990" s="246"/>
      <c r="X1990" s="246"/>
      <c r="Y1990" s="246"/>
      <c r="Z1990" s="246"/>
      <c r="AA1990" s="246"/>
      <c r="AB1990" s="246"/>
      <c r="AC1990" s="246"/>
      <c r="AD1990" s="246"/>
      <c r="AE1990" s="345">
        <f>AE1989</f>
        <v>0</v>
      </c>
      <c r="AF1990" s="345">
        <f t="shared" ref="AF1990:AR1990" si="3768">AF1989</f>
        <v>0</v>
      </c>
      <c r="AG1990" s="345">
        <f t="shared" si="3768"/>
        <v>0</v>
      </c>
      <c r="AH1990" s="345">
        <f t="shared" si="3768"/>
        <v>0</v>
      </c>
      <c r="AI1990" s="345">
        <f t="shared" si="3768"/>
        <v>0</v>
      </c>
      <c r="AJ1990" s="345">
        <f t="shared" si="3768"/>
        <v>0</v>
      </c>
      <c r="AK1990" s="345">
        <f t="shared" si="3768"/>
        <v>0</v>
      </c>
      <c r="AL1990" s="345">
        <f t="shared" si="3768"/>
        <v>0</v>
      </c>
      <c r="AM1990" s="345">
        <f t="shared" si="3768"/>
        <v>0</v>
      </c>
      <c r="AN1990" s="345">
        <f t="shared" si="3768"/>
        <v>0</v>
      </c>
      <c r="AO1990" s="345">
        <f t="shared" si="3768"/>
        <v>0</v>
      </c>
      <c r="AP1990" s="345">
        <f t="shared" si="3768"/>
        <v>0</v>
      </c>
      <c r="AQ1990" s="345">
        <f t="shared" si="3768"/>
        <v>0</v>
      </c>
      <c r="AR1990" s="345">
        <f t="shared" si="3768"/>
        <v>0</v>
      </c>
      <c r="AS1990" s="257"/>
    </row>
    <row r="1991" spans="1:45" ht="15.75" hidden="1" customHeight="1" outlineLevel="1">
      <c r="A1991" s="434"/>
      <c r="B1991" s="245"/>
      <c r="C1991" s="256"/>
      <c r="D1991" s="242"/>
      <c r="E1991" s="242"/>
      <c r="F1991" s="242"/>
      <c r="G1991" s="242"/>
      <c r="H1991" s="242"/>
      <c r="I1991" s="242"/>
      <c r="J1991" s="242"/>
      <c r="K1991" s="242"/>
      <c r="L1991" s="242"/>
      <c r="M1991" s="242"/>
      <c r="N1991" s="242"/>
      <c r="O1991" s="242"/>
      <c r="P1991" s="242"/>
      <c r="Q1991" s="242"/>
      <c r="R1991" s="242"/>
      <c r="S1991" s="242"/>
      <c r="T1991" s="242"/>
      <c r="U1991" s="242"/>
      <c r="V1991" s="242"/>
      <c r="W1991" s="242"/>
      <c r="X1991" s="242"/>
      <c r="Y1991" s="242"/>
      <c r="Z1991" s="242"/>
      <c r="AA1991" s="242"/>
      <c r="AB1991" s="242"/>
      <c r="AC1991" s="242"/>
      <c r="AD1991" s="242"/>
      <c r="AE1991" s="252"/>
      <c r="AF1991" s="252"/>
      <c r="AG1991" s="252"/>
      <c r="AH1991" s="252"/>
      <c r="AI1991" s="252"/>
      <c r="AJ1991" s="252"/>
      <c r="AK1991" s="252"/>
      <c r="AL1991" s="252"/>
      <c r="AM1991" s="252"/>
      <c r="AN1991" s="252"/>
      <c r="AO1991" s="252"/>
      <c r="AP1991" s="252"/>
      <c r="AQ1991" s="252"/>
      <c r="AR1991" s="252"/>
      <c r="AS1991" s="257"/>
    </row>
    <row r="1992" spans="1:45" ht="15.6" collapsed="1">
      <c r="B1992" s="277" t="s">
        <v>760</v>
      </c>
      <c r="C1992" s="279"/>
      <c r="D1992" s="279">
        <f>SUM(D1830:D1985)</f>
        <v>0</v>
      </c>
      <c r="E1992" s="279"/>
      <c r="F1992" s="279"/>
      <c r="G1992" s="279"/>
      <c r="H1992" s="279"/>
      <c r="I1992" s="279"/>
      <c r="J1992" s="279"/>
      <c r="K1992" s="279"/>
      <c r="L1992" s="279"/>
      <c r="M1992" s="279"/>
      <c r="N1992" s="279"/>
      <c r="O1992" s="279"/>
      <c r="P1992" s="279"/>
      <c r="Q1992" s="279"/>
      <c r="R1992" s="279">
        <f>SUM(R1830:R1985)</f>
        <v>0</v>
      </c>
      <c r="S1992" s="279"/>
      <c r="T1992" s="279"/>
      <c r="U1992" s="279"/>
      <c r="V1992" s="279"/>
      <c r="W1992" s="279"/>
      <c r="X1992" s="279"/>
      <c r="Y1992" s="279"/>
      <c r="Z1992" s="279"/>
      <c r="AA1992" s="279"/>
      <c r="AB1992" s="279"/>
      <c r="AC1992" s="279"/>
      <c r="AD1992" s="279"/>
      <c r="AE1992" s="279">
        <f>IF(AE1828="kWh",SUMPRODUCT(D1830:D1985,AE1830:AE1985))</f>
        <v>0</v>
      </c>
      <c r="AF1992" s="279">
        <f>IF(AF1828="kWh",SUMPRODUCT(D1830:D1985,AF1830:AF1985))</f>
        <v>0</v>
      </c>
      <c r="AG1992" s="279">
        <f>IF(AG1828="kw",SUMPRODUCT(Q1830:Q1985,R1830:R1985,AG1830:AG1985),SUMPRODUCT(D1830:D1985,AG1830:AG1985))</f>
        <v>0</v>
      </c>
      <c r="AH1992" s="279">
        <f>IF(AH1828="kw",SUMPRODUCT(Q1830:Q1985,R1830:R1985,AH1830:AH1985),SUMPRODUCT(D1830:D1985,AH1830:AH1985))</f>
        <v>0</v>
      </c>
      <c r="AI1992" s="279">
        <f>IF(AI1828="kw",SUMPRODUCT(Q1830:Q1985,R1830:R1985,AI1830:AI1985),SUMPRODUCT(D1830:D1985,AI1830:AI1985))</f>
        <v>0</v>
      </c>
      <c r="AJ1992" s="279">
        <f>IF(AJ1828="kw",SUMPRODUCT(Q1830:Q1985,R1830:R1985,AJ1830:AJ1985),SUMPRODUCT(D1830:D1985,AJ1830:AJ1985))</f>
        <v>0</v>
      </c>
      <c r="AK1992" s="279">
        <f>IF(AK1828="kw",SUMPRODUCT(Q1830:Q1985,R1830:R1985,AK1830:AK1985),SUMPRODUCT(D1830:D1985,AK1830:AK1985))</f>
        <v>0</v>
      </c>
      <c r="AL1992" s="279">
        <f>IF(AL1828="kw",SUMPRODUCT(Q1830:Q1985,R1830:R1985,AL1830:AL1985),SUMPRODUCT(D1830:D1985,AL1830:AL1985))</f>
        <v>0</v>
      </c>
      <c r="AM1992" s="279">
        <f>IF(AM1828="kw",SUMPRODUCT(Q1830:Q1985,R1830:R1985,AM1830:AM1985),SUMPRODUCT(D1830:D1985,AM1830:AM1985))</f>
        <v>0</v>
      </c>
      <c r="AN1992" s="279">
        <f>IF(AN1828="kw",SUMPRODUCT(Q1830:Q1985,R1830:R1985,AN1830:AN1985),SUMPRODUCT(D1830:D1985,AN1830:AN1985))</f>
        <v>0</v>
      </c>
      <c r="AO1992" s="279">
        <f>IF(AO1828="kw",SUMPRODUCT(Q1830:Q1985,R1830:R1985,AO1830:AO1985),SUMPRODUCT(D1830:D1985,AO1830:AO1985))</f>
        <v>0</v>
      </c>
      <c r="AP1992" s="279">
        <f>IF(AP1828="kw",SUMPRODUCT(Q1830:Q1985,R1830:R1985,AP1830:AP1985),SUMPRODUCT(D1830:D1985,AP1830:AP1985))</f>
        <v>0</v>
      </c>
      <c r="AQ1992" s="279">
        <f>IF(AQ1828="kw",SUMPRODUCT(Q1830:Q1985,R1830:R1985,AQ1830:AQ1985),SUMPRODUCT(D1830:D1985,AQ1830:AQ1985))</f>
        <v>0</v>
      </c>
      <c r="AR1992" s="279">
        <f>IF(AR1828="kw",SUMPRODUCT(Q1830:Q1985,R1830:R1985,AR1830:AR1985),SUMPRODUCT(D1830:D1985,AR1830:AR1985))</f>
        <v>0</v>
      </c>
      <c r="AS1992" s="280"/>
    </row>
    <row r="1993" spans="1:45" ht="15.6">
      <c r="B1993" s="332" t="s">
        <v>761</v>
      </c>
      <c r="C1993" s="333"/>
      <c r="D1993" s="333"/>
      <c r="E1993" s="333"/>
      <c r="F1993" s="333"/>
      <c r="G1993" s="333"/>
      <c r="H1993" s="333"/>
      <c r="I1993" s="333"/>
      <c r="J1993" s="333"/>
      <c r="K1993" s="333"/>
      <c r="L1993" s="333"/>
      <c r="M1993" s="333"/>
      <c r="N1993" s="333"/>
      <c r="O1993" s="333"/>
      <c r="P1993" s="333"/>
      <c r="Q1993" s="333"/>
      <c r="R1993" s="333"/>
      <c r="S1993" s="333"/>
      <c r="T1993" s="333"/>
      <c r="U1993" s="333"/>
      <c r="V1993" s="333"/>
      <c r="W1993" s="333"/>
      <c r="X1993" s="333"/>
      <c r="Y1993" s="333"/>
      <c r="Z1993" s="333"/>
      <c r="AA1993" s="333"/>
      <c r="AB1993" s="333"/>
      <c r="AC1993" s="333"/>
      <c r="AD1993" s="333"/>
      <c r="AE1993" s="333">
        <f>HLOOKUP(AE1827,'2. LRAMVA Threshold'!$B$56:$Q$74,14,FALSE)</f>
        <v>0</v>
      </c>
      <c r="AF1993" s="333">
        <f>HLOOKUP(AF1827,'2. LRAMVA Threshold'!$B$56:$Q$74,14,FALSE)</f>
        <v>13063772.359999999</v>
      </c>
      <c r="AG1993" s="333">
        <f>HLOOKUP(AG1827,'2. LRAMVA Threshold'!$B$56:$Q$74,14,FALSE)</f>
        <v>63623</v>
      </c>
      <c r="AH1993" s="333">
        <f>HLOOKUP(AH1827,'2. LRAMVA Threshold'!$B$56:$Q$74,14,FALSE)</f>
        <v>67382</v>
      </c>
      <c r="AI1993" s="333">
        <f>HLOOKUP(AI1827,'2. LRAMVA Threshold'!$B$56:$Q$74,14,FALSE)</f>
        <v>51632</v>
      </c>
      <c r="AJ1993" s="333">
        <f>HLOOKUP(AJ1827,'2. LRAMVA Threshold'!$B$56:$Q$74,14,FALSE)</f>
        <v>74650.13</v>
      </c>
      <c r="AK1993" s="333">
        <f>HLOOKUP(AK1827,'2. LRAMVA Threshold'!$B$56:$Q$74,14,FALSE)</f>
        <v>6282</v>
      </c>
      <c r="AL1993" s="333">
        <f>HLOOKUP(AL1827,'2. LRAMVA Threshold'!$B$56:$Q$74,14,FALSE)</f>
        <v>0</v>
      </c>
      <c r="AM1993" s="333">
        <f>HLOOKUP(AM1827,'2. LRAMVA Threshold'!$B$56:$Q$74,14,FALSE)</f>
        <v>0</v>
      </c>
      <c r="AN1993" s="333">
        <f>HLOOKUP(AN1827,'2. LRAMVA Threshold'!$B$56:$Q$74,14,FALSE)</f>
        <v>0</v>
      </c>
      <c r="AO1993" s="333">
        <f>HLOOKUP(AO1827,'2. LRAMVA Threshold'!$B$56:$Q$74,14,FALSE)</f>
        <v>0</v>
      </c>
      <c r="AP1993" s="333">
        <f>HLOOKUP(AP1827,'2. LRAMVA Threshold'!$B$56:$Q$74,14,FALSE)</f>
        <v>0</v>
      </c>
      <c r="AQ1993" s="333">
        <f>HLOOKUP(AQ1827,'2. LRAMVA Threshold'!$B$56:$Q$74,14,FALSE)</f>
        <v>0</v>
      </c>
      <c r="AR1993" s="333">
        <f>HLOOKUP(AR1827,'2. LRAMVA Threshold'!$B$56:$Q$74,14,FALSE)</f>
        <v>0</v>
      </c>
      <c r="AS1993" s="369"/>
    </row>
    <row r="1994" spans="1:45" ht="15">
      <c r="B1994" s="426"/>
      <c r="C1994" s="335"/>
      <c r="D1994" s="336"/>
      <c r="E1994" s="336"/>
      <c r="F1994" s="336"/>
      <c r="G1994" s="336"/>
      <c r="H1994" s="336"/>
      <c r="I1994" s="336"/>
      <c r="J1994" s="336"/>
      <c r="K1994" s="336"/>
      <c r="L1994" s="336"/>
      <c r="M1994" s="336"/>
      <c r="N1994" s="336"/>
      <c r="O1994" s="336"/>
      <c r="P1994" s="336"/>
      <c r="Q1994" s="336"/>
      <c r="R1994" s="337"/>
      <c r="S1994" s="336"/>
      <c r="T1994" s="336"/>
      <c r="U1994" s="336"/>
      <c r="V1994" s="338"/>
      <c r="W1994" s="338"/>
      <c r="X1994" s="338"/>
      <c r="Y1994" s="338"/>
      <c r="Z1994" s="336"/>
      <c r="AA1994" s="336"/>
      <c r="AB1994" s="336"/>
      <c r="AC1994" s="336"/>
      <c r="AD1994" s="336"/>
      <c r="AE1994" s="339"/>
      <c r="AF1994" s="339"/>
      <c r="AG1994" s="339"/>
      <c r="AH1994" s="339"/>
      <c r="AI1994" s="339"/>
      <c r="AJ1994" s="339"/>
      <c r="AK1994" s="339"/>
      <c r="AL1994" s="339"/>
      <c r="AM1994" s="339"/>
      <c r="AN1994" s="339"/>
      <c r="AO1994" s="339"/>
      <c r="AP1994" s="339"/>
      <c r="AQ1994" s="339"/>
      <c r="AR1994" s="339"/>
      <c r="AS1994" s="340"/>
    </row>
    <row r="1995" spans="1:45" ht="15">
      <c r="B1995" s="274" t="s">
        <v>762</v>
      </c>
      <c r="C1995" s="287"/>
      <c r="D1995" s="287"/>
      <c r="E1995" s="320"/>
      <c r="F1995" s="320"/>
      <c r="G1995" s="320"/>
      <c r="H1995" s="320"/>
      <c r="I1995" s="320"/>
      <c r="J1995" s="320"/>
      <c r="K1995" s="320"/>
      <c r="L1995" s="320"/>
      <c r="M1995" s="320"/>
      <c r="N1995" s="320"/>
      <c r="O1995" s="320"/>
      <c r="P1995" s="320"/>
      <c r="Q1995" s="320"/>
      <c r="R1995" s="242"/>
      <c r="S1995" s="289"/>
      <c r="T1995" s="289"/>
      <c r="U1995" s="289"/>
      <c r="V1995" s="288"/>
      <c r="W1995" s="288"/>
      <c r="X1995" s="288"/>
      <c r="Y1995" s="288"/>
      <c r="Z1995" s="289"/>
      <c r="AA1995" s="289"/>
      <c r="AB1995" s="289"/>
      <c r="AC1995" s="289"/>
      <c r="AD1995" s="289"/>
      <c r="AE1995" s="290">
        <f>HLOOKUP(AE35,'3.  Distribution Rates'!$C$122:$P$136,15,FALSE)</f>
        <v>0</v>
      </c>
      <c r="AF1995" s="290">
        <f>HLOOKUP(AF35,'3.  Distribution Rates'!$C$122:$P$137,16,FALSE)</f>
        <v>0</v>
      </c>
      <c r="AG1995" s="290">
        <f>HLOOKUP(AG35,'3.  Distribution Rates'!$C$122:$P$137,16,FALSE)</f>
        <v>0</v>
      </c>
      <c r="AH1995" s="290">
        <f>HLOOKUP(AH35,'3.  Distribution Rates'!$C$122:$P$137,16,FALSE)</f>
        <v>0</v>
      </c>
      <c r="AI1995" s="290">
        <f>HLOOKUP(AI35,'3.  Distribution Rates'!$C$122:$P$137,16,FALSE)</f>
        <v>0</v>
      </c>
      <c r="AJ1995" s="290">
        <f>HLOOKUP(AJ35,'3.  Distribution Rates'!$C$122:$P$137,16,FALSE)</f>
        <v>0</v>
      </c>
      <c r="AK1995" s="290">
        <f>HLOOKUP(AK35,'3.  Distribution Rates'!$C$122:$P$137,16,FALSE)</f>
        <v>0</v>
      </c>
      <c r="AL1995" s="290">
        <f>HLOOKUP(AL35,'3.  Distribution Rates'!$C$122:$P$137,16,FALSE)</f>
        <v>0</v>
      </c>
      <c r="AM1995" s="290">
        <f>HLOOKUP(AM35,'3.  Distribution Rates'!$C$122:$P$137,16,FALSE)</f>
        <v>0</v>
      </c>
      <c r="AN1995" s="290">
        <f>HLOOKUP(AN35,'3.  Distribution Rates'!$C$122:$P$137,16,FALSE)</f>
        <v>0</v>
      </c>
      <c r="AO1995" s="290">
        <f>HLOOKUP(AO35,'3.  Distribution Rates'!$C$122:$P$137,16,FALSE)</f>
        <v>0</v>
      </c>
      <c r="AP1995" s="290">
        <f>HLOOKUP(AP35,'3.  Distribution Rates'!$C$122:$P$137,16,FALSE)</f>
        <v>0</v>
      </c>
      <c r="AQ1995" s="290">
        <f>HLOOKUP(AQ35,'3.  Distribution Rates'!$C$122:$P$137,16,FALSE)</f>
        <v>0</v>
      </c>
      <c r="AR1995" s="290">
        <f>HLOOKUP(AR35,'3.  Distribution Rates'!$C$122:$P$137,16,FALSE)</f>
        <v>0</v>
      </c>
      <c r="AS1995" s="371"/>
    </row>
    <row r="1996" spans="1:45" ht="15">
      <c r="B1996" s="274" t="s">
        <v>763</v>
      </c>
      <c r="C1996" s="292"/>
      <c r="D1996" s="234"/>
      <c r="E1996" s="231"/>
      <c r="F1996" s="231"/>
      <c r="G1996" s="231"/>
      <c r="H1996" s="231"/>
      <c r="I1996" s="231"/>
      <c r="J1996" s="231"/>
      <c r="K1996" s="231"/>
      <c r="L1996" s="231"/>
      <c r="M1996" s="231"/>
      <c r="N1996" s="231"/>
      <c r="O1996" s="231"/>
      <c r="P1996" s="231"/>
      <c r="Q1996" s="231"/>
      <c r="R1996" s="242"/>
      <c r="S1996" s="231"/>
      <c r="T1996" s="231"/>
      <c r="U1996" s="231"/>
      <c r="V1996" s="234"/>
      <c r="W1996" s="234"/>
      <c r="X1996" s="234"/>
      <c r="Y1996" s="234"/>
      <c r="Z1996" s="231"/>
      <c r="AA1996" s="231"/>
      <c r="AB1996" s="231"/>
      <c r="AC1996" s="231"/>
      <c r="AD1996" s="231"/>
      <c r="AE1996" s="322">
        <f>'4.  2011-2014 LRAM'!AM340*AE1995</f>
        <v>0</v>
      </c>
      <c r="AF1996" s="322">
        <f>'4.  2011-2014 LRAM'!AN340*AF1995</f>
        <v>0</v>
      </c>
      <c r="AG1996" s="322">
        <f>'4.  2011-2014 LRAM'!AO340*AG1995</f>
        <v>0</v>
      </c>
      <c r="AH1996" s="322">
        <f>'4.  2011-2014 LRAM'!AP340*AH1995</f>
        <v>0</v>
      </c>
      <c r="AI1996" s="322">
        <f>'4.  2011-2014 LRAM'!AQ340*AI1995</f>
        <v>0</v>
      </c>
      <c r="AJ1996" s="322">
        <f>'4.  2011-2014 LRAM'!AR340*AJ1995</f>
        <v>0</v>
      </c>
      <c r="AK1996" s="322">
        <f>'4.  2011-2014 LRAM'!AS340*AK1995</f>
        <v>0</v>
      </c>
      <c r="AL1996" s="322">
        <f>'4.  2011-2014 LRAM'!AT340*AL1995</f>
        <v>0</v>
      </c>
      <c r="AM1996" s="322">
        <f>'4.  2011-2014 LRAM'!AU340*AM1995</f>
        <v>0</v>
      </c>
      <c r="AN1996" s="322">
        <f>'4.  2011-2014 LRAM'!AV340*AN1995</f>
        <v>0</v>
      </c>
      <c r="AO1996" s="322">
        <f>'4.  2011-2014 LRAM'!AW340*AO1995</f>
        <v>0</v>
      </c>
      <c r="AP1996" s="322">
        <f>'4.  2011-2014 LRAM'!AX340*AP1995</f>
        <v>0</v>
      </c>
      <c r="AQ1996" s="322">
        <f>'4.  2011-2014 LRAM'!AY340*AQ1995</f>
        <v>0</v>
      </c>
      <c r="AR1996" s="322">
        <f>'4.  2011-2014 LRAM'!AZ340*AR1995</f>
        <v>0</v>
      </c>
      <c r="AS1996" s="507">
        <f>SUM(AE1996:AR1996)</f>
        <v>0</v>
      </c>
    </row>
    <row r="1997" spans="1:45" ht="15">
      <c r="B1997" s="274" t="s">
        <v>764</v>
      </c>
      <c r="C1997" s="292"/>
      <c r="D1997" s="234"/>
      <c r="E1997" s="231"/>
      <c r="F1997" s="231"/>
      <c r="G1997" s="231"/>
      <c r="H1997" s="231"/>
      <c r="I1997" s="231"/>
      <c r="J1997" s="231"/>
      <c r="K1997" s="231"/>
      <c r="L1997" s="231"/>
      <c r="M1997" s="231"/>
      <c r="N1997" s="231"/>
      <c r="O1997" s="231"/>
      <c r="P1997" s="231"/>
      <c r="Q1997" s="231"/>
      <c r="R1997" s="242"/>
      <c r="S1997" s="231"/>
      <c r="T1997" s="231"/>
      <c r="U1997" s="231"/>
      <c r="V1997" s="234"/>
      <c r="W1997" s="234"/>
      <c r="X1997" s="234"/>
      <c r="Y1997" s="234"/>
      <c r="Z1997" s="231"/>
      <c r="AA1997" s="231"/>
      <c r="AB1997" s="231"/>
      <c r="AC1997" s="231"/>
      <c r="AD1997" s="231"/>
      <c r="AE1997" s="322">
        <f>'4.  2011-2014 LRAM'!AM479*AE1995</f>
        <v>0</v>
      </c>
      <c r="AF1997" s="322">
        <f>'4.  2011-2014 LRAM'!AN479*AF1995</f>
        <v>0</v>
      </c>
      <c r="AG1997" s="322">
        <f>'4.  2011-2014 LRAM'!AO479*AG1995</f>
        <v>0</v>
      </c>
      <c r="AH1997" s="322">
        <f>'4.  2011-2014 LRAM'!AP479*AH1995</f>
        <v>0</v>
      </c>
      <c r="AI1997" s="322">
        <f>'4.  2011-2014 LRAM'!AQ479*AI1995</f>
        <v>0</v>
      </c>
      <c r="AJ1997" s="322">
        <f>'4.  2011-2014 LRAM'!AR479*AJ1995</f>
        <v>0</v>
      </c>
      <c r="AK1997" s="322">
        <f>'4.  2011-2014 LRAM'!AS479*AK1995</f>
        <v>0</v>
      </c>
      <c r="AL1997" s="322">
        <f>'4.  2011-2014 LRAM'!AT479*AL1995</f>
        <v>0</v>
      </c>
      <c r="AM1997" s="322">
        <f>'4.  2011-2014 LRAM'!AU479*AM1995</f>
        <v>0</v>
      </c>
      <c r="AN1997" s="322">
        <f>'4.  2011-2014 LRAM'!AV479*AN1995</f>
        <v>0</v>
      </c>
      <c r="AO1997" s="322">
        <f>'4.  2011-2014 LRAM'!AW479*AO1995</f>
        <v>0</v>
      </c>
      <c r="AP1997" s="322">
        <f>'4.  2011-2014 LRAM'!AX479*AP1995</f>
        <v>0</v>
      </c>
      <c r="AQ1997" s="322">
        <f>'4.  2011-2014 LRAM'!AY479*AQ1995</f>
        <v>0</v>
      </c>
      <c r="AR1997" s="322">
        <f>'4.  2011-2014 LRAM'!AZ479*AR1995</f>
        <v>0</v>
      </c>
      <c r="AS1997" s="507">
        <f t="shared" ref="AS1997" si="3769">SUM(AE1997:AR1997)</f>
        <v>0</v>
      </c>
    </row>
    <row r="1998" spans="1:45" ht="15">
      <c r="B1998" s="274" t="s">
        <v>765</v>
      </c>
      <c r="C1998" s="292"/>
      <c r="D1998" s="234"/>
      <c r="E1998" s="231"/>
      <c r="F1998" s="231"/>
      <c r="G1998" s="231"/>
      <c r="H1998" s="231"/>
      <c r="I1998" s="231"/>
      <c r="J1998" s="231"/>
      <c r="K1998" s="231"/>
      <c r="L1998" s="231"/>
      <c r="M1998" s="231"/>
      <c r="N1998" s="231"/>
      <c r="O1998" s="231"/>
      <c r="P1998" s="231"/>
      <c r="Q1998" s="231"/>
      <c r="R1998" s="242"/>
      <c r="S1998" s="231"/>
      <c r="T1998" s="231"/>
      <c r="U1998" s="231"/>
      <c r="V1998" s="234"/>
      <c r="W1998" s="234"/>
      <c r="X1998" s="234"/>
      <c r="Y1998" s="234"/>
      <c r="Z1998" s="231"/>
      <c r="AA1998" s="231"/>
      <c r="AB1998" s="231"/>
      <c r="AC1998" s="231"/>
      <c r="AD1998" s="231"/>
      <c r="AE1998" s="322">
        <f>'4.  2011-2014 LRAM'!AM615*AE1995</f>
        <v>0</v>
      </c>
      <c r="AF1998" s="322">
        <f>'4.  2011-2014 LRAM'!AN615*AF1995</f>
        <v>0</v>
      </c>
      <c r="AG1998" s="322">
        <f>'4.  2011-2014 LRAM'!AO615*AG1995</f>
        <v>0</v>
      </c>
      <c r="AH1998" s="322">
        <f>'4.  2011-2014 LRAM'!AP615*AH1995</f>
        <v>0</v>
      </c>
      <c r="AI1998" s="322">
        <f>'4.  2011-2014 LRAM'!AQ615*AI1995</f>
        <v>0</v>
      </c>
      <c r="AJ1998" s="322">
        <f>'4.  2011-2014 LRAM'!AR615*AJ1995</f>
        <v>0</v>
      </c>
      <c r="AK1998" s="322">
        <f>'4.  2011-2014 LRAM'!AS615*AK1995</f>
        <v>0</v>
      </c>
      <c r="AL1998" s="322">
        <f>'4.  2011-2014 LRAM'!AT615*AL1995</f>
        <v>0</v>
      </c>
      <c r="AM1998" s="322">
        <f>'4.  2011-2014 LRAM'!AU615*AM1995</f>
        <v>0</v>
      </c>
      <c r="AN1998" s="322">
        <f>'4.  2011-2014 LRAM'!AV615*AN1995</f>
        <v>0</v>
      </c>
      <c r="AO1998" s="322">
        <f>'4.  2011-2014 LRAM'!AW615*AO1995</f>
        <v>0</v>
      </c>
      <c r="AP1998" s="322">
        <f>'4.  2011-2014 LRAM'!AX615*AP1995</f>
        <v>0</v>
      </c>
      <c r="AQ1998" s="322">
        <f>'4.  2011-2014 LRAM'!AY615*AQ1995</f>
        <v>0</v>
      </c>
      <c r="AR1998" s="322">
        <f>'4.  2011-2014 LRAM'!AZ615*AR1995</f>
        <v>0</v>
      </c>
      <c r="AS1998" s="507">
        <f>SUM(AE1998:AR1998)</f>
        <v>0</v>
      </c>
    </row>
    <row r="1999" spans="1:45" ht="15">
      <c r="B1999" s="274" t="s">
        <v>766</v>
      </c>
      <c r="C1999" s="292"/>
      <c r="D1999" s="234"/>
      <c r="E1999" s="231"/>
      <c r="F1999" s="231"/>
      <c r="G1999" s="231"/>
      <c r="H1999" s="231"/>
      <c r="I1999" s="231"/>
      <c r="J1999" s="231"/>
      <c r="K1999" s="231"/>
      <c r="L1999" s="231"/>
      <c r="M1999" s="231"/>
      <c r="N1999" s="231"/>
      <c r="O1999" s="231"/>
      <c r="P1999" s="231"/>
      <c r="Q1999" s="231"/>
      <c r="R1999" s="242"/>
      <c r="S1999" s="231"/>
      <c r="T1999" s="231"/>
      <c r="U1999" s="231"/>
      <c r="V1999" s="234"/>
      <c r="W1999" s="234"/>
      <c r="X1999" s="234"/>
      <c r="Y1999" s="234"/>
      <c r="Z1999" s="231"/>
      <c r="AA1999" s="231"/>
      <c r="AB1999" s="231"/>
      <c r="AC1999" s="231"/>
      <c r="AD1999" s="231"/>
      <c r="AE1999" s="322">
        <f>'4.  2011-2014 LRAM'!AM752*AE1995</f>
        <v>0</v>
      </c>
      <c r="AF1999" s="322">
        <f>'4.  2011-2014 LRAM'!AN752*AF1995</f>
        <v>0</v>
      </c>
      <c r="AG1999" s="322">
        <f>'4.  2011-2014 LRAM'!AO752*AG1995</f>
        <v>0</v>
      </c>
      <c r="AH1999" s="322">
        <f>'4.  2011-2014 LRAM'!AP752*AH1995</f>
        <v>0</v>
      </c>
      <c r="AI1999" s="322">
        <f>'4.  2011-2014 LRAM'!AQ752*AI1995</f>
        <v>0</v>
      </c>
      <c r="AJ1999" s="322">
        <f>'4.  2011-2014 LRAM'!AR752*AJ1995</f>
        <v>0</v>
      </c>
      <c r="AK1999" s="322">
        <f>'4.  2011-2014 LRAM'!AS752*AK1995</f>
        <v>0</v>
      </c>
      <c r="AL1999" s="322">
        <f>'4.  2011-2014 LRAM'!AT752*AL1995</f>
        <v>0</v>
      </c>
      <c r="AM1999" s="322">
        <f>'4.  2011-2014 LRAM'!AU752*AM1995</f>
        <v>0</v>
      </c>
      <c r="AN1999" s="322">
        <f>'4.  2011-2014 LRAM'!AV752*AN1995</f>
        <v>0</v>
      </c>
      <c r="AO1999" s="322">
        <f>'4.  2011-2014 LRAM'!AW752*AO1995</f>
        <v>0</v>
      </c>
      <c r="AP1999" s="322">
        <f>'4.  2011-2014 LRAM'!AX752*AP1995</f>
        <v>0</v>
      </c>
      <c r="AQ1999" s="322">
        <f>'4.  2011-2014 LRAM'!AY752*AQ1995</f>
        <v>0</v>
      </c>
      <c r="AR1999" s="322">
        <f>'4.  2011-2014 LRAM'!AZ752*AR1995</f>
        <v>0</v>
      </c>
      <c r="AS1999" s="507">
        <f>SUM(AE1999:AR1999)</f>
        <v>0</v>
      </c>
    </row>
    <row r="2000" spans="1:45" ht="15">
      <c r="B2000" s="274" t="s">
        <v>767</v>
      </c>
      <c r="C2000" s="292"/>
      <c r="D2000" s="234"/>
      <c r="E2000" s="231"/>
      <c r="F2000" s="231"/>
      <c r="G2000" s="231"/>
      <c r="H2000" s="231"/>
      <c r="I2000" s="231"/>
      <c r="J2000" s="231"/>
      <c r="K2000" s="231"/>
      <c r="L2000" s="231"/>
      <c r="M2000" s="231"/>
      <c r="N2000" s="231"/>
      <c r="O2000" s="231"/>
      <c r="P2000" s="231"/>
      <c r="Q2000" s="231"/>
      <c r="R2000" s="242"/>
      <c r="S2000" s="231"/>
      <c r="T2000" s="231"/>
      <c r="U2000" s="231"/>
      <c r="V2000" s="234"/>
      <c r="W2000" s="234"/>
      <c r="X2000" s="234"/>
      <c r="Y2000" s="234"/>
      <c r="Z2000" s="231"/>
      <c r="AA2000" s="231"/>
      <c r="AB2000" s="231"/>
      <c r="AC2000" s="231"/>
      <c r="AD2000" s="231"/>
      <c r="AE2000" s="322">
        <f t="shared" ref="AE2000:AR2000" si="3770">AE409*AE1995</f>
        <v>0</v>
      </c>
      <c r="AF2000" s="322">
        <f t="shared" si="3770"/>
        <v>0</v>
      </c>
      <c r="AG2000" s="322">
        <f t="shared" si="3770"/>
        <v>0</v>
      </c>
      <c r="AH2000" s="322">
        <f t="shared" si="3770"/>
        <v>0</v>
      </c>
      <c r="AI2000" s="322">
        <f t="shared" si="3770"/>
        <v>0</v>
      </c>
      <c r="AJ2000" s="322">
        <f t="shared" si="3770"/>
        <v>0</v>
      </c>
      <c r="AK2000" s="322">
        <f t="shared" si="3770"/>
        <v>0</v>
      </c>
      <c r="AL2000" s="322">
        <f t="shared" si="3770"/>
        <v>0</v>
      </c>
      <c r="AM2000" s="322">
        <f t="shared" si="3770"/>
        <v>0</v>
      </c>
      <c r="AN2000" s="322">
        <f t="shared" si="3770"/>
        <v>0</v>
      </c>
      <c r="AO2000" s="322">
        <f t="shared" si="3770"/>
        <v>0</v>
      </c>
      <c r="AP2000" s="322">
        <f t="shared" si="3770"/>
        <v>0</v>
      </c>
      <c r="AQ2000" s="322">
        <f t="shared" si="3770"/>
        <v>0</v>
      </c>
      <c r="AR2000" s="322">
        <f t="shared" si="3770"/>
        <v>0</v>
      </c>
      <c r="AS2000" s="507">
        <f t="shared" ref="AS2000:AS2002" si="3771">SUM(AE2000:AR2000)</f>
        <v>0</v>
      </c>
    </row>
    <row r="2001" spans="2:45" ht="15">
      <c r="B2001" s="274" t="s">
        <v>768</v>
      </c>
      <c r="C2001" s="292"/>
      <c r="D2001" s="234"/>
      <c r="E2001" s="231"/>
      <c r="F2001" s="231"/>
      <c r="G2001" s="231"/>
      <c r="H2001" s="231"/>
      <c r="I2001" s="231"/>
      <c r="J2001" s="231"/>
      <c r="K2001" s="231"/>
      <c r="L2001" s="231"/>
      <c r="M2001" s="231"/>
      <c r="N2001" s="231"/>
      <c r="O2001" s="231"/>
      <c r="P2001" s="231"/>
      <c r="Q2001" s="231"/>
      <c r="R2001" s="242"/>
      <c r="S2001" s="231"/>
      <c r="T2001" s="231"/>
      <c r="U2001" s="231"/>
      <c r="V2001" s="234"/>
      <c r="W2001" s="234"/>
      <c r="X2001" s="234"/>
      <c r="Y2001" s="234"/>
      <c r="Z2001" s="231"/>
      <c r="AA2001" s="231"/>
      <c r="AB2001" s="231"/>
      <c r="AC2001" s="231"/>
      <c r="AD2001" s="231"/>
      <c r="AE2001" s="322">
        <f t="shared" ref="AE2001:AR2001" si="3772">AE599*AE1995</f>
        <v>0</v>
      </c>
      <c r="AF2001" s="322">
        <f t="shared" si="3772"/>
        <v>0</v>
      </c>
      <c r="AG2001" s="322">
        <f t="shared" si="3772"/>
        <v>0</v>
      </c>
      <c r="AH2001" s="322">
        <f t="shared" si="3772"/>
        <v>0</v>
      </c>
      <c r="AI2001" s="322">
        <f t="shared" si="3772"/>
        <v>0</v>
      </c>
      <c r="AJ2001" s="322">
        <f t="shared" si="3772"/>
        <v>0</v>
      </c>
      <c r="AK2001" s="322">
        <f t="shared" si="3772"/>
        <v>0</v>
      </c>
      <c r="AL2001" s="322">
        <f t="shared" si="3772"/>
        <v>0</v>
      </c>
      <c r="AM2001" s="322">
        <f t="shared" si="3772"/>
        <v>0</v>
      </c>
      <c r="AN2001" s="322">
        <f t="shared" si="3772"/>
        <v>0</v>
      </c>
      <c r="AO2001" s="322">
        <f t="shared" si="3772"/>
        <v>0</v>
      </c>
      <c r="AP2001" s="322">
        <f t="shared" si="3772"/>
        <v>0</v>
      </c>
      <c r="AQ2001" s="322">
        <f t="shared" si="3772"/>
        <v>0</v>
      </c>
      <c r="AR2001" s="322">
        <f t="shared" si="3772"/>
        <v>0</v>
      </c>
      <c r="AS2001" s="507">
        <f t="shared" si="3771"/>
        <v>0</v>
      </c>
    </row>
    <row r="2002" spans="2:45" ht="15">
      <c r="B2002" s="274" t="s">
        <v>769</v>
      </c>
      <c r="C2002" s="292"/>
      <c r="D2002" s="234"/>
      <c r="E2002" s="231"/>
      <c r="F2002" s="231"/>
      <c r="G2002" s="231"/>
      <c r="H2002" s="231"/>
      <c r="I2002" s="231"/>
      <c r="J2002" s="231"/>
      <c r="K2002" s="231"/>
      <c r="L2002" s="231"/>
      <c r="M2002" s="231"/>
      <c r="N2002" s="231"/>
      <c r="O2002" s="231"/>
      <c r="P2002" s="231"/>
      <c r="Q2002" s="231"/>
      <c r="R2002" s="242"/>
      <c r="S2002" s="231"/>
      <c r="T2002" s="231"/>
      <c r="U2002" s="231"/>
      <c r="V2002" s="234"/>
      <c r="W2002" s="234"/>
      <c r="X2002" s="234"/>
      <c r="Y2002" s="234"/>
      <c r="Z2002" s="231"/>
      <c r="AA2002" s="231"/>
      <c r="AB2002" s="231"/>
      <c r="AC2002" s="231"/>
      <c r="AD2002" s="231"/>
      <c r="AE2002" s="322">
        <f t="shared" ref="AE2002:AR2002" si="3773">AE789*AE1995</f>
        <v>0</v>
      </c>
      <c r="AF2002" s="322">
        <f t="shared" si="3773"/>
        <v>0</v>
      </c>
      <c r="AG2002" s="322">
        <f t="shared" si="3773"/>
        <v>0</v>
      </c>
      <c r="AH2002" s="322">
        <f t="shared" si="3773"/>
        <v>0</v>
      </c>
      <c r="AI2002" s="322">
        <f t="shared" si="3773"/>
        <v>0</v>
      </c>
      <c r="AJ2002" s="322">
        <f t="shared" si="3773"/>
        <v>0</v>
      </c>
      <c r="AK2002" s="322">
        <f t="shared" si="3773"/>
        <v>0</v>
      </c>
      <c r="AL2002" s="322">
        <f t="shared" si="3773"/>
        <v>0</v>
      </c>
      <c r="AM2002" s="322">
        <f t="shared" si="3773"/>
        <v>0</v>
      </c>
      <c r="AN2002" s="322">
        <f t="shared" si="3773"/>
        <v>0</v>
      </c>
      <c r="AO2002" s="322">
        <f t="shared" si="3773"/>
        <v>0</v>
      </c>
      <c r="AP2002" s="322">
        <f t="shared" si="3773"/>
        <v>0</v>
      </c>
      <c r="AQ2002" s="322">
        <f t="shared" si="3773"/>
        <v>0</v>
      </c>
      <c r="AR2002" s="322">
        <f t="shared" si="3773"/>
        <v>0</v>
      </c>
      <c r="AS2002" s="507">
        <f t="shared" si="3771"/>
        <v>0</v>
      </c>
    </row>
    <row r="2003" spans="2:45" ht="15">
      <c r="B2003" s="274" t="s">
        <v>770</v>
      </c>
      <c r="C2003" s="292"/>
      <c r="D2003" s="234"/>
      <c r="E2003" s="231"/>
      <c r="F2003" s="231"/>
      <c r="G2003" s="231"/>
      <c r="H2003" s="231"/>
      <c r="I2003" s="231"/>
      <c r="J2003" s="231"/>
      <c r="K2003" s="231"/>
      <c r="L2003" s="231"/>
      <c r="M2003" s="231"/>
      <c r="N2003" s="231"/>
      <c r="O2003" s="231"/>
      <c r="P2003" s="231"/>
      <c r="Q2003" s="231"/>
      <c r="R2003" s="242"/>
      <c r="S2003" s="231"/>
      <c r="T2003" s="231"/>
      <c r="U2003" s="231"/>
      <c r="V2003" s="234"/>
      <c r="W2003" s="234"/>
      <c r="X2003" s="234"/>
      <c r="Y2003" s="234"/>
      <c r="Z2003" s="231"/>
      <c r="AA2003" s="231"/>
      <c r="AB2003" s="231"/>
      <c r="AC2003" s="231"/>
      <c r="AD2003" s="231"/>
      <c r="AE2003" s="322">
        <f t="shared" ref="AE2003:AR2003" si="3774">AE979*AE1995</f>
        <v>0</v>
      </c>
      <c r="AF2003" s="322">
        <f t="shared" si="3774"/>
        <v>0</v>
      </c>
      <c r="AG2003" s="322">
        <f t="shared" si="3774"/>
        <v>0</v>
      </c>
      <c r="AH2003" s="322">
        <f t="shared" si="3774"/>
        <v>0</v>
      </c>
      <c r="AI2003" s="322">
        <f t="shared" si="3774"/>
        <v>0</v>
      </c>
      <c r="AJ2003" s="322">
        <f t="shared" si="3774"/>
        <v>0</v>
      </c>
      <c r="AK2003" s="322">
        <f t="shared" si="3774"/>
        <v>0</v>
      </c>
      <c r="AL2003" s="322">
        <f t="shared" si="3774"/>
        <v>0</v>
      </c>
      <c r="AM2003" s="322">
        <f t="shared" si="3774"/>
        <v>0</v>
      </c>
      <c r="AN2003" s="322">
        <f t="shared" si="3774"/>
        <v>0</v>
      </c>
      <c r="AO2003" s="322">
        <f t="shared" si="3774"/>
        <v>0</v>
      </c>
      <c r="AP2003" s="322">
        <f t="shared" si="3774"/>
        <v>0</v>
      </c>
      <c r="AQ2003" s="322">
        <f t="shared" si="3774"/>
        <v>0</v>
      </c>
      <c r="AR2003" s="322">
        <f t="shared" si="3774"/>
        <v>0</v>
      </c>
      <c r="AS2003" s="507">
        <f>SUM(AE2003:AR2003)</f>
        <v>0</v>
      </c>
    </row>
    <row r="2004" spans="2:45" ht="15">
      <c r="B2004" s="274" t="s">
        <v>771</v>
      </c>
      <c r="C2004" s="292"/>
      <c r="D2004" s="234"/>
      <c r="E2004" s="231"/>
      <c r="F2004" s="231"/>
      <c r="G2004" s="231"/>
      <c r="H2004" s="231"/>
      <c r="I2004" s="231"/>
      <c r="J2004" s="231"/>
      <c r="K2004" s="231"/>
      <c r="L2004" s="231"/>
      <c r="M2004" s="231"/>
      <c r="N2004" s="231"/>
      <c r="O2004" s="231"/>
      <c r="P2004" s="231"/>
      <c r="Q2004" s="231"/>
      <c r="R2004" s="242"/>
      <c r="S2004" s="231"/>
      <c r="T2004" s="231"/>
      <c r="U2004" s="231"/>
      <c r="V2004" s="234"/>
      <c r="W2004" s="234"/>
      <c r="X2004" s="234"/>
      <c r="Y2004" s="234"/>
      <c r="Z2004" s="231"/>
      <c r="AA2004" s="231"/>
      <c r="AB2004" s="231"/>
      <c r="AC2004" s="231"/>
      <c r="AD2004" s="231"/>
      <c r="AE2004" s="322">
        <f t="shared" ref="AE2004:AR2004" si="3775">AE1187*AE1995</f>
        <v>0</v>
      </c>
      <c r="AF2004" s="322">
        <f t="shared" si="3775"/>
        <v>0</v>
      </c>
      <c r="AG2004" s="322">
        <f t="shared" si="3775"/>
        <v>0</v>
      </c>
      <c r="AH2004" s="322">
        <f t="shared" si="3775"/>
        <v>0</v>
      </c>
      <c r="AI2004" s="322">
        <f t="shared" si="3775"/>
        <v>0</v>
      </c>
      <c r="AJ2004" s="322">
        <f t="shared" si="3775"/>
        <v>0</v>
      </c>
      <c r="AK2004" s="322">
        <f t="shared" si="3775"/>
        <v>0</v>
      </c>
      <c r="AL2004" s="322">
        <f t="shared" si="3775"/>
        <v>0</v>
      </c>
      <c r="AM2004" s="322">
        <f t="shared" si="3775"/>
        <v>0</v>
      </c>
      <c r="AN2004" s="322">
        <f t="shared" si="3775"/>
        <v>0</v>
      </c>
      <c r="AO2004" s="322">
        <f t="shared" si="3775"/>
        <v>0</v>
      </c>
      <c r="AP2004" s="322">
        <f t="shared" si="3775"/>
        <v>0</v>
      </c>
      <c r="AQ2004" s="322">
        <f t="shared" si="3775"/>
        <v>0</v>
      </c>
      <c r="AR2004" s="322">
        <f t="shared" si="3775"/>
        <v>0</v>
      </c>
      <c r="AS2004" s="507">
        <f t="shared" ref="AS2004:AS2007" si="3776">SUM(AE2004:AR2004)</f>
        <v>0</v>
      </c>
    </row>
    <row r="2005" spans="2:45" ht="15">
      <c r="B2005" s="274" t="s">
        <v>772</v>
      </c>
      <c r="C2005" s="292"/>
      <c r="D2005" s="234"/>
      <c r="E2005" s="231"/>
      <c r="F2005" s="231"/>
      <c r="G2005" s="231"/>
      <c r="H2005" s="231"/>
      <c r="I2005" s="231"/>
      <c r="J2005" s="231"/>
      <c r="K2005" s="231"/>
      <c r="L2005" s="231"/>
      <c r="M2005" s="231"/>
      <c r="N2005" s="231"/>
      <c r="O2005" s="231"/>
      <c r="P2005" s="231"/>
      <c r="Q2005" s="231"/>
      <c r="R2005" s="242"/>
      <c r="S2005" s="231"/>
      <c r="T2005" s="231"/>
      <c r="U2005" s="231"/>
      <c r="V2005" s="234"/>
      <c r="W2005" s="234"/>
      <c r="X2005" s="234"/>
      <c r="Y2005" s="234"/>
      <c r="Z2005" s="231"/>
      <c r="AA2005" s="231"/>
      <c r="AB2005" s="231"/>
      <c r="AC2005" s="231"/>
      <c r="AD2005" s="231"/>
      <c r="AE2005" s="322">
        <f t="shared" ref="AE2005:AR2005" si="3777">AE1408*AE1995</f>
        <v>0</v>
      </c>
      <c r="AF2005" s="322">
        <f t="shared" si="3777"/>
        <v>0</v>
      </c>
      <c r="AG2005" s="322">
        <f t="shared" si="3777"/>
        <v>0</v>
      </c>
      <c r="AH2005" s="322">
        <f t="shared" si="3777"/>
        <v>0</v>
      </c>
      <c r="AI2005" s="322">
        <f t="shared" si="3777"/>
        <v>0</v>
      </c>
      <c r="AJ2005" s="322">
        <f t="shared" si="3777"/>
        <v>0</v>
      </c>
      <c r="AK2005" s="322">
        <f t="shared" si="3777"/>
        <v>0</v>
      </c>
      <c r="AL2005" s="322">
        <f t="shared" si="3777"/>
        <v>0</v>
      </c>
      <c r="AM2005" s="322">
        <f t="shared" si="3777"/>
        <v>0</v>
      </c>
      <c r="AN2005" s="322">
        <f t="shared" si="3777"/>
        <v>0</v>
      </c>
      <c r="AO2005" s="322">
        <f t="shared" si="3777"/>
        <v>0</v>
      </c>
      <c r="AP2005" s="322">
        <f t="shared" si="3777"/>
        <v>0</v>
      </c>
      <c r="AQ2005" s="322">
        <f t="shared" si="3777"/>
        <v>0</v>
      </c>
      <c r="AR2005" s="322">
        <f t="shared" si="3777"/>
        <v>0</v>
      </c>
      <c r="AS2005" s="507">
        <f t="shared" si="3776"/>
        <v>0</v>
      </c>
    </row>
    <row r="2006" spans="2:45" ht="15">
      <c r="B2006" s="274" t="s">
        <v>773</v>
      </c>
      <c r="C2006" s="292"/>
      <c r="D2006" s="234"/>
      <c r="E2006" s="231"/>
      <c r="F2006" s="231"/>
      <c r="G2006" s="231"/>
      <c r="H2006" s="231"/>
      <c r="I2006" s="231"/>
      <c r="J2006" s="231"/>
      <c r="K2006" s="231"/>
      <c r="L2006" s="231"/>
      <c r="M2006" s="231"/>
      <c r="N2006" s="231"/>
      <c r="O2006" s="231"/>
      <c r="P2006" s="231"/>
      <c r="Q2006" s="231"/>
      <c r="R2006" s="242"/>
      <c r="S2006" s="231"/>
      <c r="T2006" s="231"/>
      <c r="U2006" s="231"/>
      <c r="V2006" s="234"/>
      <c r="W2006" s="234"/>
      <c r="X2006" s="234"/>
      <c r="Y2006" s="234"/>
      <c r="Z2006" s="231"/>
      <c r="AA2006" s="231"/>
      <c r="AB2006" s="231"/>
      <c r="AC2006" s="231"/>
      <c r="AD2006" s="231"/>
      <c r="AE2006" s="322">
        <f t="shared" ref="AE2006:AR2006" si="3778">AE1610*AE1995</f>
        <v>0</v>
      </c>
      <c r="AF2006" s="322">
        <f t="shared" si="3778"/>
        <v>0</v>
      </c>
      <c r="AG2006" s="322">
        <f t="shared" si="3778"/>
        <v>0</v>
      </c>
      <c r="AH2006" s="322">
        <f t="shared" si="3778"/>
        <v>0</v>
      </c>
      <c r="AI2006" s="322">
        <f t="shared" si="3778"/>
        <v>0</v>
      </c>
      <c r="AJ2006" s="322">
        <f t="shared" si="3778"/>
        <v>0</v>
      </c>
      <c r="AK2006" s="322">
        <f t="shared" si="3778"/>
        <v>0</v>
      </c>
      <c r="AL2006" s="322">
        <f t="shared" si="3778"/>
        <v>0</v>
      </c>
      <c r="AM2006" s="322">
        <f t="shared" si="3778"/>
        <v>0</v>
      </c>
      <c r="AN2006" s="322">
        <f t="shared" si="3778"/>
        <v>0</v>
      </c>
      <c r="AO2006" s="322">
        <f t="shared" si="3778"/>
        <v>0</v>
      </c>
      <c r="AP2006" s="322">
        <f t="shared" si="3778"/>
        <v>0</v>
      </c>
      <c r="AQ2006" s="322">
        <f t="shared" si="3778"/>
        <v>0</v>
      </c>
      <c r="AR2006" s="322">
        <f t="shared" si="3778"/>
        <v>0</v>
      </c>
      <c r="AS2006" s="507">
        <f t="shared" si="3776"/>
        <v>0</v>
      </c>
    </row>
    <row r="2007" spans="2:45" ht="15">
      <c r="B2007" s="274" t="s">
        <v>774</v>
      </c>
      <c r="C2007" s="292"/>
      <c r="D2007" s="234"/>
      <c r="E2007" s="231"/>
      <c r="F2007" s="231"/>
      <c r="G2007" s="231"/>
      <c r="H2007" s="231"/>
      <c r="I2007" s="231"/>
      <c r="J2007" s="231"/>
      <c r="K2007" s="231"/>
      <c r="L2007" s="231"/>
      <c r="M2007" s="231"/>
      <c r="N2007" s="231"/>
      <c r="O2007" s="231"/>
      <c r="P2007" s="231"/>
      <c r="Q2007" s="231"/>
      <c r="R2007" s="242"/>
      <c r="S2007" s="231"/>
      <c r="T2007" s="231"/>
      <c r="U2007" s="231"/>
      <c r="V2007" s="234"/>
      <c r="W2007" s="234"/>
      <c r="X2007" s="234"/>
      <c r="Y2007" s="234"/>
      <c r="Z2007" s="231"/>
      <c r="AA2007" s="231"/>
      <c r="AB2007" s="231"/>
      <c r="AC2007" s="231"/>
      <c r="AD2007" s="231"/>
      <c r="AE2007" s="322">
        <f>AE1818*AE1995</f>
        <v>0</v>
      </c>
      <c r="AF2007" s="322">
        <f t="shared" ref="AF2007:AR2007" si="3779">AF1818*AF1995</f>
        <v>0</v>
      </c>
      <c r="AG2007" s="322">
        <f t="shared" si="3779"/>
        <v>0</v>
      </c>
      <c r="AH2007" s="322">
        <f t="shared" si="3779"/>
        <v>0</v>
      </c>
      <c r="AI2007" s="322">
        <f t="shared" si="3779"/>
        <v>0</v>
      </c>
      <c r="AJ2007" s="322">
        <f t="shared" si="3779"/>
        <v>0</v>
      </c>
      <c r="AK2007" s="322">
        <f t="shared" si="3779"/>
        <v>0</v>
      </c>
      <c r="AL2007" s="322">
        <f t="shared" si="3779"/>
        <v>0</v>
      </c>
      <c r="AM2007" s="322">
        <f t="shared" si="3779"/>
        <v>0</v>
      </c>
      <c r="AN2007" s="322">
        <f t="shared" si="3779"/>
        <v>0</v>
      </c>
      <c r="AO2007" s="322">
        <f t="shared" si="3779"/>
        <v>0</v>
      </c>
      <c r="AP2007" s="322">
        <f t="shared" si="3779"/>
        <v>0</v>
      </c>
      <c r="AQ2007" s="322">
        <f t="shared" si="3779"/>
        <v>0</v>
      </c>
      <c r="AR2007" s="322">
        <f t="shared" si="3779"/>
        <v>0</v>
      </c>
      <c r="AS2007" s="507">
        <f t="shared" si="3776"/>
        <v>0</v>
      </c>
    </row>
    <row r="2008" spans="2:45" ht="15">
      <c r="B2008" s="274" t="s">
        <v>775</v>
      </c>
      <c r="C2008" s="292"/>
      <c r="D2008" s="234"/>
      <c r="E2008" s="231"/>
      <c r="F2008" s="231"/>
      <c r="G2008" s="231"/>
      <c r="H2008" s="231"/>
      <c r="I2008" s="231"/>
      <c r="J2008" s="231"/>
      <c r="K2008" s="231"/>
      <c r="L2008" s="231"/>
      <c r="M2008" s="231"/>
      <c r="N2008" s="231"/>
      <c r="O2008" s="231"/>
      <c r="P2008" s="231"/>
      <c r="Q2008" s="231"/>
      <c r="R2008" s="242"/>
      <c r="S2008" s="231"/>
      <c r="T2008" s="231"/>
      <c r="U2008" s="231"/>
      <c r="V2008" s="234"/>
      <c r="W2008" s="234"/>
      <c r="X2008" s="234"/>
      <c r="Y2008" s="234"/>
      <c r="Z2008" s="231"/>
      <c r="AA2008" s="231"/>
      <c r="AB2008" s="231"/>
      <c r="AC2008" s="231"/>
      <c r="AD2008" s="231"/>
      <c r="AE2008" s="322">
        <f>AE1992*AE1995</f>
        <v>0</v>
      </c>
      <c r="AF2008" s="322">
        <f t="shared" ref="AF2008:AR2008" si="3780">AF1992*AF1995</f>
        <v>0</v>
      </c>
      <c r="AG2008" s="322">
        <f t="shared" si="3780"/>
        <v>0</v>
      </c>
      <c r="AH2008" s="322">
        <f t="shared" si="3780"/>
        <v>0</v>
      </c>
      <c r="AI2008" s="322">
        <f t="shared" si="3780"/>
        <v>0</v>
      </c>
      <c r="AJ2008" s="322">
        <f t="shared" si="3780"/>
        <v>0</v>
      </c>
      <c r="AK2008" s="322">
        <f t="shared" si="3780"/>
        <v>0</v>
      </c>
      <c r="AL2008" s="322">
        <f t="shared" si="3780"/>
        <v>0</v>
      </c>
      <c r="AM2008" s="322">
        <f t="shared" si="3780"/>
        <v>0</v>
      </c>
      <c r="AN2008" s="322">
        <f t="shared" si="3780"/>
        <v>0</v>
      </c>
      <c r="AO2008" s="322">
        <f t="shared" si="3780"/>
        <v>0</v>
      </c>
      <c r="AP2008" s="322">
        <f t="shared" si="3780"/>
        <v>0</v>
      </c>
      <c r="AQ2008" s="322">
        <f t="shared" si="3780"/>
        <v>0</v>
      </c>
      <c r="AR2008" s="322">
        <f t="shared" si="3780"/>
        <v>0</v>
      </c>
      <c r="AS2008" s="507">
        <f>SUM(AE2008:AR2008)</f>
        <v>0</v>
      </c>
    </row>
    <row r="2009" spans="2:45" ht="15">
      <c r="B2009" s="274" t="s">
        <v>775</v>
      </c>
      <c r="C2009" s="292"/>
      <c r="D2009" s="234"/>
      <c r="E2009" s="231"/>
      <c r="F2009" s="231"/>
      <c r="G2009" s="231"/>
      <c r="H2009" s="231"/>
      <c r="I2009" s="231"/>
      <c r="J2009" s="231"/>
      <c r="K2009" s="231"/>
      <c r="L2009" s="231"/>
      <c r="M2009" s="231"/>
      <c r="N2009" s="231"/>
      <c r="O2009" s="231"/>
      <c r="P2009" s="231"/>
      <c r="Q2009" s="231"/>
      <c r="R2009" s="242"/>
      <c r="S2009" s="231"/>
      <c r="T2009" s="231"/>
      <c r="U2009" s="231"/>
      <c r="V2009" s="234"/>
      <c r="W2009" s="234"/>
      <c r="X2009" s="234"/>
      <c r="Y2009" s="234"/>
      <c r="Z2009" s="231"/>
      <c r="AA2009" s="231"/>
      <c r="AB2009" s="231"/>
      <c r="AC2009" s="231"/>
      <c r="AD2009" s="231"/>
      <c r="AE2009" s="322"/>
      <c r="AF2009" s="322"/>
      <c r="AG2009" s="322"/>
      <c r="AH2009" s="322"/>
      <c r="AI2009" s="322"/>
      <c r="AJ2009" s="322"/>
      <c r="AK2009" s="322"/>
      <c r="AL2009" s="322"/>
      <c r="AM2009" s="322"/>
      <c r="AN2009" s="322"/>
      <c r="AO2009" s="322"/>
      <c r="AP2009" s="322"/>
      <c r="AQ2009" s="322"/>
      <c r="AR2009" s="322"/>
      <c r="AS2009" s="507"/>
    </row>
    <row r="2010" spans="2:45" ht="15.6">
      <c r="B2010" s="296" t="s">
        <v>776</v>
      </c>
      <c r="C2010" s="292"/>
      <c r="D2010" s="254"/>
      <c r="E2010" s="284"/>
      <c r="F2010" s="284"/>
      <c r="G2010" s="284"/>
      <c r="H2010" s="284"/>
      <c r="I2010" s="284"/>
      <c r="J2010" s="284"/>
      <c r="K2010" s="284"/>
      <c r="L2010" s="284"/>
      <c r="M2010" s="284"/>
      <c r="N2010" s="284"/>
      <c r="O2010" s="284"/>
      <c r="P2010" s="284"/>
      <c r="Q2010" s="284"/>
      <c r="R2010" s="251"/>
      <c r="S2010" s="284"/>
      <c r="T2010" s="284"/>
      <c r="U2010" s="284"/>
      <c r="V2010" s="254"/>
      <c r="W2010" s="254"/>
      <c r="X2010" s="254"/>
      <c r="Y2010" s="254"/>
      <c r="Z2010" s="284"/>
      <c r="AA2010" s="284"/>
      <c r="AB2010" s="284"/>
      <c r="AC2010" s="284"/>
      <c r="AD2010" s="284"/>
      <c r="AE2010" s="293">
        <f t="shared" ref="AE2010:AS2010" si="3781">SUM(AE1996:AE2008)</f>
        <v>0</v>
      </c>
      <c r="AF2010" s="293">
        <f t="shared" si="3781"/>
        <v>0</v>
      </c>
      <c r="AG2010" s="293">
        <f t="shared" si="3781"/>
        <v>0</v>
      </c>
      <c r="AH2010" s="293">
        <f t="shared" si="3781"/>
        <v>0</v>
      </c>
      <c r="AI2010" s="293">
        <f t="shared" si="3781"/>
        <v>0</v>
      </c>
      <c r="AJ2010" s="293">
        <f t="shared" si="3781"/>
        <v>0</v>
      </c>
      <c r="AK2010" s="293">
        <f t="shared" si="3781"/>
        <v>0</v>
      </c>
      <c r="AL2010" s="293">
        <f t="shared" si="3781"/>
        <v>0</v>
      </c>
      <c r="AM2010" s="293">
        <f t="shared" si="3781"/>
        <v>0</v>
      </c>
      <c r="AN2010" s="293">
        <f t="shared" si="3781"/>
        <v>0</v>
      </c>
      <c r="AO2010" s="293">
        <f t="shared" si="3781"/>
        <v>0</v>
      </c>
      <c r="AP2010" s="293">
        <f t="shared" si="3781"/>
        <v>0</v>
      </c>
      <c r="AQ2010" s="293">
        <f t="shared" si="3781"/>
        <v>0</v>
      </c>
      <c r="AR2010" s="293">
        <f t="shared" si="3781"/>
        <v>0</v>
      </c>
      <c r="AS2010" s="639">
        <f t="shared" si="3781"/>
        <v>0</v>
      </c>
    </row>
    <row r="2011" spans="2:45" ht="15.6">
      <c r="B2011" s="296" t="s">
        <v>777</v>
      </c>
      <c r="C2011" s="292"/>
      <c r="D2011" s="297"/>
      <c r="E2011" s="284"/>
      <c r="F2011" s="284"/>
      <c r="G2011" s="284"/>
      <c r="H2011" s="284"/>
      <c r="I2011" s="284"/>
      <c r="J2011" s="284"/>
      <c r="K2011" s="284"/>
      <c r="L2011" s="284"/>
      <c r="M2011" s="284"/>
      <c r="N2011" s="284"/>
      <c r="O2011" s="284"/>
      <c r="P2011" s="284"/>
      <c r="Q2011" s="284"/>
      <c r="R2011" s="251"/>
      <c r="S2011" s="284"/>
      <c r="T2011" s="284"/>
      <c r="U2011" s="284"/>
      <c r="V2011" s="254"/>
      <c r="W2011" s="254"/>
      <c r="X2011" s="254"/>
      <c r="Y2011" s="254"/>
      <c r="Z2011" s="284"/>
      <c r="AA2011" s="284"/>
      <c r="AB2011" s="284"/>
      <c r="AC2011" s="284"/>
      <c r="AD2011" s="284"/>
      <c r="AE2011" s="294">
        <f>AE1993*AE1995</f>
        <v>0</v>
      </c>
      <c r="AF2011" s="294">
        <f t="shared" ref="AF2011:AR2011" si="3782">AF1993*AF1995</f>
        <v>0</v>
      </c>
      <c r="AG2011" s="294">
        <f t="shared" si="3782"/>
        <v>0</v>
      </c>
      <c r="AH2011" s="294">
        <f t="shared" si="3782"/>
        <v>0</v>
      </c>
      <c r="AI2011" s="294">
        <f t="shared" si="3782"/>
        <v>0</v>
      </c>
      <c r="AJ2011" s="294">
        <f t="shared" si="3782"/>
        <v>0</v>
      </c>
      <c r="AK2011" s="294">
        <f t="shared" si="3782"/>
        <v>0</v>
      </c>
      <c r="AL2011" s="294">
        <f t="shared" si="3782"/>
        <v>0</v>
      </c>
      <c r="AM2011" s="294">
        <f t="shared" si="3782"/>
        <v>0</v>
      </c>
      <c r="AN2011" s="294">
        <f t="shared" si="3782"/>
        <v>0</v>
      </c>
      <c r="AO2011" s="294">
        <f t="shared" si="3782"/>
        <v>0</v>
      </c>
      <c r="AP2011" s="294">
        <f t="shared" si="3782"/>
        <v>0</v>
      </c>
      <c r="AQ2011" s="294">
        <f t="shared" si="3782"/>
        <v>0</v>
      </c>
      <c r="AR2011" s="294">
        <f t="shared" si="3782"/>
        <v>0</v>
      </c>
      <c r="AS2011" s="640">
        <f>SUM(AE2011:AR2011)</f>
        <v>0</v>
      </c>
    </row>
    <row r="2012" spans="2:45" ht="15.6">
      <c r="B2012" s="296" t="s">
        <v>778</v>
      </c>
      <c r="C2012" s="292"/>
      <c r="D2012" s="297"/>
      <c r="E2012" s="284"/>
      <c r="F2012" s="284"/>
      <c r="G2012" s="284"/>
      <c r="H2012" s="284"/>
      <c r="I2012" s="284"/>
      <c r="J2012" s="284"/>
      <c r="K2012" s="284"/>
      <c r="L2012" s="284"/>
      <c r="M2012" s="284"/>
      <c r="N2012" s="284"/>
      <c r="O2012" s="284"/>
      <c r="P2012" s="284"/>
      <c r="Q2012" s="284"/>
      <c r="R2012" s="251"/>
      <c r="S2012" s="284"/>
      <c r="T2012" s="284"/>
      <c r="U2012" s="284"/>
      <c r="V2012" s="297"/>
      <c r="W2012" s="297"/>
      <c r="X2012" s="297"/>
      <c r="Y2012" s="297"/>
      <c r="Z2012" s="284"/>
      <c r="AA2012" s="284"/>
      <c r="AB2012" s="284"/>
      <c r="AC2012" s="284"/>
      <c r="AD2012" s="284"/>
      <c r="AE2012" s="298"/>
      <c r="AF2012" s="298"/>
      <c r="AG2012" s="298"/>
      <c r="AH2012" s="298"/>
      <c r="AI2012" s="298"/>
      <c r="AJ2012" s="298"/>
      <c r="AK2012" s="298"/>
      <c r="AL2012" s="298"/>
      <c r="AM2012" s="298"/>
      <c r="AN2012" s="298"/>
      <c r="AO2012" s="298"/>
      <c r="AP2012" s="298"/>
      <c r="AQ2012" s="298"/>
      <c r="AR2012" s="298"/>
      <c r="AS2012" s="342">
        <f>AS2010-AS2011</f>
        <v>0</v>
      </c>
    </row>
    <row r="2013" spans="2:45" ht="15.6">
      <c r="B2013" s="296"/>
      <c r="C2013" s="292"/>
      <c r="D2013" s="297"/>
      <c r="E2013" s="284"/>
      <c r="F2013" s="284"/>
      <c r="G2013" s="284"/>
      <c r="H2013" s="284"/>
      <c r="I2013" s="284"/>
      <c r="J2013" s="284"/>
      <c r="K2013" s="284"/>
      <c r="L2013" s="284"/>
      <c r="M2013" s="284"/>
      <c r="N2013" s="284"/>
      <c r="O2013" s="284"/>
      <c r="P2013" s="284"/>
      <c r="Q2013" s="284"/>
      <c r="R2013" s="251"/>
      <c r="S2013" s="284"/>
      <c r="T2013" s="284"/>
      <c r="U2013" s="284"/>
      <c r="V2013" s="297"/>
      <c r="W2013" s="297"/>
      <c r="X2013" s="297"/>
      <c r="Y2013" s="297"/>
      <c r="Z2013" s="284"/>
      <c r="AA2013" s="284"/>
      <c r="AB2013" s="284"/>
      <c r="AC2013" s="284"/>
      <c r="AD2013" s="284"/>
      <c r="AE2013" s="298"/>
      <c r="AF2013" s="298"/>
      <c r="AG2013" s="298"/>
      <c r="AH2013" s="298"/>
      <c r="AI2013" s="298"/>
      <c r="AJ2013" s="298"/>
      <c r="AK2013" s="298"/>
      <c r="AL2013" s="298"/>
      <c r="AM2013" s="298"/>
      <c r="AN2013" s="298"/>
      <c r="AO2013" s="298"/>
      <c r="AP2013" s="298"/>
      <c r="AQ2013" s="298"/>
      <c r="AR2013" s="298"/>
      <c r="AS2013" s="342"/>
    </row>
    <row r="2014" spans="2:45" ht="15">
      <c r="B2014" s="274" t="s">
        <v>779</v>
      </c>
      <c r="C2014" s="297"/>
      <c r="D2014" s="297"/>
      <c r="E2014" s="284"/>
      <c r="F2014" s="284"/>
      <c r="G2014" s="284"/>
      <c r="H2014" s="284"/>
      <c r="I2014" s="284"/>
      <c r="J2014" s="284"/>
      <c r="K2014" s="284"/>
      <c r="L2014" s="284"/>
      <c r="M2014" s="284"/>
      <c r="N2014" s="284"/>
      <c r="O2014" s="284"/>
      <c r="P2014" s="284"/>
      <c r="Q2014" s="284"/>
      <c r="R2014" s="251"/>
      <c r="S2014" s="284"/>
      <c r="T2014" s="284"/>
      <c r="U2014" s="284"/>
      <c r="V2014" s="297"/>
      <c r="W2014" s="292"/>
      <c r="X2014" s="297"/>
      <c r="Y2014" s="297"/>
      <c r="Z2014" s="284"/>
      <c r="AA2014" s="284"/>
      <c r="AB2014" s="284"/>
      <c r="AC2014" s="284"/>
      <c r="AD2014" s="284"/>
      <c r="AE2014" s="629">
        <f>SUMPRODUCT($E$1830:$E$1990,AE1830:AE1990)</f>
        <v>0</v>
      </c>
      <c r="AF2014" s="629">
        <f t="shared" ref="AF2014:AR2014" si="3783">SUMPRODUCT($E$1830:$E$1990,AF1830:AF1990)</f>
        <v>0</v>
      </c>
      <c r="AG2014" s="629">
        <f t="shared" si="3783"/>
        <v>0</v>
      </c>
      <c r="AH2014" s="629">
        <f t="shared" si="3783"/>
        <v>0</v>
      </c>
      <c r="AI2014" s="629">
        <f t="shared" si="3783"/>
        <v>0</v>
      </c>
      <c r="AJ2014" s="629">
        <f t="shared" si="3783"/>
        <v>0</v>
      </c>
      <c r="AK2014" s="629">
        <f t="shared" si="3783"/>
        <v>0</v>
      </c>
      <c r="AL2014" s="629">
        <f t="shared" si="3783"/>
        <v>0</v>
      </c>
      <c r="AM2014" s="629">
        <f t="shared" si="3783"/>
        <v>0</v>
      </c>
      <c r="AN2014" s="629">
        <f t="shared" si="3783"/>
        <v>0</v>
      </c>
      <c r="AO2014" s="629">
        <f t="shared" si="3783"/>
        <v>0</v>
      </c>
      <c r="AP2014" s="629">
        <f t="shared" si="3783"/>
        <v>0</v>
      </c>
      <c r="AQ2014" s="629">
        <f t="shared" si="3783"/>
        <v>0</v>
      </c>
      <c r="AR2014" s="629">
        <f t="shared" si="3783"/>
        <v>0</v>
      </c>
      <c r="AS2014" s="286"/>
    </row>
    <row r="2015" spans="2:45" ht="15">
      <c r="B2015" s="274" t="s">
        <v>780</v>
      </c>
      <c r="C2015" s="297"/>
      <c r="D2015" s="297"/>
      <c r="E2015" s="284"/>
      <c r="F2015" s="284"/>
      <c r="G2015" s="284"/>
      <c r="H2015" s="284"/>
      <c r="I2015" s="284"/>
      <c r="J2015" s="284"/>
      <c r="K2015" s="284"/>
      <c r="L2015" s="284"/>
      <c r="M2015" s="284"/>
      <c r="N2015" s="284"/>
      <c r="O2015" s="284"/>
      <c r="P2015" s="284"/>
      <c r="Q2015" s="284"/>
      <c r="R2015" s="251"/>
      <c r="S2015" s="284"/>
      <c r="T2015" s="284"/>
      <c r="U2015" s="284"/>
      <c r="V2015" s="297"/>
      <c r="W2015" s="292"/>
      <c r="X2015" s="297"/>
      <c r="Y2015" s="297"/>
      <c r="Z2015" s="284"/>
      <c r="AA2015" s="284"/>
      <c r="AB2015" s="284"/>
      <c r="AC2015" s="284"/>
      <c r="AD2015" s="284"/>
      <c r="AE2015" s="629">
        <f>SUMPRODUCT($E$1830:$E$1990,AE1831:AE1991)</f>
        <v>0</v>
      </c>
      <c r="AF2015" s="629">
        <f t="shared" ref="AF2015:AR2015" si="3784">SUMPRODUCT($E$1830:$E$1990,AF1831:AF1991)</f>
        <v>0</v>
      </c>
      <c r="AG2015" s="629">
        <f t="shared" si="3784"/>
        <v>0</v>
      </c>
      <c r="AH2015" s="629">
        <f t="shared" si="3784"/>
        <v>0</v>
      </c>
      <c r="AI2015" s="629">
        <f t="shared" si="3784"/>
        <v>0</v>
      </c>
      <c r="AJ2015" s="629">
        <f t="shared" si="3784"/>
        <v>0</v>
      </c>
      <c r="AK2015" s="629">
        <f t="shared" si="3784"/>
        <v>0</v>
      </c>
      <c r="AL2015" s="629">
        <f t="shared" si="3784"/>
        <v>0</v>
      </c>
      <c r="AM2015" s="629">
        <f t="shared" si="3784"/>
        <v>0</v>
      </c>
      <c r="AN2015" s="629">
        <f t="shared" si="3784"/>
        <v>0</v>
      </c>
      <c r="AO2015" s="629">
        <f t="shared" si="3784"/>
        <v>0</v>
      </c>
      <c r="AP2015" s="629">
        <f t="shared" si="3784"/>
        <v>0</v>
      </c>
      <c r="AQ2015" s="629">
        <f t="shared" si="3784"/>
        <v>0</v>
      </c>
      <c r="AR2015" s="629">
        <f t="shared" si="3784"/>
        <v>0</v>
      </c>
      <c r="AS2015" s="286"/>
    </row>
    <row r="2016" spans="2:45" ht="15">
      <c r="B2016" s="274" t="s">
        <v>781</v>
      </c>
      <c r="C2016" s="297"/>
      <c r="D2016" s="297"/>
      <c r="E2016" s="284"/>
      <c r="F2016" s="284"/>
      <c r="G2016" s="284"/>
      <c r="H2016" s="284"/>
      <c r="I2016" s="284"/>
      <c r="J2016" s="284"/>
      <c r="K2016" s="284"/>
      <c r="L2016" s="284"/>
      <c r="M2016" s="284"/>
      <c r="N2016" s="284"/>
      <c r="O2016" s="284"/>
      <c r="P2016" s="284"/>
      <c r="Q2016" s="284"/>
      <c r="R2016" s="251"/>
      <c r="S2016" s="284"/>
      <c r="T2016" s="284"/>
      <c r="U2016" s="284"/>
      <c r="V2016" s="297"/>
      <c r="W2016" s="292"/>
      <c r="X2016" s="297"/>
      <c r="Y2016" s="297"/>
      <c r="Z2016" s="284"/>
      <c r="AA2016" s="284"/>
      <c r="AB2016" s="284"/>
      <c r="AC2016" s="284"/>
      <c r="AD2016" s="284"/>
      <c r="AE2016" s="629">
        <f t="shared" ref="AE2016:AR2017" si="3785">SUMPRODUCT($E$1830:$E$1990,AE1832:AE1992)</f>
        <v>0</v>
      </c>
      <c r="AF2016" s="629">
        <f t="shared" si="3785"/>
        <v>0</v>
      </c>
      <c r="AG2016" s="629">
        <f t="shared" si="3785"/>
        <v>0</v>
      </c>
      <c r="AH2016" s="629">
        <f t="shared" si="3785"/>
        <v>0</v>
      </c>
      <c r="AI2016" s="629">
        <f t="shared" si="3785"/>
        <v>0</v>
      </c>
      <c r="AJ2016" s="629">
        <f t="shared" si="3785"/>
        <v>0</v>
      </c>
      <c r="AK2016" s="629">
        <f t="shared" si="3785"/>
        <v>0</v>
      </c>
      <c r="AL2016" s="629">
        <f t="shared" si="3785"/>
        <v>0</v>
      </c>
      <c r="AM2016" s="629">
        <f t="shared" si="3785"/>
        <v>0</v>
      </c>
      <c r="AN2016" s="629">
        <f t="shared" si="3785"/>
        <v>0</v>
      </c>
      <c r="AO2016" s="629">
        <f t="shared" si="3785"/>
        <v>0</v>
      </c>
      <c r="AP2016" s="629">
        <f t="shared" si="3785"/>
        <v>0</v>
      </c>
      <c r="AQ2016" s="629">
        <f t="shared" si="3785"/>
        <v>0</v>
      </c>
      <c r="AR2016" s="629">
        <f t="shared" si="3785"/>
        <v>0</v>
      </c>
      <c r="AS2016" s="286"/>
    </row>
    <row r="2017" spans="1:45" ht="15">
      <c r="B2017" s="746" t="s">
        <v>782</v>
      </c>
      <c r="C2017" s="372"/>
      <c r="D2017" s="372"/>
      <c r="E2017" s="373"/>
      <c r="F2017" s="373"/>
      <c r="G2017" s="373"/>
      <c r="H2017" s="373"/>
      <c r="I2017" s="373"/>
      <c r="J2017" s="373"/>
      <c r="K2017" s="373"/>
      <c r="L2017" s="373"/>
      <c r="M2017" s="373"/>
      <c r="N2017" s="373"/>
      <c r="O2017" s="373"/>
      <c r="P2017" s="373"/>
      <c r="Q2017" s="373"/>
      <c r="R2017" s="374"/>
      <c r="S2017" s="373"/>
      <c r="T2017" s="373"/>
      <c r="U2017" s="373"/>
      <c r="V2017" s="372"/>
      <c r="W2017" s="375"/>
      <c r="X2017" s="372"/>
      <c r="Y2017" s="372"/>
      <c r="Z2017" s="373"/>
      <c r="AA2017" s="373"/>
      <c r="AB2017" s="373"/>
      <c r="AC2017" s="373"/>
      <c r="AD2017" s="373"/>
      <c r="AE2017" s="630">
        <f t="shared" si="3785"/>
        <v>0</v>
      </c>
      <c r="AF2017" s="630">
        <f t="shared" si="3785"/>
        <v>0</v>
      </c>
      <c r="AG2017" s="630">
        <f t="shared" si="3785"/>
        <v>0</v>
      </c>
      <c r="AH2017" s="630">
        <f t="shared" si="3785"/>
        <v>0</v>
      </c>
      <c r="AI2017" s="630">
        <f t="shared" si="3785"/>
        <v>0</v>
      </c>
      <c r="AJ2017" s="630">
        <f t="shared" si="3785"/>
        <v>0</v>
      </c>
      <c r="AK2017" s="630">
        <f t="shared" si="3785"/>
        <v>0</v>
      </c>
      <c r="AL2017" s="630">
        <f t="shared" si="3785"/>
        <v>0</v>
      </c>
      <c r="AM2017" s="630">
        <f t="shared" si="3785"/>
        <v>0</v>
      </c>
      <c r="AN2017" s="630">
        <f t="shared" si="3785"/>
        <v>0</v>
      </c>
      <c r="AO2017" s="630">
        <f t="shared" si="3785"/>
        <v>0</v>
      </c>
      <c r="AP2017" s="630">
        <f t="shared" si="3785"/>
        <v>0</v>
      </c>
      <c r="AQ2017" s="630">
        <f t="shared" si="3785"/>
        <v>0</v>
      </c>
      <c r="AR2017" s="630">
        <f t="shared" si="3785"/>
        <v>0</v>
      </c>
      <c r="AS2017" s="747"/>
    </row>
    <row r="2018" spans="1:45" ht="15">
      <c r="B2018" s="431"/>
      <c r="C2018" s="297"/>
      <c r="D2018" s="297"/>
      <c r="E2018" s="284"/>
      <c r="F2018" s="284"/>
      <c r="G2018" s="284"/>
      <c r="H2018" s="284"/>
      <c r="I2018" s="284"/>
      <c r="J2018" s="284"/>
      <c r="K2018" s="284"/>
      <c r="L2018" s="284"/>
      <c r="M2018" s="284"/>
      <c r="N2018" s="284"/>
      <c r="O2018" s="284"/>
      <c r="P2018" s="284"/>
      <c r="Q2018" s="284"/>
      <c r="R2018" s="251"/>
      <c r="S2018" s="284"/>
      <c r="T2018" s="284"/>
      <c r="U2018" s="284"/>
      <c r="V2018" s="297"/>
      <c r="W2018" s="292"/>
      <c r="X2018" s="297"/>
      <c r="Y2018" s="297"/>
      <c r="Z2018" s="284"/>
      <c r="AA2018" s="284"/>
      <c r="AB2018" s="284"/>
      <c r="AC2018" s="284"/>
      <c r="AD2018" s="284"/>
      <c r="AE2018" s="629"/>
      <c r="AF2018" s="629"/>
      <c r="AG2018" s="629"/>
      <c r="AH2018" s="629"/>
      <c r="AI2018" s="629"/>
      <c r="AJ2018" s="629"/>
      <c r="AK2018" s="629"/>
      <c r="AL2018" s="629"/>
      <c r="AM2018" s="629"/>
      <c r="AN2018" s="629"/>
      <c r="AO2018" s="629"/>
      <c r="AP2018" s="629"/>
      <c r="AQ2018" s="629"/>
      <c r="AR2018" s="629"/>
      <c r="AS2018" s="251"/>
    </row>
    <row r="2019" spans="1:45" ht="19.5" customHeight="1">
      <c r="B2019" s="313" t="s">
        <v>380</v>
      </c>
      <c r="C2019" s="329"/>
      <c r="D2019" s="330"/>
      <c r="E2019" s="330"/>
      <c r="F2019" s="330"/>
      <c r="G2019" s="330"/>
      <c r="H2019" s="330"/>
      <c r="I2019" s="330"/>
      <c r="J2019" s="330"/>
      <c r="K2019" s="330"/>
      <c r="L2019" s="330"/>
      <c r="M2019" s="330"/>
      <c r="N2019" s="330"/>
      <c r="O2019" s="330"/>
      <c r="P2019" s="330"/>
      <c r="Q2019" s="330"/>
      <c r="R2019" s="330"/>
      <c r="S2019" s="330"/>
      <c r="T2019" s="330"/>
      <c r="U2019" s="330"/>
      <c r="V2019" s="316"/>
      <c r="W2019" s="317"/>
      <c r="X2019" s="330"/>
      <c r="Y2019" s="330"/>
      <c r="Z2019" s="330"/>
      <c r="AA2019" s="330"/>
      <c r="AB2019" s="330"/>
      <c r="AC2019" s="330"/>
      <c r="AD2019" s="330"/>
      <c r="AE2019" s="331"/>
      <c r="AF2019" s="331"/>
      <c r="AG2019" s="331"/>
      <c r="AH2019" s="331"/>
      <c r="AI2019" s="331"/>
      <c r="AJ2019" s="331"/>
      <c r="AK2019" s="331"/>
      <c r="AL2019" s="331"/>
      <c r="AM2019" s="331"/>
      <c r="AN2019" s="331"/>
      <c r="AO2019" s="331"/>
      <c r="AP2019" s="331"/>
      <c r="AQ2019" s="331"/>
      <c r="AR2019" s="331"/>
      <c r="AS2019" s="331"/>
    </row>
    <row r="2020" spans="1:45" ht="19.5" customHeight="1" thickBot="1">
      <c r="B2020" s="619"/>
      <c r="C2020" s="620"/>
      <c r="D2020" s="601"/>
      <c r="E2020" s="601"/>
      <c r="F2020" s="601"/>
      <c r="G2020" s="601"/>
      <c r="H2020" s="601"/>
      <c r="I2020" s="601"/>
      <c r="J2020" s="601"/>
      <c r="K2020" s="601"/>
      <c r="L2020" s="601"/>
      <c r="M2020" s="601"/>
      <c r="N2020" s="601"/>
      <c r="O2020" s="601"/>
      <c r="P2020" s="601"/>
      <c r="Q2020" s="601"/>
      <c r="R2020" s="601"/>
      <c r="S2020" s="601"/>
      <c r="T2020" s="601"/>
      <c r="U2020" s="601"/>
      <c r="V2020" s="255"/>
      <c r="W2020" s="621"/>
      <c r="X2020" s="601"/>
      <c r="Y2020" s="601"/>
      <c r="Z2020" s="601"/>
      <c r="AA2020" s="601"/>
      <c r="AB2020" s="601"/>
      <c r="AC2020" s="601"/>
      <c r="AD2020" s="601"/>
      <c r="AE2020" s="210"/>
      <c r="AF2020" s="210"/>
      <c r="AG2020" s="210"/>
      <c r="AH2020" s="210"/>
      <c r="AI2020" s="210"/>
      <c r="AJ2020" s="210"/>
      <c r="AK2020" s="210"/>
      <c r="AL2020" s="210"/>
      <c r="AM2020" s="210"/>
      <c r="AN2020" s="210"/>
      <c r="AO2020" s="210"/>
      <c r="AP2020" s="210"/>
      <c r="AQ2020" s="210"/>
      <c r="AR2020" s="210"/>
      <c r="AS2020" s="210"/>
    </row>
    <row r="2021" spans="1:45" ht="48" customHeight="1" thickBot="1">
      <c r="B2021" s="641" t="s">
        <v>783</v>
      </c>
      <c r="C2021" s="642"/>
      <c r="D2021" s="643"/>
      <c r="E2021" s="643"/>
      <c r="F2021" s="643"/>
      <c r="G2021" s="643"/>
      <c r="H2021" s="643"/>
      <c r="I2021" s="643"/>
      <c r="J2021" s="643"/>
      <c r="K2021" s="643"/>
      <c r="L2021" s="643"/>
      <c r="M2021" s="643"/>
      <c r="N2021" s="643"/>
      <c r="O2021" s="643"/>
      <c r="P2021" s="643"/>
      <c r="Q2021" s="643"/>
      <c r="R2021" s="643"/>
      <c r="S2021" s="643"/>
      <c r="T2021" s="643"/>
      <c r="U2021" s="643"/>
      <c r="V2021" s="644"/>
      <c r="W2021" s="645"/>
      <c r="X2021" s="643"/>
      <c r="Y2021" s="643"/>
      <c r="Z2021" s="643"/>
      <c r="AA2021" s="643"/>
      <c r="AB2021" s="643"/>
      <c r="AC2021" s="643"/>
      <c r="AD2021" s="643"/>
      <c r="AE2021" s="646"/>
      <c r="AF2021" s="646"/>
      <c r="AG2021" s="646"/>
      <c r="AH2021" s="646"/>
      <c r="AI2021" s="646"/>
      <c r="AJ2021" s="646"/>
      <c r="AK2021" s="646"/>
      <c r="AL2021" s="646"/>
      <c r="AM2021" s="646"/>
      <c r="AN2021" s="646"/>
      <c r="AO2021" s="646"/>
      <c r="AP2021" s="646"/>
      <c r="AQ2021" s="646"/>
      <c r="AR2021" s="646"/>
      <c r="AS2021" s="647"/>
    </row>
    <row r="2022" spans="1:45" ht="18">
      <c r="B2022" s="664" t="s">
        <v>23</v>
      </c>
      <c r="C2022" s="924" t="s">
        <v>784</v>
      </c>
      <c r="D2022" s="924"/>
      <c r="E2022" s="924"/>
      <c r="F2022" s="924"/>
      <c r="G2022" s="924"/>
      <c r="H2022" s="924"/>
      <c r="I2022" s="924"/>
      <c r="J2022" s="924"/>
      <c r="K2022" s="924"/>
      <c r="L2022" s="924"/>
      <c r="M2022" s="924"/>
      <c r="N2022" s="924"/>
      <c r="O2022" s="924"/>
      <c r="P2022" s="924"/>
      <c r="Q2022" s="924"/>
      <c r="R2022" s="924"/>
      <c r="S2022" s="924"/>
      <c r="T2022" s="924"/>
      <c r="U2022" s="924"/>
      <c r="V2022" s="924"/>
      <c r="W2022" s="924"/>
      <c r="X2022" s="924"/>
      <c r="Y2022" s="924"/>
      <c r="Z2022" s="924"/>
      <c r="AA2022" s="924"/>
      <c r="AB2022" s="924"/>
      <c r="AC2022" s="924"/>
      <c r="AD2022" s="924"/>
      <c r="AE2022" s="210"/>
      <c r="AF2022" s="210"/>
      <c r="AG2022" s="210"/>
      <c r="AH2022" s="210"/>
      <c r="AI2022" s="210"/>
      <c r="AJ2022" s="210"/>
      <c r="AK2022" s="210"/>
      <c r="AL2022" s="210"/>
      <c r="AM2022" s="210"/>
      <c r="AN2022" s="210"/>
      <c r="AO2022" s="210"/>
      <c r="AP2022" s="210"/>
      <c r="AQ2022" s="210"/>
      <c r="AR2022" s="210"/>
      <c r="AS2022" s="210"/>
    </row>
    <row r="2023" spans="1:45" ht="14.1" customHeight="1">
      <c r="B2023" s="665"/>
      <c r="C2023" s="666"/>
      <c r="D2023" s="667"/>
      <c r="E2023" s="667"/>
      <c r="F2023" s="667"/>
      <c r="G2023" s="667"/>
      <c r="H2023" s="667"/>
      <c r="I2023" s="667"/>
      <c r="J2023" s="667"/>
      <c r="K2023" s="667"/>
      <c r="L2023" s="667"/>
      <c r="M2023" s="667"/>
      <c r="N2023" s="667"/>
      <c r="O2023" s="667"/>
      <c r="P2023" s="667"/>
      <c r="Q2023" s="667"/>
      <c r="R2023" s="667"/>
      <c r="S2023" s="667"/>
      <c r="T2023" s="667"/>
      <c r="U2023" s="667"/>
      <c r="V2023" s="667"/>
      <c r="W2023" s="667"/>
      <c r="X2023" s="667"/>
      <c r="Y2023" s="667"/>
      <c r="Z2023" s="667"/>
      <c r="AA2023" s="667"/>
      <c r="AB2023" s="667"/>
      <c r="AC2023" s="667"/>
      <c r="AD2023" s="667"/>
      <c r="AE2023" s="210"/>
      <c r="AF2023" s="210"/>
      <c r="AG2023" s="210"/>
      <c r="AH2023" s="210"/>
      <c r="AI2023" s="210"/>
      <c r="AJ2023" s="210"/>
      <c r="AK2023" s="210"/>
      <c r="AL2023" s="210"/>
      <c r="AM2023" s="210"/>
      <c r="AN2023" s="210"/>
      <c r="AO2023" s="210"/>
      <c r="AP2023" s="210"/>
      <c r="AQ2023" s="210"/>
      <c r="AR2023" s="210"/>
      <c r="AS2023" s="210"/>
    </row>
    <row r="2024" spans="1:45" ht="19.5" customHeight="1">
      <c r="B2024" s="619"/>
      <c r="C2024" s="620"/>
      <c r="D2024" s="601"/>
      <c r="E2024" s="601"/>
      <c r="F2024" s="601"/>
      <c r="G2024" s="601"/>
      <c r="H2024" s="601"/>
      <c r="I2024" s="601"/>
      <c r="J2024" s="601"/>
      <c r="K2024" s="601"/>
      <c r="L2024" s="601"/>
      <c r="M2024" s="601"/>
      <c r="N2024" s="601"/>
      <c r="O2024" s="601"/>
      <c r="P2024" s="601"/>
      <c r="Q2024" s="601"/>
      <c r="R2024" s="601"/>
      <c r="S2024" s="601"/>
      <c r="T2024" s="601"/>
      <c r="U2024" s="601"/>
      <c r="V2024" s="255"/>
      <c r="W2024" s="621"/>
      <c r="X2024" s="601"/>
      <c r="Y2024" s="601"/>
      <c r="Z2024" s="601"/>
      <c r="AA2024" s="601"/>
      <c r="AB2024" s="601"/>
      <c r="AC2024" s="601"/>
      <c r="AD2024" s="601"/>
      <c r="AE2024" s="210"/>
      <c r="AF2024" s="210"/>
      <c r="AG2024" s="210"/>
      <c r="AH2024" s="210"/>
      <c r="AI2024" s="210"/>
      <c r="AJ2024" s="210"/>
      <c r="AK2024" s="210"/>
      <c r="AL2024" s="210"/>
      <c r="AM2024" s="210"/>
      <c r="AN2024" s="210"/>
      <c r="AO2024" s="210"/>
      <c r="AP2024" s="210"/>
      <c r="AQ2024" s="210"/>
      <c r="AR2024" s="210"/>
      <c r="AS2024" s="210"/>
    </row>
    <row r="2025" spans="1:45" ht="19.5" customHeight="1">
      <c r="B2025" s="619"/>
      <c r="C2025" s="620"/>
      <c r="D2025" s="601"/>
      <c r="E2025" s="601"/>
      <c r="F2025" s="601"/>
      <c r="G2025" s="601"/>
      <c r="H2025" s="601"/>
      <c r="I2025" s="601"/>
      <c r="J2025" s="601"/>
      <c r="K2025" s="601"/>
      <c r="L2025" s="601"/>
      <c r="M2025" s="601"/>
      <c r="N2025" s="601"/>
      <c r="O2025" s="601"/>
      <c r="P2025" s="601"/>
      <c r="Q2025" s="601"/>
      <c r="R2025" s="601"/>
      <c r="S2025" s="601"/>
      <c r="T2025" s="601"/>
      <c r="U2025" s="601"/>
      <c r="V2025" s="255"/>
      <c r="W2025" s="621"/>
      <c r="X2025" s="601"/>
      <c r="Y2025" s="601"/>
      <c r="Z2025" s="601"/>
      <c r="AA2025" s="601"/>
      <c r="AB2025" s="601"/>
      <c r="AC2025" s="601"/>
      <c r="AD2025" s="601"/>
      <c r="AE2025" s="210"/>
      <c r="AF2025" s="210"/>
      <c r="AG2025" s="210"/>
      <c r="AH2025" s="210"/>
      <c r="AI2025" s="210"/>
      <c r="AJ2025" s="210"/>
      <c r="AK2025" s="210"/>
      <c r="AL2025" s="210"/>
      <c r="AM2025" s="210"/>
      <c r="AN2025" s="210"/>
      <c r="AO2025" s="210"/>
      <c r="AP2025" s="210"/>
      <c r="AQ2025" s="210"/>
      <c r="AR2025" s="210"/>
      <c r="AS2025" s="210"/>
    </row>
    <row r="2026" spans="1:45" ht="15.6">
      <c r="B2026" s="232" t="s">
        <v>785</v>
      </c>
      <c r="C2026" s="233"/>
      <c r="D2026" s="478" t="s">
        <v>257</v>
      </c>
      <c r="E2026" s="208"/>
      <c r="F2026" s="478"/>
      <c r="G2026" s="208"/>
      <c r="H2026" s="208"/>
      <c r="I2026" s="208"/>
      <c r="J2026" s="208"/>
      <c r="K2026" s="208"/>
      <c r="L2026" s="208"/>
      <c r="M2026" s="208"/>
      <c r="N2026" s="208"/>
      <c r="O2026" s="208"/>
      <c r="P2026" s="208"/>
      <c r="Q2026" s="208"/>
      <c r="R2026" s="233"/>
      <c r="S2026" s="208"/>
      <c r="T2026" s="208"/>
      <c r="U2026" s="208"/>
      <c r="V2026" s="208"/>
      <c r="W2026" s="208"/>
      <c r="X2026" s="208"/>
      <c r="Y2026" s="208"/>
      <c r="Z2026" s="208"/>
      <c r="AA2026" s="208"/>
      <c r="AB2026" s="208"/>
      <c r="AC2026" s="208"/>
      <c r="AD2026" s="208"/>
      <c r="AE2026" s="222"/>
      <c r="AF2026" s="220"/>
      <c r="AG2026" s="220"/>
      <c r="AH2026" s="220"/>
      <c r="AI2026" s="220"/>
      <c r="AJ2026" s="220"/>
      <c r="AK2026" s="220"/>
      <c r="AL2026" s="220"/>
      <c r="AM2026" s="220"/>
      <c r="AN2026" s="220"/>
      <c r="AO2026" s="220"/>
      <c r="AP2026" s="220"/>
      <c r="AQ2026" s="220"/>
      <c r="AR2026" s="220"/>
    </row>
    <row r="2027" spans="1:45" ht="39.75" customHeight="1">
      <c r="B2027" s="913" t="s">
        <v>313</v>
      </c>
      <c r="C2027" s="915" t="s">
        <v>314</v>
      </c>
      <c r="D2027" s="235" t="s">
        <v>315</v>
      </c>
      <c r="E2027" s="918" t="s">
        <v>316</v>
      </c>
      <c r="F2027" s="919"/>
      <c r="G2027" s="919"/>
      <c r="H2027" s="919"/>
      <c r="I2027" s="919"/>
      <c r="J2027" s="919"/>
      <c r="K2027" s="919"/>
      <c r="L2027" s="919"/>
      <c r="M2027" s="919"/>
      <c r="N2027" s="919"/>
      <c r="O2027" s="919"/>
      <c r="P2027" s="920"/>
      <c r="Q2027" s="915" t="s">
        <v>317</v>
      </c>
      <c r="R2027" s="235" t="s">
        <v>318</v>
      </c>
      <c r="S2027" s="910" t="s">
        <v>319</v>
      </c>
      <c r="T2027" s="911"/>
      <c r="U2027" s="911"/>
      <c r="V2027" s="911"/>
      <c r="W2027" s="911"/>
      <c r="X2027" s="911"/>
      <c r="Y2027" s="911"/>
      <c r="Z2027" s="911"/>
      <c r="AA2027" s="911"/>
      <c r="AB2027" s="911"/>
      <c r="AC2027" s="911"/>
      <c r="AD2027" s="921"/>
      <c r="AE2027" s="910" t="s">
        <v>320</v>
      </c>
      <c r="AF2027" s="911"/>
      <c r="AG2027" s="911"/>
      <c r="AH2027" s="911"/>
      <c r="AI2027" s="911"/>
      <c r="AJ2027" s="911"/>
      <c r="AK2027" s="911"/>
      <c r="AL2027" s="911"/>
      <c r="AM2027" s="911"/>
      <c r="AN2027" s="911"/>
      <c r="AO2027" s="911"/>
      <c r="AP2027" s="911"/>
      <c r="AQ2027" s="911"/>
      <c r="AR2027" s="911"/>
      <c r="AS2027" s="912"/>
    </row>
    <row r="2028" spans="1:45" ht="65.25" customHeight="1">
      <c r="B2028" s="914"/>
      <c r="C2028" s="916"/>
      <c r="D2028" s="236">
        <v>2025</v>
      </c>
      <c r="E2028" s="236">
        <v>2026</v>
      </c>
      <c r="F2028" s="236">
        <v>2027</v>
      </c>
      <c r="G2028" s="236">
        <v>2028</v>
      </c>
      <c r="H2028" s="236">
        <v>2029</v>
      </c>
      <c r="I2028" s="236">
        <v>2030</v>
      </c>
      <c r="J2028" s="236">
        <v>2031</v>
      </c>
      <c r="K2028" s="236">
        <v>2032</v>
      </c>
      <c r="L2028" s="236">
        <v>2033</v>
      </c>
      <c r="M2028" s="236">
        <v>2034</v>
      </c>
      <c r="N2028" s="236">
        <v>2035</v>
      </c>
      <c r="O2028" s="236">
        <v>2036</v>
      </c>
      <c r="P2028" s="236">
        <v>2037</v>
      </c>
      <c r="Q2028" s="917"/>
      <c r="R2028" s="236">
        <v>2025</v>
      </c>
      <c r="S2028" s="236">
        <v>2026</v>
      </c>
      <c r="T2028" s="236">
        <v>2027</v>
      </c>
      <c r="U2028" s="236">
        <v>2028</v>
      </c>
      <c r="V2028" s="236">
        <v>2029</v>
      </c>
      <c r="W2028" s="236">
        <v>2030</v>
      </c>
      <c r="X2028" s="236">
        <v>2031</v>
      </c>
      <c r="Y2028" s="236">
        <v>2032</v>
      </c>
      <c r="Z2028" s="236">
        <v>2033</v>
      </c>
      <c r="AA2028" s="236">
        <v>2034</v>
      </c>
      <c r="AB2028" s="236">
        <v>2035</v>
      </c>
      <c r="AC2028" s="236">
        <v>2036</v>
      </c>
      <c r="AD2028" s="236">
        <v>2037</v>
      </c>
      <c r="AE2028" s="236" t="str">
        <f>'1.  LRAMVA Summary'!$D$53</f>
        <v>Residential</v>
      </c>
      <c r="AF2028" s="236" t="str">
        <f>'1.  LRAMVA Summary'!$E$53</f>
        <v>GS&lt;50 kW</v>
      </c>
      <c r="AG2028" s="236" t="str">
        <f>'1.  LRAMVA Summary'!$F$53</f>
        <v>GS 50 TO 1,499 KW</v>
      </c>
      <c r="AH2028" s="236" t="str">
        <f>'1.  LRAMVA Summary'!$G$53</f>
        <v>GS 1,500 TO 4,999</v>
      </c>
      <c r="AI2028" s="236" t="str">
        <f>'1.  LRAMVA Summary'!$H$53</f>
        <v>Large User</v>
      </c>
      <c r="AJ2028" s="236" t="str">
        <f>'1.  LRAMVA Summary'!$I$53</f>
        <v>Unmetered Scattered Load</v>
      </c>
      <c r="AK2028" s="236" t="str">
        <f>'1.  LRAMVA Summary'!$J$53</f>
        <v>Streetlighting</v>
      </c>
      <c r="AL2028" s="236" t="str">
        <f>'1.  LRAMVA Summary'!$K$53</f>
        <v/>
      </c>
      <c r="AM2028" s="236" t="str">
        <f>'1.  LRAMVA Summary'!$L$53</f>
        <v/>
      </c>
      <c r="AN2028" s="236" t="str">
        <f>'1.  LRAMVA Summary'!$M$53</f>
        <v/>
      </c>
      <c r="AO2028" s="236" t="str">
        <f>'1.  LRAMVA Summary'!$N$53</f>
        <v/>
      </c>
      <c r="AP2028" s="236" t="str">
        <f>'1.  LRAMVA Summary'!$O$53</f>
        <v/>
      </c>
      <c r="AQ2028" s="236" t="str">
        <f>'1.  LRAMVA Summary'!$P$53</f>
        <v/>
      </c>
      <c r="AR2028" s="236" t="str">
        <f>'1.  LRAMVA Summary'!$Q$53</f>
        <v/>
      </c>
      <c r="AS2028" s="238" t="str">
        <f>'1.  LRAMVA Summary'!$R$53</f>
        <v>Total</v>
      </c>
    </row>
    <row r="2029" spans="1:45" ht="15" customHeight="1" outlineLevel="1">
      <c r="A2029" s="434"/>
      <c r="B2029" s="245"/>
      <c r="C2029" s="256"/>
      <c r="D2029" s="242"/>
      <c r="E2029" s="242"/>
      <c r="F2029" s="242"/>
      <c r="G2029" s="242"/>
      <c r="H2029" s="242"/>
      <c r="I2029" s="242"/>
      <c r="J2029" s="242"/>
      <c r="K2029" s="242"/>
      <c r="L2029" s="242"/>
      <c r="M2029" s="242"/>
      <c r="N2029" s="242"/>
      <c r="O2029" s="242"/>
      <c r="P2029" s="242"/>
      <c r="Q2029" s="242"/>
      <c r="R2029" s="242"/>
      <c r="S2029" s="242"/>
      <c r="T2029" s="242"/>
      <c r="U2029" s="242"/>
      <c r="V2029" s="242"/>
      <c r="W2029" s="242"/>
      <c r="X2029" s="242"/>
      <c r="Y2029" s="242"/>
      <c r="Z2029" s="242"/>
      <c r="AA2029" s="242"/>
      <c r="AB2029" s="242"/>
      <c r="AC2029" s="242"/>
      <c r="AD2029" s="242"/>
      <c r="AE2029" s="242">
        <f>'1.  LRAMVA Summary'!D694</f>
        <v>0</v>
      </c>
      <c r="AF2029" s="242">
        <f>'1.  LRAMVA Summary'!E694</f>
        <v>0</v>
      </c>
      <c r="AG2029" s="242">
        <f>'1.  LRAMVA Summary'!F694</f>
        <v>0</v>
      </c>
      <c r="AH2029" s="242">
        <f>'1.  LRAMVA Summary'!G694</f>
        <v>0</v>
      </c>
      <c r="AI2029" s="242">
        <f>'1.  LRAMVA Summary'!H694</f>
        <v>0</v>
      </c>
      <c r="AJ2029" s="242">
        <f>'1.  LRAMVA Summary'!I694</f>
        <v>0</v>
      </c>
      <c r="AK2029" s="242">
        <f>'1.  LRAMVA Summary'!J694</f>
        <v>0</v>
      </c>
      <c r="AL2029" s="242">
        <f>'1.  LRAMVA Summary'!K694</f>
        <v>0</v>
      </c>
      <c r="AM2029" s="242">
        <f>'1.  LRAMVA Summary'!L694</f>
        <v>0</v>
      </c>
      <c r="AN2029" s="242">
        <f>'1.  LRAMVA Summary'!M694</f>
        <v>0</v>
      </c>
      <c r="AO2029" s="242">
        <f>'1.  LRAMVA Summary'!N694</f>
        <v>0</v>
      </c>
      <c r="AP2029" s="242">
        <f>'1.  LRAMVA Summary'!O694</f>
        <v>0</v>
      </c>
      <c r="AQ2029" s="242">
        <f>'1.  LRAMVA Summary'!P694</f>
        <v>0</v>
      </c>
      <c r="AR2029" s="242">
        <f>'1.  LRAMVA Summary'!Q694</f>
        <v>0</v>
      </c>
      <c r="AS2029" s="243"/>
    </row>
    <row r="2030" spans="1:45" ht="15.6">
      <c r="B2030" s="673"/>
      <c r="C2030" s="285"/>
      <c r="D2030" s="285"/>
      <c r="E2030" s="285"/>
      <c r="F2030" s="285"/>
      <c r="G2030" s="285"/>
      <c r="H2030" s="285"/>
      <c r="I2030" s="285"/>
      <c r="J2030" s="285"/>
      <c r="K2030" s="285"/>
      <c r="L2030" s="285"/>
      <c r="M2030" s="285"/>
      <c r="N2030" s="285"/>
      <c r="O2030" s="285"/>
      <c r="P2030" s="285"/>
      <c r="Q2030" s="285"/>
      <c r="R2030" s="285"/>
      <c r="S2030" s="285"/>
      <c r="T2030" s="285"/>
      <c r="U2030" s="285"/>
      <c r="V2030" s="285"/>
      <c r="W2030" s="285"/>
      <c r="X2030" s="285"/>
      <c r="Y2030" s="285"/>
      <c r="Z2030" s="285"/>
      <c r="AA2030" s="285"/>
      <c r="AB2030" s="285"/>
      <c r="AC2030" s="285"/>
      <c r="AD2030" s="678"/>
      <c r="AE2030" s="242" t="str">
        <f>'1.  LRAMVA Summary'!$D$54</f>
        <v>kWh</v>
      </c>
      <c r="AF2030" s="242" t="str">
        <f>'1.  LRAMVA Summary'!$E$54</f>
        <v>kWh</v>
      </c>
      <c r="AG2030" s="242" t="str">
        <f>'1.  LRAMVA Summary'!$F$54</f>
        <v>kW</v>
      </c>
      <c r="AH2030" s="242" t="str">
        <f>'1.  LRAMVA Summary'!$G$54</f>
        <v>KW</v>
      </c>
      <c r="AI2030" s="242" t="str">
        <f>'1.  LRAMVA Summary'!$H$54</f>
        <v>kW</v>
      </c>
      <c r="AJ2030" s="242" t="str">
        <f>'1.  LRAMVA Summary'!$I$54</f>
        <v>kWh</v>
      </c>
      <c r="AK2030" s="242" t="str">
        <f>'1.  LRAMVA Summary'!$J$54</f>
        <v>kW</v>
      </c>
      <c r="AL2030" s="242">
        <f>'1.  LRAMVA Summary'!$K$54</f>
        <v>0</v>
      </c>
      <c r="AM2030" s="242">
        <f>'1.  LRAMVA Summary'!$L$54</f>
        <v>0</v>
      </c>
      <c r="AN2030" s="242">
        <f>'1.  LRAMVA Summary'!$M$54</f>
        <v>0</v>
      </c>
      <c r="AO2030" s="242">
        <f>'1.  LRAMVA Summary'!$N$54</f>
        <v>0</v>
      </c>
      <c r="AP2030" s="242">
        <f>'1.  LRAMVA Summary'!$O$54</f>
        <v>0</v>
      </c>
      <c r="AQ2030" s="242">
        <f>'1.  LRAMVA Summary'!$P$54</f>
        <v>0</v>
      </c>
      <c r="AR2030" s="242">
        <f>'1.  LRAMVA Summary'!$Q$54</f>
        <v>0</v>
      </c>
      <c r="AS2030" s="280"/>
    </row>
    <row r="2031" spans="1:45" ht="15.6">
      <c r="B2031" s="674" t="s">
        <v>786</v>
      </c>
      <c r="C2031" s="285"/>
      <c r="D2031" s="285"/>
      <c r="E2031" s="285"/>
      <c r="F2031" s="285"/>
      <c r="G2031" s="285"/>
      <c r="H2031" s="285"/>
      <c r="I2031" s="285"/>
      <c r="J2031" s="285"/>
      <c r="K2031" s="285"/>
      <c r="L2031" s="285"/>
      <c r="M2031" s="285"/>
      <c r="N2031" s="285"/>
      <c r="O2031" s="285"/>
      <c r="P2031" s="285"/>
      <c r="Q2031" s="285"/>
      <c r="R2031" s="285"/>
      <c r="S2031" s="285"/>
      <c r="T2031" s="285"/>
      <c r="U2031" s="285"/>
      <c r="V2031" s="285"/>
      <c r="W2031" s="285"/>
      <c r="X2031" s="285"/>
      <c r="Y2031" s="285"/>
      <c r="Z2031" s="285"/>
      <c r="AA2031" s="285"/>
      <c r="AB2031" s="285"/>
      <c r="AC2031" s="285"/>
      <c r="AD2031" s="678"/>
      <c r="AE2031" s="676">
        <v>0</v>
      </c>
      <c r="AF2031" s="671">
        <v>0</v>
      </c>
      <c r="AG2031" s="671">
        <v>0</v>
      </c>
      <c r="AH2031" s="671">
        <v>0</v>
      </c>
      <c r="AI2031" s="671">
        <v>0</v>
      </c>
      <c r="AJ2031" s="671">
        <v>0</v>
      </c>
      <c r="AK2031" s="671">
        <v>0</v>
      </c>
      <c r="AL2031" s="671">
        <v>0</v>
      </c>
      <c r="AM2031" s="671">
        <v>0</v>
      </c>
      <c r="AN2031" s="671">
        <v>0</v>
      </c>
      <c r="AO2031" s="671">
        <v>0</v>
      </c>
      <c r="AP2031" s="671">
        <v>0</v>
      </c>
      <c r="AQ2031" s="671">
        <v>0</v>
      </c>
      <c r="AR2031" s="671">
        <v>0</v>
      </c>
      <c r="AS2031" s="672"/>
    </row>
    <row r="2032" spans="1:45" ht="15.6">
      <c r="B2032" s="675" t="s">
        <v>787</v>
      </c>
      <c r="C2032" s="325"/>
      <c r="D2032" s="325"/>
      <c r="E2032" s="325"/>
      <c r="F2032" s="325"/>
      <c r="G2032" s="325"/>
      <c r="H2032" s="325"/>
      <c r="I2032" s="325"/>
      <c r="J2032" s="325"/>
      <c r="K2032" s="325"/>
      <c r="L2032" s="325"/>
      <c r="M2032" s="325"/>
      <c r="N2032" s="325"/>
      <c r="O2032" s="325"/>
      <c r="P2032" s="325"/>
      <c r="Q2032" s="325"/>
      <c r="R2032" s="325"/>
      <c r="S2032" s="325"/>
      <c r="T2032" s="325"/>
      <c r="U2032" s="325"/>
      <c r="V2032" s="325"/>
      <c r="W2032" s="325"/>
      <c r="X2032" s="325"/>
      <c r="Y2032" s="325"/>
      <c r="Z2032" s="325"/>
      <c r="AA2032" s="325"/>
      <c r="AB2032" s="325"/>
      <c r="AC2032" s="325"/>
      <c r="AD2032" s="750"/>
      <c r="AE2032" s="677">
        <f>HLOOKUP(AE2028,'2. LRAMVA Threshold'!$B$56:$Q$74,17,FALSE)</f>
        <v>0</v>
      </c>
      <c r="AF2032" s="677">
        <f>HLOOKUP(AF2028,'2. LRAMVA Threshold'!$B$56:$Q$74,17,FALSE)</f>
        <v>0</v>
      </c>
      <c r="AG2032" s="677">
        <f>HLOOKUP(AG2028,'2. LRAMVA Threshold'!$B$56:$Q$74,17,FALSE)</f>
        <v>0</v>
      </c>
      <c r="AH2032" s="677">
        <f>HLOOKUP(AH2028,'2. LRAMVA Threshold'!$B$56:$Q$74,17,FALSE)</f>
        <v>0</v>
      </c>
      <c r="AI2032" s="677">
        <f>HLOOKUP(AI2028,'2. LRAMVA Threshold'!$B$56:$Q$74,17,FALSE)</f>
        <v>0</v>
      </c>
      <c r="AJ2032" s="677">
        <f>HLOOKUP(AJ2028,'2. LRAMVA Threshold'!$B$56:$Q$74,17,FALSE)</f>
        <v>0</v>
      </c>
      <c r="AK2032" s="677">
        <f>HLOOKUP(AK2028,'2. LRAMVA Threshold'!$B$56:$Q$74,17,FALSE)</f>
        <v>0</v>
      </c>
      <c r="AL2032" s="677">
        <f>HLOOKUP(AL2028,'2. LRAMVA Threshold'!$B$56:$Q$74,17,FALSE)</f>
        <v>0</v>
      </c>
      <c r="AM2032" s="677">
        <f>HLOOKUP(AM2028,'2. LRAMVA Threshold'!$B$56:$Q$74,17,FALSE)</f>
        <v>0</v>
      </c>
      <c r="AN2032" s="677">
        <f>HLOOKUP(AN2028,'2. LRAMVA Threshold'!$B$56:$Q$74,17,FALSE)</f>
        <v>0</v>
      </c>
      <c r="AO2032" s="677">
        <f>HLOOKUP(AO2028,'2. LRAMVA Threshold'!$B$56:$Q$74,17,FALSE)</f>
        <v>0</v>
      </c>
      <c r="AP2032" s="677">
        <f>HLOOKUP(AP2028,'2. LRAMVA Threshold'!$B$56:$Q$74,17,FALSE)</f>
        <v>0</v>
      </c>
      <c r="AQ2032" s="677">
        <f>HLOOKUP(AQ2028,'2. LRAMVA Threshold'!$B$56:$Q$74,17,FALSE)</f>
        <v>0</v>
      </c>
      <c r="AR2032" s="677">
        <f>HLOOKUP(AR2028,'2. LRAMVA Threshold'!$B$56:$Q$74,17,FALSE)</f>
        <v>0</v>
      </c>
      <c r="AS2032" s="369"/>
    </row>
    <row r="2033" spans="2:45" ht="15">
      <c r="B2033" s="426"/>
      <c r="C2033" s="283"/>
      <c r="D2033" s="284"/>
      <c r="E2033" s="284"/>
      <c r="F2033" s="284"/>
      <c r="G2033" s="284"/>
      <c r="H2033" s="284"/>
      <c r="I2033" s="284"/>
      <c r="J2033" s="284"/>
      <c r="K2033" s="284"/>
      <c r="L2033" s="284"/>
      <c r="M2033" s="284"/>
      <c r="N2033" s="284"/>
      <c r="O2033" s="284"/>
      <c r="P2033" s="284"/>
      <c r="Q2033" s="284"/>
      <c r="R2033" s="285"/>
      <c r="S2033" s="284"/>
      <c r="T2033" s="284"/>
      <c r="U2033" s="284"/>
      <c r="V2033" s="254"/>
      <c r="W2033" s="254"/>
      <c r="X2033" s="254"/>
      <c r="Y2033" s="254"/>
      <c r="Z2033" s="284"/>
      <c r="AA2033" s="284"/>
      <c r="AB2033" s="284"/>
      <c r="AC2033" s="284"/>
      <c r="AD2033" s="284"/>
      <c r="AE2033" s="339"/>
      <c r="AF2033" s="339"/>
      <c r="AG2033" s="339"/>
      <c r="AH2033" s="339"/>
      <c r="AI2033" s="339"/>
      <c r="AJ2033" s="339"/>
      <c r="AK2033" s="339"/>
      <c r="AL2033" s="339"/>
      <c r="AM2033" s="339"/>
      <c r="AN2033" s="339"/>
      <c r="AO2033" s="339"/>
      <c r="AP2033" s="339"/>
      <c r="AQ2033" s="339"/>
      <c r="AR2033" s="339"/>
      <c r="AS2033" s="340"/>
    </row>
    <row r="2034" spans="2:45" ht="15">
      <c r="B2034" s="274" t="s">
        <v>788</v>
      </c>
      <c r="C2034" s="287"/>
      <c r="D2034" s="287"/>
      <c r="E2034" s="320"/>
      <c r="F2034" s="320"/>
      <c r="G2034" s="320"/>
      <c r="H2034" s="320"/>
      <c r="I2034" s="320"/>
      <c r="J2034" s="320"/>
      <c r="K2034" s="320"/>
      <c r="L2034" s="320"/>
      <c r="M2034" s="320"/>
      <c r="N2034" s="320"/>
      <c r="O2034" s="320"/>
      <c r="P2034" s="320"/>
      <c r="Q2034" s="320"/>
      <c r="R2034" s="242"/>
      <c r="S2034" s="289"/>
      <c r="T2034" s="289"/>
      <c r="U2034" s="289"/>
      <c r="V2034" s="288"/>
      <c r="W2034" s="288"/>
      <c r="X2034" s="288"/>
      <c r="Y2034" s="288"/>
      <c r="Z2034" s="289"/>
      <c r="AA2034" s="289"/>
      <c r="AB2034" s="289"/>
      <c r="AC2034" s="289"/>
      <c r="AD2034" s="289"/>
      <c r="AE2034" s="670">
        <f>HLOOKUP(AE35,'3.  Distribution Rates'!$C$122:$P$138,17,FALSE)</f>
        <v>0</v>
      </c>
      <c r="AF2034" s="670">
        <f>HLOOKUP(AF35,'3.  Distribution Rates'!$C$122:$P$138,17,FALSE)</f>
        <v>0</v>
      </c>
      <c r="AG2034" s="670">
        <f>HLOOKUP(AG35,'3.  Distribution Rates'!$C$122:$P$138,17,FALSE)</f>
        <v>0</v>
      </c>
      <c r="AH2034" s="670">
        <f>HLOOKUP(AH35,'3.  Distribution Rates'!$C$122:$P$138,17,FALSE)</f>
        <v>0</v>
      </c>
      <c r="AI2034" s="670">
        <f>HLOOKUP(AI35,'3.  Distribution Rates'!$C$122:$P$138,17,FALSE)</f>
        <v>0</v>
      </c>
      <c r="AJ2034" s="670">
        <f>HLOOKUP(AJ35,'3.  Distribution Rates'!$C$122:$P$138,17,FALSE)</f>
        <v>0</v>
      </c>
      <c r="AK2034" s="670">
        <f>HLOOKUP(AK35,'3.  Distribution Rates'!$C$122:$P$138,17,FALSE)</f>
        <v>0</v>
      </c>
      <c r="AL2034" s="670">
        <f>HLOOKUP(AL35,'3.  Distribution Rates'!$C$122:$P$138,17,FALSE)</f>
        <v>0</v>
      </c>
      <c r="AM2034" s="670">
        <f>HLOOKUP(AM35,'3.  Distribution Rates'!$C$122:$P$138,17,FALSE)</f>
        <v>0</v>
      </c>
      <c r="AN2034" s="670">
        <f>HLOOKUP(AN35,'3.  Distribution Rates'!$C$122:$P$138,17,FALSE)</f>
        <v>0</v>
      </c>
      <c r="AO2034" s="670">
        <f>HLOOKUP(AO35,'3.  Distribution Rates'!$C$122:$P$138,17,FALSE)</f>
        <v>0</v>
      </c>
      <c r="AP2034" s="670">
        <f>HLOOKUP(AP35,'3.  Distribution Rates'!$C$122:$P$138,17,FALSE)</f>
        <v>0</v>
      </c>
      <c r="AQ2034" s="670">
        <f>HLOOKUP(AQ35,'3.  Distribution Rates'!$C$122:$P$138,17,FALSE)</f>
        <v>0</v>
      </c>
      <c r="AR2034" s="670">
        <f>HLOOKUP(AR35,'3.  Distribution Rates'!$C$122:$P$138,17,FALSE)</f>
        <v>0</v>
      </c>
      <c r="AS2034" s="371"/>
    </row>
    <row r="2035" spans="2:45" ht="15">
      <c r="B2035" s="274" t="s">
        <v>789</v>
      </c>
      <c r="C2035" s="292"/>
      <c r="D2035" s="234"/>
      <c r="E2035" s="231"/>
      <c r="F2035" s="231"/>
      <c r="G2035" s="231"/>
      <c r="H2035" s="231"/>
      <c r="I2035" s="231"/>
      <c r="J2035" s="231"/>
      <c r="K2035" s="231"/>
      <c r="L2035" s="231"/>
      <c r="M2035" s="231"/>
      <c r="N2035" s="231"/>
      <c r="O2035" s="231"/>
      <c r="P2035" s="231"/>
      <c r="Q2035" s="231"/>
      <c r="R2035" s="242"/>
      <c r="S2035" s="231"/>
      <c r="T2035" s="231"/>
      <c r="U2035" s="231"/>
      <c r="V2035" s="234"/>
      <c r="W2035" s="234"/>
      <c r="X2035" s="234"/>
      <c r="Y2035" s="234"/>
      <c r="Z2035" s="231"/>
      <c r="AA2035" s="231"/>
      <c r="AB2035" s="231"/>
      <c r="AC2035" s="231"/>
      <c r="AD2035" s="231"/>
      <c r="AE2035" s="322">
        <f>'4.  2011-2014 LRAM'!AM148*AE2034</f>
        <v>0</v>
      </c>
      <c r="AF2035" s="322">
        <f>'4.  2011-2014 LRAM'!AN148*AF2034</f>
        <v>0</v>
      </c>
      <c r="AG2035" s="322">
        <f>'4.  2011-2014 LRAM'!AO148*AG2034</f>
        <v>0</v>
      </c>
      <c r="AH2035" s="322">
        <f>'4.  2011-2014 LRAM'!AP148*AH2034</f>
        <v>0</v>
      </c>
      <c r="AI2035" s="322">
        <f>'4.  2011-2014 LRAM'!AQ148*AI2034</f>
        <v>0</v>
      </c>
      <c r="AJ2035" s="322">
        <f>'4.  2011-2014 LRAM'!AR148*AJ2034</f>
        <v>0</v>
      </c>
      <c r="AK2035" s="322">
        <f>'4.  2011-2014 LRAM'!AS148*AK2034</f>
        <v>0</v>
      </c>
      <c r="AL2035" s="322">
        <f>'4.  2011-2014 LRAM'!AT148*AL2034</f>
        <v>0</v>
      </c>
      <c r="AM2035" s="322">
        <f>'4.  2011-2014 LRAM'!AU148*AM2034</f>
        <v>0</v>
      </c>
      <c r="AN2035" s="322">
        <f>'4.  2011-2014 LRAM'!AV148*AN2034</f>
        <v>0</v>
      </c>
      <c r="AO2035" s="322">
        <f>'4.  2011-2014 LRAM'!AW148*AO2034</f>
        <v>0</v>
      </c>
      <c r="AP2035" s="322">
        <f>'4.  2011-2014 LRAM'!AX148*AP2034</f>
        <v>0</v>
      </c>
      <c r="AQ2035" s="322">
        <f>'4.  2011-2014 LRAM'!AY148*AQ2034</f>
        <v>0</v>
      </c>
      <c r="AR2035" s="322">
        <f>'4.  2011-2014 LRAM'!AZ148*AR2034</f>
        <v>0</v>
      </c>
      <c r="AS2035" s="507">
        <f t="shared" ref="AS2035:AS2038" si="3786">SUM(AE2035:AR2035)</f>
        <v>0</v>
      </c>
    </row>
    <row r="2036" spans="2:45" ht="15">
      <c r="B2036" s="274" t="s">
        <v>790</v>
      </c>
      <c r="C2036" s="292"/>
      <c r="D2036" s="234"/>
      <c r="E2036" s="231"/>
      <c r="F2036" s="231"/>
      <c r="G2036" s="231"/>
      <c r="H2036" s="231"/>
      <c r="I2036" s="231"/>
      <c r="J2036" s="231"/>
      <c r="K2036" s="231"/>
      <c r="L2036" s="231"/>
      <c r="M2036" s="231"/>
      <c r="N2036" s="231"/>
      <c r="O2036" s="231"/>
      <c r="P2036" s="231"/>
      <c r="Q2036" s="231"/>
      <c r="R2036" s="242"/>
      <c r="S2036" s="231"/>
      <c r="T2036" s="231"/>
      <c r="U2036" s="231"/>
      <c r="V2036" s="234"/>
      <c r="W2036" s="234"/>
      <c r="X2036" s="234"/>
      <c r="Y2036" s="234"/>
      <c r="Z2036" s="231"/>
      <c r="AA2036" s="231"/>
      <c r="AB2036" s="231"/>
      <c r="AC2036" s="231"/>
      <c r="AD2036" s="231"/>
      <c r="AE2036" s="322">
        <f>'4.  2011-2014 LRAM'!AM287*AE2034</f>
        <v>0</v>
      </c>
      <c r="AF2036" s="322">
        <f>'4.  2011-2014 LRAM'!AN287*AF2034</f>
        <v>0</v>
      </c>
      <c r="AG2036" s="322">
        <f>'4.  2011-2014 LRAM'!AO287*AG2034</f>
        <v>0</v>
      </c>
      <c r="AH2036" s="322">
        <f>'4.  2011-2014 LRAM'!AP287*AH2034</f>
        <v>0</v>
      </c>
      <c r="AI2036" s="322">
        <f>'4.  2011-2014 LRAM'!AQ287*AI2034</f>
        <v>0</v>
      </c>
      <c r="AJ2036" s="322">
        <f>'4.  2011-2014 LRAM'!AR287*AJ2034</f>
        <v>0</v>
      </c>
      <c r="AK2036" s="322">
        <f>'4.  2011-2014 LRAM'!AS287*AK2034</f>
        <v>0</v>
      </c>
      <c r="AL2036" s="322">
        <f>'4.  2011-2014 LRAM'!AT287*AL2034</f>
        <v>0</v>
      </c>
      <c r="AM2036" s="322">
        <f>'4.  2011-2014 LRAM'!AU287*AM2034</f>
        <v>0</v>
      </c>
      <c r="AN2036" s="322">
        <f>'4.  2011-2014 LRAM'!AV287*AN2034</f>
        <v>0</v>
      </c>
      <c r="AO2036" s="322">
        <f>'4.  2011-2014 LRAM'!AW287*AO2034</f>
        <v>0</v>
      </c>
      <c r="AP2036" s="322">
        <f>'4.  2011-2014 LRAM'!AX287*AP2034</f>
        <v>0</v>
      </c>
      <c r="AQ2036" s="322">
        <f>'4.  2011-2014 LRAM'!AY287*AQ2034</f>
        <v>0</v>
      </c>
      <c r="AR2036" s="322">
        <f>'4.  2011-2014 LRAM'!AZ287*AR2034</f>
        <v>0</v>
      </c>
      <c r="AS2036" s="507">
        <f t="shared" si="3786"/>
        <v>0</v>
      </c>
    </row>
    <row r="2037" spans="2:45" ht="15">
      <c r="B2037" s="274" t="s">
        <v>791</v>
      </c>
      <c r="C2037" s="292"/>
      <c r="D2037" s="234"/>
      <c r="E2037" s="231"/>
      <c r="F2037" s="231"/>
      <c r="G2037" s="231"/>
      <c r="H2037" s="231"/>
      <c r="I2037" s="231"/>
      <c r="J2037" s="231"/>
      <c r="K2037" s="231"/>
      <c r="L2037" s="231"/>
      <c r="M2037" s="231"/>
      <c r="N2037" s="231"/>
      <c r="O2037" s="231"/>
      <c r="P2037" s="231"/>
      <c r="Q2037" s="231"/>
      <c r="R2037" s="242"/>
      <c r="S2037" s="231"/>
      <c r="T2037" s="231"/>
      <c r="U2037" s="231"/>
      <c r="V2037" s="234"/>
      <c r="W2037" s="234"/>
      <c r="X2037" s="234"/>
      <c r="Y2037" s="234"/>
      <c r="Z2037" s="231"/>
      <c r="AA2037" s="231"/>
      <c r="AB2037" s="231"/>
      <c r="AC2037" s="231"/>
      <c r="AD2037" s="231"/>
      <c r="AE2037" s="322">
        <f>'4.  2011-2014 LRAM'!AM423*AE2034</f>
        <v>0</v>
      </c>
      <c r="AF2037" s="322">
        <f>'4.  2011-2014 LRAM'!AN423*AF2034</f>
        <v>0</v>
      </c>
      <c r="AG2037" s="322">
        <f>'4.  2011-2014 LRAM'!AO423*AG2034</f>
        <v>0</v>
      </c>
      <c r="AH2037" s="322">
        <f>'4.  2011-2014 LRAM'!AP423*AH2034</f>
        <v>0</v>
      </c>
      <c r="AI2037" s="322">
        <f>'4.  2011-2014 LRAM'!AQ423*AI2034</f>
        <v>0</v>
      </c>
      <c r="AJ2037" s="322">
        <f>'4.  2011-2014 LRAM'!AR423*AJ2034</f>
        <v>0</v>
      </c>
      <c r="AK2037" s="322">
        <f>'4.  2011-2014 LRAM'!AS423*AK2034</f>
        <v>0</v>
      </c>
      <c r="AL2037" s="322">
        <f>'4.  2011-2014 LRAM'!AT423*AL2034</f>
        <v>0</v>
      </c>
      <c r="AM2037" s="322">
        <f>'4.  2011-2014 LRAM'!AU423*AM2034</f>
        <v>0</v>
      </c>
      <c r="AN2037" s="322">
        <f>'4.  2011-2014 LRAM'!AV423*AN2034</f>
        <v>0</v>
      </c>
      <c r="AO2037" s="322">
        <f>'4.  2011-2014 LRAM'!AW423*AO2034</f>
        <v>0</v>
      </c>
      <c r="AP2037" s="322">
        <f>'4.  2011-2014 LRAM'!AX423*AP2034</f>
        <v>0</v>
      </c>
      <c r="AQ2037" s="322">
        <f>'4.  2011-2014 LRAM'!AY423*AQ2034</f>
        <v>0</v>
      </c>
      <c r="AR2037" s="322">
        <f>'4.  2011-2014 LRAM'!AZ423*AR2034</f>
        <v>0</v>
      </c>
      <c r="AS2037" s="507">
        <f t="shared" si="3786"/>
        <v>0</v>
      </c>
    </row>
    <row r="2038" spans="2:45" ht="15">
      <c r="B2038" s="274" t="s">
        <v>792</v>
      </c>
      <c r="C2038" s="292"/>
      <c r="D2038" s="234"/>
      <c r="E2038" s="231"/>
      <c r="F2038" s="231"/>
      <c r="G2038" s="231"/>
      <c r="H2038" s="231"/>
      <c r="I2038" s="231"/>
      <c r="J2038" s="231"/>
      <c r="K2038" s="231"/>
      <c r="L2038" s="231"/>
      <c r="M2038" s="231"/>
      <c r="N2038" s="231"/>
      <c r="O2038" s="231"/>
      <c r="P2038" s="231"/>
      <c r="Q2038" s="231"/>
      <c r="R2038" s="242"/>
      <c r="S2038" s="231"/>
      <c r="T2038" s="231"/>
      <c r="U2038" s="231"/>
      <c r="V2038" s="234"/>
      <c r="W2038" s="234"/>
      <c r="X2038" s="234"/>
      <c r="Y2038" s="234"/>
      <c r="Z2038" s="231"/>
      <c r="AA2038" s="231"/>
      <c r="AB2038" s="231"/>
      <c r="AC2038" s="231"/>
      <c r="AD2038" s="231"/>
      <c r="AE2038" s="322">
        <f>'4.  2011-2014 LRAM'!AM560*AE2034</f>
        <v>0</v>
      </c>
      <c r="AF2038" s="322">
        <f>'4.  2011-2014 LRAM'!AN560*AF2034</f>
        <v>0</v>
      </c>
      <c r="AG2038" s="322">
        <f>'4.  2011-2014 LRAM'!AO560*AG2034</f>
        <v>0</v>
      </c>
      <c r="AH2038" s="322">
        <f>'4.  2011-2014 LRAM'!AP560*AH2034</f>
        <v>0</v>
      </c>
      <c r="AI2038" s="322">
        <f>'4.  2011-2014 LRAM'!AQ560*AI2034</f>
        <v>0</v>
      </c>
      <c r="AJ2038" s="322">
        <f>'4.  2011-2014 LRAM'!AR560*AJ2034</f>
        <v>0</v>
      </c>
      <c r="AK2038" s="322">
        <f>'4.  2011-2014 LRAM'!AS560*AK2034</f>
        <v>0</v>
      </c>
      <c r="AL2038" s="322">
        <f>'4.  2011-2014 LRAM'!AT560*AL2034</f>
        <v>0</v>
      </c>
      <c r="AM2038" s="322">
        <f>'4.  2011-2014 LRAM'!AU560*AM2034</f>
        <v>0</v>
      </c>
      <c r="AN2038" s="322">
        <f>'4.  2011-2014 LRAM'!AV560*AN2034</f>
        <v>0</v>
      </c>
      <c r="AO2038" s="322">
        <f>'4.  2011-2014 LRAM'!AW560*AO2034</f>
        <v>0</v>
      </c>
      <c r="AP2038" s="322">
        <f>'4.  2011-2014 LRAM'!AX560*AP2034</f>
        <v>0</v>
      </c>
      <c r="AQ2038" s="322">
        <f>'4.  2011-2014 LRAM'!AY560*AQ2034</f>
        <v>0</v>
      </c>
      <c r="AR2038" s="322">
        <f>'4.  2011-2014 LRAM'!AZ560*AR2034</f>
        <v>0</v>
      </c>
      <c r="AS2038" s="507">
        <f t="shared" si="3786"/>
        <v>0</v>
      </c>
    </row>
    <row r="2039" spans="2:45" ht="15">
      <c r="B2039" s="274" t="s">
        <v>793</v>
      </c>
      <c r="C2039" s="292"/>
      <c r="D2039" s="234"/>
      <c r="E2039" s="231"/>
      <c r="F2039" s="231"/>
      <c r="G2039" s="231"/>
      <c r="H2039" s="231"/>
      <c r="I2039" s="231"/>
      <c r="J2039" s="231"/>
      <c r="K2039" s="231"/>
      <c r="L2039" s="231"/>
      <c r="M2039" s="231"/>
      <c r="N2039" s="231"/>
      <c r="O2039" s="231"/>
      <c r="P2039" s="231"/>
      <c r="Q2039" s="231"/>
      <c r="R2039" s="242"/>
      <c r="S2039" s="231"/>
      <c r="T2039" s="231"/>
      <c r="U2039" s="231"/>
      <c r="V2039" s="234"/>
      <c r="W2039" s="234"/>
      <c r="X2039" s="234"/>
      <c r="Y2039" s="234"/>
      <c r="Z2039" s="231"/>
      <c r="AA2039" s="231"/>
      <c r="AB2039" s="231"/>
      <c r="AC2039" s="231"/>
      <c r="AD2039" s="231"/>
      <c r="AE2039" s="322">
        <f t="shared" ref="AE2039:AR2039" si="3787">AE217*AE2034</f>
        <v>0</v>
      </c>
      <c r="AF2039" s="322">
        <f t="shared" si="3787"/>
        <v>0</v>
      </c>
      <c r="AG2039" s="322">
        <f t="shared" si="3787"/>
        <v>0</v>
      </c>
      <c r="AH2039" s="322">
        <f t="shared" si="3787"/>
        <v>0</v>
      </c>
      <c r="AI2039" s="322">
        <f t="shared" si="3787"/>
        <v>0</v>
      </c>
      <c r="AJ2039" s="322">
        <f t="shared" si="3787"/>
        <v>0</v>
      </c>
      <c r="AK2039" s="322">
        <f t="shared" si="3787"/>
        <v>0</v>
      </c>
      <c r="AL2039" s="322">
        <f t="shared" si="3787"/>
        <v>0</v>
      </c>
      <c r="AM2039" s="322">
        <f t="shared" si="3787"/>
        <v>0</v>
      </c>
      <c r="AN2039" s="322">
        <f t="shared" si="3787"/>
        <v>0</v>
      </c>
      <c r="AO2039" s="322">
        <f t="shared" si="3787"/>
        <v>0</v>
      </c>
      <c r="AP2039" s="322">
        <f t="shared" si="3787"/>
        <v>0</v>
      </c>
      <c r="AQ2039" s="322">
        <f t="shared" si="3787"/>
        <v>0</v>
      </c>
      <c r="AR2039" s="322">
        <f t="shared" si="3787"/>
        <v>0</v>
      </c>
      <c r="AS2039" s="507">
        <f>SUM(AE2039:AR2039)</f>
        <v>0</v>
      </c>
    </row>
    <row r="2040" spans="2:45" ht="15">
      <c r="B2040" s="274" t="s">
        <v>794</v>
      </c>
      <c r="C2040" s="292"/>
      <c r="D2040" s="234"/>
      <c r="E2040" s="231"/>
      <c r="F2040" s="231"/>
      <c r="G2040" s="231"/>
      <c r="H2040" s="231"/>
      <c r="I2040" s="231"/>
      <c r="J2040" s="231"/>
      <c r="K2040" s="231"/>
      <c r="L2040" s="231"/>
      <c r="M2040" s="231"/>
      <c r="N2040" s="231"/>
      <c r="O2040" s="231"/>
      <c r="P2040" s="231"/>
      <c r="Q2040" s="231"/>
      <c r="R2040" s="242"/>
      <c r="S2040" s="231"/>
      <c r="T2040" s="231"/>
      <c r="U2040" s="231"/>
      <c r="V2040" s="234"/>
      <c r="W2040" s="234"/>
      <c r="X2040" s="234"/>
      <c r="Y2040" s="234"/>
      <c r="Z2040" s="231"/>
      <c r="AA2040" s="231"/>
      <c r="AB2040" s="231"/>
      <c r="AC2040" s="231"/>
      <c r="AD2040" s="231"/>
      <c r="AE2040" s="322">
        <f t="shared" ref="AE2040:AR2040" si="3788">AE407*AE2034</f>
        <v>0</v>
      </c>
      <c r="AF2040" s="322">
        <f t="shared" si="3788"/>
        <v>0</v>
      </c>
      <c r="AG2040" s="322">
        <f t="shared" si="3788"/>
        <v>0</v>
      </c>
      <c r="AH2040" s="322">
        <f t="shared" si="3788"/>
        <v>0</v>
      </c>
      <c r="AI2040" s="322">
        <f t="shared" si="3788"/>
        <v>0</v>
      </c>
      <c r="AJ2040" s="322">
        <f t="shared" si="3788"/>
        <v>0</v>
      </c>
      <c r="AK2040" s="322">
        <f t="shared" si="3788"/>
        <v>0</v>
      </c>
      <c r="AL2040" s="322">
        <f t="shared" si="3788"/>
        <v>0</v>
      </c>
      <c r="AM2040" s="322">
        <f t="shared" si="3788"/>
        <v>0</v>
      </c>
      <c r="AN2040" s="322">
        <f t="shared" si="3788"/>
        <v>0</v>
      </c>
      <c r="AO2040" s="322">
        <f t="shared" si="3788"/>
        <v>0</v>
      </c>
      <c r="AP2040" s="322">
        <f t="shared" si="3788"/>
        <v>0</v>
      </c>
      <c r="AQ2040" s="322">
        <f t="shared" si="3788"/>
        <v>0</v>
      </c>
      <c r="AR2040" s="322">
        <f t="shared" si="3788"/>
        <v>0</v>
      </c>
      <c r="AS2040" s="507">
        <f t="shared" ref="AS2040:AS2047" si="3789">SUM(AE2040:AR2040)</f>
        <v>0</v>
      </c>
    </row>
    <row r="2041" spans="2:45" ht="15">
      <c r="B2041" s="274" t="s">
        <v>795</v>
      </c>
      <c r="C2041" s="292"/>
      <c r="D2041" s="234"/>
      <c r="E2041" s="231"/>
      <c r="F2041" s="231"/>
      <c r="G2041" s="231"/>
      <c r="H2041" s="231"/>
      <c r="I2041" s="231"/>
      <c r="J2041" s="231"/>
      <c r="K2041" s="231"/>
      <c r="L2041" s="231"/>
      <c r="M2041" s="231"/>
      <c r="N2041" s="231"/>
      <c r="O2041" s="231"/>
      <c r="P2041" s="231"/>
      <c r="Q2041" s="231"/>
      <c r="R2041" s="242"/>
      <c r="S2041" s="231"/>
      <c r="T2041" s="231"/>
      <c r="U2041" s="231"/>
      <c r="V2041" s="234"/>
      <c r="W2041" s="234"/>
      <c r="X2041" s="234"/>
      <c r="Y2041" s="234"/>
      <c r="Z2041" s="231"/>
      <c r="AA2041" s="231"/>
      <c r="AB2041" s="231"/>
      <c r="AC2041" s="231"/>
      <c r="AD2041" s="231"/>
      <c r="AE2041" s="322">
        <f t="shared" ref="AE2041:AR2041" si="3790">AE597*AE2034</f>
        <v>0</v>
      </c>
      <c r="AF2041" s="322">
        <f t="shared" si="3790"/>
        <v>0</v>
      </c>
      <c r="AG2041" s="322">
        <f t="shared" si="3790"/>
        <v>0</v>
      </c>
      <c r="AH2041" s="322">
        <f t="shared" si="3790"/>
        <v>0</v>
      </c>
      <c r="AI2041" s="322">
        <f t="shared" si="3790"/>
        <v>0</v>
      </c>
      <c r="AJ2041" s="322">
        <f t="shared" si="3790"/>
        <v>0</v>
      </c>
      <c r="AK2041" s="322">
        <f t="shared" si="3790"/>
        <v>0</v>
      </c>
      <c r="AL2041" s="322">
        <f t="shared" si="3790"/>
        <v>0</v>
      </c>
      <c r="AM2041" s="322">
        <f t="shared" si="3790"/>
        <v>0</v>
      </c>
      <c r="AN2041" s="322">
        <f t="shared" si="3790"/>
        <v>0</v>
      </c>
      <c r="AO2041" s="322">
        <f t="shared" si="3790"/>
        <v>0</v>
      </c>
      <c r="AP2041" s="322">
        <f t="shared" si="3790"/>
        <v>0</v>
      </c>
      <c r="AQ2041" s="322">
        <f t="shared" si="3790"/>
        <v>0</v>
      </c>
      <c r="AR2041" s="322">
        <f t="shared" si="3790"/>
        <v>0</v>
      </c>
      <c r="AS2041" s="507">
        <f t="shared" si="3789"/>
        <v>0</v>
      </c>
    </row>
    <row r="2042" spans="2:45" ht="15">
      <c r="B2042" s="274" t="s">
        <v>796</v>
      </c>
      <c r="C2042" s="292"/>
      <c r="D2042" s="234"/>
      <c r="E2042" s="231"/>
      <c r="F2042" s="231"/>
      <c r="G2042" s="231"/>
      <c r="H2042" s="231"/>
      <c r="I2042" s="231"/>
      <c r="J2042" s="231"/>
      <c r="K2042" s="231"/>
      <c r="L2042" s="231"/>
      <c r="M2042" s="231"/>
      <c r="N2042" s="231"/>
      <c r="O2042" s="231"/>
      <c r="P2042" s="231"/>
      <c r="Q2042" s="231"/>
      <c r="R2042" s="242"/>
      <c r="S2042" s="231"/>
      <c r="T2042" s="231"/>
      <c r="U2042" s="231"/>
      <c r="V2042" s="234"/>
      <c r="W2042" s="234"/>
      <c r="X2042" s="234"/>
      <c r="Y2042" s="234"/>
      <c r="Z2042" s="231"/>
      <c r="AA2042" s="231"/>
      <c r="AB2042" s="231"/>
      <c r="AC2042" s="231"/>
      <c r="AD2042" s="231"/>
      <c r="AE2042" s="322">
        <f t="shared" ref="AE2042:AR2042" si="3791">AE2034*AE787</f>
        <v>0</v>
      </c>
      <c r="AF2042" s="322">
        <f t="shared" si="3791"/>
        <v>0</v>
      </c>
      <c r="AG2042" s="322">
        <f t="shared" si="3791"/>
        <v>0</v>
      </c>
      <c r="AH2042" s="322">
        <f t="shared" si="3791"/>
        <v>0</v>
      </c>
      <c r="AI2042" s="322">
        <f t="shared" si="3791"/>
        <v>0</v>
      </c>
      <c r="AJ2042" s="322">
        <f t="shared" si="3791"/>
        <v>0</v>
      </c>
      <c r="AK2042" s="322">
        <f t="shared" si="3791"/>
        <v>0</v>
      </c>
      <c r="AL2042" s="322">
        <f t="shared" si="3791"/>
        <v>0</v>
      </c>
      <c r="AM2042" s="322">
        <f t="shared" si="3791"/>
        <v>0</v>
      </c>
      <c r="AN2042" s="322">
        <f t="shared" si="3791"/>
        <v>0</v>
      </c>
      <c r="AO2042" s="322">
        <f t="shared" si="3791"/>
        <v>0</v>
      </c>
      <c r="AP2042" s="322">
        <f t="shared" si="3791"/>
        <v>0</v>
      </c>
      <c r="AQ2042" s="322">
        <f t="shared" si="3791"/>
        <v>0</v>
      </c>
      <c r="AR2042" s="322">
        <f t="shared" si="3791"/>
        <v>0</v>
      </c>
      <c r="AS2042" s="507">
        <f t="shared" si="3789"/>
        <v>0</v>
      </c>
    </row>
    <row r="2043" spans="2:45" ht="15">
      <c r="B2043" s="274" t="s">
        <v>797</v>
      </c>
      <c r="C2043" s="292"/>
      <c r="D2043" s="234"/>
      <c r="E2043" s="231"/>
      <c r="F2043" s="231"/>
      <c r="G2043" s="231"/>
      <c r="H2043" s="231"/>
      <c r="I2043" s="231"/>
      <c r="J2043" s="231"/>
      <c r="K2043" s="231"/>
      <c r="L2043" s="231"/>
      <c r="M2043" s="231"/>
      <c r="N2043" s="231"/>
      <c r="O2043" s="231"/>
      <c r="P2043" s="231"/>
      <c r="Q2043" s="231"/>
      <c r="R2043" s="242"/>
      <c r="S2043" s="231"/>
      <c r="T2043" s="231"/>
      <c r="U2043" s="231"/>
      <c r="V2043" s="234"/>
      <c r="W2043" s="234"/>
      <c r="X2043" s="234"/>
      <c r="Y2043" s="234"/>
      <c r="Z2043" s="231"/>
      <c r="AA2043" s="231"/>
      <c r="AB2043" s="231"/>
      <c r="AC2043" s="231"/>
      <c r="AD2043" s="231"/>
      <c r="AE2043" s="322">
        <f t="shared" ref="AE2043:AR2043" si="3792">AE982*AE2034</f>
        <v>0</v>
      </c>
      <c r="AF2043" s="322">
        <f t="shared" si="3792"/>
        <v>0</v>
      </c>
      <c r="AG2043" s="322">
        <f t="shared" si="3792"/>
        <v>0</v>
      </c>
      <c r="AH2043" s="322">
        <f t="shared" si="3792"/>
        <v>0</v>
      </c>
      <c r="AI2043" s="322">
        <f t="shared" si="3792"/>
        <v>0</v>
      </c>
      <c r="AJ2043" s="322">
        <f t="shared" si="3792"/>
        <v>0</v>
      </c>
      <c r="AK2043" s="322">
        <f t="shared" si="3792"/>
        <v>0</v>
      </c>
      <c r="AL2043" s="322">
        <f t="shared" si="3792"/>
        <v>0</v>
      </c>
      <c r="AM2043" s="322">
        <f t="shared" si="3792"/>
        <v>0</v>
      </c>
      <c r="AN2043" s="322">
        <f t="shared" si="3792"/>
        <v>0</v>
      </c>
      <c r="AO2043" s="322">
        <f t="shared" si="3792"/>
        <v>0</v>
      </c>
      <c r="AP2043" s="322">
        <f t="shared" si="3792"/>
        <v>0</v>
      </c>
      <c r="AQ2043" s="322">
        <f t="shared" si="3792"/>
        <v>0</v>
      </c>
      <c r="AR2043" s="322">
        <f t="shared" si="3792"/>
        <v>0</v>
      </c>
      <c r="AS2043" s="507">
        <f t="shared" si="3789"/>
        <v>0</v>
      </c>
    </row>
    <row r="2044" spans="2:45" ht="15">
      <c r="B2044" s="274" t="s">
        <v>798</v>
      </c>
      <c r="C2044" s="292"/>
      <c r="D2044" s="234"/>
      <c r="E2044" s="231"/>
      <c r="F2044" s="231"/>
      <c r="G2044" s="231"/>
      <c r="H2044" s="231"/>
      <c r="I2044" s="231"/>
      <c r="J2044" s="231"/>
      <c r="K2044" s="231"/>
      <c r="L2044" s="231"/>
      <c r="M2044" s="231"/>
      <c r="N2044" s="231"/>
      <c r="O2044" s="231"/>
      <c r="P2044" s="231"/>
      <c r="Q2044" s="231"/>
      <c r="R2044" s="242"/>
      <c r="S2044" s="231"/>
      <c r="T2044" s="231"/>
      <c r="U2044" s="231"/>
      <c r="V2044" s="234"/>
      <c r="W2044" s="234"/>
      <c r="X2044" s="234"/>
      <c r="Y2044" s="234"/>
      <c r="Z2044" s="231"/>
      <c r="AA2044" s="231"/>
      <c r="AB2044" s="231"/>
      <c r="AC2044" s="231"/>
      <c r="AD2044" s="231"/>
      <c r="AE2044" s="322">
        <f t="shared" ref="AE2044:AR2044" si="3793">AE1190*AE2034</f>
        <v>0</v>
      </c>
      <c r="AF2044" s="322">
        <f t="shared" si="3793"/>
        <v>0</v>
      </c>
      <c r="AG2044" s="322">
        <f t="shared" si="3793"/>
        <v>0</v>
      </c>
      <c r="AH2044" s="322">
        <f t="shared" si="3793"/>
        <v>0</v>
      </c>
      <c r="AI2044" s="322">
        <f t="shared" si="3793"/>
        <v>0</v>
      </c>
      <c r="AJ2044" s="322">
        <f t="shared" si="3793"/>
        <v>0</v>
      </c>
      <c r="AK2044" s="322">
        <f t="shared" si="3793"/>
        <v>0</v>
      </c>
      <c r="AL2044" s="322">
        <f t="shared" si="3793"/>
        <v>0</v>
      </c>
      <c r="AM2044" s="322">
        <f t="shared" si="3793"/>
        <v>0</v>
      </c>
      <c r="AN2044" s="322">
        <f t="shared" si="3793"/>
        <v>0</v>
      </c>
      <c r="AO2044" s="322">
        <f t="shared" si="3793"/>
        <v>0</v>
      </c>
      <c r="AP2044" s="322">
        <f t="shared" si="3793"/>
        <v>0</v>
      </c>
      <c r="AQ2044" s="322">
        <f t="shared" si="3793"/>
        <v>0</v>
      </c>
      <c r="AR2044" s="322">
        <f t="shared" si="3793"/>
        <v>0</v>
      </c>
      <c r="AS2044" s="507">
        <f t="shared" si="3789"/>
        <v>0</v>
      </c>
    </row>
    <row r="2045" spans="2:45" ht="15">
      <c r="B2045" s="274" t="s">
        <v>799</v>
      </c>
      <c r="C2045" s="292"/>
      <c r="D2045" s="234"/>
      <c r="E2045" s="231"/>
      <c r="F2045" s="231"/>
      <c r="G2045" s="231"/>
      <c r="H2045" s="231"/>
      <c r="I2045" s="231"/>
      <c r="J2045" s="231"/>
      <c r="K2045" s="231"/>
      <c r="L2045" s="231"/>
      <c r="M2045" s="231"/>
      <c r="N2045" s="231"/>
      <c r="O2045" s="231"/>
      <c r="P2045" s="231"/>
      <c r="Q2045" s="231"/>
      <c r="R2045" s="242"/>
      <c r="S2045" s="231"/>
      <c r="T2045" s="231"/>
      <c r="U2045" s="231"/>
      <c r="V2045" s="234"/>
      <c r="W2045" s="234"/>
      <c r="X2045" s="234"/>
      <c r="Y2045" s="234"/>
      <c r="Z2045" s="231"/>
      <c r="AA2045" s="231"/>
      <c r="AB2045" s="231"/>
      <c r="AC2045" s="231"/>
      <c r="AD2045" s="231"/>
      <c r="AE2045" s="322">
        <f t="shared" ref="AE2045:AR2045" si="3794">AE1411*AE2034</f>
        <v>0</v>
      </c>
      <c r="AF2045" s="322">
        <f t="shared" si="3794"/>
        <v>0</v>
      </c>
      <c r="AG2045" s="322">
        <f t="shared" si="3794"/>
        <v>0</v>
      </c>
      <c r="AH2045" s="322">
        <f t="shared" si="3794"/>
        <v>0</v>
      </c>
      <c r="AI2045" s="322">
        <f t="shared" si="3794"/>
        <v>0</v>
      </c>
      <c r="AJ2045" s="322">
        <f t="shared" si="3794"/>
        <v>0</v>
      </c>
      <c r="AK2045" s="322">
        <f t="shared" si="3794"/>
        <v>0</v>
      </c>
      <c r="AL2045" s="322">
        <f t="shared" si="3794"/>
        <v>0</v>
      </c>
      <c r="AM2045" s="322">
        <f t="shared" si="3794"/>
        <v>0</v>
      </c>
      <c r="AN2045" s="322">
        <f t="shared" si="3794"/>
        <v>0</v>
      </c>
      <c r="AO2045" s="322">
        <f t="shared" si="3794"/>
        <v>0</v>
      </c>
      <c r="AP2045" s="322">
        <f t="shared" si="3794"/>
        <v>0</v>
      </c>
      <c r="AQ2045" s="322">
        <f t="shared" si="3794"/>
        <v>0</v>
      </c>
      <c r="AR2045" s="322">
        <f t="shared" si="3794"/>
        <v>0</v>
      </c>
      <c r="AS2045" s="507">
        <f t="shared" si="3789"/>
        <v>0</v>
      </c>
    </row>
    <row r="2046" spans="2:45" ht="15">
      <c r="B2046" s="274" t="s">
        <v>800</v>
      </c>
      <c r="C2046" s="292"/>
      <c r="D2046" s="234"/>
      <c r="E2046" s="231"/>
      <c r="F2046" s="231"/>
      <c r="G2046" s="231"/>
      <c r="H2046" s="231"/>
      <c r="I2046" s="231"/>
      <c r="J2046" s="231"/>
      <c r="K2046" s="231"/>
      <c r="L2046" s="231"/>
      <c r="M2046" s="231"/>
      <c r="N2046" s="231"/>
      <c r="O2046" s="231"/>
      <c r="P2046" s="231"/>
      <c r="Q2046" s="231"/>
      <c r="R2046" s="242"/>
      <c r="S2046" s="231"/>
      <c r="T2046" s="231"/>
      <c r="U2046" s="231"/>
      <c r="V2046" s="234"/>
      <c r="W2046" s="234"/>
      <c r="X2046" s="234"/>
      <c r="Y2046" s="234"/>
      <c r="Z2046" s="231"/>
      <c r="AA2046" s="231"/>
      <c r="AB2046" s="231"/>
      <c r="AC2046" s="231"/>
      <c r="AD2046" s="231"/>
      <c r="AE2046" s="322">
        <f t="shared" ref="AE2046:AR2046" si="3795">AE1612*AE2034</f>
        <v>0</v>
      </c>
      <c r="AF2046" s="322">
        <f t="shared" si="3795"/>
        <v>0</v>
      </c>
      <c r="AG2046" s="322">
        <f t="shared" si="3795"/>
        <v>0</v>
      </c>
      <c r="AH2046" s="322">
        <f t="shared" si="3795"/>
        <v>0</v>
      </c>
      <c r="AI2046" s="322">
        <f t="shared" si="3795"/>
        <v>0</v>
      </c>
      <c r="AJ2046" s="322">
        <f t="shared" si="3795"/>
        <v>0</v>
      </c>
      <c r="AK2046" s="322">
        <f t="shared" si="3795"/>
        <v>0</v>
      </c>
      <c r="AL2046" s="322">
        <f t="shared" si="3795"/>
        <v>0</v>
      </c>
      <c r="AM2046" s="322">
        <f t="shared" si="3795"/>
        <v>0</v>
      </c>
      <c r="AN2046" s="322">
        <f t="shared" si="3795"/>
        <v>0</v>
      </c>
      <c r="AO2046" s="322">
        <f t="shared" si="3795"/>
        <v>0</v>
      </c>
      <c r="AP2046" s="322">
        <f t="shared" si="3795"/>
        <v>0</v>
      </c>
      <c r="AQ2046" s="322">
        <f t="shared" si="3795"/>
        <v>0</v>
      </c>
      <c r="AR2046" s="322">
        <f t="shared" si="3795"/>
        <v>0</v>
      </c>
      <c r="AS2046" s="507">
        <f t="shared" si="3789"/>
        <v>0</v>
      </c>
    </row>
    <row r="2047" spans="2:45" ht="15.6">
      <c r="B2047" s="296" t="s">
        <v>801</v>
      </c>
      <c r="C2047" s="292"/>
      <c r="D2047" s="254"/>
      <c r="E2047" s="284"/>
      <c r="F2047" s="284"/>
      <c r="G2047" s="284"/>
      <c r="H2047" s="284"/>
      <c r="I2047" s="284"/>
      <c r="J2047" s="284"/>
      <c r="K2047" s="284"/>
      <c r="L2047" s="284"/>
      <c r="M2047" s="284"/>
      <c r="N2047" s="284"/>
      <c r="O2047" s="284"/>
      <c r="P2047" s="284"/>
      <c r="Q2047" s="284"/>
      <c r="R2047" s="251"/>
      <c r="S2047" s="284"/>
      <c r="T2047" s="284"/>
      <c r="U2047" s="284"/>
      <c r="V2047" s="254"/>
      <c r="W2047" s="254"/>
      <c r="X2047" s="254"/>
      <c r="Y2047" s="254"/>
      <c r="Z2047" s="284"/>
      <c r="AA2047" s="284"/>
      <c r="AB2047" s="284"/>
      <c r="AC2047" s="284"/>
      <c r="AD2047" s="284"/>
      <c r="AE2047" s="293">
        <f>SUM(AE2035:AE2046)</f>
        <v>0</v>
      </c>
      <c r="AF2047" s="293">
        <f>SUM(AF2035:AF2046)</f>
        <v>0</v>
      </c>
      <c r="AG2047" s="293">
        <f t="shared" ref="AG2047:AR2047" si="3796">SUM(AG2035:AG2046)</f>
        <v>0</v>
      </c>
      <c r="AH2047" s="293">
        <f t="shared" si="3796"/>
        <v>0</v>
      </c>
      <c r="AI2047" s="293">
        <f t="shared" si="3796"/>
        <v>0</v>
      </c>
      <c r="AJ2047" s="293">
        <f t="shared" si="3796"/>
        <v>0</v>
      </c>
      <c r="AK2047" s="293">
        <f t="shared" si="3796"/>
        <v>0</v>
      </c>
      <c r="AL2047" s="293">
        <f t="shared" si="3796"/>
        <v>0</v>
      </c>
      <c r="AM2047" s="293">
        <f t="shared" si="3796"/>
        <v>0</v>
      </c>
      <c r="AN2047" s="293">
        <f t="shared" si="3796"/>
        <v>0</v>
      </c>
      <c r="AO2047" s="293">
        <f t="shared" si="3796"/>
        <v>0</v>
      </c>
      <c r="AP2047" s="293">
        <f t="shared" si="3796"/>
        <v>0</v>
      </c>
      <c r="AQ2047" s="293">
        <f t="shared" si="3796"/>
        <v>0</v>
      </c>
      <c r="AR2047" s="293">
        <f t="shared" si="3796"/>
        <v>0</v>
      </c>
      <c r="AS2047" s="342">
        <f t="shared" si="3789"/>
        <v>0</v>
      </c>
    </row>
    <row r="2048" spans="2:45" ht="15.6">
      <c r="B2048" s="296" t="s">
        <v>802</v>
      </c>
      <c r="C2048" s="292"/>
      <c r="D2048" s="297"/>
      <c r="E2048" s="284"/>
      <c r="F2048" s="284"/>
      <c r="G2048" s="284"/>
      <c r="H2048" s="284"/>
      <c r="I2048" s="284"/>
      <c r="J2048" s="284"/>
      <c r="K2048" s="284"/>
      <c r="L2048" s="284"/>
      <c r="M2048" s="284"/>
      <c r="N2048" s="284"/>
      <c r="O2048" s="284"/>
      <c r="P2048" s="284"/>
      <c r="Q2048" s="284"/>
      <c r="R2048" s="251"/>
      <c r="S2048" s="284"/>
      <c r="T2048" s="284"/>
      <c r="U2048" s="284"/>
      <c r="V2048" s="254"/>
      <c r="W2048" s="254"/>
      <c r="X2048" s="254"/>
      <c r="Y2048" s="254"/>
      <c r="Z2048" s="284"/>
      <c r="AA2048" s="284"/>
      <c r="AB2048" s="284"/>
      <c r="AC2048" s="284"/>
      <c r="AD2048" s="284"/>
      <c r="AE2048" s="294">
        <f>AE2032*AE2034</f>
        <v>0</v>
      </c>
      <c r="AF2048" s="294">
        <f t="shared" ref="AF2048:AR2048" si="3797">AF2032*AF2034</f>
        <v>0</v>
      </c>
      <c r="AG2048" s="294">
        <f t="shared" si="3797"/>
        <v>0</v>
      </c>
      <c r="AH2048" s="294">
        <f t="shared" si="3797"/>
        <v>0</v>
      </c>
      <c r="AI2048" s="294">
        <f t="shared" si="3797"/>
        <v>0</v>
      </c>
      <c r="AJ2048" s="294">
        <f t="shared" si="3797"/>
        <v>0</v>
      </c>
      <c r="AK2048" s="294">
        <f t="shared" si="3797"/>
        <v>0</v>
      </c>
      <c r="AL2048" s="294">
        <f t="shared" si="3797"/>
        <v>0</v>
      </c>
      <c r="AM2048" s="294">
        <f t="shared" si="3797"/>
        <v>0</v>
      </c>
      <c r="AN2048" s="294">
        <f t="shared" si="3797"/>
        <v>0</v>
      </c>
      <c r="AO2048" s="294">
        <f t="shared" si="3797"/>
        <v>0</v>
      </c>
      <c r="AP2048" s="294">
        <f t="shared" si="3797"/>
        <v>0</v>
      </c>
      <c r="AQ2048" s="294">
        <f t="shared" si="3797"/>
        <v>0</v>
      </c>
      <c r="AR2048" s="294">
        <f t="shared" si="3797"/>
        <v>0</v>
      </c>
      <c r="AS2048" s="342">
        <f>SUM(AE2048:AR2048)</f>
        <v>0</v>
      </c>
    </row>
    <row r="2049" spans="1:45" ht="15.6">
      <c r="B2049" s="296" t="s">
        <v>803</v>
      </c>
      <c r="C2049" s="292"/>
      <c r="D2049" s="297"/>
      <c r="E2049" s="284"/>
      <c r="F2049" s="284"/>
      <c r="G2049" s="284"/>
      <c r="H2049" s="284"/>
      <c r="I2049" s="284"/>
      <c r="J2049" s="284"/>
      <c r="K2049" s="284"/>
      <c r="L2049" s="284"/>
      <c r="M2049" s="284"/>
      <c r="N2049" s="284"/>
      <c r="O2049" s="284"/>
      <c r="P2049" s="284"/>
      <c r="Q2049" s="284"/>
      <c r="R2049" s="251"/>
      <c r="S2049" s="284"/>
      <c r="T2049" s="284"/>
      <c r="U2049" s="284"/>
      <c r="V2049" s="297"/>
      <c r="W2049" s="297"/>
      <c r="X2049" s="297"/>
      <c r="Y2049" s="297"/>
      <c r="Z2049" s="284"/>
      <c r="AA2049" s="284"/>
      <c r="AB2049" s="284"/>
      <c r="AC2049" s="284"/>
      <c r="AD2049" s="284"/>
      <c r="AE2049" s="298"/>
      <c r="AF2049" s="298"/>
      <c r="AG2049" s="298"/>
      <c r="AH2049" s="298"/>
      <c r="AI2049" s="298"/>
      <c r="AJ2049" s="298"/>
      <c r="AK2049" s="298"/>
      <c r="AL2049" s="298"/>
      <c r="AM2049" s="298"/>
      <c r="AN2049" s="298"/>
      <c r="AO2049" s="298"/>
      <c r="AP2049" s="298"/>
      <c r="AQ2049" s="298"/>
      <c r="AR2049" s="298"/>
      <c r="AS2049" s="342">
        <f>AS2047-AS2048</f>
        <v>0</v>
      </c>
    </row>
    <row r="2050" spans="1:45" ht="15">
      <c r="B2050" s="746"/>
      <c r="C2050" s="372"/>
      <c r="D2050" s="372"/>
      <c r="E2050" s="373"/>
      <c r="F2050" s="373"/>
      <c r="G2050" s="373"/>
      <c r="H2050" s="373"/>
      <c r="I2050" s="373"/>
      <c r="J2050" s="373"/>
      <c r="K2050" s="373"/>
      <c r="L2050" s="373"/>
      <c r="M2050" s="373"/>
      <c r="N2050" s="373"/>
      <c r="O2050" s="373"/>
      <c r="P2050" s="373"/>
      <c r="Q2050" s="373"/>
      <c r="R2050" s="374"/>
      <c r="S2050" s="373"/>
      <c r="T2050" s="373"/>
      <c r="U2050" s="373"/>
      <c r="V2050" s="372"/>
      <c r="W2050" s="375"/>
      <c r="X2050" s="372"/>
      <c r="Y2050" s="372"/>
      <c r="Z2050" s="373"/>
      <c r="AA2050" s="373"/>
      <c r="AB2050" s="373"/>
      <c r="AC2050" s="373"/>
      <c r="AD2050" s="373"/>
      <c r="AE2050" s="630"/>
      <c r="AF2050" s="630"/>
      <c r="AG2050" s="630"/>
      <c r="AH2050" s="630"/>
      <c r="AI2050" s="630"/>
      <c r="AJ2050" s="630"/>
      <c r="AK2050" s="630"/>
      <c r="AL2050" s="630"/>
      <c r="AM2050" s="630"/>
      <c r="AN2050" s="630"/>
      <c r="AO2050" s="630"/>
      <c r="AP2050" s="630"/>
      <c r="AQ2050" s="630"/>
      <c r="AR2050" s="630"/>
      <c r="AS2050" s="751"/>
    </row>
    <row r="2051" spans="1:45" ht="19.5" customHeight="1">
      <c r="B2051" s="313" t="s">
        <v>380</v>
      </c>
      <c r="C2051" s="329"/>
      <c r="D2051" s="330"/>
      <c r="E2051" s="330"/>
      <c r="F2051" s="330"/>
      <c r="G2051" s="330"/>
      <c r="H2051" s="330"/>
      <c r="I2051" s="330"/>
      <c r="J2051" s="330"/>
      <c r="K2051" s="330"/>
      <c r="L2051" s="330"/>
      <c r="M2051" s="330"/>
      <c r="N2051" s="330"/>
      <c r="O2051" s="330"/>
      <c r="P2051" s="330"/>
      <c r="Q2051" s="330"/>
      <c r="R2051" s="330"/>
      <c r="S2051" s="330"/>
      <c r="T2051" s="330"/>
      <c r="U2051" s="330"/>
      <c r="V2051" s="316"/>
      <c r="W2051" s="317"/>
      <c r="X2051" s="330"/>
      <c r="Y2051" s="330"/>
      <c r="Z2051" s="330"/>
      <c r="AA2051" s="330"/>
      <c r="AB2051" s="330"/>
      <c r="AC2051" s="330"/>
      <c r="AD2051" s="330"/>
      <c r="AE2051" s="331"/>
      <c r="AF2051" s="331"/>
      <c r="AG2051" s="331"/>
      <c r="AH2051" s="331"/>
      <c r="AI2051" s="331"/>
      <c r="AJ2051" s="331"/>
      <c r="AK2051" s="331"/>
      <c r="AL2051" s="331"/>
      <c r="AM2051" s="331"/>
      <c r="AN2051" s="331"/>
      <c r="AO2051" s="331"/>
      <c r="AP2051" s="331"/>
      <c r="AQ2051" s="331"/>
      <c r="AR2051" s="331"/>
      <c r="AS2051" s="331"/>
    </row>
    <row r="2052" spans="1:45" ht="19.5" customHeight="1">
      <c r="B2052" s="619"/>
      <c r="C2052" s="620"/>
      <c r="D2052" s="601"/>
      <c r="E2052" s="601"/>
      <c r="F2052" s="601"/>
      <c r="G2052" s="601"/>
      <c r="H2052" s="601"/>
      <c r="I2052" s="601"/>
      <c r="J2052" s="601"/>
      <c r="K2052" s="601"/>
      <c r="L2052" s="601"/>
      <c r="M2052" s="601"/>
      <c r="N2052" s="601"/>
      <c r="O2052" s="601"/>
      <c r="P2052" s="601"/>
      <c r="Q2052" s="601"/>
      <c r="R2052" s="601"/>
      <c r="S2052" s="601"/>
      <c r="T2052" s="601"/>
      <c r="U2052" s="601"/>
      <c r="V2052" s="255"/>
      <c r="W2052" s="621"/>
      <c r="X2052" s="601"/>
      <c r="Y2052" s="601"/>
      <c r="Z2052" s="601"/>
      <c r="AA2052" s="601"/>
      <c r="AB2052" s="601"/>
      <c r="AC2052" s="601"/>
      <c r="AD2052" s="601"/>
      <c r="AE2052" s="210"/>
      <c r="AF2052" s="210"/>
      <c r="AG2052" s="210"/>
      <c r="AH2052" s="210"/>
      <c r="AI2052" s="210"/>
      <c r="AJ2052" s="210"/>
      <c r="AK2052" s="210"/>
      <c r="AL2052" s="210"/>
      <c r="AM2052" s="210"/>
      <c r="AN2052" s="210"/>
      <c r="AO2052" s="210"/>
      <c r="AP2052" s="210"/>
      <c r="AQ2052" s="210"/>
      <c r="AR2052" s="210"/>
      <c r="AS2052" s="210"/>
    </row>
    <row r="2053" spans="1:45" ht="15.6">
      <c r="B2053" s="232" t="s">
        <v>804</v>
      </c>
      <c r="C2053" s="233"/>
      <c r="D2053" s="478" t="s">
        <v>257</v>
      </c>
      <c r="E2053" s="208"/>
      <c r="F2053" s="478"/>
      <c r="G2053" s="208"/>
      <c r="H2053" s="208"/>
      <c r="I2053" s="208"/>
      <c r="J2053" s="208"/>
      <c r="K2053" s="208"/>
      <c r="L2053" s="208"/>
      <c r="M2053" s="208"/>
      <c r="N2053" s="208"/>
      <c r="O2053" s="208"/>
      <c r="P2053" s="208"/>
      <c r="Q2053" s="208"/>
      <c r="R2053" s="233"/>
      <c r="S2053" s="208"/>
      <c r="T2053" s="208"/>
      <c r="U2053" s="208"/>
      <c r="V2053" s="208"/>
      <c r="W2053" s="208"/>
      <c r="X2053" s="208"/>
      <c r="Y2053" s="208"/>
      <c r="Z2053" s="208"/>
      <c r="AA2053" s="208"/>
      <c r="AB2053" s="208"/>
      <c r="AC2053" s="208"/>
      <c r="AD2053" s="208"/>
      <c r="AE2053" s="222"/>
      <c r="AF2053" s="220"/>
      <c r="AG2053" s="220"/>
      <c r="AH2053" s="220"/>
      <c r="AI2053" s="220"/>
      <c r="AJ2053" s="220"/>
      <c r="AK2053" s="220"/>
      <c r="AL2053" s="220"/>
      <c r="AM2053" s="220"/>
      <c r="AN2053" s="220"/>
      <c r="AO2053" s="220"/>
      <c r="AP2053" s="220"/>
      <c r="AQ2053" s="220"/>
      <c r="AR2053" s="220"/>
    </row>
    <row r="2054" spans="1:45" ht="39.75" customHeight="1">
      <c r="B2054" s="913" t="s">
        <v>313</v>
      </c>
      <c r="C2054" s="915" t="s">
        <v>314</v>
      </c>
      <c r="D2054" s="235" t="s">
        <v>315</v>
      </c>
      <c r="E2054" s="918" t="s">
        <v>316</v>
      </c>
      <c r="F2054" s="919"/>
      <c r="G2054" s="919"/>
      <c r="H2054" s="919"/>
      <c r="I2054" s="919"/>
      <c r="J2054" s="919"/>
      <c r="K2054" s="919"/>
      <c r="L2054" s="919"/>
      <c r="M2054" s="919"/>
      <c r="N2054" s="919"/>
      <c r="O2054" s="919"/>
      <c r="P2054" s="920"/>
      <c r="Q2054" s="915" t="s">
        <v>317</v>
      </c>
      <c r="R2054" s="235" t="s">
        <v>318</v>
      </c>
      <c r="S2054" s="910" t="s">
        <v>319</v>
      </c>
      <c r="T2054" s="911"/>
      <c r="U2054" s="911"/>
      <c r="V2054" s="911"/>
      <c r="W2054" s="911"/>
      <c r="X2054" s="911"/>
      <c r="Y2054" s="911"/>
      <c r="Z2054" s="911"/>
      <c r="AA2054" s="911"/>
      <c r="AB2054" s="911"/>
      <c r="AC2054" s="911"/>
      <c r="AD2054" s="921"/>
      <c r="AE2054" s="910" t="s">
        <v>320</v>
      </c>
      <c r="AF2054" s="911"/>
      <c r="AG2054" s="911"/>
      <c r="AH2054" s="911"/>
      <c r="AI2054" s="911"/>
      <c r="AJ2054" s="911"/>
      <c r="AK2054" s="911"/>
      <c r="AL2054" s="911"/>
      <c r="AM2054" s="911"/>
      <c r="AN2054" s="911"/>
      <c r="AO2054" s="911"/>
      <c r="AP2054" s="911"/>
      <c r="AQ2054" s="911"/>
      <c r="AR2054" s="911"/>
      <c r="AS2054" s="912"/>
    </row>
    <row r="2055" spans="1:45" ht="65.25" customHeight="1">
      <c r="B2055" s="914"/>
      <c r="C2055" s="916"/>
      <c r="D2055" s="236">
        <v>2026</v>
      </c>
      <c r="E2055" s="236">
        <v>2027</v>
      </c>
      <c r="F2055" s="236">
        <v>2028</v>
      </c>
      <c r="G2055" s="236">
        <v>2029</v>
      </c>
      <c r="H2055" s="236">
        <v>2030</v>
      </c>
      <c r="I2055" s="236">
        <v>2031</v>
      </c>
      <c r="J2055" s="236">
        <v>2032</v>
      </c>
      <c r="K2055" s="236">
        <v>2033</v>
      </c>
      <c r="L2055" s="236">
        <v>2034</v>
      </c>
      <c r="M2055" s="236">
        <v>2035</v>
      </c>
      <c r="N2055" s="236">
        <v>2036</v>
      </c>
      <c r="O2055" s="236">
        <v>2037</v>
      </c>
      <c r="P2055" s="236">
        <v>2038</v>
      </c>
      <c r="Q2055" s="917"/>
      <c r="R2055" s="236">
        <v>2026</v>
      </c>
      <c r="S2055" s="236">
        <v>2027</v>
      </c>
      <c r="T2055" s="236">
        <v>2028</v>
      </c>
      <c r="U2055" s="236">
        <v>2029</v>
      </c>
      <c r="V2055" s="236">
        <v>2030</v>
      </c>
      <c r="W2055" s="236">
        <v>2031</v>
      </c>
      <c r="X2055" s="236">
        <v>2032</v>
      </c>
      <c r="Y2055" s="236">
        <v>2033</v>
      </c>
      <c r="Z2055" s="236">
        <v>2034</v>
      </c>
      <c r="AA2055" s="236">
        <v>2035</v>
      </c>
      <c r="AB2055" s="236">
        <v>2036</v>
      </c>
      <c r="AC2055" s="236">
        <v>2037</v>
      </c>
      <c r="AD2055" s="236">
        <v>2038</v>
      </c>
      <c r="AE2055" s="236" t="str">
        <f>'1.  LRAMVA Summary'!$D$53</f>
        <v>Residential</v>
      </c>
      <c r="AF2055" s="236" t="str">
        <f>'1.  LRAMVA Summary'!$E$53</f>
        <v>GS&lt;50 kW</v>
      </c>
      <c r="AG2055" s="236" t="str">
        <f>'1.  LRAMVA Summary'!$F$53</f>
        <v>GS 50 TO 1,499 KW</v>
      </c>
      <c r="AH2055" s="236" t="str">
        <f>'1.  LRAMVA Summary'!$G$53</f>
        <v>GS 1,500 TO 4,999</v>
      </c>
      <c r="AI2055" s="236" t="str">
        <f>'1.  LRAMVA Summary'!$H$53</f>
        <v>Large User</v>
      </c>
      <c r="AJ2055" s="236" t="str">
        <f>'1.  LRAMVA Summary'!$I$53</f>
        <v>Unmetered Scattered Load</v>
      </c>
      <c r="AK2055" s="236" t="str">
        <f>'1.  LRAMVA Summary'!$J$53</f>
        <v>Streetlighting</v>
      </c>
      <c r="AL2055" s="236" t="str">
        <f>'1.  LRAMVA Summary'!$K$53</f>
        <v/>
      </c>
      <c r="AM2055" s="236" t="str">
        <f>'1.  LRAMVA Summary'!$L$53</f>
        <v/>
      </c>
      <c r="AN2055" s="236" t="str">
        <f>'1.  LRAMVA Summary'!$M$53</f>
        <v/>
      </c>
      <c r="AO2055" s="236" t="str">
        <f>'1.  LRAMVA Summary'!$N$53</f>
        <v/>
      </c>
      <c r="AP2055" s="236" t="str">
        <f>'1.  LRAMVA Summary'!$O$53</f>
        <v/>
      </c>
      <c r="AQ2055" s="236" t="str">
        <f>'1.  LRAMVA Summary'!$P$53</f>
        <v/>
      </c>
      <c r="AR2055" s="236" t="str">
        <f>'1.  LRAMVA Summary'!$Q$53</f>
        <v/>
      </c>
      <c r="AS2055" s="238" t="str">
        <f>'1.  LRAMVA Summary'!$R$53</f>
        <v>Total</v>
      </c>
    </row>
    <row r="2056" spans="1:45" ht="15" customHeight="1" outlineLevel="1">
      <c r="A2056" s="434"/>
      <c r="B2056" s="245"/>
      <c r="C2056" s="256"/>
      <c r="D2056" s="242"/>
      <c r="E2056" s="242"/>
      <c r="F2056" s="242"/>
      <c r="G2056" s="242"/>
      <c r="H2056" s="242"/>
      <c r="I2056" s="242"/>
      <c r="J2056" s="242"/>
      <c r="K2056" s="242"/>
      <c r="L2056" s="242"/>
      <c r="M2056" s="242"/>
      <c r="N2056" s="242"/>
      <c r="O2056" s="242"/>
      <c r="P2056" s="242"/>
      <c r="Q2056" s="242"/>
      <c r="R2056" s="242"/>
      <c r="S2056" s="242"/>
      <c r="T2056" s="242"/>
      <c r="U2056" s="242"/>
      <c r="V2056" s="242"/>
      <c r="W2056" s="242"/>
      <c r="X2056" s="242"/>
      <c r="Y2056" s="242"/>
      <c r="Z2056" s="242"/>
      <c r="AA2056" s="242"/>
      <c r="AB2056" s="242"/>
      <c r="AC2056" s="242"/>
      <c r="AD2056" s="242"/>
      <c r="AE2056" s="242">
        <f>'1.  LRAMVA Summary'!D719</f>
        <v>0</v>
      </c>
      <c r="AF2056" s="242">
        <f>'1.  LRAMVA Summary'!E719</f>
        <v>0</v>
      </c>
      <c r="AG2056" s="242">
        <f>'1.  LRAMVA Summary'!F719</f>
        <v>0</v>
      </c>
      <c r="AH2056" s="242">
        <f>'1.  LRAMVA Summary'!G719</f>
        <v>0</v>
      </c>
      <c r="AI2056" s="242">
        <f>'1.  LRAMVA Summary'!H719</f>
        <v>0</v>
      </c>
      <c r="AJ2056" s="242">
        <f>'1.  LRAMVA Summary'!I719</f>
        <v>0</v>
      </c>
      <c r="AK2056" s="242">
        <f>'1.  LRAMVA Summary'!J719</f>
        <v>0</v>
      </c>
      <c r="AL2056" s="242">
        <f>'1.  LRAMVA Summary'!K719</f>
        <v>0</v>
      </c>
      <c r="AM2056" s="242">
        <f>'1.  LRAMVA Summary'!L719</f>
        <v>0</v>
      </c>
      <c r="AN2056" s="242">
        <f>'1.  LRAMVA Summary'!M719</f>
        <v>0</v>
      </c>
      <c r="AO2056" s="242">
        <f>'1.  LRAMVA Summary'!N719</f>
        <v>0</v>
      </c>
      <c r="AP2056" s="242">
        <f>'1.  LRAMVA Summary'!O719</f>
        <v>0</v>
      </c>
      <c r="AQ2056" s="242">
        <f>'1.  LRAMVA Summary'!P719</f>
        <v>0</v>
      </c>
      <c r="AR2056" s="242">
        <f>'1.  LRAMVA Summary'!Q719</f>
        <v>0</v>
      </c>
      <c r="AS2056" s="243"/>
    </row>
    <row r="2057" spans="1:45" ht="15.6">
      <c r="B2057" s="673"/>
      <c r="C2057" s="285"/>
      <c r="D2057" s="285"/>
      <c r="E2057" s="285"/>
      <c r="F2057" s="285"/>
      <c r="G2057" s="285"/>
      <c r="H2057" s="285"/>
      <c r="I2057" s="285"/>
      <c r="J2057" s="285"/>
      <c r="K2057" s="285"/>
      <c r="L2057" s="285"/>
      <c r="M2057" s="285"/>
      <c r="N2057" s="285"/>
      <c r="O2057" s="285"/>
      <c r="P2057" s="285"/>
      <c r="Q2057" s="285"/>
      <c r="R2057" s="285"/>
      <c r="S2057" s="285"/>
      <c r="T2057" s="285"/>
      <c r="U2057" s="285"/>
      <c r="V2057" s="285"/>
      <c r="W2057" s="285"/>
      <c r="X2057" s="285"/>
      <c r="Y2057" s="285"/>
      <c r="Z2057" s="285"/>
      <c r="AA2057" s="285"/>
      <c r="AB2057" s="285"/>
      <c r="AC2057" s="285"/>
      <c r="AD2057" s="678"/>
      <c r="AE2057" s="242" t="str">
        <f>'1.  LRAMVA Summary'!$D$54</f>
        <v>kWh</v>
      </c>
      <c r="AF2057" s="242" t="str">
        <f>'1.  LRAMVA Summary'!$E$54</f>
        <v>kWh</v>
      </c>
      <c r="AG2057" s="242" t="str">
        <f>'1.  LRAMVA Summary'!$F$54</f>
        <v>kW</v>
      </c>
      <c r="AH2057" s="242" t="str">
        <f>'1.  LRAMVA Summary'!$G$54</f>
        <v>KW</v>
      </c>
      <c r="AI2057" s="242" t="str">
        <f>'1.  LRAMVA Summary'!$H$54</f>
        <v>kW</v>
      </c>
      <c r="AJ2057" s="242" t="str">
        <f>'1.  LRAMVA Summary'!$I$54</f>
        <v>kWh</v>
      </c>
      <c r="AK2057" s="242" t="str">
        <f>'1.  LRAMVA Summary'!$J$54</f>
        <v>kW</v>
      </c>
      <c r="AL2057" s="242">
        <f>'1.  LRAMVA Summary'!$K$54</f>
        <v>0</v>
      </c>
      <c r="AM2057" s="242">
        <f>'1.  LRAMVA Summary'!$L$54</f>
        <v>0</v>
      </c>
      <c r="AN2057" s="242">
        <f>'1.  LRAMVA Summary'!$M$54</f>
        <v>0</v>
      </c>
      <c r="AO2057" s="242">
        <f>'1.  LRAMVA Summary'!$N$54</f>
        <v>0</v>
      </c>
      <c r="AP2057" s="242">
        <f>'1.  LRAMVA Summary'!$O$54</f>
        <v>0</v>
      </c>
      <c r="AQ2057" s="242">
        <f>'1.  LRAMVA Summary'!$P$54</f>
        <v>0</v>
      </c>
      <c r="AR2057" s="242">
        <f>'1.  LRAMVA Summary'!$Q$54</f>
        <v>0</v>
      </c>
      <c r="AS2057" s="280"/>
    </row>
    <row r="2058" spans="1:45" ht="15.6">
      <c r="B2058" s="674" t="s">
        <v>805</v>
      </c>
      <c r="C2058" s="285"/>
      <c r="D2058" s="285"/>
      <c r="E2058" s="285"/>
      <c r="F2058" s="285"/>
      <c r="G2058" s="285"/>
      <c r="H2058" s="285"/>
      <c r="I2058" s="285"/>
      <c r="J2058" s="285"/>
      <c r="K2058" s="285"/>
      <c r="L2058" s="285"/>
      <c r="M2058" s="285"/>
      <c r="N2058" s="285"/>
      <c r="O2058" s="285"/>
      <c r="P2058" s="285"/>
      <c r="Q2058" s="285"/>
      <c r="R2058" s="285"/>
      <c r="S2058" s="285"/>
      <c r="T2058" s="285"/>
      <c r="U2058" s="285"/>
      <c r="V2058" s="285"/>
      <c r="W2058" s="285"/>
      <c r="X2058" s="285"/>
      <c r="Y2058" s="285"/>
      <c r="Z2058" s="285"/>
      <c r="AA2058" s="285"/>
      <c r="AB2058" s="285"/>
      <c r="AC2058" s="285"/>
      <c r="AD2058" s="678"/>
      <c r="AE2058" s="676">
        <v>0</v>
      </c>
      <c r="AF2058" s="671">
        <v>0</v>
      </c>
      <c r="AG2058" s="671">
        <v>0</v>
      </c>
      <c r="AH2058" s="671">
        <v>0</v>
      </c>
      <c r="AI2058" s="671">
        <v>0</v>
      </c>
      <c r="AJ2058" s="671">
        <v>0</v>
      </c>
      <c r="AK2058" s="671">
        <v>0</v>
      </c>
      <c r="AL2058" s="671">
        <v>0</v>
      </c>
      <c r="AM2058" s="671">
        <v>0</v>
      </c>
      <c r="AN2058" s="671">
        <v>0</v>
      </c>
      <c r="AO2058" s="671">
        <v>0</v>
      </c>
      <c r="AP2058" s="671">
        <v>0</v>
      </c>
      <c r="AQ2058" s="671">
        <v>0</v>
      </c>
      <c r="AR2058" s="671">
        <v>0</v>
      </c>
      <c r="AS2058" s="672"/>
    </row>
    <row r="2059" spans="1:45" ht="15.6">
      <c r="B2059" s="675" t="s">
        <v>806</v>
      </c>
      <c r="C2059" s="325"/>
      <c r="D2059" s="325"/>
      <c r="E2059" s="325"/>
      <c r="F2059" s="325"/>
      <c r="G2059" s="325"/>
      <c r="H2059" s="325"/>
      <c r="I2059" s="325"/>
      <c r="J2059" s="325"/>
      <c r="K2059" s="325"/>
      <c r="L2059" s="325"/>
      <c r="M2059" s="325"/>
      <c r="N2059" s="325"/>
      <c r="O2059" s="325"/>
      <c r="P2059" s="325"/>
      <c r="Q2059" s="325"/>
      <c r="R2059" s="325"/>
      <c r="S2059" s="325"/>
      <c r="T2059" s="325"/>
      <c r="U2059" s="325"/>
      <c r="V2059" s="325"/>
      <c r="W2059" s="325"/>
      <c r="X2059" s="325"/>
      <c r="Y2059" s="325"/>
      <c r="Z2059" s="325"/>
      <c r="AA2059" s="325"/>
      <c r="AB2059" s="325"/>
      <c r="AC2059" s="325"/>
      <c r="AD2059" s="750"/>
      <c r="AE2059" s="677">
        <f>HLOOKUP(AE2055,'2. LRAMVA Threshold'!$B$56:$Q$74,18,FALSE)</f>
        <v>0</v>
      </c>
      <c r="AF2059" s="677">
        <f>HLOOKUP(AF2055,'2. LRAMVA Threshold'!$B$56:$Q$74,18,FALSE)</f>
        <v>0</v>
      </c>
      <c r="AG2059" s="677">
        <f>HLOOKUP(AG2055,'2. LRAMVA Threshold'!$B$56:$Q$74,18,FALSE)</f>
        <v>0</v>
      </c>
      <c r="AH2059" s="677">
        <f>HLOOKUP(AH2055,'2. LRAMVA Threshold'!$B$56:$Q$74,18,FALSE)</f>
        <v>0</v>
      </c>
      <c r="AI2059" s="677">
        <f>HLOOKUP(AI2055,'2. LRAMVA Threshold'!$B$56:$Q$74,18,FALSE)</f>
        <v>0</v>
      </c>
      <c r="AJ2059" s="677">
        <f>HLOOKUP(AJ2055,'2. LRAMVA Threshold'!$B$56:$Q$74,18,FALSE)</f>
        <v>0</v>
      </c>
      <c r="AK2059" s="677">
        <f>HLOOKUP(AK2055,'2. LRAMVA Threshold'!$B$56:$Q$74,18,FALSE)</f>
        <v>0</v>
      </c>
      <c r="AL2059" s="677">
        <f>HLOOKUP(AL2055,'2. LRAMVA Threshold'!$B$56:$Q$74,18,FALSE)</f>
        <v>0</v>
      </c>
      <c r="AM2059" s="677">
        <f>HLOOKUP(AM2055,'2. LRAMVA Threshold'!$B$56:$Q$74,18,FALSE)</f>
        <v>0</v>
      </c>
      <c r="AN2059" s="677">
        <f>HLOOKUP(AN2055,'2. LRAMVA Threshold'!$B$56:$Q$74,18,FALSE)</f>
        <v>0</v>
      </c>
      <c r="AO2059" s="677">
        <f>HLOOKUP(AO2055,'2. LRAMVA Threshold'!$B$56:$Q$74,18,FALSE)</f>
        <v>0</v>
      </c>
      <c r="AP2059" s="677">
        <f>HLOOKUP(AP2055,'2. LRAMVA Threshold'!$B$56:$Q$74,18,FALSE)</f>
        <v>0</v>
      </c>
      <c r="AQ2059" s="677">
        <f>HLOOKUP(AQ2055,'2. LRAMVA Threshold'!$B$56:$Q$74,18,FALSE)</f>
        <v>0</v>
      </c>
      <c r="AR2059" s="677">
        <f>HLOOKUP(AR2055,'2. LRAMVA Threshold'!$B$56:$Q$74,18,FALSE)</f>
        <v>0</v>
      </c>
      <c r="AS2059" s="369"/>
    </row>
    <row r="2060" spans="1:45" ht="15">
      <c r="B2060" s="426"/>
      <c r="C2060" s="283"/>
      <c r="D2060" s="284"/>
      <c r="E2060" s="284"/>
      <c r="F2060" s="284"/>
      <c r="G2060" s="284"/>
      <c r="H2060" s="284"/>
      <c r="I2060" s="284"/>
      <c r="J2060" s="284"/>
      <c r="K2060" s="284"/>
      <c r="L2060" s="284"/>
      <c r="M2060" s="284"/>
      <c r="N2060" s="284"/>
      <c r="O2060" s="284"/>
      <c r="P2060" s="284"/>
      <c r="Q2060" s="284"/>
      <c r="R2060" s="285"/>
      <c r="S2060" s="284"/>
      <c r="T2060" s="284"/>
      <c r="U2060" s="284"/>
      <c r="V2060" s="254"/>
      <c r="W2060" s="254"/>
      <c r="X2060" s="254"/>
      <c r="Y2060" s="254"/>
      <c r="Z2060" s="284"/>
      <c r="AA2060" s="284"/>
      <c r="AB2060" s="284"/>
      <c r="AC2060" s="284"/>
      <c r="AD2060" s="284"/>
      <c r="AE2060" s="339"/>
      <c r="AF2060" s="339"/>
      <c r="AG2060" s="339"/>
      <c r="AH2060" s="339"/>
      <c r="AI2060" s="339"/>
      <c r="AJ2060" s="339"/>
      <c r="AK2060" s="339"/>
      <c r="AL2060" s="339"/>
      <c r="AM2060" s="339"/>
      <c r="AN2060" s="339"/>
      <c r="AO2060" s="339"/>
      <c r="AP2060" s="339"/>
      <c r="AQ2060" s="339"/>
      <c r="AR2060" s="339"/>
      <c r="AS2060" s="340"/>
    </row>
    <row r="2061" spans="1:45" ht="15">
      <c r="B2061" s="274" t="s">
        <v>807</v>
      </c>
      <c r="C2061" s="287"/>
      <c r="D2061" s="287"/>
      <c r="E2061" s="320"/>
      <c r="F2061" s="320"/>
      <c r="G2061" s="320"/>
      <c r="H2061" s="320"/>
      <c r="I2061" s="320"/>
      <c r="J2061" s="320"/>
      <c r="K2061" s="320"/>
      <c r="L2061" s="320"/>
      <c r="M2061" s="320"/>
      <c r="N2061" s="320"/>
      <c r="O2061" s="320"/>
      <c r="P2061" s="320"/>
      <c r="Q2061" s="320"/>
      <c r="R2061" s="242"/>
      <c r="S2061" s="289"/>
      <c r="T2061" s="289"/>
      <c r="U2061" s="289"/>
      <c r="V2061" s="288"/>
      <c r="W2061" s="288"/>
      <c r="X2061" s="288"/>
      <c r="Y2061" s="288"/>
      <c r="Z2061" s="289"/>
      <c r="AA2061" s="289"/>
      <c r="AB2061" s="289"/>
      <c r="AC2061" s="289"/>
      <c r="AD2061" s="289"/>
      <c r="AE2061" s="670">
        <f>HLOOKUP(AE35,'3.  Distribution Rates'!$C$122:$P$138,17,FALSE)</f>
        <v>0</v>
      </c>
      <c r="AF2061" s="670">
        <f>HLOOKUP(AF35,'3.  Distribution Rates'!$C$122:$P$138,17,FALSE)</f>
        <v>0</v>
      </c>
      <c r="AG2061" s="670">
        <f>HLOOKUP(AG35,'3.  Distribution Rates'!$C$122:$P$138,17,FALSE)</f>
        <v>0</v>
      </c>
      <c r="AH2061" s="670">
        <f>HLOOKUP(AH35,'3.  Distribution Rates'!$C$122:$P$138,17,FALSE)</f>
        <v>0</v>
      </c>
      <c r="AI2061" s="670">
        <f>HLOOKUP(AI35,'3.  Distribution Rates'!$C$122:$P$138,17,FALSE)</f>
        <v>0</v>
      </c>
      <c r="AJ2061" s="670">
        <f>HLOOKUP(AJ35,'3.  Distribution Rates'!$C$122:$P$138,17,FALSE)</f>
        <v>0</v>
      </c>
      <c r="AK2061" s="670">
        <f>HLOOKUP(AK35,'3.  Distribution Rates'!$C$122:$P$138,17,FALSE)</f>
        <v>0</v>
      </c>
      <c r="AL2061" s="670">
        <f>HLOOKUP(AL35,'3.  Distribution Rates'!$C$122:$P$138,17,FALSE)</f>
        <v>0</v>
      </c>
      <c r="AM2061" s="670">
        <f>HLOOKUP(AM35,'3.  Distribution Rates'!$C$122:$P$138,17,FALSE)</f>
        <v>0</v>
      </c>
      <c r="AN2061" s="670">
        <f>HLOOKUP(AN35,'3.  Distribution Rates'!$C$122:$P$138,17,FALSE)</f>
        <v>0</v>
      </c>
      <c r="AO2061" s="670">
        <f>HLOOKUP(AO35,'3.  Distribution Rates'!$C$122:$P$138,17,FALSE)</f>
        <v>0</v>
      </c>
      <c r="AP2061" s="670">
        <f>HLOOKUP(AP35,'3.  Distribution Rates'!$C$122:$P$138,17,FALSE)</f>
        <v>0</v>
      </c>
      <c r="AQ2061" s="670">
        <f>HLOOKUP(AQ35,'3.  Distribution Rates'!$C$122:$P$138,17,FALSE)</f>
        <v>0</v>
      </c>
      <c r="AR2061" s="670">
        <f>HLOOKUP(AR35,'3.  Distribution Rates'!$C$122:$P$138,17,FALSE)</f>
        <v>0</v>
      </c>
      <c r="AS2061" s="371"/>
    </row>
    <row r="2062" spans="1:45" ht="15">
      <c r="B2062" s="274" t="s">
        <v>808</v>
      </c>
      <c r="C2062" s="292"/>
      <c r="D2062" s="234"/>
      <c r="E2062" s="231"/>
      <c r="F2062" s="231"/>
      <c r="G2062" s="231"/>
      <c r="H2062" s="231"/>
      <c r="I2062" s="231"/>
      <c r="J2062" s="231"/>
      <c r="K2062" s="231"/>
      <c r="L2062" s="231"/>
      <c r="M2062" s="231"/>
      <c r="N2062" s="231"/>
      <c r="O2062" s="231"/>
      <c r="P2062" s="231"/>
      <c r="Q2062" s="231"/>
      <c r="R2062" s="242"/>
      <c r="S2062" s="231"/>
      <c r="T2062" s="231"/>
      <c r="U2062" s="231"/>
      <c r="V2062" s="234"/>
      <c r="W2062" s="234"/>
      <c r="X2062" s="234"/>
      <c r="Y2062" s="234"/>
      <c r="Z2062" s="231"/>
      <c r="AA2062" s="231"/>
      <c r="AB2062" s="231"/>
      <c r="AC2062" s="231"/>
      <c r="AD2062" s="231"/>
      <c r="AE2062" s="322">
        <f>'4.  2011-2014 LRAM'!AM149*AE2061</f>
        <v>0</v>
      </c>
      <c r="AF2062" s="322">
        <f>'4.  2011-2014 LRAM'!AN149*AF2061</f>
        <v>0</v>
      </c>
      <c r="AG2062" s="322">
        <f>'4.  2011-2014 LRAM'!AO149*AG2061</f>
        <v>0</v>
      </c>
      <c r="AH2062" s="322">
        <f>'4.  2011-2014 LRAM'!AP149*AH2061</f>
        <v>0</v>
      </c>
      <c r="AI2062" s="322">
        <f>'4.  2011-2014 LRAM'!AQ149*AI2061</f>
        <v>0</v>
      </c>
      <c r="AJ2062" s="322">
        <f>'4.  2011-2014 LRAM'!AR149*AJ2061</f>
        <v>0</v>
      </c>
      <c r="AK2062" s="322">
        <f>'4.  2011-2014 LRAM'!AS149*AK2061</f>
        <v>0</v>
      </c>
      <c r="AL2062" s="322">
        <f>'4.  2011-2014 LRAM'!AT149*AL2061</f>
        <v>0</v>
      </c>
      <c r="AM2062" s="322">
        <f>'4.  2011-2014 LRAM'!AU149*AM2061</f>
        <v>0</v>
      </c>
      <c r="AN2062" s="322">
        <f>'4.  2011-2014 LRAM'!AV149*AN2061</f>
        <v>0</v>
      </c>
      <c r="AO2062" s="322">
        <f>'4.  2011-2014 LRAM'!AW149*AO2061</f>
        <v>0</v>
      </c>
      <c r="AP2062" s="322">
        <f>'4.  2011-2014 LRAM'!AX149*AP2061</f>
        <v>0</v>
      </c>
      <c r="AQ2062" s="322">
        <f>'4.  2011-2014 LRAM'!AY149*AQ2061</f>
        <v>0</v>
      </c>
      <c r="AR2062" s="322">
        <f>'4.  2011-2014 LRAM'!AZ149*AR2061</f>
        <v>0</v>
      </c>
      <c r="AS2062" s="507">
        <f t="shared" ref="AS2062:AS2065" si="3798">SUM(AE2062:AR2062)</f>
        <v>0</v>
      </c>
    </row>
    <row r="2063" spans="1:45" ht="15">
      <c r="B2063" s="274" t="s">
        <v>809</v>
      </c>
      <c r="C2063" s="292"/>
      <c r="D2063" s="234"/>
      <c r="E2063" s="231"/>
      <c r="F2063" s="231"/>
      <c r="G2063" s="231"/>
      <c r="H2063" s="231"/>
      <c r="I2063" s="231"/>
      <c r="J2063" s="231"/>
      <c r="K2063" s="231"/>
      <c r="L2063" s="231"/>
      <c r="M2063" s="231"/>
      <c r="N2063" s="231"/>
      <c r="O2063" s="231"/>
      <c r="P2063" s="231"/>
      <c r="Q2063" s="231"/>
      <c r="R2063" s="242"/>
      <c r="S2063" s="231"/>
      <c r="T2063" s="231"/>
      <c r="U2063" s="231"/>
      <c r="V2063" s="234"/>
      <c r="W2063" s="234"/>
      <c r="X2063" s="234"/>
      <c r="Y2063" s="234"/>
      <c r="Z2063" s="231"/>
      <c r="AA2063" s="231"/>
      <c r="AB2063" s="231"/>
      <c r="AC2063" s="231"/>
      <c r="AD2063" s="231"/>
      <c r="AE2063" s="322">
        <f>'4.  2011-2014 LRAM'!AM288*AE2061</f>
        <v>0</v>
      </c>
      <c r="AF2063" s="322">
        <f>'4.  2011-2014 LRAM'!AN288*AF2061</f>
        <v>0</v>
      </c>
      <c r="AG2063" s="322">
        <f>'4.  2011-2014 LRAM'!AO288*AG2061</f>
        <v>0</v>
      </c>
      <c r="AH2063" s="322">
        <f>'4.  2011-2014 LRAM'!AP288*AH2061</f>
        <v>0</v>
      </c>
      <c r="AI2063" s="322">
        <f>'4.  2011-2014 LRAM'!AQ288*AI2061</f>
        <v>0</v>
      </c>
      <c r="AJ2063" s="322">
        <f>'4.  2011-2014 LRAM'!AR288*AJ2061</f>
        <v>0</v>
      </c>
      <c r="AK2063" s="322">
        <f>'4.  2011-2014 LRAM'!AS288*AK2061</f>
        <v>0</v>
      </c>
      <c r="AL2063" s="322">
        <f>'4.  2011-2014 LRAM'!AT288*AL2061</f>
        <v>0</v>
      </c>
      <c r="AM2063" s="322">
        <f>'4.  2011-2014 LRAM'!AU288*AM2061</f>
        <v>0</v>
      </c>
      <c r="AN2063" s="322">
        <f>'4.  2011-2014 LRAM'!AV288*AN2061</f>
        <v>0</v>
      </c>
      <c r="AO2063" s="322">
        <f>'4.  2011-2014 LRAM'!AW288*AO2061</f>
        <v>0</v>
      </c>
      <c r="AP2063" s="322">
        <f>'4.  2011-2014 LRAM'!AX288*AP2061</f>
        <v>0</v>
      </c>
      <c r="AQ2063" s="322">
        <f>'4.  2011-2014 LRAM'!AY288*AQ2061</f>
        <v>0</v>
      </c>
      <c r="AR2063" s="322">
        <f>'4.  2011-2014 LRAM'!AZ288*AR2061</f>
        <v>0</v>
      </c>
      <c r="AS2063" s="507">
        <f t="shared" si="3798"/>
        <v>0</v>
      </c>
    </row>
    <row r="2064" spans="1:45" ht="15">
      <c r="B2064" s="274" t="s">
        <v>810</v>
      </c>
      <c r="C2064" s="292"/>
      <c r="D2064" s="234"/>
      <c r="E2064" s="231"/>
      <c r="F2064" s="231"/>
      <c r="G2064" s="231"/>
      <c r="H2064" s="231"/>
      <c r="I2064" s="231"/>
      <c r="J2064" s="231"/>
      <c r="K2064" s="231"/>
      <c r="L2064" s="231"/>
      <c r="M2064" s="231"/>
      <c r="N2064" s="231"/>
      <c r="O2064" s="231"/>
      <c r="P2064" s="231"/>
      <c r="Q2064" s="231"/>
      <c r="R2064" s="242"/>
      <c r="S2064" s="231"/>
      <c r="T2064" s="231"/>
      <c r="U2064" s="231"/>
      <c r="V2064" s="234"/>
      <c r="W2064" s="234"/>
      <c r="X2064" s="234"/>
      <c r="Y2064" s="234"/>
      <c r="Z2064" s="231"/>
      <c r="AA2064" s="231"/>
      <c r="AB2064" s="231"/>
      <c r="AC2064" s="231"/>
      <c r="AD2064" s="231"/>
      <c r="AE2064" s="322">
        <f>'4.  2011-2014 LRAM'!AM425*AE2061</f>
        <v>0</v>
      </c>
      <c r="AF2064" s="322">
        <f>'4.  2011-2014 LRAM'!AN425*AF2061</f>
        <v>0</v>
      </c>
      <c r="AG2064" s="322">
        <f>'4.  2011-2014 LRAM'!AO425*AG2061</f>
        <v>0</v>
      </c>
      <c r="AH2064" s="322">
        <f>'4.  2011-2014 LRAM'!AP425*AH2061</f>
        <v>0</v>
      </c>
      <c r="AI2064" s="322">
        <f>'4.  2011-2014 LRAM'!AQ425*AI2061</f>
        <v>0</v>
      </c>
      <c r="AJ2064" s="322">
        <f>'4.  2011-2014 LRAM'!AR425*AJ2061</f>
        <v>0</v>
      </c>
      <c r="AK2064" s="322">
        <f>'4.  2011-2014 LRAM'!AS425*AK2061</f>
        <v>0</v>
      </c>
      <c r="AL2064" s="322">
        <f>'4.  2011-2014 LRAM'!AT425*AL2061</f>
        <v>0</v>
      </c>
      <c r="AM2064" s="322">
        <f>'4.  2011-2014 LRAM'!AU425*AM2061</f>
        <v>0</v>
      </c>
      <c r="AN2064" s="322">
        <f>'4.  2011-2014 LRAM'!AV425*AN2061</f>
        <v>0</v>
      </c>
      <c r="AO2064" s="322">
        <f>'4.  2011-2014 LRAM'!AW425*AO2061</f>
        <v>0</v>
      </c>
      <c r="AP2064" s="322">
        <f>'4.  2011-2014 LRAM'!AX425*AP2061</f>
        <v>0</v>
      </c>
      <c r="AQ2064" s="322">
        <f>'4.  2011-2014 LRAM'!AY425*AQ2061</f>
        <v>0</v>
      </c>
      <c r="AR2064" s="322">
        <f>'4.  2011-2014 LRAM'!AZ425*AR2061</f>
        <v>0</v>
      </c>
      <c r="AS2064" s="507">
        <f t="shared" si="3798"/>
        <v>0</v>
      </c>
    </row>
    <row r="2065" spans="2:45" ht="15">
      <c r="B2065" s="274" t="s">
        <v>811</v>
      </c>
      <c r="C2065" s="292"/>
      <c r="D2065" s="234"/>
      <c r="E2065" s="231"/>
      <c r="F2065" s="231"/>
      <c r="G2065" s="231"/>
      <c r="H2065" s="231"/>
      <c r="I2065" s="231"/>
      <c r="J2065" s="231"/>
      <c r="K2065" s="231"/>
      <c r="L2065" s="231"/>
      <c r="M2065" s="231"/>
      <c r="N2065" s="231"/>
      <c r="O2065" s="231"/>
      <c r="P2065" s="231"/>
      <c r="Q2065" s="231"/>
      <c r="R2065" s="242"/>
      <c r="S2065" s="231"/>
      <c r="T2065" s="231"/>
      <c r="U2065" s="231"/>
      <c r="V2065" s="234"/>
      <c r="W2065" s="234"/>
      <c r="X2065" s="234"/>
      <c r="Y2065" s="234"/>
      <c r="Z2065" s="231"/>
      <c r="AA2065" s="231"/>
      <c r="AB2065" s="231"/>
      <c r="AC2065" s="231"/>
      <c r="AD2065" s="231"/>
      <c r="AE2065" s="322">
        <f>'4.  2011-2014 LRAM'!AM561*AE2061</f>
        <v>0</v>
      </c>
      <c r="AF2065" s="322">
        <f>'4.  2011-2014 LRAM'!AN561*AF2061</f>
        <v>0</v>
      </c>
      <c r="AG2065" s="322">
        <f>'4.  2011-2014 LRAM'!AO561*AG2061</f>
        <v>0</v>
      </c>
      <c r="AH2065" s="322">
        <f>'4.  2011-2014 LRAM'!AP561*AH2061</f>
        <v>0</v>
      </c>
      <c r="AI2065" s="322">
        <f>'4.  2011-2014 LRAM'!AQ561*AI2061</f>
        <v>0</v>
      </c>
      <c r="AJ2065" s="322">
        <f>'4.  2011-2014 LRAM'!AR561*AJ2061</f>
        <v>0</v>
      </c>
      <c r="AK2065" s="322">
        <f>'4.  2011-2014 LRAM'!AS561*AK2061</f>
        <v>0</v>
      </c>
      <c r="AL2065" s="322">
        <f>'4.  2011-2014 LRAM'!AT561*AL2061</f>
        <v>0</v>
      </c>
      <c r="AM2065" s="322">
        <f>'4.  2011-2014 LRAM'!AU561*AM2061</f>
        <v>0</v>
      </c>
      <c r="AN2065" s="322">
        <f>'4.  2011-2014 LRAM'!AV561*AN2061</f>
        <v>0</v>
      </c>
      <c r="AO2065" s="322">
        <f>'4.  2011-2014 LRAM'!AW561*AO2061</f>
        <v>0</v>
      </c>
      <c r="AP2065" s="322">
        <f>'4.  2011-2014 LRAM'!AX561*AP2061</f>
        <v>0</v>
      </c>
      <c r="AQ2065" s="322">
        <f>'4.  2011-2014 LRAM'!AY561*AQ2061</f>
        <v>0</v>
      </c>
      <c r="AR2065" s="322">
        <f>'4.  2011-2014 LRAM'!AZ561*AR2061</f>
        <v>0</v>
      </c>
      <c r="AS2065" s="507">
        <f t="shared" si="3798"/>
        <v>0</v>
      </c>
    </row>
    <row r="2066" spans="2:45" ht="15">
      <c r="B2066" s="274" t="s">
        <v>812</v>
      </c>
      <c r="C2066" s="292"/>
      <c r="D2066" s="234"/>
      <c r="E2066" s="231"/>
      <c r="F2066" s="231"/>
      <c r="G2066" s="231"/>
      <c r="H2066" s="231"/>
      <c r="I2066" s="231"/>
      <c r="J2066" s="231"/>
      <c r="K2066" s="231"/>
      <c r="L2066" s="231"/>
      <c r="M2066" s="231"/>
      <c r="N2066" s="231"/>
      <c r="O2066" s="231"/>
      <c r="P2066" s="231"/>
      <c r="Q2066" s="231"/>
      <c r="R2066" s="242"/>
      <c r="S2066" s="231"/>
      <c r="T2066" s="231"/>
      <c r="U2066" s="231"/>
      <c r="V2066" s="234"/>
      <c r="W2066" s="234"/>
      <c r="X2066" s="234"/>
      <c r="Y2066" s="234"/>
      <c r="Z2066" s="231"/>
      <c r="AA2066" s="231"/>
      <c r="AB2066" s="231"/>
      <c r="AC2066" s="231"/>
      <c r="AD2066" s="231"/>
      <c r="AE2066" s="322">
        <f t="shared" ref="AE2066:AR2066" si="3799">AE218*AE2061</f>
        <v>0</v>
      </c>
      <c r="AF2066" s="322">
        <f t="shared" si="3799"/>
        <v>0</v>
      </c>
      <c r="AG2066" s="322">
        <f t="shared" si="3799"/>
        <v>0</v>
      </c>
      <c r="AH2066" s="322">
        <f t="shared" si="3799"/>
        <v>0</v>
      </c>
      <c r="AI2066" s="322">
        <f t="shared" si="3799"/>
        <v>0</v>
      </c>
      <c r="AJ2066" s="322">
        <f t="shared" si="3799"/>
        <v>0</v>
      </c>
      <c r="AK2066" s="322">
        <f t="shared" si="3799"/>
        <v>0</v>
      </c>
      <c r="AL2066" s="322">
        <f t="shared" si="3799"/>
        <v>0</v>
      </c>
      <c r="AM2066" s="322">
        <f t="shared" si="3799"/>
        <v>0</v>
      </c>
      <c r="AN2066" s="322">
        <f t="shared" si="3799"/>
        <v>0</v>
      </c>
      <c r="AO2066" s="322">
        <f t="shared" si="3799"/>
        <v>0</v>
      </c>
      <c r="AP2066" s="322">
        <f t="shared" si="3799"/>
        <v>0</v>
      </c>
      <c r="AQ2066" s="322">
        <f t="shared" si="3799"/>
        <v>0</v>
      </c>
      <c r="AR2066" s="322">
        <f t="shared" si="3799"/>
        <v>0</v>
      </c>
      <c r="AS2066" s="507">
        <f>SUM(AE2066:AR2066)</f>
        <v>0</v>
      </c>
    </row>
    <row r="2067" spans="2:45" ht="15">
      <c r="B2067" s="274" t="s">
        <v>813</v>
      </c>
      <c r="C2067" s="292"/>
      <c r="D2067" s="234"/>
      <c r="E2067" s="231"/>
      <c r="F2067" s="231"/>
      <c r="G2067" s="231"/>
      <c r="H2067" s="231"/>
      <c r="I2067" s="231"/>
      <c r="J2067" s="231"/>
      <c r="K2067" s="231"/>
      <c r="L2067" s="231"/>
      <c r="M2067" s="231"/>
      <c r="N2067" s="231"/>
      <c r="O2067" s="231"/>
      <c r="P2067" s="231"/>
      <c r="Q2067" s="231"/>
      <c r="R2067" s="242"/>
      <c r="S2067" s="231"/>
      <c r="T2067" s="231"/>
      <c r="U2067" s="231"/>
      <c r="V2067" s="234"/>
      <c r="W2067" s="234"/>
      <c r="X2067" s="234"/>
      <c r="Y2067" s="234"/>
      <c r="Z2067" s="231"/>
      <c r="AA2067" s="231"/>
      <c r="AB2067" s="231"/>
      <c r="AC2067" s="231"/>
      <c r="AD2067" s="231"/>
      <c r="AE2067" s="322">
        <f t="shared" ref="AE2067:AR2067" si="3800">AE408*AE2061</f>
        <v>0</v>
      </c>
      <c r="AF2067" s="322">
        <f t="shared" si="3800"/>
        <v>0</v>
      </c>
      <c r="AG2067" s="322">
        <f t="shared" si="3800"/>
        <v>0</v>
      </c>
      <c r="AH2067" s="322">
        <f t="shared" si="3800"/>
        <v>0</v>
      </c>
      <c r="AI2067" s="322">
        <f t="shared" si="3800"/>
        <v>0</v>
      </c>
      <c r="AJ2067" s="322">
        <f t="shared" si="3800"/>
        <v>0</v>
      </c>
      <c r="AK2067" s="322">
        <f t="shared" si="3800"/>
        <v>0</v>
      </c>
      <c r="AL2067" s="322">
        <f t="shared" si="3800"/>
        <v>0</v>
      </c>
      <c r="AM2067" s="322">
        <f t="shared" si="3800"/>
        <v>0</v>
      </c>
      <c r="AN2067" s="322">
        <f t="shared" si="3800"/>
        <v>0</v>
      </c>
      <c r="AO2067" s="322">
        <f t="shared" si="3800"/>
        <v>0</v>
      </c>
      <c r="AP2067" s="322">
        <f t="shared" si="3800"/>
        <v>0</v>
      </c>
      <c r="AQ2067" s="322">
        <f t="shared" si="3800"/>
        <v>0</v>
      </c>
      <c r="AR2067" s="322">
        <f t="shared" si="3800"/>
        <v>0</v>
      </c>
      <c r="AS2067" s="507">
        <f>SUM(AE2067:AR2067)</f>
        <v>0</v>
      </c>
    </row>
    <row r="2068" spans="2:45" ht="15">
      <c r="B2068" s="274" t="s">
        <v>814</v>
      </c>
      <c r="C2068" s="292"/>
      <c r="D2068" s="234"/>
      <c r="E2068" s="231"/>
      <c r="F2068" s="231"/>
      <c r="G2068" s="231"/>
      <c r="H2068" s="231"/>
      <c r="I2068" s="231"/>
      <c r="J2068" s="231"/>
      <c r="K2068" s="231"/>
      <c r="L2068" s="231"/>
      <c r="M2068" s="231"/>
      <c r="N2068" s="231"/>
      <c r="O2068" s="231"/>
      <c r="P2068" s="231"/>
      <c r="Q2068" s="231"/>
      <c r="R2068" s="242"/>
      <c r="S2068" s="231"/>
      <c r="T2068" s="231"/>
      <c r="U2068" s="231"/>
      <c r="V2068" s="234"/>
      <c r="W2068" s="234"/>
      <c r="X2068" s="234"/>
      <c r="Y2068" s="234"/>
      <c r="Z2068" s="231"/>
      <c r="AA2068" s="231"/>
      <c r="AB2068" s="231"/>
      <c r="AC2068" s="231"/>
      <c r="AD2068" s="231"/>
      <c r="AE2068" s="322">
        <f t="shared" ref="AE2068:AR2068" si="3801">AE598*AE2061</f>
        <v>0</v>
      </c>
      <c r="AF2068" s="322">
        <f t="shared" si="3801"/>
        <v>0</v>
      </c>
      <c r="AG2068" s="322">
        <f t="shared" si="3801"/>
        <v>0</v>
      </c>
      <c r="AH2068" s="322">
        <f t="shared" si="3801"/>
        <v>0</v>
      </c>
      <c r="AI2068" s="322">
        <f t="shared" si="3801"/>
        <v>0</v>
      </c>
      <c r="AJ2068" s="322">
        <f t="shared" si="3801"/>
        <v>0</v>
      </c>
      <c r="AK2068" s="322">
        <f t="shared" si="3801"/>
        <v>0</v>
      </c>
      <c r="AL2068" s="322">
        <f t="shared" si="3801"/>
        <v>0</v>
      </c>
      <c r="AM2068" s="322">
        <f t="shared" si="3801"/>
        <v>0</v>
      </c>
      <c r="AN2068" s="322">
        <f t="shared" si="3801"/>
        <v>0</v>
      </c>
      <c r="AO2068" s="322">
        <f t="shared" si="3801"/>
        <v>0</v>
      </c>
      <c r="AP2068" s="322">
        <f t="shared" si="3801"/>
        <v>0</v>
      </c>
      <c r="AQ2068" s="322">
        <f t="shared" si="3801"/>
        <v>0</v>
      </c>
      <c r="AR2068" s="322">
        <f t="shared" si="3801"/>
        <v>0</v>
      </c>
      <c r="AS2068" s="507">
        <f>SUM(AE2068:AR2068)</f>
        <v>0</v>
      </c>
    </row>
    <row r="2069" spans="2:45" ht="15">
      <c r="B2069" s="274" t="s">
        <v>815</v>
      </c>
      <c r="C2069" s="292"/>
      <c r="D2069" s="234"/>
      <c r="E2069" s="231"/>
      <c r="F2069" s="231"/>
      <c r="G2069" s="231"/>
      <c r="H2069" s="231"/>
      <c r="I2069" s="231"/>
      <c r="J2069" s="231"/>
      <c r="K2069" s="231"/>
      <c r="L2069" s="231"/>
      <c r="M2069" s="231"/>
      <c r="N2069" s="231"/>
      <c r="O2069" s="231"/>
      <c r="P2069" s="231"/>
      <c r="Q2069" s="231"/>
      <c r="R2069" s="242"/>
      <c r="S2069" s="231"/>
      <c r="T2069" s="231"/>
      <c r="U2069" s="231"/>
      <c r="V2069" s="234"/>
      <c r="W2069" s="234"/>
      <c r="X2069" s="234"/>
      <c r="Y2069" s="234"/>
      <c r="Z2069" s="231"/>
      <c r="AA2069" s="231"/>
      <c r="AB2069" s="231"/>
      <c r="AC2069" s="231"/>
      <c r="AD2069" s="231"/>
      <c r="AE2069" s="322">
        <f t="shared" ref="AE2069:AR2069" si="3802">AE788*AE2061</f>
        <v>0</v>
      </c>
      <c r="AF2069" s="322">
        <f t="shared" si="3802"/>
        <v>0</v>
      </c>
      <c r="AG2069" s="322">
        <f t="shared" si="3802"/>
        <v>0</v>
      </c>
      <c r="AH2069" s="322">
        <f t="shared" si="3802"/>
        <v>0</v>
      </c>
      <c r="AI2069" s="322">
        <f t="shared" si="3802"/>
        <v>0</v>
      </c>
      <c r="AJ2069" s="322">
        <f t="shared" si="3802"/>
        <v>0</v>
      </c>
      <c r="AK2069" s="322">
        <f t="shared" si="3802"/>
        <v>0</v>
      </c>
      <c r="AL2069" s="322">
        <f t="shared" si="3802"/>
        <v>0</v>
      </c>
      <c r="AM2069" s="322">
        <f t="shared" si="3802"/>
        <v>0</v>
      </c>
      <c r="AN2069" s="322">
        <f t="shared" si="3802"/>
        <v>0</v>
      </c>
      <c r="AO2069" s="322">
        <f t="shared" si="3802"/>
        <v>0</v>
      </c>
      <c r="AP2069" s="322">
        <f t="shared" si="3802"/>
        <v>0</v>
      </c>
      <c r="AQ2069" s="322">
        <f t="shared" si="3802"/>
        <v>0</v>
      </c>
      <c r="AR2069" s="322">
        <f t="shared" si="3802"/>
        <v>0</v>
      </c>
      <c r="AS2069" s="507">
        <f t="shared" ref="AS2069:AS2074" si="3803">SUM(AE2069:AR2069)</f>
        <v>0</v>
      </c>
    </row>
    <row r="2070" spans="2:45" ht="15">
      <c r="B2070" s="274" t="s">
        <v>816</v>
      </c>
      <c r="C2070" s="292"/>
      <c r="D2070" s="234"/>
      <c r="E2070" s="231"/>
      <c r="F2070" s="231"/>
      <c r="G2070" s="231"/>
      <c r="H2070" s="231"/>
      <c r="I2070" s="231"/>
      <c r="J2070" s="231"/>
      <c r="K2070" s="231"/>
      <c r="L2070" s="231"/>
      <c r="M2070" s="231"/>
      <c r="N2070" s="231"/>
      <c r="O2070" s="231"/>
      <c r="P2070" s="231"/>
      <c r="Q2070" s="231"/>
      <c r="R2070" s="242"/>
      <c r="S2070" s="231"/>
      <c r="T2070" s="231"/>
      <c r="U2070" s="231"/>
      <c r="V2070" s="234"/>
      <c r="W2070" s="234"/>
      <c r="X2070" s="234"/>
      <c r="Y2070" s="234"/>
      <c r="Z2070" s="231"/>
      <c r="AA2070" s="231"/>
      <c r="AB2070" s="231"/>
      <c r="AC2070" s="231"/>
      <c r="AD2070" s="231"/>
      <c r="AE2070" s="322">
        <f t="shared" ref="AE2070:AR2070" si="3804">AE983*AE2061</f>
        <v>0</v>
      </c>
      <c r="AF2070" s="322">
        <f t="shared" si="3804"/>
        <v>0</v>
      </c>
      <c r="AG2070" s="322">
        <f t="shared" si="3804"/>
        <v>0</v>
      </c>
      <c r="AH2070" s="322">
        <f t="shared" si="3804"/>
        <v>0</v>
      </c>
      <c r="AI2070" s="322">
        <f t="shared" si="3804"/>
        <v>0</v>
      </c>
      <c r="AJ2070" s="322">
        <f t="shared" si="3804"/>
        <v>0</v>
      </c>
      <c r="AK2070" s="322">
        <f t="shared" si="3804"/>
        <v>0</v>
      </c>
      <c r="AL2070" s="322">
        <f t="shared" si="3804"/>
        <v>0</v>
      </c>
      <c r="AM2070" s="322">
        <f t="shared" si="3804"/>
        <v>0</v>
      </c>
      <c r="AN2070" s="322">
        <f t="shared" si="3804"/>
        <v>0</v>
      </c>
      <c r="AO2070" s="322">
        <f t="shared" si="3804"/>
        <v>0</v>
      </c>
      <c r="AP2070" s="322">
        <f t="shared" si="3804"/>
        <v>0</v>
      </c>
      <c r="AQ2070" s="322">
        <f t="shared" si="3804"/>
        <v>0</v>
      </c>
      <c r="AR2070" s="322">
        <f t="shared" si="3804"/>
        <v>0</v>
      </c>
      <c r="AS2070" s="507">
        <f t="shared" si="3803"/>
        <v>0</v>
      </c>
    </row>
    <row r="2071" spans="2:45" ht="15">
      <c r="B2071" s="274" t="s">
        <v>817</v>
      </c>
      <c r="C2071" s="292"/>
      <c r="D2071" s="234"/>
      <c r="E2071" s="231"/>
      <c r="F2071" s="231"/>
      <c r="G2071" s="231"/>
      <c r="H2071" s="231"/>
      <c r="I2071" s="231"/>
      <c r="J2071" s="231"/>
      <c r="K2071" s="231"/>
      <c r="L2071" s="231"/>
      <c r="M2071" s="231"/>
      <c r="N2071" s="231"/>
      <c r="O2071" s="231"/>
      <c r="P2071" s="231"/>
      <c r="Q2071" s="231"/>
      <c r="R2071" s="242"/>
      <c r="S2071" s="231"/>
      <c r="T2071" s="231"/>
      <c r="U2071" s="231"/>
      <c r="V2071" s="234"/>
      <c r="W2071" s="234"/>
      <c r="X2071" s="234"/>
      <c r="Y2071" s="234"/>
      <c r="Z2071" s="231"/>
      <c r="AA2071" s="231"/>
      <c r="AB2071" s="231"/>
      <c r="AC2071" s="231"/>
      <c r="AD2071" s="231"/>
      <c r="AE2071" s="322">
        <f t="shared" ref="AE2071:AR2071" si="3805">AE1191*AE2061</f>
        <v>0</v>
      </c>
      <c r="AF2071" s="322">
        <f t="shared" si="3805"/>
        <v>0</v>
      </c>
      <c r="AG2071" s="322">
        <f t="shared" si="3805"/>
        <v>0</v>
      </c>
      <c r="AH2071" s="322">
        <f t="shared" si="3805"/>
        <v>0</v>
      </c>
      <c r="AI2071" s="322">
        <f t="shared" si="3805"/>
        <v>0</v>
      </c>
      <c r="AJ2071" s="322">
        <f t="shared" si="3805"/>
        <v>0</v>
      </c>
      <c r="AK2071" s="322">
        <f t="shared" si="3805"/>
        <v>0</v>
      </c>
      <c r="AL2071" s="322">
        <f t="shared" si="3805"/>
        <v>0</v>
      </c>
      <c r="AM2071" s="322">
        <f t="shared" si="3805"/>
        <v>0</v>
      </c>
      <c r="AN2071" s="322">
        <f t="shared" si="3805"/>
        <v>0</v>
      </c>
      <c r="AO2071" s="322">
        <f t="shared" si="3805"/>
        <v>0</v>
      </c>
      <c r="AP2071" s="322">
        <f t="shared" si="3805"/>
        <v>0</v>
      </c>
      <c r="AQ2071" s="322">
        <f t="shared" si="3805"/>
        <v>0</v>
      </c>
      <c r="AR2071" s="322">
        <f t="shared" si="3805"/>
        <v>0</v>
      </c>
      <c r="AS2071" s="507">
        <f t="shared" si="3803"/>
        <v>0</v>
      </c>
    </row>
    <row r="2072" spans="2:45" ht="15">
      <c r="B2072" s="274" t="s">
        <v>818</v>
      </c>
      <c r="C2072" s="292"/>
      <c r="D2072" s="234"/>
      <c r="E2072" s="231"/>
      <c r="F2072" s="231"/>
      <c r="G2072" s="231"/>
      <c r="H2072" s="231"/>
      <c r="I2072" s="231"/>
      <c r="J2072" s="231"/>
      <c r="K2072" s="231"/>
      <c r="L2072" s="231"/>
      <c r="M2072" s="231"/>
      <c r="N2072" s="231"/>
      <c r="O2072" s="231"/>
      <c r="P2072" s="231"/>
      <c r="Q2072" s="231"/>
      <c r="R2072" s="242"/>
      <c r="S2072" s="231"/>
      <c r="T2072" s="231"/>
      <c r="U2072" s="231"/>
      <c r="V2072" s="234"/>
      <c r="W2072" s="234"/>
      <c r="X2072" s="234"/>
      <c r="Y2072" s="234"/>
      <c r="Z2072" s="231"/>
      <c r="AA2072" s="231"/>
      <c r="AB2072" s="231"/>
      <c r="AC2072" s="231"/>
      <c r="AD2072" s="231"/>
      <c r="AE2072" s="322">
        <f t="shared" ref="AE2072:AR2072" si="3806">AE1412*AE2061</f>
        <v>0</v>
      </c>
      <c r="AF2072" s="322">
        <f t="shared" si="3806"/>
        <v>0</v>
      </c>
      <c r="AG2072" s="322">
        <f t="shared" si="3806"/>
        <v>0</v>
      </c>
      <c r="AH2072" s="322">
        <f t="shared" si="3806"/>
        <v>0</v>
      </c>
      <c r="AI2072" s="322">
        <f t="shared" si="3806"/>
        <v>0</v>
      </c>
      <c r="AJ2072" s="322">
        <f t="shared" si="3806"/>
        <v>0</v>
      </c>
      <c r="AK2072" s="322">
        <f t="shared" si="3806"/>
        <v>0</v>
      </c>
      <c r="AL2072" s="322">
        <f t="shared" si="3806"/>
        <v>0</v>
      </c>
      <c r="AM2072" s="322">
        <f t="shared" si="3806"/>
        <v>0</v>
      </c>
      <c r="AN2072" s="322">
        <f t="shared" si="3806"/>
        <v>0</v>
      </c>
      <c r="AO2072" s="322">
        <f t="shared" si="3806"/>
        <v>0</v>
      </c>
      <c r="AP2072" s="322">
        <f t="shared" si="3806"/>
        <v>0</v>
      </c>
      <c r="AQ2072" s="322">
        <f t="shared" si="3806"/>
        <v>0</v>
      </c>
      <c r="AR2072" s="322">
        <f t="shared" si="3806"/>
        <v>0</v>
      </c>
      <c r="AS2072" s="507">
        <f t="shared" si="3803"/>
        <v>0</v>
      </c>
    </row>
    <row r="2073" spans="2:45" ht="15">
      <c r="B2073" s="274" t="s">
        <v>819</v>
      </c>
      <c r="C2073" s="292"/>
      <c r="D2073" s="234"/>
      <c r="E2073" s="231"/>
      <c r="F2073" s="231"/>
      <c r="G2073" s="231"/>
      <c r="H2073" s="231"/>
      <c r="I2073" s="231"/>
      <c r="J2073" s="231"/>
      <c r="K2073" s="231"/>
      <c r="L2073" s="231"/>
      <c r="M2073" s="231"/>
      <c r="N2073" s="231"/>
      <c r="O2073" s="231"/>
      <c r="P2073" s="231"/>
      <c r="Q2073" s="231"/>
      <c r="R2073" s="242"/>
      <c r="S2073" s="231"/>
      <c r="T2073" s="231"/>
      <c r="U2073" s="231"/>
      <c r="V2073" s="234"/>
      <c r="W2073" s="234"/>
      <c r="X2073" s="234"/>
      <c r="Y2073" s="234"/>
      <c r="Z2073" s="231"/>
      <c r="AA2073" s="231"/>
      <c r="AB2073" s="231"/>
      <c r="AC2073" s="231"/>
      <c r="AD2073" s="231"/>
      <c r="AE2073" s="322">
        <f t="shared" ref="AE2073:AR2073" si="3807">AE1613*AE2061</f>
        <v>0</v>
      </c>
      <c r="AF2073" s="322">
        <f t="shared" si="3807"/>
        <v>0</v>
      </c>
      <c r="AG2073" s="322">
        <f t="shared" si="3807"/>
        <v>0</v>
      </c>
      <c r="AH2073" s="322">
        <f t="shared" si="3807"/>
        <v>0</v>
      </c>
      <c r="AI2073" s="322">
        <f t="shared" si="3807"/>
        <v>0</v>
      </c>
      <c r="AJ2073" s="322">
        <f t="shared" si="3807"/>
        <v>0</v>
      </c>
      <c r="AK2073" s="322">
        <f t="shared" si="3807"/>
        <v>0</v>
      </c>
      <c r="AL2073" s="322">
        <f t="shared" si="3807"/>
        <v>0</v>
      </c>
      <c r="AM2073" s="322">
        <f t="shared" si="3807"/>
        <v>0</v>
      </c>
      <c r="AN2073" s="322">
        <f t="shared" si="3807"/>
        <v>0</v>
      </c>
      <c r="AO2073" s="322">
        <f t="shared" si="3807"/>
        <v>0</v>
      </c>
      <c r="AP2073" s="322">
        <f t="shared" si="3807"/>
        <v>0</v>
      </c>
      <c r="AQ2073" s="322">
        <f t="shared" si="3807"/>
        <v>0</v>
      </c>
      <c r="AR2073" s="322">
        <f t="shared" si="3807"/>
        <v>0</v>
      </c>
      <c r="AS2073" s="507">
        <f t="shared" si="3803"/>
        <v>0</v>
      </c>
    </row>
    <row r="2074" spans="2:45" ht="15.6">
      <c r="B2074" s="296" t="s">
        <v>820</v>
      </c>
      <c r="C2074" s="292"/>
      <c r="D2074" s="254"/>
      <c r="E2074" s="284"/>
      <c r="F2074" s="284"/>
      <c r="G2074" s="284"/>
      <c r="H2074" s="284"/>
      <c r="I2074" s="284"/>
      <c r="J2074" s="284"/>
      <c r="K2074" s="284"/>
      <c r="L2074" s="284"/>
      <c r="M2074" s="284"/>
      <c r="N2074" s="284"/>
      <c r="O2074" s="284"/>
      <c r="P2074" s="284"/>
      <c r="Q2074" s="284"/>
      <c r="R2074" s="251"/>
      <c r="S2074" s="284"/>
      <c r="T2074" s="284"/>
      <c r="U2074" s="284"/>
      <c r="V2074" s="254"/>
      <c r="W2074" s="254"/>
      <c r="X2074" s="254"/>
      <c r="Y2074" s="254"/>
      <c r="Z2074" s="284"/>
      <c r="AA2074" s="284"/>
      <c r="AB2074" s="284"/>
      <c r="AC2074" s="284"/>
      <c r="AD2074" s="284"/>
      <c r="AE2074" s="293">
        <f>SUM(AE2062:AE2073)</f>
        <v>0</v>
      </c>
      <c r="AF2074" s="293">
        <f t="shared" ref="AF2074:AR2074" si="3808">SUM(AF2062:AF2073)</f>
        <v>0</v>
      </c>
      <c r="AG2074" s="293">
        <f t="shared" si="3808"/>
        <v>0</v>
      </c>
      <c r="AH2074" s="293">
        <f t="shared" si="3808"/>
        <v>0</v>
      </c>
      <c r="AI2074" s="293">
        <f t="shared" si="3808"/>
        <v>0</v>
      </c>
      <c r="AJ2074" s="293">
        <f t="shared" si="3808"/>
        <v>0</v>
      </c>
      <c r="AK2074" s="293">
        <f t="shared" si="3808"/>
        <v>0</v>
      </c>
      <c r="AL2074" s="293">
        <f t="shared" si="3808"/>
        <v>0</v>
      </c>
      <c r="AM2074" s="293">
        <f t="shared" si="3808"/>
        <v>0</v>
      </c>
      <c r="AN2074" s="293">
        <f t="shared" si="3808"/>
        <v>0</v>
      </c>
      <c r="AO2074" s="293">
        <f t="shared" si="3808"/>
        <v>0</v>
      </c>
      <c r="AP2074" s="293">
        <f t="shared" si="3808"/>
        <v>0</v>
      </c>
      <c r="AQ2074" s="293">
        <f t="shared" si="3808"/>
        <v>0</v>
      </c>
      <c r="AR2074" s="293">
        <f t="shared" si="3808"/>
        <v>0</v>
      </c>
      <c r="AS2074" s="342">
        <f t="shared" si="3803"/>
        <v>0</v>
      </c>
    </row>
    <row r="2075" spans="2:45" ht="15.6">
      <c r="B2075" s="296" t="s">
        <v>821</v>
      </c>
      <c r="C2075" s="292"/>
      <c r="D2075" s="297"/>
      <c r="E2075" s="284"/>
      <c r="F2075" s="284"/>
      <c r="G2075" s="284"/>
      <c r="H2075" s="284"/>
      <c r="I2075" s="284"/>
      <c r="J2075" s="284"/>
      <c r="K2075" s="284"/>
      <c r="L2075" s="284"/>
      <c r="M2075" s="284"/>
      <c r="N2075" s="284"/>
      <c r="O2075" s="284"/>
      <c r="P2075" s="284"/>
      <c r="Q2075" s="284"/>
      <c r="R2075" s="251"/>
      <c r="S2075" s="284"/>
      <c r="T2075" s="284"/>
      <c r="U2075" s="284"/>
      <c r="V2075" s="254"/>
      <c r="W2075" s="254"/>
      <c r="X2075" s="254"/>
      <c r="Y2075" s="254"/>
      <c r="Z2075" s="284"/>
      <c r="AA2075" s="284"/>
      <c r="AB2075" s="284"/>
      <c r="AC2075" s="284"/>
      <c r="AD2075" s="284"/>
      <c r="AE2075" s="294">
        <f>AE2059*AE2061</f>
        <v>0</v>
      </c>
      <c r="AF2075" s="294">
        <f t="shared" ref="AF2075:AR2075" si="3809">AF2059*AF2061</f>
        <v>0</v>
      </c>
      <c r="AG2075" s="294">
        <f t="shared" si="3809"/>
        <v>0</v>
      </c>
      <c r="AH2075" s="294">
        <f t="shared" si="3809"/>
        <v>0</v>
      </c>
      <c r="AI2075" s="294">
        <f t="shared" si="3809"/>
        <v>0</v>
      </c>
      <c r="AJ2075" s="294">
        <f t="shared" si="3809"/>
        <v>0</v>
      </c>
      <c r="AK2075" s="294">
        <f t="shared" si="3809"/>
        <v>0</v>
      </c>
      <c r="AL2075" s="294">
        <f t="shared" si="3809"/>
        <v>0</v>
      </c>
      <c r="AM2075" s="294">
        <f t="shared" si="3809"/>
        <v>0</v>
      </c>
      <c r="AN2075" s="294">
        <f t="shared" si="3809"/>
        <v>0</v>
      </c>
      <c r="AO2075" s="294">
        <f t="shared" si="3809"/>
        <v>0</v>
      </c>
      <c r="AP2075" s="294">
        <f t="shared" si="3809"/>
        <v>0</v>
      </c>
      <c r="AQ2075" s="294">
        <f t="shared" si="3809"/>
        <v>0</v>
      </c>
      <c r="AR2075" s="294">
        <f t="shared" si="3809"/>
        <v>0</v>
      </c>
      <c r="AS2075" s="342">
        <f>SUM(AE2075:AR2075)</f>
        <v>0</v>
      </c>
    </row>
    <row r="2076" spans="2:45" ht="15.6">
      <c r="B2076" s="296" t="s">
        <v>822</v>
      </c>
      <c r="C2076" s="292"/>
      <c r="D2076" s="297"/>
      <c r="E2076" s="284"/>
      <c r="F2076" s="284"/>
      <c r="G2076" s="284"/>
      <c r="H2076" s="284"/>
      <c r="I2076" s="284"/>
      <c r="J2076" s="284"/>
      <c r="K2076" s="284"/>
      <c r="L2076" s="284"/>
      <c r="M2076" s="284"/>
      <c r="N2076" s="284"/>
      <c r="O2076" s="284"/>
      <c r="P2076" s="284"/>
      <c r="Q2076" s="284"/>
      <c r="R2076" s="251"/>
      <c r="S2076" s="284"/>
      <c r="T2076" s="284"/>
      <c r="U2076" s="284"/>
      <c r="V2076" s="297"/>
      <c r="W2076" s="297"/>
      <c r="X2076" s="297"/>
      <c r="Y2076" s="297"/>
      <c r="Z2076" s="284"/>
      <c r="AA2076" s="284"/>
      <c r="AB2076" s="284"/>
      <c r="AC2076" s="284"/>
      <c r="AD2076" s="284"/>
      <c r="AE2076" s="298"/>
      <c r="AF2076" s="298"/>
      <c r="AG2076" s="298"/>
      <c r="AH2076" s="298"/>
      <c r="AI2076" s="298"/>
      <c r="AJ2076" s="298"/>
      <c r="AK2076" s="298"/>
      <c r="AL2076" s="298"/>
      <c r="AM2076" s="298"/>
      <c r="AN2076" s="298"/>
      <c r="AO2076" s="298"/>
      <c r="AP2076" s="298"/>
      <c r="AQ2076" s="298"/>
      <c r="AR2076" s="298"/>
      <c r="AS2076" s="342">
        <f>AS2074-AS2075</f>
        <v>0</v>
      </c>
    </row>
    <row r="2077" spans="2:45" ht="15">
      <c r="B2077" s="746"/>
      <c r="C2077" s="372"/>
      <c r="D2077" s="372"/>
      <c r="E2077" s="373"/>
      <c r="F2077" s="373"/>
      <c r="G2077" s="373"/>
      <c r="H2077" s="373"/>
      <c r="I2077" s="373"/>
      <c r="J2077" s="373"/>
      <c r="K2077" s="373"/>
      <c r="L2077" s="373"/>
      <c r="M2077" s="373"/>
      <c r="N2077" s="373"/>
      <c r="O2077" s="373"/>
      <c r="P2077" s="373"/>
      <c r="Q2077" s="373"/>
      <c r="R2077" s="374"/>
      <c r="S2077" s="373"/>
      <c r="T2077" s="373"/>
      <c r="U2077" s="373"/>
      <c r="V2077" s="372"/>
      <c r="W2077" s="375"/>
      <c r="X2077" s="372"/>
      <c r="Y2077" s="372"/>
      <c r="Z2077" s="373"/>
      <c r="AA2077" s="373"/>
      <c r="AB2077" s="373"/>
      <c r="AC2077" s="373"/>
      <c r="AD2077" s="373"/>
      <c r="AE2077" s="630"/>
      <c r="AF2077" s="630"/>
      <c r="AG2077" s="630"/>
      <c r="AH2077" s="630"/>
      <c r="AI2077" s="630"/>
      <c r="AJ2077" s="630"/>
      <c r="AK2077" s="630"/>
      <c r="AL2077" s="630"/>
      <c r="AM2077" s="630"/>
      <c r="AN2077" s="630"/>
      <c r="AO2077" s="630"/>
      <c r="AP2077" s="630"/>
      <c r="AQ2077" s="630"/>
      <c r="AR2077" s="630"/>
      <c r="AS2077" s="751"/>
    </row>
    <row r="2078" spans="2:45" ht="19.5" customHeight="1">
      <c r="B2078" s="313" t="s">
        <v>380</v>
      </c>
      <c r="C2078" s="329"/>
      <c r="D2078" s="330"/>
      <c r="E2078" s="330"/>
      <c r="F2078" s="330"/>
      <c r="G2078" s="330"/>
      <c r="H2078" s="330"/>
      <c r="I2078" s="330"/>
      <c r="J2078" s="330"/>
      <c r="K2078" s="330"/>
      <c r="L2078" s="330"/>
      <c r="M2078" s="330"/>
      <c r="N2078" s="330"/>
      <c r="O2078" s="330"/>
      <c r="P2078" s="330"/>
      <c r="Q2078" s="330"/>
      <c r="R2078" s="330"/>
      <c r="S2078" s="330"/>
      <c r="T2078" s="330"/>
      <c r="U2078" s="330"/>
      <c r="V2078" s="316"/>
      <c r="W2078" s="317"/>
      <c r="X2078" s="330"/>
      <c r="Y2078" s="330"/>
      <c r="Z2078" s="330"/>
      <c r="AA2078" s="330"/>
      <c r="AB2078" s="330"/>
      <c r="AC2078" s="330"/>
      <c r="AD2078" s="330"/>
      <c r="AE2078" s="331"/>
      <c r="AF2078" s="331"/>
      <c r="AG2078" s="331"/>
      <c r="AH2078" s="331"/>
      <c r="AI2078" s="331"/>
      <c r="AJ2078" s="331"/>
      <c r="AK2078" s="331"/>
      <c r="AL2078" s="331"/>
      <c r="AM2078" s="331"/>
      <c r="AN2078" s="331"/>
      <c r="AO2078" s="331"/>
      <c r="AP2078" s="331"/>
      <c r="AQ2078" s="331"/>
      <c r="AR2078" s="331"/>
      <c r="AS2078" s="331"/>
    </row>
    <row r="2079" spans="2:45" ht="19.5" customHeight="1">
      <c r="B2079" s="619"/>
      <c r="C2079" s="620"/>
      <c r="D2079" s="601"/>
      <c r="E2079" s="601"/>
      <c r="F2079" s="601"/>
      <c r="G2079" s="601"/>
      <c r="H2079" s="601"/>
      <c r="I2079" s="601"/>
      <c r="J2079" s="601"/>
      <c r="K2079" s="601"/>
      <c r="L2079" s="601"/>
      <c r="M2079" s="601"/>
      <c r="N2079" s="601"/>
      <c r="O2079" s="601"/>
      <c r="P2079" s="601"/>
      <c r="Q2079" s="601"/>
      <c r="R2079" s="601"/>
      <c r="S2079" s="601"/>
      <c r="T2079" s="601"/>
      <c r="U2079" s="601"/>
      <c r="V2079" s="255"/>
      <c r="W2079" s="621"/>
      <c r="X2079" s="601"/>
      <c r="Y2079" s="601"/>
      <c r="Z2079" s="601"/>
      <c r="AA2079" s="601"/>
      <c r="AB2079" s="601"/>
      <c r="AC2079" s="601"/>
      <c r="AD2079" s="601"/>
      <c r="AE2079" s="210"/>
      <c r="AF2079" s="210"/>
      <c r="AG2079" s="210"/>
      <c r="AH2079" s="210"/>
      <c r="AI2079" s="210"/>
      <c r="AJ2079" s="210"/>
      <c r="AK2079" s="210"/>
      <c r="AL2079" s="210"/>
      <c r="AM2079" s="210"/>
      <c r="AN2079" s="210"/>
      <c r="AO2079" s="210"/>
      <c r="AP2079" s="210"/>
      <c r="AQ2079" s="210"/>
      <c r="AR2079" s="210"/>
      <c r="AS2079" s="210"/>
    </row>
    <row r="2080" spans="2:45" ht="15.6">
      <c r="B2080" s="232" t="s">
        <v>823</v>
      </c>
      <c r="C2080" s="233"/>
      <c r="D2080" s="478" t="s">
        <v>257</v>
      </c>
      <c r="E2080" s="208"/>
      <c r="F2080" s="478"/>
      <c r="G2080" s="208"/>
      <c r="H2080" s="208"/>
      <c r="I2080" s="208"/>
      <c r="J2080" s="208"/>
      <c r="K2080" s="208"/>
      <c r="L2080" s="208"/>
      <c r="M2080" s="208"/>
      <c r="N2080" s="208"/>
      <c r="O2080" s="208"/>
      <c r="P2080" s="208"/>
      <c r="Q2080" s="208"/>
      <c r="R2080" s="233"/>
      <c r="S2080" s="208"/>
      <c r="T2080" s="208"/>
      <c r="U2080" s="208"/>
      <c r="V2080" s="208"/>
      <c r="W2080" s="208"/>
      <c r="X2080" s="208"/>
      <c r="Y2080" s="208"/>
      <c r="Z2080" s="208"/>
      <c r="AA2080" s="208"/>
      <c r="AB2080" s="208"/>
      <c r="AC2080" s="208"/>
      <c r="AD2080" s="208"/>
      <c r="AE2080" s="222"/>
      <c r="AF2080" s="220"/>
      <c r="AG2080" s="220"/>
      <c r="AH2080" s="220"/>
      <c r="AI2080" s="220"/>
      <c r="AJ2080" s="220"/>
      <c r="AK2080" s="220"/>
      <c r="AL2080" s="220"/>
      <c r="AM2080" s="220"/>
      <c r="AN2080" s="220"/>
      <c r="AO2080" s="220"/>
      <c r="AP2080" s="220"/>
      <c r="AQ2080" s="220"/>
      <c r="AR2080" s="220"/>
    </row>
    <row r="2081" spans="1:45" ht="39.75" customHeight="1">
      <c r="B2081" s="913" t="s">
        <v>313</v>
      </c>
      <c r="C2081" s="915" t="s">
        <v>314</v>
      </c>
      <c r="D2081" s="235" t="s">
        <v>315</v>
      </c>
      <c r="E2081" s="918" t="s">
        <v>316</v>
      </c>
      <c r="F2081" s="919"/>
      <c r="G2081" s="919"/>
      <c r="H2081" s="919"/>
      <c r="I2081" s="919"/>
      <c r="J2081" s="919"/>
      <c r="K2081" s="919"/>
      <c r="L2081" s="919"/>
      <c r="M2081" s="919"/>
      <c r="N2081" s="919"/>
      <c r="O2081" s="919"/>
      <c r="P2081" s="920"/>
      <c r="Q2081" s="915" t="s">
        <v>317</v>
      </c>
      <c r="R2081" s="235" t="s">
        <v>318</v>
      </c>
      <c r="S2081" s="910" t="s">
        <v>319</v>
      </c>
      <c r="T2081" s="911"/>
      <c r="U2081" s="911"/>
      <c r="V2081" s="911"/>
      <c r="W2081" s="911"/>
      <c r="X2081" s="911"/>
      <c r="Y2081" s="911"/>
      <c r="Z2081" s="911"/>
      <c r="AA2081" s="911"/>
      <c r="AB2081" s="911"/>
      <c r="AC2081" s="911"/>
      <c r="AD2081" s="921"/>
      <c r="AE2081" s="910" t="s">
        <v>320</v>
      </c>
      <c r="AF2081" s="911"/>
      <c r="AG2081" s="911"/>
      <c r="AH2081" s="911"/>
      <c r="AI2081" s="911"/>
      <c r="AJ2081" s="911"/>
      <c r="AK2081" s="911"/>
      <c r="AL2081" s="911"/>
      <c r="AM2081" s="911"/>
      <c r="AN2081" s="911"/>
      <c r="AO2081" s="911"/>
      <c r="AP2081" s="911"/>
      <c r="AQ2081" s="911"/>
      <c r="AR2081" s="911"/>
      <c r="AS2081" s="912"/>
    </row>
    <row r="2082" spans="1:45" ht="65.25" customHeight="1">
      <c r="B2082" s="914"/>
      <c r="C2082" s="916"/>
      <c r="D2082" s="236">
        <v>2027</v>
      </c>
      <c r="E2082" s="236">
        <v>2028</v>
      </c>
      <c r="F2082" s="236">
        <v>2029</v>
      </c>
      <c r="G2082" s="236">
        <v>2030</v>
      </c>
      <c r="H2082" s="236">
        <v>2031</v>
      </c>
      <c r="I2082" s="236">
        <v>2032</v>
      </c>
      <c r="J2082" s="236">
        <v>2033</v>
      </c>
      <c r="K2082" s="236">
        <v>2034</v>
      </c>
      <c r="L2082" s="236">
        <v>2035</v>
      </c>
      <c r="M2082" s="236">
        <v>2036</v>
      </c>
      <c r="N2082" s="236">
        <v>2037</v>
      </c>
      <c r="O2082" s="236">
        <v>2038</v>
      </c>
      <c r="P2082" s="236">
        <v>2039</v>
      </c>
      <c r="Q2082" s="917"/>
      <c r="R2082" s="236">
        <v>2027</v>
      </c>
      <c r="S2082" s="236">
        <v>2028</v>
      </c>
      <c r="T2082" s="236">
        <v>2029</v>
      </c>
      <c r="U2082" s="236">
        <v>2030</v>
      </c>
      <c r="V2082" s="236">
        <v>2031</v>
      </c>
      <c r="W2082" s="236">
        <v>2032</v>
      </c>
      <c r="X2082" s="236">
        <v>2033</v>
      </c>
      <c r="Y2082" s="236">
        <v>2034</v>
      </c>
      <c r="Z2082" s="236">
        <v>2035</v>
      </c>
      <c r="AA2082" s="236">
        <v>2036</v>
      </c>
      <c r="AB2082" s="236">
        <v>2037</v>
      </c>
      <c r="AC2082" s="236">
        <v>2038</v>
      </c>
      <c r="AD2082" s="236">
        <v>2039</v>
      </c>
      <c r="AE2082" s="236" t="str">
        <f>'1.  LRAMVA Summary'!$D$53</f>
        <v>Residential</v>
      </c>
      <c r="AF2082" s="236" t="str">
        <f>'1.  LRAMVA Summary'!$E$53</f>
        <v>GS&lt;50 kW</v>
      </c>
      <c r="AG2082" s="236" t="str">
        <f>'1.  LRAMVA Summary'!$F$53</f>
        <v>GS 50 TO 1,499 KW</v>
      </c>
      <c r="AH2082" s="236" t="str">
        <f>'1.  LRAMVA Summary'!$G$53</f>
        <v>GS 1,500 TO 4,999</v>
      </c>
      <c r="AI2082" s="236" t="str">
        <f>'1.  LRAMVA Summary'!$H$53</f>
        <v>Large User</v>
      </c>
      <c r="AJ2082" s="236" t="str">
        <f>'1.  LRAMVA Summary'!$I$53</f>
        <v>Unmetered Scattered Load</v>
      </c>
      <c r="AK2082" s="236" t="str">
        <f>'1.  LRAMVA Summary'!$J$53</f>
        <v>Streetlighting</v>
      </c>
      <c r="AL2082" s="236" t="str">
        <f>'1.  LRAMVA Summary'!$K$53</f>
        <v/>
      </c>
      <c r="AM2082" s="236" t="str">
        <f>'1.  LRAMVA Summary'!$L$53</f>
        <v/>
      </c>
      <c r="AN2082" s="236" t="str">
        <f>'1.  LRAMVA Summary'!$M$53</f>
        <v/>
      </c>
      <c r="AO2082" s="236" t="str">
        <f>'1.  LRAMVA Summary'!$N$53</f>
        <v/>
      </c>
      <c r="AP2082" s="236" t="str">
        <f>'1.  LRAMVA Summary'!$O$53</f>
        <v/>
      </c>
      <c r="AQ2082" s="236" t="str">
        <f>'1.  LRAMVA Summary'!$P$53</f>
        <v/>
      </c>
      <c r="AR2082" s="236" t="str">
        <f>'1.  LRAMVA Summary'!$Q$53</f>
        <v/>
      </c>
      <c r="AS2082" s="238" t="str">
        <f>'1.  LRAMVA Summary'!$R$53</f>
        <v>Total</v>
      </c>
    </row>
    <row r="2083" spans="1:45" ht="15" customHeight="1" outlineLevel="1">
      <c r="A2083" s="434"/>
      <c r="B2083" s="245"/>
      <c r="C2083" s="256"/>
      <c r="D2083" s="242"/>
      <c r="E2083" s="242"/>
      <c r="F2083" s="242"/>
      <c r="G2083" s="242"/>
      <c r="H2083" s="242"/>
      <c r="I2083" s="242"/>
      <c r="J2083" s="242"/>
      <c r="K2083" s="242"/>
      <c r="L2083" s="242"/>
      <c r="M2083" s="242"/>
      <c r="N2083" s="242"/>
      <c r="O2083" s="242"/>
      <c r="P2083" s="242"/>
      <c r="Q2083" s="242"/>
      <c r="R2083" s="242"/>
      <c r="S2083" s="242"/>
      <c r="T2083" s="242"/>
      <c r="U2083" s="242"/>
      <c r="V2083" s="242"/>
      <c r="W2083" s="242"/>
      <c r="X2083" s="242"/>
      <c r="Y2083" s="242"/>
      <c r="Z2083" s="242"/>
      <c r="AA2083" s="242"/>
      <c r="AB2083" s="242"/>
      <c r="AC2083" s="242"/>
      <c r="AD2083" s="242"/>
      <c r="AE2083" s="242">
        <f>'1.  LRAMVA Summary'!D744</f>
        <v>0</v>
      </c>
      <c r="AF2083" s="242">
        <f>'1.  LRAMVA Summary'!E744</f>
        <v>0</v>
      </c>
      <c r="AG2083" s="242">
        <f>'1.  LRAMVA Summary'!F744</f>
        <v>0</v>
      </c>
      <c r="AH2083" s="242">
        <f>'1.  LRAMVA Summary'!G744</f>
        <v>0</v>
      </c>
      <c r="AI2083" s="242">
        <f>'1.  LRAMVA Summary'!H744</f>
        <v>0</v>
      </c>
      <c r="AJ2083" s="242">
        <f>'1.  LRAMVA Summary'!I744</f>
        <v>0</v>
      </c>
      <c r="AK2083" s="242">
        <f>'1.  LRAMVA Summary'!J744</f>
        <v>0</v>
      </c>
      <c r="AL2083" s="242">
        <f>'1.  LRAMVA Summary'!K744</f>
        <v>0</v>
      </c>
      <c r="AM2083" s="242">
        <f>'1.  LRAMVA Summary'!L744</f>
        <v>0</v>
      </c>
      <c r="AN2083" s="242">
        <f>'1.  LRAMVA Summary'!M744</f>
        <v>0</v>
      </c>
      <c r="AO2083" s="242">
        <f>'1.  LRAMVA Summary'!N744</f>
        <v>0</v>
      </c>
      <c r="AP2083" s="242">
        <f>'1.  LRAMVA Summary'!O744</f>
        <v>0</v>
      </c>
      <c r="AQ2083" s="242">
        <f>'1.  LRAMVA Summary'!P744</f>
        <v>0</v>
      </c>
      <c r="AR2083" s="242">
        <f>'1.  LRAMVA Summary'!Q744</f>
        <v>0</v>
      </c>
      <c r="AS2083" s="243"/>
    </row>
    <row r="2084" spans="1:45" ht="15.6">
      <c r="B2084" s="673"/>
      <c r="C2084" s="285"/>
      <c r="D2084" s="285"/>
      <c r="E2084" s="285"/>
      <c r="F2084" s="285"/>
      <c r="G2084" s="285"/>
      <c r="H2084" s="285"/>
      <c r="I2084" s="285"/>
      <c r="J2084" s="285"/>
      <c r="K2084" s="285"/>
      <c r="L2084" s="285"/>
      <c r="M2084" s="285"/>
      <c r="N2084" s="285"/>
      <c r="O2084" s="285"/>
      <c r="P2084" s="285"/>
      <c r="Q2084" s="285"/>
      <c r="R2084" s="285"/>
      <c r="S2084" s="285"/>
      <c r="T2084" s="285"/>
      <c r="U2084" s="285"/>
      <c r="V2084" s="285"/>
      <c r="W2084" s="285"/>
      <c r="X2084" s="285"/>
      <c r="Y2084" s="285"/>
      <c r="Z2084" s="285"/>
      <c r="AA2084" s="285"/>
      <c r="AB2084" s="285"/>
      <c r="AC2084" s="285"/>
      <c r="AD2084" s="678"/>
      <c r="AE2084" s="242" t="str">
        <f>'1.  LRAMVA Summary'!$D$54</f>
        <v>kWh</v>
      </c>
      <c r="AF2084" s="242" t="str">
        <f>'1.  LRAMVA Summary'!$E$54</f>
        <v>kWh</v>
      </c>
      <c r="AG2084" s="242" t="str">
        <f>'1.  LRAMVA Summary'!$F$54</f>
        <v>kW</v>
      </c>
      <c r="AH2084" s="242" t="str">
        <f>'1.  LRAMVA Summary'!$G$54</f>
        <v>KW</v>
      </c>
      <c r="AI2084" s="242" t="str">
        <f>'1.  LRAMVA Summary'!$H$54</f>
        <v>kW</v>
      </c>
      <c r="AJ2084" s="242" t="str">
        <f>'1.  LRAMVA Summary'!$I$54</f>
        <v>kWh</v>
      </c>
      <c r="AK2084" s="242" t="str">
        <f>'1.  LRAMVA Summary'!$J$54</f>
        <v>kW</v>
      </c>
      <c r="AL2084" s="242">
        <f>'1.  LRAMVA Summary'!$K$54</f>
        <v>0</v>
      </c>
      <c r="AM2084" s="242">
        <f>'1.  LRAMVA Summary'!$L$54</f>
        <v>0</v>
      </c>
      <c r="AN2084" s="242">
        <f>'1.  LRAMVA Summary'!$M$54</f>
        <v>0</v>
      </c>
      <c r="AO2084" s="242">
        <f>'1.  LRAMVA Summary'!$N$54</f>
        <v>0</v>
      </c>
      <c r="AP2084" s="242">
        <f>'1.  LRAMVA Summary'!$O$54</f>
        <v>0</v>
      </c>
      <c r="AQ2084" s="242">
        <f>'1.  LRAMVA Summary'!$P$54</f>
        <v>0</v>
      </c>
      <c r="AR2084" s="242">
        <f>'1.  LRAMVA Summary'!$Q$54</f>
        <v>0</v>
      </c>
      <c r="AS2084" s="280"/>
    </row>
    <row r="2085" spans="1:45" ht="15.6">
      <c r="B2085" s="674" t="s">
        <v>824</v>
      </c>
      <c r="C2085" s="285"/>
      <c r="D2085" s="285"/>
      <c r="E2085" s="285"/>
      <c r="F2085" s="285"/>
      <c r="G2085" s="285"/>
      <c r="H2085" s="285"/>
      <c r="I2085" s="285"/>
      <c r="J2085" s="285"/>
      <c r="K2085" s="285"/>
      <c r="L2085" s="285"/>
      <c r="M2085" s="285"/>
      <c r="N2085" s="285"/>
      <c r="O2085" s="285"/>
      <c r="P2085" s="285"/>
      <c r="Q2085" s="285"/>
      <c r="R2085" s="285"/>
      <c r="S2085" s="285"/>
      <c r="T2085" s="285"/>
      <c r="U2085" s="285"/>
      <c r="V2085" s="285"/>
      <c r="W2085" s="285"/>
      <c r="X2085" s="285"/>
      <c r="Y2085" s="285"/>
      <c r="Z2085" s="285"/>
      <c r="AA2085" s="285"/>
      <c r="AB2085" s="285"/>
      <c r="AC2085" s="285"/>
      <c r="AD2085" s="678"/>
      <c r="AE2085" s="676">
        <v>0</v>
      </c>
      <c r="AF2085" s="671">
        <v>0</v>
      </c>
      <c r="AG2085" s="671">
        <v>0</v>
      </c>
      <c r="AH2085" s="671">
        <v>0</v>
      </c>
      <c r="AI2085" s="671">
        <v>0</v>
      </c>
      <c r="AJ2085" s="671">
        <v>0</v>
      </c>
      <c r="AK2085" s="671">
        <v>0</v>
      </c>
      <c r="AL2085" s="671">
        <v>0</v>
      </c>
      <c r="AM2085" s="671">
        <v>0</v>
      </c>
      <c r="AN2085" s="671">
        <v>0</v>
      </c>
      <c r="AO2085" s="671">
        <v>0</v>
      </c>
      <c r="AP2085" s="671">
        <v>0</v>
      </c>
      <c r="AQ2085" s="671">
        <v>0</v>
      </c>
      <c r="AR2085" s="671">
        <v>0</v>
      </c>
      <c r="AS2085" s="672"/>
    </row>
    <row r="2086" spans="1:45" ht="15.6">
      <c r="B2086" s="675" t="s">
        <v>825</v>
      </c>
      <c r="C2086" s="325"/>
      <c r="D2086" s="325"/>
      <c r="E2086" s="325"/>
      <c r="F2086" s="325"/>
      <c r="G2086" s="325"/>
      <c r="H2086" s="325"/>
      <c r="I2086" s="325"/>
      <c r="J2086" s="325"/>
      <c r="K2086" s="325"/>
      <c r="L2086" s="325"/>
      <c r="M2086" s="325"/>
      <c r="N2086" s="325"/>
      <c r="O2086" s="325"/>
      <c r="P2086" s="325"/>
      <c r="Q2086" s="325"/>
      <c r="R2086" s="325"/>
      <c r="S2086" s="325"/>
      <c r="T2086" s="325"/>
      <c r="U2086" s="325"/>
      <c r="V2086" s="325"/>
      <c r="W2086" s="325"/>
      <c r="X2086" s="325"/>
      <c r="Y2086" s="325"/>
      <c r="Z2086" s="325"/>
      <c r="AA2086" s="325"/>
      <c r="AB2086" s="325"/>
      <c r="AC2086" s="325"/>
      <c r="AD2086" s="750"/>
      <c r="AE2086" s="677">
        <f>HLOOKUP(AE2082,'2. LRAMVA Threshold'!$B$56:$Q$74,19,FALSE)</f>
        <v>0</v>
      </c>
      <c r="AF2086" s="677">
        <f>HLOOKUP(AF2082,'2. LRAMVA Threshold'!$B$56:$Q$74,19,FALSE)</f>
        <v>0</v>
      </c>
      <c r="AG2086" s="677">
        <f>HLOOKUP(AG2082,'2. LRAMVA Threshold'!$B$56:$Q$74,19,FALSE)</f>
        <v>0</v>
      </c>
      <c r="AH2086" s="677">
        <f>HLOOKUP(AH2082,'2. LRAMVA Threshold'!$B$56:$Q$74,19,FALSE)</f>
        <v>0</v>
      </c>
      <c r="AI2086" s="677">
        <f>HLOOKUP(AI2082,'2. LRAMVA Threshold'!$B$56:$Q$74,19,FALSE)</f>
        <v>0</v>
      </c>
      <c r="AJ2086" s="677">
        <f>HLOOKUP(AJ2082,'2. LRAMVA Threshold'!$B$56:$Q$74,19,FALSE)</f>
        <v>0</v>
      </c>
      <c r="AK2086" s="677">
        <f>HLOOKUP(AK2082,'2. LRAMVA Threshold'!$B$56:$Q$74,19,FALSE)</f>
        <v>0</v>
      </c>
      <c r="AL2086" s="677">
        <f>HLOOKUP(AL2082,'2. LRAMVA Threshold'!$B$56:$Q$74,19,FALSE)</f>
        <v>0</v>
      </c>
      <c r="AM2086" s="677">
        <f>HLOOKUP(AM2082,'2. LRAMVA Threshold'!$B$56:$Q$74,19,FALSE)</f>
        <v>0</v>
      </c>
      <c r="AN2086" s="677">
        <f>HLOOKUP(AN2082,'2. LRAMVA Threshold'!$B$56:$Q$74,19,FALSE)</f>
        <v>0</v>
      </c>
      <c r="AO2086" s="677">
        <f>HLOOKUP(AO2082,'2. LRAMVA Threshold'!$B$56:$Q$74,19,FALSE)</f>
        <v>0</v>
      </c>
      <c r="AP2086" s="677">
        <f>HLOOKUP(AP2082,'2. LRAMVA Threshold'!$B$56:$Q$74,19,FALSE)</f>
        <v>0</v>
      </c>
      <c r="AQ2086" s="677">
        <f>HLOOKUP(AQ2082,'2. LRAMVA Threshold'!$B$56:$Q$74,19,FALSE)</f>
        <v>0</v>
      </c>
      <c r="AR2086" s="677">
        <f>HLOOKUP(AR2082,'2. LRAMVA Threshold'!$B$56:$Q$74,19,FALSE)</f>
        <v>0</v>
      </c>
      <c r="AS2086" s="369"/>
    </row>
    <row r="2087" spans="1:45" ht="15">
      <c r="B2087" s="426"/>
      <c r="C2087" s="283"/>
      <c r="D2087" s="284"/>
      <c r="E2087" s="284"/>
      <c r="F2087" s="284"/>
      <c r="G2087" s="284"/>
      <c r="H2087" s="284"/>
      <c r="I2087" s="284"/>
      <c r="J2087" s="284"/>
      <c r="K2087" s="284"/>
      <c r="L2087" s="284"/>
      <c r="M2087" s="284"/>
      <c r="N2087" s="284"/>
      <c r="O2087" s="284"/>
      <c r="P2087" s="284"/>
      <c r="Q2087" s="284"/>
      <c r="R2087" s="285"/>
      <c r="S2087" s="284"/>
      <c r="T2087" s="284"/>
      <c r="U2087" s="284"/>
      <c r="V2087" s="254"/>
      <c r="W2087" s="254"/>
      <c r="X2087" s="254"/>
      <c r="Y2087" s="254"/>
      <c r="Z2087" s="284"/>
      <c r="AA2087" s="284"/>
      <c r="AB2087" s="284"/>
      <c r="AC2087" s="284"/>
      <c r="AD2087" s="284"/>
      <c r="AE2087" s="339"/>
      <c r="AF2087" s="339"/>
      <c r="AG2087" s="339"/>
      <c r="AH2087" s="339"/>
      <c r="AI2087" s="339"/>
      <c r="AJ2087" s="339"/>
      <c r="AK2087" s="339"/>
      <c r="AL2087" s="339"/>
      <c r="AM2087" s="339"/>
      <c r="AN2087" s="339"/>
      <c r="AO2087" s="339"/>
      <c r="AP2087" s="339"/>
      <c r="AQ2087" s="339"/>
      <c r="AR2087" s="339"/>
      <c r="AS2087" s="340"/>
    </row>
    <row r="2088" spans="1:45" ht="15">
      <c r="B2088" s="274" t="s">
        <v>826</v>
      </c>
      <c r="C2088" s="287"/>
      <c r="D2088" s="287"/>
      <c r="E2088" s="320"/>
      <c r="F2088" s="320"/>
      <c r="G2088" s="320"/>
      <c r="H2088" s="320"/>
      <c r="I2088" s="320"/>
      <c r="J2088" s="320"/>
      <c r="K2088" s="320"/>
      <c r="L2088" s="320"/>
      <c r="M2088" s="320"/>
      <c r="N2088" s="320"/>
      <c r="O2088" s="320"/>
      <c r="P2088" s="320"/>
      <c r="Q2088" s="320"/>
      <c r="R2088" s="242"/>
      <c r="S2088" s="289"/>
      <c r="T2088" s="289"/>
      <c r="U2088" s="289"/>
      <c r="V2088" s="288"/>
      <c r="W2088" s="288"/>
      <c r="X2088" s="288"/>
      <c r="Y2088" s="288"/>
      <c r="Z2088" s="289"/>
      <c r="AA2088" s="289"/>
      <c r="AB2088" s="289"/>
      <c r="AC2088" s="289"/>
      <c r="AD2088" s="289"/>
      <c r="AE2088" s="670">
        <f>HLOOKUP(AE35,'3.  Distribution Rates'!$C$122:$P$136,15,FALSE)</f>
        <v>0</v>
      </c>
      <c r="AF2088" s="670">
        <f>HLOOKUP(AF35,'3.  Distribution Rates'!$C$122:$P$136,15,FALSE)</f>
        <v>2.8299999999999999E-2</v>
      </c>
      <c r="AG2088" s="670">
        <f>HLOOKUP(AG35,'3.  Distribution Rates'!$C$122:$P$136,15,FALSE)</f>
        <v>5.9844999999999997</v>
      </c>
      <c r="AH2088" s="670">
        <f>HLOOKUP(AH35,'3.  Distribution Rates'!$C$122:$P$136,15,FALSE)</f>
        <v>5.5121000000000002</v>
      </c>
      <c r="AI2088" s="670">
        <f>HLOOKUP(AI35,'3.  Distribution Rates'!$C$122:$P$136,15,FALSE)</f>
        <v>5.431</v>
      </c>
      <c r="AJ2088" s="670">
        <f>HLOOKUP(AJ35,'3.  Distribution Rates'!$C$122:$P$136,15,FALSE)</f>
        <v>2.9700000000000001E-2</v>
      </c>
      <c r="AK2088" s="670">
        <f>HLOOKUP(AK35,'3.  Distribution Rates'!$C$122:$P$136,15,FALSE)</f>
        <v>7.3273000000000001</v>
      </c>
      <c r="AL2088" s="670">
        <f>HLOOKUP(AL35,'3.  Distribution Rates'!$C$122:$P$136,15,FALSE)</f>
        <v>0</v>
      </c>
      <c r="AM2088" s="670">
        <f>HLOOKUP(AM35,'3.  Distribution Rates'!$C$122:$P$136,15,FALSE)</f>
        <v>0</v>
      </c>
      <c r="AN2088" s="670">
        <f>HLOOKUP(AN35,'3.  Distribution Rates'!$C$122:$P$136,15,FALSE)</f>
        <v>0</v>
      </c>
      <c r="AO2088" s="670">
        <f>HLOOKUP(AO35,'3.  Distribution Rates'!$C$122:$P$136,15,FALSE)</f>
        <v>0</v>
      </c>
      <c r="AP2088" s="670">
        <f>HLOOKUP(AP35,'3.  Distribution Rates'!$C$122:$P$136,15,FALSE)</f>
        <v>0</v>
      </c>
      <c r="AQ2088" s="670">
        <f>HLOOKUP(AQ35,'3.  Distribution Rates'!$C$122:$P$136,15,FALSE)</f>
        <v>0</v>
      </c>
      <c r="AR2088" s="670">
        <f>HLOOKUP(AR35,'3.  Distribution Rates'!$C$122:$P$136,15,FALSE)</f>
        <v>0</v>
      </c>
      <c r="AS2088" s="371"/>
    </row>
    <row r="2089" spans="1:45" ht="15">
      <c r="B2089" s="274" t="s">
        <v>827</v>
      </c>
      <c r="C2089" s="292"/>
      <c r="D2089" s="234"/>
      <c r="E2089" s="231"/>
      <c r="F2089" s="231"/>
      <c r="G2089" s="231"/>
      <c r="H2089" s="231"/>
      <c r="I2089" s="231"/>
      <c r="J2089" s="231"/>
      <c r="K2089" s="231"/>
      <c r="L2089" s="231"/>
      <c r="M2089" s="231"/>
      <c r="N2089" s="231"/>
      <c r="O2089" s="231"/>
      <c r="P2089" s="231"/>
      <c r="Q2089" s="231"/>
      <c r="R2089" s="242"/>
      <c r="S2089" s="231"/>
      <c r="T2089" s="231"/>
      <c r="U2089" s="231"/>
      <c r="V2089" s="234"/>
      <c r="W2089" s="234"/>
      <c r="X2089" s="234"/>
      <c r="Y2089" s="234"/>
      <c r="Z2089" s="231"/>
      <c r="AA2089" s="231"/>
      <c r="AB2089" s="231"/>
      <c r="AC2089" s="231"/>
      <c r="AD2089" s="231"/>
      <c r="AE2089" s="322">
        <f>'4.  2011-2014 LRAM'!AM150*AE2088</f>
        <v>0</v>
      </c>
      <c r="AF2089" s="322">
        <f>'4.  2011-2014 LRAM'!AN150*AF2088</f>
        <v>0</v>
      </c>
      <c r="AG2089" s="322">
        <f>'4.  2011-2014 LRAM'!AO150*AG2088</f>
        <v>0</v>
      </c>
      <c r="AH2089" s="322">
        <f>'4.  2011-2014 LRAM'!AP150*AH2088</f>
        <v>0</v>
      </c>
      <c r="AI2089" s="322">
        <f>'4.  2011-2014 LRAM'!AQ150*AI2088</f>
        <v>0</v>
      </c>
      <c r="AJ2089" s="322">
        <f>'4.  2011-2014 LRAM'!AR150*AJ2088</f>
        <v>0</v>
      </c>
      <c r="AK2089" s="322">
        <f>'4.  2011-2014 LRAM'!AS150*AK2088</f>
        <v>0</v>
      </c>
      <c r="AL2089" s="322">
        <f>'4.  2011-2014 LRAM'!AT150*AL2088</f>
        <v>0</v>
      </c>
      <c r="AM2089" s="322">
        <f>'4.  2011-2014 LRAM'!AU150*AM2088</f>
        <v>0</v>
      </c>
      <c r="AN2089" s="322">
        <f>'4.  2011-2014 LRAM'!AV150*AN2088</f>
        <v>0</v>
      </c>
      <c r="AO2089" s="322">
        <f>'4.  2011-2014 LRAM'!AW150*AO2088</f>
        <v>0</v>
      </c>
      <c r="AP2089" s="322">
        <f>'4.  2011-2014 LRAM'!AX150*AP2088</f>
        <v>0</v>
      </c>
      <c r="AQ2089" s="322">
        <f>'4.  2011-2014 LRAM'!AY150*AQ2088</f>
        <v>0</v>
      </c>
      <c r="AR2089" s="322">
        <f>'4.  2011-2014 LRAM'!AZ150*AR2088</f>
        <v>0</v>
      </c>
      <c r="AS2089" s="507">
        <f>SUM(AE2089:AR2089)</f>
        <v>0</v>
      </c>
    </row>
    <row r="2090" spans="1:45" ht="15">
      <c r="B2090" s="274" t="s">
        <v>828</v>
      </c>
      <c r="C2090" s="292"/>
      <c r="D2090" s="234"/>
      <c r="E2090" s="231"/>
      <c r="F2090" s="231"/>
      <c r="G2090" s="231"/>
      <c r="H2090" s="231"/>
      <c r="I2090" s="231"/>
      <c r="J2090" s="231"/>
      <c r="K2090" s="231"/>
      <c r="L2090" s="231"/>
      <c r="M2090" s="231"/>
      <c r="N2090" s="231"/>
      <c r="O2090" s="231"/>
      <c r="P2090" s="231"/>
      <c r="Q2090" s="231"/>
      <c r="R2090" s="242"/>
      <c r="S2090" s="231"/>
      <c r="T2090" s="231"/>
      <c r="U2090" s="231"/>
      <c r="V2090" s="234"/>
      <c r="W2090" s="234"/>
      <c r="X2090" s="234"/>
      <c r="Y2090" s="234"/>
      <c r="Z2090" s="231"/>
      <c r="AA2090" s="231"/>
      <c r="AB2090" s="231"/>
      <c r="AC2090" s="231"/>
      <c r="AD2090" s="231"/>
      <c r="AE2090" s="322">
        <f>'4.  2011-2014 LRAM'!AM289*AE2088</f>
        <v>0</v>
      </c>
      <c r="AF2090" s="322">
        <f>'4.  2011-2014 LRAM'!AN289*AF2088</f>
        <v>0</v>
      </c>
      <c r="AG2090" s="322">
        <f>'4.  2011-2014 LRAM'!AO289*AG2088</f>
        <v>0</v>
      </c>
      <c r="AH2090" s="322">
        <f>'4.  2011-2014 LRAM'!AP289*AH2088</f>
        <v>0</v>
      </c>
      <c r="AI2090" s="322">
        <f>'4.  2011-2014 LRAM'!AQ289*AI2088</f>
        <v>0</v>
      </c>
      <c r="AJ2090" s="322">
        <f>'4.  2011-2014 LRAM'!AR289*AJ2088</f>
        <v>0</v>
      </c>
      <c r="AK2090" s="322">
        <f>'4.  2011-2014 LRAM'!AS289*AK2088</f>
        <v>0</v>
      </c>
      <c r="AL2090" s="322">
        <f>'4.  2011-2014 LRAM'!AT289*AL2088</f>
        <v>0</v>
      </c>
      <c r="AM2090" s="322">
        <f>'4.  2011-2014 LRAM'!AU289*AM2088</f>
        <v>0</v>
      </c>
      <c r="AN2090" s="322">
        <f>'4.  2011-2014 LRAM'!AV289*AN2088</f>
        <v>0</v>
      </c>
      <c r="AO2090" s="322">
        <f>'4.  2011-2014 LRAM'!AW289*AO2088</f>
        <v>0</v>
      </c>
      <c r="AP2090" s="322">
        <f>'4.  2011-2014 LRAM'!AX289*AP2088</f>
        <v>0</v>
      </c>
      <c r="AQ2090" s="322">
        <f>'4.  2011-2014 LRAM'!AY289*AQ2088</f>
        <v>0</v>
      </c>
      <c r="AR2090" s="322">
        <f>'4.  2011-2014 LRAM'!AZ289*AR2088</f>
        <v>0</v>
      </c>
      <c r="AS2090" s="507">
        <f>SUM(AE2090:AR2090)</f>
        <v>0</v>
      </c>
    </row>
    <row r="2091" spans="1:45" ht="15">
      <c r="B2091" s="274" t="s">
        <v>829</v>
      </c>
      <c r="C2091" s="292"/>
      <c r="D2091" s="234"/>
      <c r="E2091" s="231"/>
      <c r="F2091" s="231"/>
      <c r="G2091" s="231"/>
      <c r="H2091" s="231"/>
      <c r="I2091" s="231"/>
      <c r="J2091" s="231"/>
      <c r="K2091" s="231"/>
      <c r="L2091" s="231"/>
      <c r="M2091" s="231"/>
      <c r="N2091" s="231"/>
      <c r="O2091" s="231"/>
      <c r="P2091" s="231"/>
      <c r="Q2091" s="231"/>
      <c r="R2091" s="242"/>
      <c r="S2091" s="231"/>
      <c r="T2091" s="231"/>
      <c r="U2091" s="231"/>
      <c r="V2091" s="234"/>
      <c r="W2091" s="234"/>
      <c r="X2091" s="234"/>
      <c r="Y2091" s="234"/>
      <c r="Z2091" s="231"/>
      <c r="AA2091" s="231"/>
      <c r="AB2091" s="231"/>
      <c r="AC2091" s="231"/>
      <c r="AD2091" s="231"/>
      <c r="AE2091" s="322">
        <f>'4.  2011-2014 LRAM'!AM425*AE2088</f>
        <v>0</v>
      </c>
      <c r="AF2091" s="322">
        <f>'4.  2011-2014 LRAM'!AN425*AF2088</f>
        <v>0</v>
      </c>
      <c r="AG2091" s="322">
        <f>'4.  2011-2014 LRAM'!AO425*AG2088</f>
        <v>0</v>
      </c>
      <c r="AH2091" s="322">
        <f>'4.  2011-2014 LRAM'!AP425*AH2088</f>
        <v>0</v>
      </c>
      <c r="AI2091" s="322">
        <f>'4.  2011-2014 LRAM'!AQ425*AI2088</f>
        <v>0</v>
      </c>
      <c r="AJ2091" s="322">
        <f>'4.  2011-2014 LRAM'!AR425*AJ2088</f>
        <v>0</v>
      </c>
      <c r="AK2091" s="322">
        <f>'4.  2011-2014 LRAM'!AS425*AK2088</f>
        <v>0</v>
      </c>
      <c r="AL2091" s="322">
        <f>'4.  2011-2014 LRAM'!AT425*AL2088</f>
        <v>0</v>
      </c>
      <c r="AM2091" s="322">
        <f>'4.  2011-2014 LRAM'!AU425*AM2088</f>
        <v>0</v>
      </c>
      <c r="AN2091" s="322">
        <f>'4.  2011-2014 LRAM'!AV425*AN2088</f>
        <v>0</v>
      </c>
      <c r="AO2091" s="322">
        <f>'4.  2011-2014 LRAM'!AW425*AO2088</f>
        <v>0</v>
      </c>
      <c r="AP2091" s="322">
        <f>'4.  2011-2014 LRAM'!AX425*AP2088</f>
        <v>0</v>
      </c>
      <c r="AQ2091" s="322">
        <f>'4.  2011-2014 LRAM'!AY425*AQ2088</f>
        <v>0</v>
      </c>
      <c r="AR2091" s="322">
        <f>'4.  2011-2014 LRAM'!AZ425*AR2088</f>
        <v>0</v>
      </c>
      <c r="AS2091" s="507">
        <f>SUM(AE2091:AR2091)</f>
        <v>0</v>
      </c>
    </row>
    <row r="2092" spans="1:45" ht="15">
      <c r="B2092" s="274" t="s">
        <v>830</v>
      </c>
      <c r="C2092" s="292"/>
      <c r="D2092" s="234"/>
      <c r="E2092" s="231"/>
      <c r="F2092" s="231"/>
      <c r="G2092" s="231"/>
      <c r="H2092" s="231"/>
      <c r="I2092" s="231"/>
      <c r="J2092" s="231"/>
      <c r="K2092" s="231"/>
      <c r="L2092" s="231"/>
      <c r="M2092" s="231"/>
      <c r="N2092" s="231"/>
      <c r="O2092" s="231"/>
      <c r="P2092" s="231"/>
      <c r="Q2092" s="231"/>
      <c r="R2092" s="242"/>
      <c r="S2092" s="231"/>
      <c r="T2092" s="231"/>
      <c r="U2092" s="231"/>
      <c r="V2092" s="234"/>
      <c r="W2092" s="234"/>
      <c r="X2092" s="234"/>
      <c r="Y2092" s="234"/>
      <c r="Z2092" s="231"/>
      <c r="AA2092" s="231"/>
      <c r="AB2092" s="231"/>
      <c r="AC2092" s="231"/>
      <c r="AD2092" s="231"/>
      <c r="AE2092" s="322">
        <f>'4.  2011-2014 LRAM'!AM562*AE2088</f>
        <v>0</v>
      </c>
      <c r="AF2092" s="322">
        <f>'4.  2011-2014 LRAM'!AN562*AF2088</f>
        <v>0</v>
      </c>
      <c r="AG2092" s="322">
        <f>'4.  2011-2014 LRAM'!AO562*AG2088</f>
        <v>0</v>
      </c>
      <c r="AH2092" s="322">
        <f>'4.  2011-2014 LRAM'!AP562*AH2088</f>
        <v>0</v>
      </c>
      <c r="AI2092" s="322">
        <f>'4.  2011-2014 LRAM'!AQ562*AI2088</f>
        <v>0</v>
      </c>
      <c r="AJ2092" s="322">
        <f>'4.  2011-2014 LRAM'!AR562*AJ2088</f>
        <v>0</v>
      </c>
      <c r="AK2092" s="322">
        <f>'4.  2011-2014 LRAM'!AS562*AK2088</f>
        <v>0</v>
      </c>
      <c r="AL2092" s="322">
        <f>'4.  2011-2014 LRAM'!AT562*AL2088</f>
        <v>0</v>
      </c>
      <c r="AM2092" s="322">
        <f>'4.  2011-2014 LRAM'!AU562*AM2088</f>
        <v>0</v>
      </c>
      <c r="AN2092" s="322">
        <f>'4.  2011-2014 LRAM'!AV562*AN2088</f>
        <v>0</v>
      </c>
      <c r="AO2092" s="322">
        <f>'4.  2011-2014 LRAM'!AW562*AO2088</f>
        <v>0</v>
      </c>
      <c r="AP2092" s="322">
        <f>'4.  2011-2014 LRAM'!AX562*AP2088</f>
        <v>0</v>
      </c>
      <c r="AQ2092" s="322">
        <f>'4.  2011-2014 LRAM'!AY562*AQ2088</f>
        <v>0</v>
      </c>
      <c r="AR2092" s="322">
        <f>'4.  2011-2014 LRAM'!AZ562*AR2088</f>
        <v>0</v>
      </c>
      <c r="AS2092" s="507">
        <f t="shared" ref="AS2092:AS2101" si="3810">SUM(AE2092:AR2092)</f>
        <v>0</v>
      </c>
    </row>
    <row r="2093" spans="1:45" ht="15">
      <c r="B2093" s="274" t="s">
        <v>831</v>
      </c>
      <c r="C2093" s="292"/>
      <c r="D2093" s="234"/>
      <c r="E2093" s="231"/>
      <c r="F2093" s="231"/>
      <c r="G2093" s="231"/>
      <c r="H2093" s="231"/>
      <c r="I2093" s="231"/>
      <c r="J2093" s="231"/>
      <c r="K2093" s="231"/>
      <c r="L2093" s="231"/>
      <c r="M2093" s="231"/>
      <c r="N2093" s="231"/>
      <c r="O2093" s="231"/>
      <c r="P2093" s="231"/>
      <c r="Q2093" s="231"/>
      <c r="R2093" s="242"/>
      <c r="S2093" s="231"/>
      <c r="T2093" s="231"/>
      <c r="U2093" s="231"/>
      <c r="V2093" s="234"/>
      <c r="W2093" s="234"/>
      <c r="X2093" s="234"/>
      <c r="Y2093" s="234"/>
      <c r="Z2093" s="231"/>
      <c r="AA2093" s="231"/>
      <c r="AB2093" s="231"/>
      <c r="AC2093" s="231"/>
      <c r="AD2093" s="231"/>
      <c r="AE2093" s="322">
        <f t="shared" ref="AE2093:AR2093" si="3811">AE219*AE2088</f>
        <v>0</v>
      </c>
      <c r="AF2093" s="322">
        <f t="shared" si="3811"/>
        <v>0</v>
      </c>
      <c r="AG2093" s="322">
        <f t="shared" si="3811"/>
        <v>0</v>
      </c>
      <c r="AH2093" s="322">
        <f t="shared" si="3811"/>
        <v>0</v>
      </c>
      <c r="AI2093" s="322">
        <f t="shared" si="3811"/>
        <v>0</v>
      </c>
      <c r="AJ2093" s="322">
        <f t="shared" si="3811"/>
        <v>0</v>
      </c>
      <c r="AK2093" s="322">
        <f t="shared" si="3811"/>
        <v>0</v>
      </c>
      <c r="AL2093" s="322">
        <f t="shared" si="3811"/>
        <v>0</v>
      </c>
      <c r="AM2093" s="322">
        <f t="shared" si="3811"/>
        <v>0</v>
      </c>
      <c r="AN2093" s="322">
        <f t="shared" si="3811"/>
        <v>0</v>
      </c>
      <c r="AO2093" s="322">
        <f t="shared" si="3811"/>
        <v>0</v>
      </c>
      <c r="AP2093" s="322">
        <f t="shared" si="3811"/>
        <v>0</v>
      </c>
      <c r="AQ2093" s="322">
        <f t="shared" si="3811"/>
        <v>0</v>
      </c>
      <c r="AR2093" s="322">
        <f t="shared" si="3811"/>
        <v>0</v>
      </c>
      <c r="AS2093" s="507">
        <f t="shared" si="3810"/>
        <v>0</v>
      </c>
    </row>
    <row r="2094" spans="1:45" ht="15">
      <c r="B2094" s="274" t="s">
        <v>832</v>
      </c>
      <c r="C2094" s="292"/>
      <c r="D2094" s="234"/>
      <c r="E2094" s="231"/>
      <c r="F2094" s="231"/>
      <c r="G2094" s="231"/>
      <c r="H2094" s="231"/>
      <c r="I2094" s="231"/>
      <c r="J2094" s="231"/>
      <c r="K2094" s="231"/>
      <c r="L2094" s="231"/>
      <c r="M2094" s="231"/>
      <c r="N2094" s="231"/>
      <c r="O2094" s="231"/>
      <c r="P2094" s="231"/>
      <c r="Q2094" s="231"/>
      <c r="R2094" s="242"/>
      <c r="S2094" s="231"/>
      <c r="T2094" s="231"/>
      <c r="U2094" s="231"/>
      <c r="V2094" s="234"/>
      <c r="W2094" s="234"/>
      <c r="X2094" s="234"/>
      <c r="Y2094" s="234"/>
      <c r="Z2094" s="231"/>
      <c r="AA2094" s="231"/>
      <c r="AB2094" s="231"/>
      <c r="AC2094" s="231"/>
      <c r="AD2094" s="231"/>
      <c r="AE2094" s="322">
        <f t="shared" ref="AE2094:AR2094" si="3812">AE409*AE2088</f>
        <v>0</v>
      </c>
      <c r="AF2094" s="322">
        <f t="shared" si="3812"/>
        <v>0</v>
      </c>
      <c r="AG2094" s="322">
        <f t="shared" si="3812"/>
        <v>0</v>
      </c>
      <c r="AH2094" s="322">
        <f t="shared" si="3812"/>
        <v>0</v>
      </c>
      <c r="AI2094" s="322">
        <f t="shared" si="3812"/>
        <v>0</v>
      </c>
      <c r="AJ2094" s="322">
        <f t="shared" si="3812"/>
        <v>0</v>
      </c>
      <c r="AK2094" s="322">
        <f t="shared" si="3812"/>
        <v>0</v>
      </c>
      <c r="AL2094" s="322">
        <f t="shared" si="3812"/>
        <v>0</v>
      </c>
      <c r="AM2094" s="322">
        <f t="shared" si="3812"/>
        <v>0</v>
      </c>
      <c r="AN2094" s="322">
        <f t="shared" si="3812"/>
        <v>0</v>
      </c>
      <c r="AO2094" s="322">
        <f t="shared" si="3812"/>
        <v>0</v>
      </c>
      <c r="AP2094" s="322">
        <f t="shared" si="3812"/>
        <v>0</v>
      </c>
      <c r="AQ2094" s="322">
        <f t="shared" si="3812"/>
        <v>0</v>
      </c>
      <c r="AR2094" s="322">
        <f t="shared" si="3812"/>
        <v>0</v>
      </c>
      <c r="AS2094" s="507">
        <f t="shared" si="3810"/>
        <v>0</v>
      </c>
    </row>
    <row r="2095" spans="1:45" ht="15">
      <c r="B2095" s="274" t="s">
        <v>833</v>
      </c>
      <c r="C2095" s="292"/>
      <c r="D2095" s="234"/>
      <c r="E2095" s="231"/>
      <c r="F2095" s="231"/>
      <c r="G2095" s="231"/>
      <c r="H2095" s="231"/>
      <c r="I2095" s="231"/>
      <c r="J2095" s="231"/>
      <c r="K2095" s="231"/>
      <c r="L2095" s="231"/>
      <c r="M2095" s="231"/>
      <c r="N2095" s="231"/>
      <c r="O2095" s="231"/>
      <c r="P2095" s="231"/>
      <c r="Q2095" s="231"/>
      <c r="R2095" s="242"/>
      <c r="S2095" s="231"/>
      <c r="T2095" s="231"/>
      <c r="U2095" s="231"/>
      <c r="V2095" s="234"/>
      <c r="W2095" s="234"/>
      <c r="X2095" s="234"/>
      <c r="Y2095" s="234"/>
      <c r="Z2095" s="231"/>
      <c r="AA2095" s="231"/>
      <c r="AB2095" s="231"/>
      <c r="AC2095" s="231"/>
      <c r="AD2095" s="231"/>
      <c r="AE2095" s="322">
        <f t="shared" ref="AE2095:AR2095" si="3813">AE599*AE2088</f>
        <v>0</v>
      </c>
      <c r="AF2095" s="322">
        <f t="shared" si="3813"/>
        <v>0</v>
      </c>
      <c r="AG2095" s="322">
        <f t="shared" si="3813"/>
        <v>0</v>
      </c>
      <c r="AH2095" s="322">
        <f t="shared" si="3813"/>
        <v>0</v>
      </c>
      <c r="AI2095" s="322">
        <f t="shared" si="3813"/>
        <v>0</v>
      </c>
      <c r="AJ2095" s="322">
        <f t="shared" si="3813"/>
        <v>0</v>
      </c>
      <c r="AK2095" s="322">
        <f t="shared" si="3813"/>
        <v>0</v>
      </c>
      <c r="AL2095" s="322">
        <f t="shared" si="3813"/>
        <v>0</v>
      </c>
      <c r="AM2095" s="322">
        <f t="shared" si="3813"/>
        <v>0</v>
      </c>
      <c r="AN2095" s="322">
        <f t="shared" si="3813"/>
        <v>0</v>
      </c>
      <c r="AO2095" s="322">
        <f t="shared" si="3813"/>
        <v>0</v>
      </c>
      <c r="AP2095" s="322">
        <f t="shared" si="3813"/>
        <v>0</v>
      </c>
      <c r="AQ2095" s="322">
        <f t="shared" si="3813"/>
        <v>0</v>
      </c>
      <c r="AR2095" s="322">
        <f t="shared" si="3813"/>
        <v>0</v>
      </c>
      <c r="AS2095" s="507">
        <f t="shared" si="3810"/>
        <v>0</v>
      </c>
    </row>
    <row r="2096" spans="1:45" ht="15">
      <c r="B2096" s="274" t="s">
        <v>834</v>
      </c>
      <c r="C2096" s="292"/>
      <c r="D2096" s="234"/>
      <c r="E2096" s="231"/>
      <c r="F2096" s="231"/>
      <c r="G2096" s="231"/>
      <c r="H2096" s="231"/>
      <c r="I2096" s="231"/>
      <c r="J2096" s="231"/>
      <c r="K2096" s="231"/>
      <c r="L2096" s="231"/>
      <c r="M2096" s="231"/>
      <c r="N2096" s="231"/>
      <c r="O2096" s="231"/>
      <c r="P2096" s="231"/>
      <c r="Q2096" s="231"/>
      <c r="R2096" s="242"/>
      <c r="S2096" s="231"/>
      <c r="T2096" s="231"/>
      <c r="U2096" s="231"/>
      <c r="V2096" s="234"/>
      <c r="W2096" s="234"/>
      <c r="X2096" s="234"/>
      <c r="Y2096" s="234"/>
      <c r="Z2096" s="231"/>
      <c r="AA2096" s="231"/>
      <c r="AB2096" s="231"/>
      <c r="AC2096" s="231"/>
      <c r="AD2096" s="231"/>
      <c r="AE2096" s="322">
        <f t="shared" ref="AE2096:AR2096" si="3814">AE789*AE2088</f>
        <v>0</v>
      </c>
      <c r="AF2096" s="322">
        <f t="shared" si="3814"/>
        <v>0</v>
      </c>
      <c r="AG2096" s="322">
        <f t="shared" si="3814"/>
        <v>0</v>
      </c>
      <c r="AH2096" s="322">
        <f t="shared" si="3814"/>
        <v>0</v>
      </c>
      <c r="AI2096" s="322">
        <f t="shared" si="3814"/>
        <v>0</v>
      </c>
      <c r="AJ2096" s="322">
        <f t="shared" si="3814"/>
        <v>0</v>
      </c>
      <c r="AK2096" s="322">
        <f t="shared" si="3814"/>
        <v>0</v>
      </c>
      <c r="AL2096" s="322">
        <f t="shared" si="3814"/>
        <v>0</v>
      </c>
      <c r="AM2096" s="322">
        <f t="shared" si="3814"/>
        <v>0</v>
      </c>
      <c r="AN2096" s="322">
        <f t="shared" si="3814"/>
        <v>0</v>
      </c>
      <c r="AO2096" s="322">
        <f t="shared" si="3814"/>
        <v>0</v>
      </c>
      <c r="AP2096" s="322">
        <f t="shared" si="3814"/>
        <v>0</v>
      </c>
      <c r="AQ2096" s="322">
        <f t="shared" si="3814"/>
        <v>0</v>
      </c>
      <c r="AR2096" s="322">
        <f t="shared" si="3814"/>
        <v>0</v>
      </c>
      <c r="AS2096" s="507">
        <f t="shared" si="3810"/>
        <v>0</v>
      </c>
    </row>
    <row r="2097" spans="2:45" ht="15">
      <c r="B2097" s="274" t="s">
        <v>835</v>
      </c>
      <c r="C2097" s="292"/>
      <c r="D2097" s="234"/>
      <c r="E2097" s="231"/>
      <c r="F2097" s="231"/>
      <c r="G2097" s="231"/>
      <c r="H2097" s="231"/>
      <c r="I2097" s="231"/>
      <c r="J2097" s="231"/>
      <c r="K2097" s="231"/>
      <c r="L2097" s="231"/>
      <c r="M2097" s="231"/>
      <c r="N2097" s="231"/>
      <c r="O2097" s="231"/>
      <c r="P2097" s="231"/>
      <c r="Q2097" s="231"/>
      <c r="R2097" s="242"/>
      <c r="S2097" s="231"/>
      <c r="T2097" s="231"/>
      <c r="U2097" s="231"/>
      <c r="V2097" s="234"/>
      <c r="W2097" s="234"/>
      <c r="X2097" s="234"/>
      <c r="Y2097" s="234"/>
      <c r="Z2097" s="231"/>
      <c r="AA2097" s="231"/>
      <c r="AB2097" s="231"/>
      <c r="AC2097" s="231"/>
      <c r="AD2097" s="231"/>
      <c r="AE2097" s="322">
        <f t="shared" ref="AE2097:AR2097" si="3815">AE984*AE2088</f>
        <v>0</v>
      </c>
      <c r="AF2097" s="322">
        <f t="shared" si="3815"/>
        <v>0</v>
      </c>
      <c r="AG2097" s="322">
        <f t="shared" si="3815"/>
        <v>0</v>
      </c>
      <c r="AH2097" s="322">
        <f t="shared" si="3815"/>
        <v>0</v>
      </c>
      <c r="AI2097" s="322">
        <f t="shared" si="3815"/>
        <v>0</v>
      </c>
      <c r="AJ2097" s="322">
        <f t="shared" si="3815"/>
        <v>0</v>
      </c>
      <c r="AK2097" s="322">
        <f t="shared" si="3815"/>
        <v>0</v>
      </c>
      <c r="AL2097" s="322">
        <f t="shared" si="3815"/>
        <v>0</v>
      </c>
      <c r="AM2097" s="322">
        <f t="shared" si="3815"/>
        <v>0</v>
      </c>
      <c r="AN2097" s="322">
        <f t="shared" si="3815"/>
        <v>0</v>
      </c>
      <c r="AO2097" s="322">
        <f t="shared" si="3815"/>
        <v>0</v>
      </c>
      <c r="AP2097" s="322">
        <f t="shared" si="3815"/>
        <v>0</v>
      </c>
      <c r="AQ2097" s="322">
        <f t="shared" si="3815"/>
        <v>0</v>
      </c>
      <c r="AR2097" s="322">
        <f t="shared" si="3815"/>
        <v>0</v>
      </c>
      <c r="AS2097" s="507">
        <f t="shared" si="3810"/>
        <v>0</v>
      </c>
    </row>
    <row r="2098" spans="2:45" ht="15">
      <c r="B2098" s="274" t="s">
        <v>836</v>
      </c>
      <c r="C2098" s="292"/>
      <c r="D2098" s="234"/>
      <c r="E2098" s="231"/>
      <c r="F2098" s="231"/>
      <c r="G2098" s="231"/>
      <c r="H2098" s="231"/>
      <c r="I2098" s="231"/>
      <c r="J2098" s="231"/>
      <c r="K2098" s="231"/>
      <c r="L2098" s="231"/>
      <c r="M2098" s="231"/>
      <c r="N2098" s="231"/>
      <c r="O2098" s="231"/>
      <c r="P2098" s="231"/>
      <c r="Q2098" s="231"/>
      <c r="R2098" s="242"/>
      <c r="S2098" s="231"/>
      <c r="T2098" s="231"/>
      <c r="U2098" s="231"/>
      <c r="V2098" s="234"/>
      <c r="W2098" s="234"/>
      <c r="X2098" s="234"/>
      <c r="Y2098" s="234"/>
      <c r="Z2098" s="231"/>
      <c r="AA2098" s="231"/>
      <c r="AB2098" s="231"/>
      <c r="AC2098" s="231"/>
      <c r="AD2098" s="231"/>
      <c r="AE2098" s="322">
        <f t="shared" ref="AE2098:AR2098" si="3816">AE1192*AE2088</f>
        <v>0</v>
      </c>
      <c r="AF2098" s="322">
        <f t="shared" si="3816"/>
        <v>0</v>
      </c>
      <c r="AG2098" s="322">
        <f t="shared" si="3816"/>
        <v>0</v>
      </c>
      <c r="AH2098" s="322">
        <f t="shared" si="3816"/>
        <v>0</v>
      </c>
      <c r="AI2098" s="322">
        <f t="shared" si="3816"/>
        <v>0</v>
      </c>
      <c r="AJ2098" s="322">
        <f t="shared" si="3816"/>
        <v>0</v>
      </c>
      <c r="AK2098" s="322">
        <f t="shared" si="3816"/>
        <v>0</v>
      </c>
      <c r="AL2098" s="322">
        <f t="shared" si="3816"/>
        <v>0</v>
      </c>
      <c r="AM2098" s="322">
        <f t="shared" si="3816"/>
        <v>0</v>
      </c>
      <c r="AN2098" s="322">
        <f t="shared" si="3816"/>
        <v>0</v>
      </c>
      <c r="AO2098" s="322">
        <f t="shared" si="3816"/>
        <v>0</v>
      </c>
      <c r="AP2098" s="322">
        <f t="shared" si="3816"/>
        <v>0</v>
      </c>
      <c r="AQ2098" s="322">
        <f t="shared" si="3816"/>
        <v>0</v>
      </c>
      <c r="AR2098" s="322">
        <f t="shared" si="3816"/>
        <v>0</v>
      </c>
      <c r="AS2098" s="507">
        <f t="shared" si="3810"/>
        <v>0</v>
      </c>
    </row>
    <row r="2099" spans="2:45" ht="15">
      <c r="B2099" s="274" t="s">
        <v>837</v>
      </c>
      <c r="C2099" s="292"/>
      <c r="D2099" s="234"/>
      <c r="E2099" s="231"/>
      <c r="F2099" s="231"/>
      <c r="G2099" s="231"/>
      <c r="H2099" s="231"/>
      <c r="I2099" s="231"/>
      <c r="J2099" s="231"/>
      <c r="K2099" s="231"/>
      <c r="L2099" s="231"/>
      <c r="M2099" s="231"/>
      <c r="N2099" s="231"/>
      <c r="O2099" s="231"/>
      <c r="P2099" s="231"/>
      <c r="Q2099" s="231"/>
      <c r="R2099" s="242"/>
      <c r="S2099" s="231"/>
      <c r="T2099" s="231"/>
      <c r="U2099" s="231"/>
      <c r="V2099" s="234"/>
      <c r="W2099" s="234"/>
      <c r="X2099" s="234"/>
      <c r="Y2099" s="234"/>
      <c r="Z2099" s="231"/>
      <c r="AA2099" s="231"/>
      <c r="AB2099" s="231"/>
      <c r="AC2099" s="231"/>
      <c r="AD2099" s="231"/>
      <c r="AE2099" s="322">
        <f t="shared" ref="AE2099:AR2099" si="3817">AE1413*AE2088</f>
        <v>0</v>
      </c>
      <c r="AF2099" s="322">
        <f t="shared" si="3817"/>
        <v>0</v>
      </c>
      <c r="AG2099" s="322">
        <f t="shared" si="3817"/>
        <v>0</v>
      </c>
      <c r="AH2099" s="322">
        <f t="shared" si="3817"/>
        <v>0</v>
      </c>
      <c r="AI2099" s="322">
        <f t="shared" si="3817"/>
        <v>0</v>
      </c>
      <c r="AJ2099" s="322">
        <f t="shared" si="3817"/>
        <v>0</v>
      </c>
      <c r="AK2099" s="322">
        <f t="shared" si="3817"/>
        <v>0</v>
      </c>
      <c r="AL2099" s="322">
        <f t="shared" si="3817"/>
        <v>0</v>
      </c>
      <c r="AM2099" s="322">
        <f t="shared" si="3817"/>
        <v>0</v>
      </c>
      <c r="AN2099" s="322">
        <f t="shared" si="3817"/>
        <v>0</v>
      </c>
      <c r="AO2099" s="322">
        <f t="shared" si="3817"/>
        <v>0</v>
      </c>
      <c r="AP2099" s="322">
        <f t="shared" si="3817"/>
        <v>0</v>
      </c>
      <c r="AQ2099" s="322">
        <f t="shared" si="3817"/>
        <v>0</v>
      </c>
      <c r="AR2099" s="322">
        <f t="shared" si="3817"/>
        <v>0</v>
      </c>
      <c r="AS2099" s="507">
        <f t="shared" si="3810"/>
        <v>0</v>
      </c>
    </row>
    <row r="2100" spans="2:45" ht="15">
      <c r="B2100" s="274" t="s">
        <v>838</v>
      </c>
      <c r="C2100" s="292"/>
      <c r="D2100" s="234"/>
      <c r="E2100" s="231"/>
      <c r="F2100" s="231"/>
      <c r="G2100" s="231"/>
      <c r="H2100" s="231"/>
      <c r="I2100" s="231"/>
      <c r="J2100" s="231"/>
      <c r="K2100" s="231"/>
      <c r="L2100" s="231"/>
      <c r="M2100" s="231"/>
      <c r="N2100" s="231"/>
      <c r="O2100" s="231"/>
      <c r="P2100" s="231"/>
      <c r="Q2100" s="231"/>
      <c r="R2100" s="242"/>
      <c r="S2100" s="231"/>
      <c r="T2100" s="231"/>
      <c r="U2100" s="231"/>
      <c r="V2100" s="234"/>
      <c r="W2100" s="234"/>
      <c r="X2100" s="234"/>
      <c r="Y2100" s="234"/>
      <c r="Z2100" s="231"/>
      <c r="AA2100" s="231"/>
      <c r="AB2100" s="231"/>
      <c r="AC2100" s="231"/>
      <c r="AD2100" s="231"/>
      <c r="AE2100" s="322">
        <f t="shared" ref="AE2100:AR2100" si="3818">AE1614*AE2088</f>
        <v>0</v>
      </c>
      <c r="AF2100" s="322">
        <f t="shared" si="3818"/>
        <v>0</v>
      </c>
      <c r="AG2100" s="322">
        <f t="shared" si="3818"/>
        <v>0</v>
      </c>
      <c r="AH2100" s="322">
        <f t="shared" si="3818"/>
        <v>0</v>
      </c>
      <c r="AI2100" s="322">
        <f t="shared" si="3818"/>
        <v>0</v>
      </c>
      <c r="AJ2100" s="322">
        <f t="shared" si="3818"/>
        <v>0</v>
      </c>
      <c r="AK2100" s="322">
        <f t="shared" si="3818"/>
        <v>0</v>
      </c>
      <c r="AL2100" s="322">
        <f t="shared" si="3818"/>
        <v>0</v>
      </c>
      <c r="AM2100" s="322">
        <f t="shared" si="3818"/>
        <v>0</v>
      </c>
      <c r="AN2100" s="322">
        <f t="shared" si="3818"/>
        <v>0</v>
      </c>
      <c r="AO2100" s="322">
        <f t="shared" si="3818"/>
        <v>0</v>
      </c>
      <c r="AP2100" s="322">
        <f t="shared" si="3818"/>
        <v>0</v>
      </c>
      <c r="AQ2100" s="322">
        <f t="shared" si="3818"/>
        <v>0</v>
      </c>
      <c r="AR2100" s="322">
        <f t="shared" si="3818"/>
        <v>0</v>
      </c>
      <c r="AS2100" s="507">
        <f t="shared" si="3810"/>
        <v>0</v>
      </c>
    </row>
    <row r="2101" spans="2:45" ht="15.6">
      <c r="B2101" s="296" t="s">
        <v>839</v>
      </c>
      <c r="C2101" s="292"/>
      <c r="D2101" s="254"/>
      <c r="E2101" s="284"/>
      <c r="F2101" s="284"/>
      <c r="G2101" s="284"/>
      <c r="H2101" s="284"/>
      <c r="I2101" s="284"/>
      <c r="J2101" s="284"/>
      <c r="K2101" s="284"/>
      <c r="L2101" s="284"/>
      <c r="M2101" s="284"/>
      <c r="N2101" s="284"/>
      <c r="O2101" s="284"/>
      <c r="P2101" s="284"/>
      <c r="Q2101" s="284"/>
      <c r="R2101" s="251"/>
      <c r="S2101" s="284"/>
      <c r="T2101" s="284"/>
      <c r="U2101" s="284"/>
      <c r="V2101" s="254"/>
      <c r="W2101" s="254"/>
      <c r="X2101" s="254"/>
      <c r="Y2101" s="254"/>
      <c r="Z2101" s="284"/>
      <c r="AA2101" s="284"/>
      <c r="AB2101" s="284"/>
      <c r="AC2101" s="284"/>
      <c r="AD2101" s="284"/>
      <c r="AE2101" s="293">
        <f>SUM(AE2089:AE2100)</f>
        <v>0</v>
      </c>
      <c r="AF2101" s="293">
        <f t="shared" ref="AF2101:AR2101" si="3819">SUM(AF2089:AF2100)</f>
        <v>0</v>
      </c>
      <c r="AG2101" s="293">
        <f t="shared" si="3819"/>
        <v>0</v>
      </c>
      <c r="AH2101" s="293">
        <f t="shared" si="3819"/>
        <v>0</v>
      </c>
      <c r="AI2101" s="293">
        <f t="shared" si="3819"/>
        <v>0</v>
      </c>
      <c r="AJ2101" s="293">
        <f t="shared" si="3819"/>
        <v>0</v>
      </c>
      <c r="AK2101" s="293">
        <f t="shared" si="3819"/>
        <v>0</v>
      </c>
      <c r="AL2101" s="293">
        <f t="shared" si="3819"/>
        <v>0</v>
      </c>
      <c r="AM2101" s="293">
        <f t="shared" si="3819"/>
        <v>0</v>
      </c>
      <c r="AN2101" s="293">
        <f t="shared" si="3819"/>
        <v>0</v>
      </c>
      <c r="AO2101" s="293">
        <f t="shared" si="3819"/>
        <v>0</v>
      </c>
      <c r="AP2101" s="293">
        <f t="shared" si="3819"/>
        <v>0</v>
      </c>
      <c r="AQ2101" s="293">
        <f t="shared" si="3819"/>
        <v>0</v>
      </c>
      <c r="AR2101" s="293">
        <f t="shared" si="3819"/>
        <v>0</v>
      </c>
      <c r="AS2101" s="342">
        <f t="shared" si="3810"/>
        <v>0</v>
      </c>
    </row>
    <row r="2102" spans="2:45" ht="15.6">
      <c r="B2102" s="296" t="s">
        <v>840</v>
      </c>
      <c r="C2102" s="292"/>
      <c r="D2102" s="297"/>
      <c r="E2102" s="284"/>
      <c r="F2102" s="284"/>
      <c r="G2102" s="284"/>
      <c r="H2102" s="284"/>
      <c r="I2102" s="284"/>
      <c r="J2102" s="284"/>
      <c r="K2102" s="284"/>
      <c r="L2102" s="284"/>
      <c r="M2102" s="284"/>
      <c r="N2102" s="284"/>
      <c r="O2102" s="284"/>
      <c r="P2102" s="284"/>
      <c r="Q2102" s="284"/>
      <c r="R2102" s="251"/>
      <c r="S2102" s="284"/>
      <c r="T2102" s="284"/>
      <c r="U2102" s="284"/>
      <c r="V2102" s="254"/>
      <c r="W2102" s="254"/>
      <c r="X2102" s="254"/>
      <c r="Y2102" s="254"/>
      <c r="Z2102" s="284"/>
      <c r="AA2102" s="284"/>
      <c r="AB2102" s="284"/>
      <c r="AC2102" s="284"/>
      <c r="AD2102" s="284"/>
      <c r="AE2102" s="294">
        <f>AE2086*AE2088</f>
        <v>0</v>
      </c>
      <c r="AF2102" s="294">
        <f t="shared" ref="AF2102:AR2102" si="3820">AF2086*AF2088</f>
        <v>0</v>
      </c>
      <c r="AG2102" s="294">
        <f t="shared" si="3820"/>
        <v>0</v>
      </c>
      <c r="AH2102" s="294">
        <f t="shared" si="3820"/>
        <v>0</v>
      </c>
      <c r="AI2102" s="294">
        <f t="shared" si="3820"/>
        <v>0</v>
      </c>
      <c r="AJ2102" s="294">
        <f t="shared" si="3820"/>
        <v>0</v>
      </c>
      <c r="AK2102" s="294">
        <f t="shared" si="3820"/>
        <v>0</v>
      </c>
      <c r="AL2102" s="294">
        <f t="shared" si="3820"/>
        <v>0</v>
      </c>
      <c r="AM2102" s="294">
        <f t="shared" si="3820"/>
        <v>0</v>
      </c>
      <c r="AN2102" s="294">
        <f t="shared" si="3820"/>
        <v>0</v>
      </c>
      <c r="AO2102" s="294">
        <f t="shared" si="3820"/>
        <v>0</v>
      </c>
      <c r="AP2102" s="294">
        <f t="shared" si="3820"/>
        <v>0</v>
      </c>
      <c r="AQ2102" s="294">
        <f t="shared" si="3820"/>
        <v>0</v>
      </c>
      <c r="AR2102" s="294">
        <f t="shared" si="3820"/>
        <v>0</v>
      </c>
      <c r="AS2102" s="342">
        <f>SUM(AE2102:AR2102)</f>
        <v>0</v>
      </c>
    </row>
    <row r="2103" spans="2:45" ht="15.6">
      <c r="B2103" s="296" t="s">
        <v>841</v>
      </c>
      <c r="C2103" s="292"/>
      <c r="D2103" s="297"/>
      <c r="E2103" s="284"/>
      <c r="F2103" s="284"/>
      <c r="G2103" s="284"/>
      <c r="H2103" s="284"/>
      <c r="I2103" s="284"/>
      <c r="J2103" s="284"/>
      <c r="K2103" s="284"/>
      <c r="L2103" s="284"/>
      <c r="M2103" s="284"/>
      <c r="N2103" s="284"/>
      <c r="O2103" s="284"/>
      <c r="P2103" s="284"/>
      <c r="Q2103" s="284"/>
      <c r="R2103" s="251"/>
      <c r="S2103" s="284"/>
      <c r="T2103" s="284"/>
      <c r="U2103" s="284"/>
      <c r="V2103" s="297"/>
      <c r="W2103" s="297"/>
      <c r="X2103" s="297"/>
      <c r="Y2103" s="297"/>
      <c r="Z2103" s="284"/>
      <c r="AA2103" s="284"/>
      <c r="AB2103" s="284"/>
      <c r="AC2103" s="284"/>
      <c r="AD2103" s="284"/>
      <c r="AE2103" s="298"/>
      <c r="AF2103" s="298"/>
      <c r="AG2103" s="298"/>
      <c r="AH2103" s="298"/>
      <c r="AI2103" s="298"/>
      <c r="AJ2103" s="298"/>
      <c r="AK2103" s="298"/>
      <c r="AL2103" s="298"/>
      <c r="AM2103" s="298"/>
      <c r="AN2103" s="298"/>
      <c r="AO2103" s="298"/>
      <c r="AP2103" s="298"/>
      <c r="AQ2103" s="298"/>
      <c r="AR2103" s="298"/>
      <c r="AS2103" s="342">
        <f>AS2101-AS2102</f>
        <v>0</v>
      </c>
    </row>
    <row r="2104" spans="2:45" ht="15">
      <c r="B2104" s="746"/>
      <c r="C2104" s="372"/>
      <c r="D2104" s="372"/>
      <c r="E2104" s="373"/>
      <c r="F2104" s="373"/>
      <c r="G2104" s="373"/>
      <c r="H2104" s="373"/>
      <c r="I2104" s="373"/>
      <c r="J2104" s="373"/>
      <c r="K2104" s="373"/>
      <c r="L2104" s="373"/>
      <c r="M2104" s="373"/>
      <c r="N2104" s="373"/>
      <c r="O2104" s="373"/>
      <c r="P2104" s="373"/>
      <c r="Q2104" s="373"/>
      <c r="R2104" s="374"/>
      <c r="S2104" s="373"/>
      <c r="T2104" s="373"/>
      <c r="U2104" s="373"/>
      <c r="V2104" s="372"/>
      <c r="W2104" s="375"/>
      <c r="X2104" s="372"/>
      <c r="Y2104" s="372"/>
      <c r="Z2104" s="373"/>
      <c r="AA2104" s="373"/>
      <c r="AB2104" s="373"/>
      <c r="AC2104" s="373"/>
      <c r="AD2104" s="373"/>
      <c r="AE2104" s="376"/>
      <c r="AF2104" s="376"/>
      <c r="AG2104" s="376"/>
      <c r="AH2104" s="376"/>
      <c r="AI2104" s="376"/>
      <c r="AJ2104" s="376"/>
      <c r="AK2104" s="376"/>
      <c r="AL2104" s="376"/>
      <c r="AM2104" s="376"/>
      <c r="AN2104" s="376"/>
      <c r="AO2104" s="376"/>
      <c r="AP2104" s="376"/>
      <c r="AQ2104" s="376"/>
      <c r="AR2104" s="376"/>
      <c r="AS2104" s="747"/>
    </row>
  </sheetData>
  <sheetProtection formatCells="0" formatColumns="0" formatRows="0" insertColumns="0" insertRows="0" insertHyperlinks="0" deleteColumns="0" deleteRows="0" sort="0" autoFilter="0" pivotTables="0"/>
  <mergeCells count="87">
    <mergeCell ref="AE1618:AS1618"/>
    <mergeCell ref="B1618:B1619"/>
    <mergeCell ref="C1618:C1619"/>
    <mergeCell ref="E1618:P1618"/>
    <mergeCell ref="Q1618:Q1619"/>
    <mergeCell ref="S1618:AD1618"/>
    <mergeCell ref="AE2081:AS2081"/>
    <mergeCell ref="B2081:B2082"/>
    <mergeCell ref="C2081:C2082"/>
    <mergeCell ref="Q2081:Q2082"/>
    <mergeCell ref="E2081:P2081"/>
    <mergeCell ref="S2081:AD2081"/>
    <mergeCell ref="AE2027:AS2027"/>
    <mergeCell ref="B2054:B2055"/>
    <mergeCell ref="C2054:C2055"/>
    <mergeCell ref="Q2054:Q2055"/>
    <mergeCell ref="AE2054:AS2054"/>
    <mergeCell ref="B2027:B2028"/>
    <mergeCell ref="C2027:C2028"/>
    <mergeCell ref="Q2027:Q2028"/>
    <mergeCell ref="E2027:P2027"/>
    <mergeCell ref="E2054:P2054"/>
    <mergeCell ref="S2054:AD2054"/>
    <mergeCell ref="S2027:AD2027"/>
    <mergeCell ref="AE1197:AS1197"/>
    <mergeCell ref="B1417:B1418"/>
    <mergeCell ref="C1417:C1418"/>
    <mergeCell ref="Q1417:Q1418"/>
    <mergeCell ref="AE1417:AS1417"/>
    <mergeCell ref="B1197:B1198"/>
    <mergeCell ref="C1197:C1198"/>
    <mergeCell ref="Q1197:Q1198"/>
    <mergeCell ref="E1197:P1197"/>
    <mergeCell ref="E1417:P1417"/>
    <mergeCell ref="S1197:AD1197"/>
    <mergeCell ref="S1417:AD1417"/>
    <mergeCell ref="AE604:AS604"/>
    <mergeCell ref="Q989:Q990"/>
    <mergeCell ref="B989:B990"/>
    <mergeCell ref="C989:C990"/>
    <mergeCell ref="E794:P794"/>
    <mergeCell ref="E989:P989"/>
    <mergeCell ref="AE989:AS989"/>
    <mergeCell ref="B794:B795"/>
    <mergeCell ref="C794:C795"/>
    <mergeCell ref="Q794:Q795"/>
    <mergeCell ref="AE794:AS794"/>
    <mergeCell ref="S604:AD604"/>
    <mergeCell ref="S794:AD794"/>
    <mergeCell ref="S989:AD989"/>
    <mergeCell ref="B604:B605"/>
    <mergeCell ref="C604:C605"/>
    <mergeCell ref="B414:B415"/>
    <mergeCell ref="E414:P414"/>
    <mergeCell ref="B224:B225"/>
    <mergeCell ref="C224:C225"/>
    <mergeCell ref="Q224:Q225"/>
    <mergeCell ref="E224:P224"/>
    <mergeCell ref="AE414:AS414"/>
    <mergeCell ref="AE224:AS224"/>
    <mergeCell ref="Q34:Q35"/>
    <mergeCell ref="AE34:AS34"/>
    <mergeCell ref="S414:AD414"/>
    <mergeCell ref="Q414:Q415"/>
    <mergeCell ref="C18:AD18"/>
    <mergeCell ref="B14:B16"/>
    <mergeCell ref="B34:B35"/>
    <mergeCell ref="C34:C35"/>
    <mergeCell ref="B18:B19"/>
    <mergeCell ref="B24:B25"/>
    <mergeCell ref="C16:D16"/>
    <mergeCell ref="E34:P34"/>
    <mergeCell ref="S34:AD34"/>
    <mergeCell ref="C2022:AD2022"/>
    <mergeCell ref="C22:AD22"/>
    <mergeCell ref="C21:AD21"/>
    <mergeCell ref="C20:AD20"/>
    <mergeCell ref="C19:AD19"/>
    <mergeCell ref="C414:C415"/>
    <mergeCell ref="S224:AD224"/>
    <mergeCell ref="Q604:Q605"/>
    <mergeCell ref="AE1826:AS1826"/>
    <mergeCell ref="B1826:B1827"/>
    <mergeCell ref="C1826:C1827"/>
    <mergeCell ref="E1826:P1826"/>
    <mergeCell ref="Q1826:Q1827"/>
    <mergeCell ref="S1826:AD1826"/>
  </mergeCells>
  <phoneticPr fontId="244" type="noConversion"/>
  <hyperlinks>
    <hyperlink ref="C24" location="Table_5_a.__2015_Lost_Revenues_Work_Form" display="Table 5-a.  2015 Lost Revenues" xr:uid="{00000000-0004-0000-0A00-000000000000}"/>
    <hyperlink ref="C25" location="Table_5_b.__2016_Lost_Revenues_Work_Form" display="Table 5-b.  2016 Lost Revenues " xr:uid="{00000000-0004-0000-0A00-000001000000}"/>
    <hyperlink ref="C26" location="Table_5_c.__2017_Lost_Revenues_Work_Form" display="Table 5-c.  2017 Lost Revenues " xr:uid="{00000000-0004-0000-0A00-000002000000}"/>
    <hyperlink ref="C27" location="Table_5_d.__2018_Lost_Revenues_Work_Form" display="Table 5-d.  2018 Lost Revenues " xr:uid="{00000000-0004-0000-0A00-000003000000}"/>
    <hyperlink ref="D603" location="'5.  2015-2020 LRAM'!A1" display="Return to top" xr:uid="{00000000-0004-0000-0A00-000004000000}"/>
    <hyperlink ref="C28" location="Table_5_e.__2019_Lost_Revenues_Work_Form" display="Table 5-e.  2019 Lost Revenues" xr:uid="{00000000-0004-0000-0A00-000005000000}"/>
    <hyperlink ref="C29" location="Table_5_f.__2020_Lost_Revenues_Work_Form" display="Table 5-f.  2020 Lost Revenues" xr:uid="{00000000-0004-0000-0A00-000006000000}"/>
    <hyperlink ref="D223" location="'5.  2015-2020 LRAM'!A1" display="Return to top" xr:uid="{00000000-0004-0000-0A00-000007000000}"/>
    <hyperlink ref="D413" location="'5.  2015-2020 LRAM'!A1" display="Return to top" xr:uid="{00000000-0004-0000-0A00-000008000000}"/>
    <hyperlink ref="D793" location="'5.  2015-2027 LRAM'!A1" display="Return to top" xr:uid="{00000000-0004-0000-0A00-000009000000}"/>
    <hyperlink ref="D988" location="'5.  2015-2020 LRAM'!A1" display="Return to top" xr:uid="{00000000-0004-0000-0A00-00000A000000}"/>
    <hyperlink ref="B1195" location="'5.  2015-2020 LRAM'!A1" display="Return to top" xr:uid="{00000000-0004-0000-0A00-00000B000000}"/>
    <hyperlink ref="F24" location="Table_5_g.__2021_Lost_Revenues_Work_Form" display="Table 5-f.  2021 Lost Revenues" xr:uid="{BDB3503E-0457-4355-A0DC-8854CC96A46F}"/>
    <hyperlink ref="F25" location="Table_5_h.__2022_Lost_Revenues_Work_Form" display="Table 5-f.  2022 Lost Revenues" xr:uid="{0DA3AB95-53AB-414C-AA6D-D5E7F62B7A38}"/>
    <hyperlink ref="F26" location="Table_5_i.__2023_Lost_Revenues_Work_Form" display="Table 5-f.  2023 Lost Revenues" xr:uid="{D89FDD80-BE3B-43BB-B473-859DF2C22BAA}"/>
    <hyperlink ref="F27" location="Table_5_j.__2024_Lost_Revenues_Work_Form" display="Table 5-f.  2024 Lost Revenues" xr:uid="{AB7A8B4E-12A4-4B29-B687-5DA9A83A481E}"/>
    <hyperlink ref="F28" location="Table_5_k.__2025_Lost_Revenues_Work_Form" display="Table 5-f.  2025 Lost Revenues" xr:uid="{C20F8161-8471-4077-89E5-531FB01FF12C}"/>
    <hyperlink ref="F29" location="Table_5_l.__2026_Lost_Revenues_Work_Form" display="Table 5-f.  2026 Lost Revenues" xr:uid="{CA629377-D8ED-469C-8DF3-B3C6B8170375}"/>
    <hyperlink ref="J24" location="Table_5_m.__2027_Lost_Revenues_Work_Form" display="Table 5-f.  2027 Lost Revenues" xr:uid="{0D347E37-90CE-48EF-A003-24BFA06EF7E0}"/>
    <hyperlink ref="D1196" location="'5.  2015-2020 LRAM'!A1" display="Return to top" xr:uid="{141C9DF9-F462-465C-8607-9E22DF653212}"/>
    <hyperlink ref="D1416" location="'5.  2015-2020 LRAM'!A1" display="Return to top" xr:uid="{019149FC-4E2B-4E1F-8127-0F67A8621F66}"/>
    <hyperlink ref="D2080" location="'5.  2015-2020 LRAM'!A1" display="Return to top" xr:uid="{223528A0-8936-430C-B9FD-6493F6E71F79}"/>
    <hyperlink ref="D2053" location="'5.  2015-2020 LRAM'!A1" display="Return to top" xr:uid="{278D811C-DEDB-43E0-A919-D4F625F1C6E5}"/>
    <hyperlink ref="D2026" location="'5.  2015-2020 LRAM'!A1" display="Return to top" xr:uid="{31D5DA7B-CBF7-4225-982B-2FD4C5554E84}"/>
    <hyperlink ref="D1617" location="'5.  2015-2020 LRAM'!A1" display="Return to top" xr:uid="{47C0A16E-0B31-4399-85EA-B93261291EBC}"/>
    <hyperlink ref="D1825" location="'5.  2015-2020 LRAM'!A1" display="Return to top" xr:uid="{823245A6-557F-4D43-99BA-D56CC04260C0}"/>
  </hyperlinks>
  <pageMargins left="0.70866141732283472" right="0.70866141732283472" top="0.74803149606299213" bottom="0.74803149606299213" header="0.31496062992125984" footer="0.31496062992125984"/>
  <pageSetup paperSize="17" scale="18" fitToHeight="0" orientation="landscape" r:id="rId1"/>
  <headerFooter>
    <oddFooter>&amp;R&amp;P of &amp;N</oddFooter>
  </headerFooter>
  <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AB223"/>
  <sheetViews>
    <sheetView topLeftCell="D183" zoomScale="80" zoomScaleNormal="80" workbookViewId="0">
      <selection activeCell="W207" sqref="W207"/>
    </sheetView>
  </sheetViews>
  <sheetFormatPr defaultColWidth="9" defaultRowHeight="14.4"/>
  <cols>
    <col min="1" max="1" width="4.5546875" style="1" customWidth="1"/>
    <col min="2" max="2" width="19.5546875" style="10" customWidth="1"/>
    <col min="3" max="3" width="31" style="1" customWidth="1"/>
    <col min="4" max="4" width="5" style="1" customWidth="1"/>
    <col min="5" max="5" width="14.33203125" style="1" customWidth="1"/>
    <col min="6" max="6" width="15" style="1" customWidth="1"/>
    <col min="7" max="7" width="11.44140625" style="1" customWidth="1"/>
    <col min="8" max="8" width="13" style="5" customWidth="1"/>
    <col min="9" max="10" width="14" style="1" customWidth="1"/>
    <col min="11" max="11" width="18" style="1" customWidth="1"/>
    <col min="12" max="12" width="19" style="1" customWidth="1"/>
    <col min="13" max="13" width="17" style="1" customWidth="1"/>
    <col min="14" max="14" width="16" style="1" customWidth="1"/>
    <col min="15" max="16" width="14.5546875" style="1" customWidth="1"/>
    <col min="17" max="17" width="14" style="1" customWidth="1"/>
    <col min="18" max="18" width="15.5546875" style="1" customWidth="1"/>
    <col min="19" max="19" width="14" style="1" customWidth="1"/>
    <col min="20" max="22" width="15" style="1" customWidth="1"/>
    <col min="23" max="23" width="13.44140625" style="1" customWidth="1"/>
    <col min="24" max="24" width="4" style="1" customWidth="1"/>
    <col min="25" max="16384" width="9" style="1"/>
  </cols>
  <sheetData>
    <row r="1" spans="1:28" ht="153" customHeight="1"/>
    <row r="3" spans="1:28" ht="14.25" customHeight="1" thickBot="1">
      <c r="B3" s="16"/>
      <c r="C3" s="44"/>
      <c r="D3" s="44"/>
      <c r="E3" s="45"/>
      <c r="F3" s="45"/>
      <c r="G3" s="45"/>
      <c r="H3" s="45"/>
      <c r="I3" s="45"/>
      <c r="J3" s="45"/>
      <c r="K3" s="45"/>
      <c r="L3" s="45"/>
      <c r="M3" s="45"/>
      <c r="N3" s="45"/>
      <c r="O3" s="45"/>
      <c r="P3" s="45"/>
      <c r="Q3" s="45"/>
      <c r="R3" s="45"/>
      <c r="S3" s="45"/>
      <c r="T3" s="45"/>
      <c r="U3" s="45"/>
      <c r="V3" s="45"/>
      <c r="W3" s="45"/>
      <c r="Z3" s="735"/>
    </row>
    <row r="4" spans="1:28" ht="30" customHeight="1" thickBot="1">
      <c r="B4" s="88" t="s">
        <v>56</v>
      </c>
      <c r="C4" s="97" t="s">
        <v>165</v>
      </c>
      <c r="D4" s="13"/>
      <c r="E4" s="13"/>
      <c r="F4" s="13"/>
      <c r="G4" s="141"/>
      <c r="H4" s="142"/>
      <c r="I4" s="143"/>
      <c r="J4" s="143"/>
      <c r="K4" s="143"/>
      <c r="L4" s="143"/>
      <c r="M4" s="143"/>
      <c r="N4" s="141"/>
      <c r="O4" s="141"/>
      <c r="P4" s="141"/>
      <c r="Q4" s="141"/>
      <c r="R4" s="141"/>
      <c r="S4" s="141"/>
      <c r="T4" s="141"/>
      <c r="U4" s="141"/>
      <c r="V4" s="141"/>
      <c r="W4" s="144"/>
    </row>
    <row r="5" spans="1:28" ht="25.5" customHeight="1" thickBot="1">
      <c r="B5" s="36"/>
      <c r="C5" s="100" t="s">
        <v>166</v>
      </c>
      <c r="D5" s="141"/>
      <c r="E5" s="141"/>
      <c r="F5" s="13"/>
      <c r="G5" s="141"/>
      <c r="H5" s="142"/>
      <c r="I5" s="143"/>
      <c r="J5" s="143"/>
      <c r="K5" s="143"/>
      <c r="L5" s="143"/>
      <c r="M5" s="143"/>
      <c r="N5" s="141"/>
      <c r="O5" s="141"/>
      <c r="P5" s="141"/>
      <c r="Q5" s="141"/>
      <c r="R5" s="141"/>
      <c r="S5" s="141"/>
      <c r="T5" s="141"/>
      <c r="U5" s="141"/>
      <c r="V5" s="141"/>
      <c r="W5" s="13"/>
    </row>
    <row r="6" spans="1:28" ht="31.5" customHeight="1" thickBot="1">
      <c r="B6" s="36"/>
      <c r="C6" s="495" t="s">
        <v>167</v>
      </c>
      <c r="D6" s="141"/>
      <c r="E6" s="141"/>
      <c r="F6" s="13"/>
      <c r="G6" s="141"/>
      <c r="H6" s="142"/>
      <c r="I6" s="143"/>
      <c r="J6" s="143"/>
      <c r="K6" s="143"/>
      <c r="L6" s="143"/>
      <c r="M6" s="143"/>
      <c r="N6" s="141"/>
      <c r="O6" s="141"/>
      <c r="P6" s="141"/>
      <c r="Q6" s="141"/>
      <c r="R6" s="141"/>
      <c r="S6" s="141"/>
      <c r="T6" s="141"/>
      <c r="U6" s="141"/>
      <c r="V6" s="141"/>
      <c r="W6" s="13"/>
    </row>
    <row r="7" spans="1:28" ht="25.35" customHeight="1">
      <c r="B7" s="36"/>
      <c r="C7" s="141"/>
      <c r="D7" s="141"/>
      <c r="E7" s="141"/>
      <c r="F7" s="13"/>
      <c r="G7" s="141"/>
      <c r="H7" s="142"/>
      <c r="I7" s="143"/>
      <c r="J7" s="143"/>
      <c r="K7" s="143"/>
      <c r="L7" s="143"/>
      <c r="M7" s="143"/>
      <c r="N7" s="141"/>
      <c r="O7" s="141"/>
      <c r="P7" s="141"/>
      <c r="Q7" s="141"/>
      <c r="R7" s="141"/>
      <c r="S7" s="141"/>
      <c r="T7" s="141"/>
      <c r="U7" s="141"/>
      <c r="V7" s="141"/>
      <c r="W7" s="13"/>
    </row>
    <row r="8" spans="1:28" ht="36" customHeight="1">
      <c r="A8" s="9"/>
      <c r="B8" s="89" t="s">
        <v>23</v>
      </c>
      <c r="C8" s="929" t="s">
        <v>842</v>
      </c>
      <c r="D8" s="929"/>
      <c r="E8" s="929"/>
      <c r="F8" s="929"/>
      <c r="G8" s="929"/>
      <c r="H8" s="929"/>
      <c r="I8" s="929"/>
      <c r="J8" s="929"/>
      <c r="K8" s="929"/>
      <c r="L8" s="929"/>
      <c r="M8" s="929"/>
      <c r="N8" s="929"/>
      <c r="O8" s="929"/>
      <c r="P8" s="929"/>
      <c r="Q8" s="929"/>
      <c r="R8" s="929"/>
      <c r="S8" s="929"/>
      <c r="T8" s="82"/>
      <c r="U8" s="82"/>
      <c r="V8" s="82"/>
      <c r="W8" s="82"/>
    </row>
    <row r="9" spans="1:28" ht="47.1" customHeight="1">
      <c r="B9" s="43"/>
      <c r="C9" s="888" t="s">
        <v>843</v>
      </c>
      <c r="D9" s="888"/>
      <c r="E9" s="888"/>
      <c r="F9" s="888"/>
      <c r="G9" s="888"/>
      <c r="H9" s="888"/>
      <c r="I9" s="888"/>
      <c r="J9" s="888"/>
      <c r="K9" s="888"/>
      <c r="L9" s="888"/>
      <c r="M9" s="888"/>
      <c r="N9" s="888"/>
      <c r="O9" s="888"/>
      <c r="P9" s="888"/>
      <c r="Q9" s="888"/>
      <c r="R9" s="888"/>
      <c r="S9" s="888"/>
      <c r="T9" s="82"/>
      <c r="U9" s="82"/>
      <c r="V9" s="82"/>
      <c r="W9" s="82"/>
    </row>
    <row r="10" spans="1:28" ht="38.1" customHeight="1">
      <c r="B10" s="36"/>
      <c r="C10" s="903" t="s">
        <v>844</v>
      </c>
      <c r="D10" s="888"/>
      <c r="E10" s="888"/>
      <c r="F10" s="888"/>
      <c r="G10" s="888"/>
      <c r="H10" s="888"/>
      <c r="I10" s="888"/>
      <c r="J10" s="888"/>
      <c r="K10" s="888"/>
      <c r="L10" s="888"/>
      <c r="M10" s="888"/>
      <c r="N10" s="888"/>
      <c r="O10" s="888"/>
      <c r="P10" s="888"/>
      <c r="Q10" s="888"/>
      <c r="R10" s="888"/>
      <c r="S10" s="888"/>
      <c r="T10" s="36"/>
      <c r="U10" s="36"/>
      <c r="V10" s="36"/>
    </row>
    <row r="11" spans="1:28" ht="32.4" customHeight="1">
      <c r="B11" s="16"/>
      <c r="C11" s="16"/>
      <c r="D11" s="33"/>
      <c r="E11" s="17"/>
      <c r="F11" s="17"/>
      <c r="G11" s="17"/>
      <c r="H11" s="45"/>
      <c r="I11" s="31"/>
      <c r="J11" s="31"/>
      <c r="K11" s="31"/>
      <c r="L11" s="31"/>
      <c r="M11" s="31"/>
      <c r="N11" s="17"/>
      <c r="O11" s="17"/>
      <c r="P11" s="17"/>
      <c r="Q11" s="17"/>
      <c r="R11" s="17"/>
      <c r="S11" s="17"/>
      <c r="T11" s="17"/>
      <c r="U11" s="17"/>
      <c r="V11" s="17"/>
      <c r="W11" s="17"/>
    </row>
    <row r="12" spans="1:28" s="38" customFormat="1" ht="17.25" customHeight="1">
      <c r="B12" s="928" t="s">
        <v>845</v>
      </c>
      <c r="C12" s="928"/>
      <c r="D12" s="90"/>
      <c r="E12" s="145" t="s">
        <v>846</v>
      </c>
      <c r="F12" s="39"/>
      <c r="G12" s="39"/>
      <c r="H12" s="32"/>
      <c r="I12" s="39"/>
      <c r="K12" s="480" t="s">
        <v>847</v>
      </c>
      <c r="L12" s="40"/>
      <c r="M12" s="40"/>
      <c r="N12" s="40"/>
      <c r="O12" s="40"/>
      <c r="P12" s="40"/>
      <c r="Q12" s="40"/>
      <c r="R12" s="40"/>
      <c r="S12" s="40"/>
      <c r="T12" s="40"/>
      <c r="U12" s="40"/>
      <c r="V12" s="40"/>
      <c r="W12" s="40"/>
      <c r="Y12" s="1"/>
      <c r="Z12" s="1"/>
      <c r="AA12" s="1"/>
      <c r="AB12" s="1"/>
    </row>
    <row r="13" spans="1:28" s="2" customFormat="1" ht="11.25" customHeight="1">
      <c r="A13" s="735"/>
      <c r="B13" s="752"/>
      <c r="C13" s="735"/>
      <c r="D13" s="735"/>
      <c r="E13" s="8"/>
      <c r="F13" s="8"/>
      <c r="G13" s="1"/>
      <c r="H13" s="5"/>
      <c r="I13" s="1"/>
      <c r="J13" s="1"/>
      <c r="K13" s="1"/>
      <c r="L13" s="1"/>
      <c r="M13" s="1"/>
      <c r="N13" s="1"/>
      <c r="O13" s="1"/>
      <c r="P13" s="1"/>
      <c r="Q13" s="1"/>
      <c r="R13" s="1"/>
      <c r="S13" s="1"/>
      <c r="T13" s="1"/>
      <c r="U13" s="1"/>
      <c r="V13" s="1"/>
      <c r="W13" s="1"/>
      <c r="X13" s="735"/>
      <c r="Y13" s="1"/>
      <c r="Z13" s="1"/>
      <c r="AA13" s="1"/>
      <c r="AB13" s="1"/>
    </row>
    <row r="14" spans="1:28" ht="63" customHeight="1">
      <c r="B14" s="753" t="s">
        <v>848</v>
      </c>
      <c r="C14" s="754" t="s">
        <v>849</v>
      </c>
      <c r="D14" s="161"/>
      <c r="E14" s="162" t="s">
        <v>850</v>
      </c>
      <c r="F14" s="162" t="s">
        <v>851</v>
      </c>
      <c r="G14" s="162" t="s">
        <v>848</v>
      </c>
      <c r="H14" s="162" t="s">
        <v>852</v>
      </c>
      <c r="I14" s="162" t="str">
        <f>'1.  LRAMVA Summary'!D53</f>
        <v>Residential</v>
      </c>
      <c r="J14" s="162" t="str">
        <f>'1.  LRAMVA Summary'!E53</f>
        <v>GS&lt;50 kW</v>
      </c>
      <c r="K14" s="162" t="str">
        <f>'1.  LRAMVA Summary'!F53</f>
        <v>GS 50 TO 1,499 KW</v>
      </c>
      <c r="L14" s="162" t="str">
        <f>'1.  LRAMVA Summary'!G53</f>
        <v>GS 1,500 TO 4,999</v>
      </c>
      <c r="M14" s="162" t="str">
        <f>'1.  LRAMVA Summary'!H53</f>
        <v>Large User</v>
      </c>
      <c r="N14" s="162" t="str">
        <f>'1.  LRAMVA Summary'!I53</f>
        <v>Unmetered Scattered Load</v>
      </c>
      <c r="O14" s="162" t="str">
        <f>'1.  LRAMVA Summary'!J53</f>
        <v>Streetlighting</v>
      </c>
      <c r="P14" s="162" t="str">
        <f>'1.  LRAMVA Summary'!K53</f>
        <v/>
      </c>
      <c r="Q14" s="162" t="str">
        <f>'1.  LRAMVA Summary'!L53</f>
        <v/>
      </c>
      <c r="R14" s="162" t="str">
        <f>'1.  LRAMVA Summary'!M53</f>
        <v/>
      </c>
      <c r="S14" s="162" t="str">
        <f>'1.  LRAMVA Summary'!N53</f>
        <v/>
      </c>
      <c r="T14" s="162" t="str">
        <f>'1.  LRAMVA Summary'!O53</f>
        <v/>
      </c>
      <c r="U14" s="162" t="str">
        <f>'1.  LRAMVA Summary'!P53</f>
        <v/>
      </c>
      <c r="V14" s="162" t="str">
        <f>'1.  LRAMVA Summary'!Q53</f>
        <v/>
      </c>
      <c r="W14" s="162" t="str">
        <f>'1.  LRAMVA Summary'!R53</f>
        <v>Total</v>
      </c>
    </row>
    <row r="15" spans="1:28">
      <c r="B15" s="163" t="s">
        <v>853</v>
      </c>
      <c r="C15" s="163">
        <v>1.47E-2</v>
      </c>
      <c r="D15" s="164"/>
      <c r="E15" s="165">
        <v>40544</v>
      </c>
      <c r="F15" s="166">
        <v>2011</v>
      </c>
      <c r="G15" s="167" t="s">
        <v>854</v>
      </c>
      <c r="H15" s="168">
        <f>C$15/12</f>
        <v>1.225E-3</v>
      </c>
      <c r="I15" s="169">
        <f>SUM('1.  LRAMVA Summary'!D$55:D$56)*(MONTH($E15)-1)/12*$H15</f>
        <v>0</v>
      </c>
      <c r="J15" s="169">
        <f>SUM('1.  LRAMVA Summary'!E$55:E$56)*(MONTH($E15)-1)/12*$H15</f>
        <v>0</v>
      </c>
      <c r="K15" s="169">
        <f>SUM('1.  LRAMVA Summary'!F$55:F$56)*(MONTH($E15)-1)/12*$H15</f>
        <v>0</v>
      </c>
      <c r="L15" s="169">
        <f>SUM('1.  LRAMVA Summary'!G$55:G$56)*(MONTH($E15)-1)/12*$H15</f>
        <v>0</v>
      </c>
      <c r="M15" s="169">
        <f>SUM('1.  LRAMVA Summary'!H$55:H$56)*(MONTH($E15)-1)/12*$H15</f>
        <v>0</v>
      </c>
      <c r="N15" s="169">
        <f>SUM('1.  LRAMVA Summary'!I$55:I$56)*(MONTH($E15)-1)/12*$H15</f>
        <v>0</v>
      </c>
      <c r="O15" s="169">
        <f>SUM('1.  LRAMVA Summary'!J$55:J$56)*(MONTH($E15)-1)/12*$H15</f>
        <v>0</v>
      </c>
      <c r="P15" s="169">
        <f>SUM('1.  LRAMVA Summary'!K$55:K$56)*(MONTH($E15)-1)/12*$H15</f>
        <v>0</v>
      </c>
      <c r="Q15" s="169">
        <f>SUM('1.  LRAMVA Summary'!L$55:L$56)*(MONTH($E15)-1)/12*$H15</f>
        <v>0</v>
      </c>
      <c r="R15" s="169">
        <f>SUM('1.  LRAMVA Summary'!M$55:M$56)*(MONTH($E15)-1)/12*$H15</f>
        <v>0</v>
      </c>
      <c r="S15" s="169">
        <f>SUM('1.  LRAMVA Summary'!N$55:N$56)*(MONTH($E15)-1)/12*$H15</f>
        <v>0</v>
      </c>
      <c r="T15" s="169">
        <f>SUM('1.  LRAMVA Summary'!O$55:O$56)*(MONTH($E15)-1)/12*$H15</f>
        <v>0</v>
      </c>
      <c r="U15" s="169">
        <f>SUM('1.  LRAMVA Summary'!P$55:P$56)*(MONTH($E15)-1)/12*$H15</f>
        <v>0</v>
      </c>
      <c r="V15" s="169">
        <f>SUM('1.  LRAMVA Summary'!Q$55:Q$56)*(MONTH($E15)-1)/12*$H15</f>
        <v>0</v>
      </c>
      <c r="W15" s="170">
        <f>SUM(I15:V15)</f>
        <v>0</v>
      </c>
    </row>
    <row r="16" spans="1:28">
      <c r="B16" s="171" t="s">
        <v>855</v>
      </c>
      <c r="C16" s="171">
        <v>1.47E-2</v>
      </c>
      <c r="D16" s="164"/>
      <c r="E16" s="165">
        <v>40575</v>
      </c>
      <c r="F16" s="166">
        <v>2011</v>
      </c>
      <c r="G16" s="167" t="s">
        <v>854</v>
      </c>
      <c r="H16" s="168">
        <f>C$15/12</f>
        <v>1.225E-3</v>
      </c>
      <c r="I16" s="169">
        <f>SUM('1.  LRAMVA Summary'!D$55:D$56)*(MONTH($E16)-1)/12*$H16</f>
        <v>0</v>
      </c>
      <c r="J16" s="169">
        <f>SUM('1.  LRAMVA Summary'!E$55:E$56)*(MONTH($E16)-1)/12*$H16</f>
        <v>0</v>
      </c>
      <c r="K16" s="169">
        <f>SUM('1.  LRAMVA Summary'!F$55:F$56)*(MONTH($E16)-1)/12*$H16</f>
        <v>0</v>
      </c>
      <c r="L16" s="169">
        <f>SUM('1.  LRAMVA Summary'!G$55:G$56)*(MONTH($E16)-1)/12*$H16</f>
        <v>0</v>
      </c>
      <c r="M16" s="169">
        <f>SUM('1.  LRAMVA Summary'!H$55:H$56)*(MONTH($E16)-1)/12*$H16</f>
        <v>0</v>
      </c>
      <c r="N16" s="169">
        <f>SUM('1.  LRAMVA Summary'!I$55:I$56)*(MONTH($E16)-1)/12*$H16</f>
        <v>0</v>
      </c>
      <c r="O16" s="169">
        <f>SUM('1.  LRAMVA Summary'!J$55:J$56)*(MONTH($E16)-1)/12*$H16</f>
        <v>0</v>
      </c>
      <c r="P16" s="169">
        <f>SUM('1.  LRAMVA Summary'!K$55:K$56)*(MONTH($E16)-1)/12*$H16</f>
        <v>0</v>
      </c>
      <c r="Q16" s="169">
        <f>SUM('1.  LRAMVA Summary'!L$55:L$56)*(MONTH($E16)-1)/12*$H16</f>
        <v>0</v>
      </c>
      <c r="R16" s="169">
        <f>SUM('1.  LRAMVA Summary'!M$55:M$56)*(MONTH($E16)-1)/12*$H16</f>
        <v>0</v>
      </c>
      <c r="S16" s="169">
        <f>SUM('1.  LRAMVA Summary'!N$55:N$56)*(MONTH($E16)-1)/12*$H16</f>
        <v>0</v>
      </c>
      <c r="T16" s="169">
        <f>SUM('1.  LRAMVA Summary'!O$55:O$56)*(MONTH($E16)-1)/12*$H16</f>
        <v>0</v>
      </c>
      <c r="U16" s="169">
        <f>SUM('1.  LRAMVA Summary'!P$55:P$56)*(MONTH($E16)-1)/12*$H16</f>
        <v>0</v>
      </c>
      <c r="V16" s="169">
        <f>SUM('1.  LRAMVA Summary'!Q$55:Q$56)*(MONTH($E16)-1)/12*$H16</f>
        <v>0</v>
      </c>
      <c r="W16" s="170">
        <f t="shared" ref="W16:W25" si="0">SUM(I16:V16)</f>
        <v>0</v>
      </c>
    </row>
    <row r="17" spans="2:23">
      <c r="B17" s="171" t="s">
        <v>856</v>
      </c>
      <c r="C17" s="171">
        <v>1.47E-2</v>
      </c>
      <c r="D17" s="164"/>
      <c r="E17" s="165">
        <v>40603</v>
      </c>
      <c r="F17" s="166">
        <v>2011</v>
      </c>
      <c r="G17" s="167" t="s">
        <v>854</v>
      </c>
      <c r="H17" s="168">
        <f>C$15/12</f>
        <v>1.225E-3</v>
      </c>
      <c r="I17" s="169">
        <f>SUM('1.  LRAMVA Summary'!D$55:D$56)*(MONTH($E17)-1)/12*$H17</f>
        <v>0</v>
      </c>
      <c r="J17" s="169">
        <f>SUM('1.  LRAMVA Summary'!E$55:E$56)*(MONTH($E17)-1)/12*$H17</f>
        <v>0</v>
      </c>
      <c r="K17" s="169">
        <f>SUM('1.  LRAMVA Summary'!F$55:F$56)*(MONTH($E17)-1)/12*$H17</f>
        <v>0</v>
      </c>
      <c r="L17" s="169">
        <f>SUM('1.  LRAMVA Summary'!G$55:G$56)*(MONTH($E17)-1)/12*$H17</f>
        <v>0</v>
      </c>
      <c r="M17" s="169">
        <f>SUM('1.  LRAMVA Summary'!H$55:H$56)*(MONTH($E17)-1)/12*$H17</f>
        <v>0</v>
      </c>
      <c r="N17" s="169">
        <f>SUM('1.  LRAMVA Summary'!I$55:I$56)*(MONTH($E17)-1)/12*$H17</f>
        <v>0</v>
      </c>
      <c r="O17" s="169">
        <f>SUM('1.  LRAMVA Summary'!J$55:J$56)*(MONTH($E17)-1)/12*$H17</f>
        <v>0</v>
      </c>
      <c r="P17" s="169">
        <f>SUM('1.  LRAMVA Summary'!K$55:K$56)*(MONTH($E17)-1)/12*$H17</f>
        <v>0</v>
      </c>
      <c r="Q17" s="169">
        <f>SUM('1.  LRAMVA Summary'!L$55:L$56)*(MONTH($E17)-1)/12*$H17</f>
        <v>0</v>
      </c>
      <c r="R17" s="169">
        <f>SUM('1.  LRAMVA Summary'!M$55:M$56)*(MONTH($E17)-1)/12*$H17</f>
        <v>0</v>
      </c>
      <c r="S17" s="169">
        <f>SUM('1.  LRAMVA Summary'!N$55:N$56)*(MONTH($E17)-1)/12*$H17</f>
        <v>0</v>
      </c>
      <c r="T17" s="169">
        <f>SUM('1.  LRAMVA Summary'!O$55:O$56)*(MONTH($E17)-1)/12*$H17</f>
        <v>0</v>
      </c>
      <c r="U17" s="169">
        <f>SUM('1.  LRAMVA Summary'!P$55:P$56)*(MONTH($E17)-1)/12*$H17</f>
        <v>0</v>
      </c>
      <c r="V17" s="169">
        <f>SUM('1.  LRAMVA Summary'!Q$55:Q$56)*(MONTH($E17)-1)/12*$H17</f>
        <v>0</v>
      </c>
      <c r="W17" s="170">
        <f>SUM(I17:V17)</f>
        <v>0</v>
      </c>
    </row>
    <row r="18" spans="2:23">
      <c r="B18" s="171" t="s">
        <v>857</v>
      </c>
      <c r="C18" s="171">
        <v>1.47E-2</v>
      </c>
      <c r="D18" s="164"/>
      <c r="E18" s="172">
        <v>40634</v>
      </c>
      <c r="F18" s="166">
        <v>2011</v>
      </c>
      <c r="G18" s="173" t="s">
        <v>858</v>
      </c>
      <c r="H18" s="168">
        <f>C$16/12</f>
        <v>1.225E-3</v>
      </c>
      <c r="I18" s="169">
        <f>SUM('1.  LRAMVA Summary'!D$55:D$56)*(MONTH($E18)-1)/12*$H18</f>
        <v>0</v>
      </c>
      <c r="J18" s="169">
        <f>SUM('1.  LRAMVA Summary'!E$55:E$56)*(MONTH($E18)-1)/12*$H18</f>
        <v>0</v>
      </c>
      <c r="K18" s="169">
        <f>SUM('1.  LRAMVA Summary'!F$55:F$56)*(MONTH($E18)-1)/12*$H18</f>
        <v>0</v>
      </c>
      <c r="L18" s="169">
        <f>SUM('1.  LRAMVA Summary'!G$55:G$56)*(MONTH($E18)-1)/12*$H18</f>
        <v>0</v>
      </c>
      <c r="M18" s="169">
        <f>SUM('1.  LRAMVA Summary'!H$55:H$56)*(MONTH($E18)-1)/12*$H18</f>
        <v>0</v>
      </c>
      <c r="N18" s="169">
        <f>SUM('1.  LRAMVA Summary'!I$55:I$56)*(MONTH($E18)-1)/12*$H18</f>
        <v>0</v>
      </c>
      <c r="O18" s="169">
        <f>SUM('1.  LRAMVA Summary'!J$55:J$56)*(MONTH($E18)-1)/12*$H18</f>
        <v>0</v>
      </c>
      <c r="P18" s="169">
        <f>SUM('1.  LRAMVA Summary'!K$55:K$56)*(MONTH($E18)-1)/12*$H18</f>
        <v>0</v>
      </c>
      <c r="Q18" s="169">
        <f>SUM('1.  LRAMVA Summary'!L$55:L$56)*(MONTH($E18)-1)/12*$H18</f>
        <v>0</v>
      </c>
      <c r="R18" s="169">
        <f>SUM('1.  LRAMVA Summary'!M$55:M$56)*(MONTH($E18)-1)/12*$H18</f>
        <v>0</v>
      </c>
      <c r="S18" s="169">
        <f>SUM('1.  LRAMVA Summary'!N$55:N$56)*(MONTH($E18)-1)/12*$H18</f>
        <v>0</v>
      </c>
      <c r="T18" s="169">
        <f>SUM('1.  LRAMVA Summary'!O$55:O$56)*(MONTH($E18)-1)/12*$H18</f>
        <v>0</v>
      </c>
      <c r="U18" s="169">
        <f>SUM('1.  LRAMVA Summary'!P$55:P$56)*(MONTH($E18)-1)/12*$H18</f>
        <v>0</v>
      </c>
      <c r="V18" s="169">
        <f>SUM('1.  LRAMVA Summary'!Q$55:Q$56)*(MONTH($E18)-1)/12*$H18</f>
        <v>0</v>
      </c>
      <c r="W18" s="170">
        <f>SUM(I18:V18)</f>
        <v>0</v>
      </c>
    </row>
    <row r="19" spans="2:23">
      <c r="B19" s="171" t="s">
        <v>859</v>
      </c>
      <c r="C19" s="171">
        <v>1.47E-2</v>
      </c>
      <c r="D19" s="164"/>
      <c r="E19" s="172">
        <v>40664</v>
      </c>
      <c r="F19" s="166">
        <v>2011</v>
      </c>
      <c r="G19" s="173" t="s">
        <v>858</v>
      </c>
      <c r="H19" s="168">
        <f>C$16/12</f>
        <v>1.225E-3</v>
      </c>
      <c r="I19" s="169">
        <f>SUM('1.  LRAMVA Summary'!D$55:D$56)*(MONTH($E19)-1)/12*$H19</f>
        <v>0</v>
      </c>
      <c r="J19" s="169">
        <f>SUM('1.  LRAMVA Summary'!E$55:E$56)*(MONTH($E19)-1)/12*$H19</f>
        <v>0</v>
      </c>
      <c r="K19" s="169">
        <f>SUM('1.  LRAMVA Summary'!F$55:F$56)*(MONTH($E19)-1)/12*$H19</f>
        <v>0</v>
      </c>
      <c r="L19" s="169">
        <f>SUM('1.  LRAMVA Summary'!G$55:G$56)*(MONTH($E19)-1)/12*$H19</f>
        <v>0</v>
      </c>
      <c r="M19" s="169">
        <f>SUM('1.  LRAMVA Summary'!H$55:H$56)*(MONTH($E19)-1)/12*$H19</f>
        <v>0</v>
      </c>
      <c r="N19" s="169">
        <f>SUM('1.  LRAMVA Summary'!I$55:I$56)*(MONTH($E19)-1)/12*$H19</f>
        <v>0</v>
      </c>
      <c r="O19" s="169">
        <f>SUM('1.  LRAMVA Summary'!J$55:J$56)*(MONTH($E19)-1)/12*$H19</f>
        <v>0</v>
      </c>
      <c r="P19" s="169">
        <f>SUM('1.  LRAMVA Summary'!K$55:K$56)*(MONTH($E19)-1)/12*$H19</f>
        <v>0</v>
      </c>
      <c r="Q19" s="169">
        <f>SUM('1.  LRAMVA Summary'!L$55:L$56)*(MONTH($E19)-1)/12*$H19</f>
        <v>0</v>
      </c>
      <c r="R19" s="169">
        <f>SUM('1.  LRAMVA Summary'!M$55:M$56)*(MONTH($E19)-1)/12*$H19</f>
        <v>0</v>
      </c>
      <c r="S19" s="169">
        <f>SUM('1.  LRAMVA Summary'!N$55:N$56)*(MONTH($E19)-1)/12*$H19</f>
        <v>0</v>
      </c>
      <c r="T19" s="169">
        <f>SUM('1.  LRAMVA Summary'!O$55:O$56)*(MONTH($E19)-1)/12*$H19</f>
        <v>0</v>
      </c>
      <c r="U19" s="169">
        <f>SUM('1.  LRAMVA Summary'!P$55:P$56)*(MONTH($E19)-1)/12*$H19</f>
        <v>0</v>
      </c>
      <c r="V19" s="169">
        <f>SUM('1.  LRAMVA Summary'!Q$55:Q$56)*(MONTH($E19)-1)/12*$H19</f>
        <v>0</v>
      </c>
      <c r="W19" s="170">
        <f t="shared" si="0"/>
        <v>0</v>
      </c>
    </row>
    <row r="20" spans="2:23">
      <c r="B20" s="171" t="s">
        <v>860</v>
      </c>
      <c r="C20" s="171">
        <v>1.47E-2</v>
      </c>
      <c r="D20" s="164"/>
      <c r="E20" s="172">
        <v>40695</v>
      </c>
      <c r="F20" s="166">
        <v>2011</v>
      </c>
      <c r="G20" s="173" t="s">
        <v>858</v>
      </c>
      <c r="H20" s="168">
        <f>C$16/12</f>
        <v>1.225E-3</v>
      </c>
      <c r="I20" s="169">
        <f>SUM('1.  LRAMVA Summary'!D$55:D$56)*(MONTH($E20)-1)/12*$H20</f>
        <v>0</v>
      </c>
      <c r="J20" s="169">
        <f>SUM('1.  LRAMVA Summary'!E$55:E$56)*(MONTH($E20)-1)/12*$H20</f>
        <v>0</v>
      </c>
      <c r="K20" s="169">
        <f>SUM('1.  LRAMVA Summary'!F$55:F$56)*(MONTH($E20)-1)/12*$H20</f>
        <v>0</v>
      </c>
      <c r="L20" s="169">
        <f>SUM('1.  LRAMVA Summary'!G$55:G$56)*(MONTH($E20)-1)/12*$H20</f>
        <v>0</v>
      </c>
      <c r="M20" s="169">
        <f>SUM('1.  LRAMVA Summary'!H$55:H$56)*(MONTH($E20)-1)/12*$H20</f>
        <v>0</v>
      </c>
      <c r="N20" s="169">
        <f>SUM('1.  LRAMVA Summary'!I$55:I$56)*(MONTH($E20)-1)/12*$H20</f>
        <v>0</v>
      </c>
      <c r="O20" s="169">
        <f>SUM('1.  LRAMVA Summary'!J$55:J$56)*(MONTH($E20)-1)/12*$H20</f>
        <v>0</v>
      </c>
      <c r="P20" s="169">
        <f>SUM('1.  LRAMVA Summary'!K$55:K$56)*(MONTH($E20)-1)/12*$H20</f>
        <v>0</v>
      </c>
      <c r="Q20" s="169">
        <f>SUM('1.  LRAMVA Summary'!L$55:L$56)*(MONTH($E20)-1)/12*$H20</f>
        <v>0</v>
      </c>
      <c r="R20" s="169">
        <f>SUM('1.  LRAMVA Summary'!M$55:M$56)*(MONTH($E20)-1)/12*$H20</f>
        <v>0</v>
      </c>
      <c r="S20" s="169">
        <f>SUM('1.  LRAMVA Summary'!N$55:N$56)*(MONTH($E20)-1)/12*$H20</f>
        <v>0</v>
      </c>
      <c r="T20" s="169">
        <f>SUM('1.  LRAMVA Summary'!O$55:O$56)*(MONTH($E20)-1)/12*$H20</f>
        <v>0</v>
      </c>
      <c r="U20" s="169">
        <f>SUM('1.  LRAMVA Summary'!P$55:P$56)*(MONTH($E20)-1)/12*$H20</f>
        <v>0</v>
      </c>
      <c r="V20" s="169">
        <f>SUM('1.  LRAMVA Summary'!Q$55:Q$56)*(MONTH($E20)-1)/12*$H20</f>
        <v>0</v>
      </c>
      <c r="W20" s="170">
        <f t="shared" si="0"/>
        <v>0</v>
      </c>
    </row>
    <row r="21" spans="2:23">
      <c r="B21" s="171" t="s">
        <v>861</v>
      </c>
      <c r="C21" s="171">
        <v>1.47E-2</v>
      </c>
      <c r="D21" s="164"/>
      <c r="E21" s="172">
        <v>40725</v>
      </c>
      <c r="F21" s="166">
        <v>2011</v>
      </c>
      <c r="G21" s="173" t="s">
        <v>862</v>
      </c>
      <c r="H21" s="168">
        <f>C$17/12</f>
        <v>1.225E-3</v>
      </c>
      <c r="I21" s="169">
        <f>SUM('1.  LRAMVA Summary'!D$55:D$56)*(MONTH($E21)-1)/12*$H21</f>
        <v>0</v>
      </c>
      <c r="J21" s="169">
        <f>SUM('1.  LRAMVA Summary'!E$55:E$56)*(MONTH($E21)-1)/12*$H21</f>
        <v>0</v>
      </c>
      <c r="K21" s="169">
        <f>SUM('1.  LRAMVA Summary'!F$55:F$56)*(MONTH($E21)-1)/12*$H21</f>
        <v>0</v>
      </c>
      <c r="L21" s="169">
        <f>SUM('1.  LRAMVA Summary'!G$55:G$56)*(MONTH($E21)-1)/12*$H21</f>
        <v>0</v>
      </c>
      <c r="M21" s="169">
        <f>SUM('1.  LRAMVA Summary'!H$55:H$56)*(MONTH($E21)-1)/12*$H21</f>
        <v>0</v>
      </c>
      <c r="N21" s="169">
        <f>SUM('1.  LRAMVA Summary'!I$55:I$56)*(MONTH($E21)-1)/12*$H21</f>
        <v>0</v>
      </c>
      <c r="O21" s="169">
        <f>SUM('1.  LRAMVA Summary'!J$55:J$56)*(MONTH($E21)-1)/12*$H21</f>
        <v>0</v>
      </c>
      <c r="P21" s="169">
        <f>SUM('1.  LRAMVA Summary'!K$55:K$56)*(MONTH($E21)-1)/12*$H21</f>
        <v>0</v>
      </c>
      <c r="Q21" s="169">
        <f>SUM('1.  LRAMVA Summary'!L$55:L$56)*(MONTH($E21)-1)/12*$H21</f>
        <v>0</v>
      </c>
      <c r="R21" s="169">
        <f>SUM('1.  LRAMVA Summary'!M$55:M$56)*(MONTH($E21)-1)/12*$H21</f>
        <v>0</v>
      </c>
      <c r="S21" s="169">
        <f>SUM('1.  LRAMVA Summary'!N$55:N$56)*(MONTH($E21)-1)/12*$H21</f>
        <v>0</v>
      </c>
      <c r="T21" s="169">
        <f>SUM('1.  LRAMVA Summary'!O$55:O$56)*(MONTH($E21)-1)/12*$H21</f>
        <v>0</v>
      </c>
      <c r="U21" s="169">
        <f>SUM('1.  LRAMVA Summary'!P$55:P$56)*(MONTH($E21)-1)/12*$H21</f>
        <v>0</v>
      </c>
      <c r="V21" s="169">
        <f>SUM('1.  LRAMVA Summary'!Q$55:Q$56)*(MONTH($E21)-1)/12*$H21</f>
        <v>0</v>
      </c>
      <c r="W21" s="170">
        <f t="shared" si="0"/>
        <v>0</v>
      </c>
    </row>
    <row r="22" spans="2:23">
      <c r="B22" s="171" t="s">
        <v>863</v>
      </c>
      <c r="C22" s="171">
        <v>1.47E-2</v>
      </c>
      <c r="D22" s="164"/>
      <c r="E22" s="172">
        <v>40756</v>
      </c>
      <c r="F22" s="166">
        <v>2011</v>
      </c>
      <c r="G22" s="173" t="s">
        <v>862</v>
      </c>
      <c r="H22" s="168">
        <f>C$17/12</f>
        <v>1.225E-3</v>
      </c>
      <c r="I22" s="169">
        <f>SUM('1.  LRAMVA Summary'!D$55:D$56)*(MONTH($E22)-1)/12*$H22</f>
        <v>0</v>
      </c>
      <c r="J22" s="169">
        <f>SUM('1.  LRAMVA Summary'!E$55:E$56)*(MONTH($E22)-1)/12*$H22</f>
        <v>0</v>
      </c>
      <c r="K22" s="169">
        <f>SUM('1.  LRAMVA Summary'!F$55:F$56)*(MONTH($E22)-1)/12*$H22</f>
        <v>0</v>
      </c>
      <c r="L22" s="169">
        <f>SUM('1.  LRAMVA Summary'!G$55:G$56)*(MONTH($E22)-1)/12*$H22</f>
        <v>0</v>
      </c>
      <c r="M22" s="169">
        <f>SUM('1.  LRAMVA Summary'!H$55:H$56)*(MONTH($E22)-1)/12*$H22</f>
        <v>0</v>
      </c>
      <c r="N22" s="169">
        <f>SUM('1.  LRAMVA Summary'!I$55:I$56)*(MONTH($E22)-1)/12*$H22</f>
        <v>0</v>
      </c>
      <c r="O22" s="169">
        <f>SUM('1.  LRAMVA Summary'!J$55:J$56)*(MONTH($E22)-1)/12*$H22</f>
        <v>0</v>
      </c>
      <c r="P22" s="169">
        <f>SUM('1.  LRAMVA Summary'!K$55:K$56)*(MONTH($E22)-1)/12*$H22</f>
        <v>0</v>
      </c>
      <c r="Q22" s="169">
        <f>SUM('1.  LRAMVA Summary'!L$55:L$56)*(MONTH($E22)-1)/12*$H22</f>
        <v>0</v>
      </c>
      <c r="R22" s="169">
        <f>SUM('1.  LRAMVA Summary'!M$55:M$56)*(MONTH($E22)-1)/12*$H22</f>
        <v>0</v>
      </c>
      <c r="S22" s="169">
        <f>SUM('1.  LRAMVA Summary'!N$55:N$56)*(MONTH($E22)-1)/12*$H22</f>
        <v>0</v>
      </c>
      <c r="T22" s="169">
        <f>SUM('1.  LRAMVA Summary'!O$55:O$56)*(MONTH($E22)-1)/12*$H22</f>
        <v>0</v>
      </c>
      <c r="U22" s="169">
        <f>SUM('1.  LRAMVA Summary'!P$55:P$56)*(MONTH($E22)-1)/12*$H22</f>
        <v>0</v>
      </c>
      <c r="V22" s="169">
        <f>SUM('1.  LRAMVA Summary'!Q$55:Q$56)*(MONTH($E22)-1)/12*$H22</f>
        <v>0</v>
      </c>
      <c r="W22" s="170">
        <f t="shared" si="0"/>
        <v>0</v>
      </c>
    </row>
    <row r="23" spans="2:23">
      <c r="B23" s="171" t="s">
        <v>864</v>
      </c>
      <c r="C23" s="171">
        <v>1.47E-2</v>
      </c>
      <c r="D23" s="164"/>
      <c r="E23" s="172">
        <v>40787</v>
      </c>
      <c r="F23" s="166">
        <v>2011</v>
      </c>
      <c r="G23" s="173" t="s">
        <v>862</v>
      </c>
      <c r="H23" s="168">
        <f>C$17/12</f>
        <v>1.225E-3</v>
      </c>
      <c r="I23" s="169">
        <f>SUM('1.  LRAMVA Summary'!D$55:D$56)*(MONTH($E23)-1)/12*$H23</f>
        <v>0</v>
      </c>
      <c r="J23" s="169">
        <f>SUM('1.  LRAMVA Summary'!E$55:E$56)*(MONTH($E23)-1)/12*$H23</f>
        <v>0</v>
      </c>
      <c r="K23" s="169">
        <f>SUM('1.  LRAMVA Summary'!F$55:F$56)*(MONTH($E23)-1)/12*$H23</f>
        <v>0</v>
      </c>
      <c r="L23" s="169">
        <f>SUM('1.  LRAMVA Summary'!G$55:G$56)*(MONTH($E23)-1)/12*$H23</f>
        <v>0</v>
      </c>
      <c r="M23" s="169">
        <f>SUM('1.  LRAMVA Summary'!H$55:H$56)*(MONTH($E23)-1)/12*$H23</f>
        <v>0</v>
      </c>
      <c r="N23" s="169">
        <f>SUM('1.  LRAMVA Summary'!I$55:I$56)*(MONTH($E23)-1)/12*$H23</f>
        <v>0</v>
      </c>
      <c r="O23" s="169">
        <f>SUM('1.  LRAMVA Summary'!J$55:J$56)*(MONTH($E23)-1)/12*$H23</f>
        <v>0</v>
      </c>
      <c r="P23" s="169">
        <f>SUM('1.  LRAMVA Summary'!K$55:K$56)*(MONTH($E23)-1)/12*$H23</f>
        <v>0</v>
      </c>
      <c r="Q23" s="169">
        <f>SUM('1.  LRAMVA Summary'!L$55:L$56)*(MONTH($E23)-1)/12*$H23</f>
        <v>0</v>
      </c>
      <c r="R23" s="169">
        <f>SUM('1.  LRAMVA Summary'!M$55:M$56)*(MONTH($E23)-1)/12*$H23</f>
        <v>0</v>
      </c>
      <c r="S23" s="169">
        <f>SUM('1.  LRAMVA Summary'!N$55:N$56)*(MONTH($E23)-1)/12*$H23</f>
        <v>0</v>
      </c>
      <c r="T23" s="169">
        <f>SUM('1.  LRAMVA Summary'!O$55:O$56)*(MONTH($E23)-1)/12*$H23</f>
        <v>0</v>
      </c>
      <c r="U23" s="169">
        <f>SUM('1.  LRAMVA Summary'!P$55:P$56)*(MONTH($E23)-1)/12*$H23</f>
        <v>0</v>
      </c>
      <c r="V23" s="169">
        <f>SUM('1.  LRAMVA Summary'!Q$55:Q$56)*(MONTH($E23)-1)/12*$H23</f>
        <v>0</v>
      </c>
      <c r="W23" s="170">
        <f t="shared" si="0"/>
        <v>0</v>
      </c>
    </row>
    <row r="24" spans="2:23">
      <c r="B24" s="171" t="s">
        <v>865</v>
      </c>
      <c r="C24" s="171">
        <v>1.47E-2</v>
      </c>
      <c r="D24" s="164"/>
      <c r="E24" s="172">
        <v>40817</v>
      </c>
      <c r="F24" s="166">
        <v>2011</v>
      </c>
      <c r="G24" s="173" t="s">
        <v>866</v>
      </c>
      <c r="H24" s="168">
        <f>C$18/12</f>
        <v>1.225E-3</v>
      </c>
      <c r="I24" s="169">
        <f>SUM('1.  LRAMVA Summary'!D$55:D$56)*(MONTH($E24)-1)/12*$H24</f>
        <v>0</v>
      </c>
      <c r="J24" s="169">
        <f>SUM('1.  LRAMVA Summary'!E$55:E$56)*(MONTH($E24)-1)/12*$H24</f>
        <v>0</v>
      </c>
      <c r="K24" s="169">
        <f>SUM('1.  LRAMVA Summary'!F$55:F$56)*(MONTH($E24)-1)/12*$H24</f>
        <v>0</v>
      </c>
      <c r="L24" s="169">
        <f>SUM('1.  LRAMVA Summary'!G$55:G$56)*(MONTH($E24)-1)/12*$H24</f>
        <v>0</v>
      </c>
      <c r="M24" s="169">
        <f>SUM('1.  LRAMVA Summary'!H$55:H$56)*(MONTH($E24)-1)/12*$H24</f>
        <v>0</v>
      </c>
      <c r="N24" s="169">
        <f>SUM('1.  LRAMVA Summary'!I$55:I$56)*(MONTH($E24)-1)/12*$H24</f>
        <v>0</v>
      </c>
      <c r="O24" s="169">
        <f>SUM('1.  LRAMVA Summary'!J$55:J$56)*(MONTH($E24)-1)/12*$H24</f>
        <v>0</v>
      </c>
      <c r="P24" s="169">
        <f>SUM('1.  LRAMVA Summary'!K$55:K$56)*(MONTH($E24)-1)/12*$H24</f>
        <v>0</v>
      </c>
      <c r="Q24" s="169">
        <f>SUM('1.  LRAMVA Summary'!L$55:L$56)*(MONTH($E24)-1)/12*$H24</f>
        <v>0</v>
      </c>
      <c r="R24" s="169">
        <f>SUM('1.  LRAMVA Summary'!M$55:M$56)*(MONTH($E24)-1)/12*$H24</f>
        <v>0</v>
      </c>
      <c r="S24" s="169">
        <f>SUM('1.  LRAMVA Summary'!N$55:N$56)*(MONTH($E24)-1)/12*$H24</f>
        <v>0</v>
      </c>
      <c r="T24" s="169">
        <f>SUM('1.  LRAMVA Summary'!O$55:O$56)*(MONTH($E24)-1)/12*$H24</f>
        <v>0</v>
      </c>
      <c r="U24" s="169">
        <f>SUM('1.  LRAMVA Summary'!P$55:P$56)*(MONTH($E24)-1)/12*$H24</f>
        <v>0</v>
      </c>
      <c r="V24" s="169">
        <f>SUM('1.  LRAMVA Summary'!Q$55:Q$56)*(MONTH($E24)-1)/12*$H24</f>
        <v>0</v>
      </c>
      <c r="W24" s="170">
        <f t="shared" si="0"/>
        <v>0</v>
      </c>
    </row>
    <row r="25" spans="2:23">
      <c r="B25" s="171" t="s">
        <v>867</v>
      </c>
      <c r="C25" s="171">
        <v>1.47E-2</v>
      </c>
      <c r="D25" s="164"/>
      <c r="E25" s="172">
        <v>40848</v>
      </c>
      <c r="F25" s="166">
        <v>2011</v>
      </c>
      <c r="G25" s="173" t="s">
        <v>866</v>
      </c>
      <c r="H25" s="168">
        <f>C$18/12</f>
        <v>1.225E-3</v>
      </c>
      <c r="I25" s="169">
        <f>SUM('1.  LRAMVA Summary'!D$55:D$56)*(MONTH($E25)-1)/12*$H25</f>
        <v>0</v>
      </c>
      <c r="J25" s="169">
        <f>SUM('1.  LRAMVA Summary'!E$55:E$56)*(MONTH($E25)-1)/12*$H25</f>
        <v>0</v>
      </c>
      <c r="K25" s="169">
        <f>SUM('1.  LRAMVA Summary'!F$55:F$56)*(MONTH($E25)-1)/12*$H25</f>
        <v>0</v>
      </c>
      <c r="L25" s="169">
        <f>SUM('1.  LRAMVA Summary'!G$55:G$56)*(MONTH($E25)-1)/12*$H25</f>
        <v>0</v>
      </c>
      <c r="M25" s="169">
        <f>SUM('1.  LRAMVA Summary'!H$55:H$56)*(MONTH($E25)-1)/12*$H25</f>
        <v>0</v>
      </c>
      <c r="N25" s="169">
        <f>SUM('1.  LRAMVA Summary'!I$55:I$56)*(MONTH($E25)-1)/12*$H25</f>
        <v>0</v>
      </c>
      <c r="O25" s="169">
        <f>SUM('1.  LRAMVA Summary'!J$55:J$56)*(MONTH($E25)-1)/12*$H25</f>
        <v>0</v>
      </c>
      <c r="P25" s="169">
        <f>SUM('1.  LRAMVA Summary'!K$55:K$56)*(MONTH($E25)-1)/12*$H25</f>
        <v>0</v>
      </c>
      <c r="Q25" s="169">
        <f>SUM('1.  LRAMVA Summary'!L$55:L$56)*(MONTH($E25)-1)/12*$H25</f>
        <v>0</v>
      </c>
      <c r="R25" s="169">
        <f>SUM('1.  LRAMVA Summary'!M$55:M$56)*(MONTH($E25)-1)/12*$H25</f>
        <v>0</v>
      </c>
      <c r="S25" s="169">
        <f>SUM('1.  LRAMVA Summary'!N$55:N$56)*(MONTH($E25)-1)/12*$H25</f>
        <v>0</v>
      </c>
      <c r="T25" s="169">
        <f>SUM('1.  LRAMVA Summary'!O$55:O$56)*(MONTH($E25)-1)/12*$H25</f>
        <v>0</v>
      </c>
      <c r="U25" s="169">
        <f>SUM('1.  LRAMVA Summary'!P$55:P$56)*(MONTH($E25)-1)/12*$H25</f>
        <v>0</v>
      </c>
      <c r="V25" s="169">
        <f>SUM('1.  LRAMVA Summary'!Q$55:Q$56)*(MONTH($E25)-1)/12*$H25</f>
        <v>0</v>
      </c>
      <c r="W25" s="170">
        <f t="shared" si="0"/>
        <v>0</v>
      </c>
    </row>
    <row r="26" spans="2:23">
      <c r="B26" s="171" t="s">
        <v>868</v>
      </c>
      <c r="C26" s="171">
        <v>1.47E-2</v>
      </c>
      <c r="D26" s="164"/>
      <c r="E26" s="172">
        <v>40878</v>
      </c>
      <c r="F26" s="166">
        <v>2011</v>
      </c>
      <c r="G26" s="173" t="s">
        <v>866</v>
      </c>
      <c r="H26" s="168">
        <f>C$18/12</f>
        <v>1.225E-3</v>
      </c>
      <c r="I26" s="169">
        <f>SUM('1.  LRAMVA Summary'!D$55:D$56)*(MONTH($E26)-1)/12*$H26</f>
        <v>0</v>
      </c>
      <c r="J26" s="169">
        <f>SUM('1.  LRAMVA Summary'!E$55:E$56)*(MONTH($E26)-1)/12*$H26</f>
        <v>0</v>
      </c>
      <c r="K26" s="169">
        <f>SUM('1.  LRAMVA Summary'!F$55:F$56)*(MONTH($E26)-1)/12*$H26</f>
        <v>0</v>
      </c>
      <c r="L26" s="169">
        <f>SUM('1.  LRAMVA Summary'!G$55:G$56)*(MONTH($E26)-1)/12*$H26</f>
        <v>0</v>
      </c>
      <c r="M26" s="169">
        <f>SUM('1.  LRAMVA Summary'!H$55:H$56)*(MONTH($E26)-1)/12*$H26</f>
        <v>0</v>
      </c>
      <c r="N26" s="169">
        <f>SUM('1.  LRAMVA Summary'!I$55:I$56)*(MONTH($E26)-1)/12*$H26</f>
        <v>0</v>
      </c>
      <c r="O26" s="169">
        <f>SUM('1.  LRAMVA Summary'!J$55:J$56)*(MONTH($E26)-1)/12*$H26</f>
        <v>0</v>
      </c>
      <c r="P26" s="169">
        <f>SUM('1.  LRAMVA Summary'!K$55:K$56)*(MONTH($E26)-1)/12*$H26</f>
        <v>0</v>
      </c>
      <c r="Q26" s="169">
        <f>SUM('1.  LRAMVA Summary'!L$55:L$56)*(MONTH($E26)-1)/12*$H26</f>
        <v>0</v>
      </c>
      <c r="R26" s="169">
        <f>SUM('1.  LRAMVA Summary'!M$55:M$56)*(MONTH($E26)-1)/12*$H26</f>
        <v>0</v>
      </c>
      <c r="S26" s="169">
        <f>SUM('1.  LRAMVA Summary'!N$55:N$56)*(MONTH($E26)-1)/12*$H26</f>
        <v>0</v>
      </c>
      <c r="T26" s="169">
        <f>SUM('1.  LRAMVA Summary'!O$55:O$56)*(MONTH($E26)-1)/12*$H26</f>
        <v>0</v>
      </c>
      <c r="U26" s="169">
        <f>SUM('1.  LRAMVA Summary'!P$55:P$56)*(MONTH($E26)-1)/12*$H26</f>
        <v>0</v>
      </c>
      <c r="V26" s="169">
        <f>SUM('1.  LRAMVA Summary'!Q$55:Q$56)*(MONTH($E26)-1)/12*$H26</f>
        <v>0</v>
      </c>
      <c r="W26" s="170">
        <f>SUM(I26:V26)</f>
        <v>0</v>
      </c>
    </row>
    <row r="27" spans="2:23" ht="15" thickBot="1">
      <c r="B27" s="171" t="s">
        <v>869</v>
      </c>
      <c r="C27" s="171">
        <v>1.47E-2</v>
      </c>
      <c r="D27" s="164"/>
      <c r="E27" s="174" t="s">
        <v>870</v>
      </c>
      <c r="F27" s="174"/>
      <c r="G27" s="175"/>
      <c r="H27" s="176"/>
      <c r="I27" s="177">
        <f>SUM(I15:I26)</f>
        <v>0</v>
      </c>
      <c r="J27" s="177">
        <f t="shared" ref="J27:O27" si="1">SUM(J15:J26)</f>
        <v>0</v>
      </c>
      <c r="K27" s="177">
        <f t="shared" si="1"/>
        <v>0</v>
      </c>
      <c r="L27" s="177">
        <f t="shared" si="1"/>
        <v>0</v>
      </c>
      <c r="M27" s="177">
        <f t="shared" si="1"/>
        <v>0</v>
      </c>
      <c r="N27" s="177">
        <f t="shared" si="1"/>
        <v>0</v>
      </c>
      <c r="O27" s="177">
        <f t="shared" si="1"/>
        <v>0</v>
      </c>
      <c r="P27" s="177">
        <f t="shared" ref="P27:V27" si="2">SUM(P15:P26)</f>
        <v>0</v>
      </c>
      <c r="Q27" s="177">
        <f t="shared" si="2"/>
        <v>0</v>
      </c>
      <c r="R27" s="177">
        <f t="shared" si="2"/>
        <v>0</v>
      </c>
      <c r="S27" s="177">
        <f t="shared" si="2"/>
        <v>0</v>
      </c>
      <c r="T27" s="177">
        <f t="shared" si="2"/>
        <v>0</v>
      </c>
      <c r="U27" s="177">
        <f t="shared" si="2"/>
        <v>0</v>
      </c>
      <c r="V27" s="177">
        <f t="shared" si="2"/>
        <v>0</v>
      </c>
      <c r="W27" s="177">
        <f>SUM(W15:W26)</f>
        <v>0</v>
      </c>
    </row>
    <row r="28" spans="2:23" ht="15" thickTop="1">
      <c r="B28" s="171" t="s">
        <v>871</v>
      </c>
      <c r="C28" s="171">
        <v>1.47E-2</v>
      </c>
      <c r="D28" s="164"/>
      <c r="E28" s="178" t="s">
        <v>208</v>
      </c>
      <c r="F28" s="178"/>
      <c r="G28" s="179"/>
      <c r="H28" s="180"/>
      <c r="I28" s="181"/>
      <c r="J28" s="181"/>
      <c r="K28" s="181"/>
      <c r="L28" s="181"/>
      <c r="M28" s="181"/>
      <c r="N28" s="181"/>
      <c r="O28" s="181"/>
      <c r="P28" s="181"/>
      <c r="Q28" s="181"/>
      <c r="R28" s="181"/>
      <c r="S28" s="181"/>
      <c r="T28" s="181"/>
      <c r="U28" s="181"/>
      <c r="V28" s="181"/>
      <c r="W28" s="182"/>
    </row>
    <row r="29" spans="2:23">
      <c r="B29" s="171" t="s">
        <v>872</v>
      </c>
      <c r="C29" s="171">
        <v>1.47E-2</v>
      </c>
      <c r="D29" s="164"/>
      <c r="E29" s="183" t="s">
        <v>873</v>
      </c>
      <c r="F29" s="183"/>
      <c r="G29" s="184"/>
      <c r="H29" s="185"/>
      <c r="I29" s="186">
        <f>I27+I28</f>
        <v>0</v>
      </c>
      <c r="J29" s="186">
        <f t="shared" ref="J29:M29" si="3">J27+J28</f>
        <v>0</v>
      </c>
      <c r="K29" s="186">
        <f t="shared" si="3"/>
        <v>0</v>
      </c>
      <c r="L29" s="186">
        <f t="shared" si="3"/>
        <v>0</v>
      </c>
      <c r="M29" s="186">
        <f t="shared" si="3"/>
        <v>0</v>
      </c>
      <c r="N29" s="186">
        <f>N27+N28</f>
        <v>0</v>
      </c>
      <c r="O29" s="186">
        <f>O27+O28</f>
        <v>0</v>
      </c>
      <c r="P29" s="186">
        <f t="shared" ref="P29:V29" si="4">P27+P28</f>
        <v>0</v>
      </c>
      <c r="Q29" s="186">
        <f t="shared" si="4"/>
        <v>0</v>
      </c>
      <c r="R29" s="186">
        <f t="shared" si="4"/>
        <v>0</v>
      </c>
      <c r="S29" s="186">
        <f t="shared" si="4"/>
        <v>0</v>
      </c>
      <c r="T29" s="186">
        <f t="shared" si="4"/>
        <v>0</v>
      </c>
      <c r="U29" s="186">
        <f t="shared" si="4"/>
        <v>0</v>
      </c>
      <c r="V29" s="186">
        <f t="shared" si="4"/>
        <v>0</v>
      </c>
      <c r="W29" s="186">
        <f>W27+W28</f>
        <v>0</v>
      </c>
    </row>
    <row r="30" spans="2:23">
      <c r="B30" s="171" t="s">
        <v>874</v>
      </c>
      <c r="C30" s="171">
        <v>1.47E-2</v>
      </c>
      <c r="D30" s="164"/>
      <c r="E30" s="172">
        <v>40909</v>
      </c>
      <c r="F30" s="172" t="s">
        <v>875</v>
      </c>
      <c r="G30" s="173" t="s">
        <v>854</v>
      </c>
      <c r="H30" s="187">
        <f>C$19/12</f>
        <v>1.225E-3</v>
      </c>
      <c r="I30" s="188">
        <f>(SUM('1.  LRAMVA Summary'!D$55:D$57)+SUM('1.  LRAMVA Summary'!D$58:D$59)*(MONTH($E30)-1)/12)*$H30</f>
        <v>0</v>
      </c>
      <c r="J30" s="188">
        <f>(SUM('1.  LRAMVA Summary'!E$55:E$57)+SUM('1.  LRAMVA Summary'!E$58:E$59)*(MONTH($E30)-1)/12)*$H30</f>
        <v>0</v>
      </c>
      <c r="K30" s="188">
        <f>(SUM('1.  LRAMVA Summary'!F$55:F$57)+SUM('1.  LRAMVA Summary'!F$58:F$59)*(MONTH($E30)-1)/12)*$H30</f>
        <v>0</v>
      </c>
      <c r="L30" s="188">
        <f>(SUM('1.  LRAMVA Summary'!G$55:G$57)+SUM('1.  LRAMVA Summary'!G$58:G$59)*(MONTH($E30)-1)/12)*$H30</f>
        <v>0</v>
      </c>
      <c r="M30" s="188">
        <f>(SUM('1.  LRAMVA Summary'!H$55:H$57)+SUM('1.  LRAMVA Summary'!H$58:H$59)*(MONTH($E30)-1)/12)*$H30</f>
        <v>0</v>
      </c>
      <c r="N30" s="188">
        <f>(SUM('1.  LRAMVA Summary'!I$55:I$57)+SUM('1.  LRAMVA Summary'!I$58:I$59)*(MONTH($E30)-1)/12)*$H30</f>
        <v>0</v>
      </c>
      <c r="O30" s="188">
        <f>(SUM('1.  LRAMVA Summary'!J$55:J$57)+SUM('1.  LRAMVA Summary'!J$58:J$59)*(MONTH($E30)-1)/12)*$H30</f>
        <v>0</v>
      </c>
      <c r="P30" s="188">
        <f>(SUM('1.  LRAMVA Summary'!K$55:K$57)+SUM('1.  LRAMVA Summary'!K$58:K$59)*(MONTH($E30)-1)/12)*$H30</f>
        <v>0</v>
      </c>
      <c r="Q30" s="188">
        <f>(SUM('1.  LRAMVA Summary'!L$55:L$57)+SUM('1.  LRAMVA Summary'!L$58:L$59)*(MONTH($E30)-1)/12)*$H30</f>
        <v>0</v>
      </c>
      <c r="R30" s="188">
        <f>(SUM('1.  LRAMVA Summary'!M$55:M$57)+SUM('1.  LRAMVA Summary'!M$58:M$59)*(MONTH($E30)-1)/12)*$H30</f>
        <v>0</v>
      </c>
      <c r="S30" s="188">
        <f>(SUM('1.  LRAMVA Summary'!N$55:N$57)+SUM('1.  LRAMVA Summary'!N$58:N$59)*(MONTH($E30)-1)/12)*$H30</f>
        <v>0</v>
      </c>
      <c r="T30" s="188">
        <f>(SUM('1.  LRAMVA Summary'!O$55:O$57)+SUM('1.  LRAMVA Summary'!O$58:O$59)*(MONTH($E30)-1)/12)*$H30</f>
        <v>0</v>
      </c>
      <c r="U30" s="188">
        <f>(SUM('1.  LRAMVA Summary'!P$55:P$57)+SUM('1.  LRAMVA Summary'!P$58:P$59)*(MONTH($E30)-1)/12)*$H30</f>
        <v>0</v>
      </c>
      <c r="V30" s="188">
        <f>(SUM('1.  LRAMVA Summary'!Q$55:Q$57)+SUM('1.  LRAMVA Summary'!Q$58:Q$59)*(MONTH($E30)-1)/12)*$H30</f>
        <v>0</v>
      </c>
      <c r="W30" s="189">
        <f>SUM(I30:V30)</f>
        <v>0</v>
      </c>
    </row>
    <row r="31" spans="2:23">
      <c r="B31" s="171" t="s">
        <v>876</v>
      </c>
      <c r="C31" s="171">
        <v>1.47E-2</v>
      </c>
      <c r="D31" s="164"/>
      <c r="E31" s="172">
        <v>40940</v>
      </c>
      <c r="F31" s="172" t="s">
        <v>875</v>
      </c>
      <c r="G31" s="173" t="s">
        <v>854</v>
      </c>
      <c r="H31" s="187">
        <f>C$19/12</f>
        <v>1.225E-3</v>
      </c>
      <c r="I31" s="188">
        <f>(SUM('1.  LRAMVA Summary'!D$55:D$57)+SUM('1.  LRAMVA Summary'!D$58:D$59)*(MONTH($E31)-1)/12)*$H31</f>
        <v>0</v>
      </c>
      <c r="J31" s="188">
        <f>(SUM('1.  LRAMVA Summary'!E$55:E$57)+SUM('1.  LRAMVA Summary'!E$58:E$59)*(MONTH($E31)-1)/12)*$H31</f>
        <v>0</v>
      </c>
      <c r="K31" s="188">
        <f>(SUM('1.  LRAMVA Summary'!F$55:F$57)+SUM('1.  LRAMVA Summary'!F$58:F$59)*(MONTH($E31)-1)/12)*$H31</f>
        <v>0</v>
      </c>
      <c r="L31" s="188">
        <f>(SUM('1.  LRAMVA Summary'!G$55:G$57)+SUM('1.  LRAMVA Summary'!G$58:G$59)*(MONTH($E31)-1)/12)*$H31</f>
        <v>0</v>
      </c>
      <c r="M31" s="188">
        <f>(SUM('1.  LRAMVA Summary'!H$55:H$57)+SUM('1.  LRAMVA Summary'!H$58:H$59)*(MONTH($E31)-1)/12)*$H31</f>
        <v>0</v>
      </c>
      <c r="N31" s="188">
        <f>(SUM('1.  LRAMVA Summary'!I$55:I$57)+SUM('1.  LRAMVA Summary'!I$58:I$59)*(MONTH($E31)-1)/12)*$H31</f>
        <v>0</v>
      </c>
      <c r="O31" s="188">
        <f>(SUM('1.  LRAMVA Summary'!J$55:J$57)+SUM('1.  LRAMVA Summary'!J$58:J$59)*(MONTH($E31)-1)/12)*$H31</f>
        <v>0</v>
      </c>
      <c r="P31" s="188">
        <f>(SUM('1.  LRAMVA Summary'!K$55:K$57)+SUM('1.  LRAMVA Summary'!K$58:K$59)*(MONTH($E31)-1)/12)*$H31</f>
        <v>0</v>
      </c>
      <c r="Q31" s="188">
        <f>(SUM('1.  LRAMVA Summary'!L$55:L$57)+SUM('1.  LRAMVA Summary'!L$58:L$59)*(MONTH($E31)-1)/12)*$H31</f>
        <v>0</v>
      </c>
      <c r="R31" s="188">
        <f>(SUM('1.  LRAMVA Summary'!M$55:M$57)+SUM('1.  LRAMVA Summary'!M$58:M$59)*(MONTH($E31)-1)/12)*$H31</f>
        <v>0</v>
      </c>
      <c r="S31" s="188">
        <f>(SUM('1.  LRAMVA Summary'!N$55:N$57)+SUM('1.  LRAMVA Summary'!N$58:N$59)*(MONTH($E31)-1)/12)*$H31</f>
        <v>0</v>
      </c>
      <c r="T31" s="188">
        <f>(SUM('1.  LRAMVA Summary'!O$55:O$57)+SUM('1.  LRAMVA Summary'!O$58:O$59)*(MONTH($E31)-1)/12)*$H31</f>
        <v>0</v>
      </c>
      <c r="U31" s="188">
        <f>(SUM('1.  LRAMVA Summary'!P$55:P$57)+SUM('1.  LRAMVA Summary'!P$58:P$59)*(MONTH($E31)-1)/12)*$H31</f>
        <v>0</v>
      </c>
      <c r="V31" s="188">
        <f>(SUM('1.  LRAMVA Summary'!Q$55:Q$57)+SUM('1.  LRAMVA Summary'!Q$58:Q$59)*(MONTH($E31)-1)/12)*$H31</f>
        <v>0</v>
      </c>
      <c r="W31" s="189">
        <f t="shared" ref="W31:W40" si="5">SUM(I31:V31)</f>
        <v>0</v>
      </c>
    </row>
    <row r="32" spans="2:23">
      <c r="B32" s="171" t="s">
        <v>877</v>
      </c>
      <c r="C32" s="171">
        <v>1.0999999999999999E-2</v>
      </c>
      <c r="D32" s="164"/>
      <c r="E32" s="172">
        <v>40969</v>
      </c>
      <c r="F32" s="172" t="s">
        <v>875</v>
      </c>
      <c r="G32" s="173" t="s">
        <v>854</v>
      </c>
      <c r="H32" s="187">
        <f>C$19/12</f>
        <v>1.225E-3</v>
      </c>
      <c r="I32" s="188">
        <f>(SUM('1.  LRAMVA Summary'!D$55:D$57)+SUM('1.  LRAMVA Summary'!D$58:D$59)*(MONTH($E32)-1)/12)*$H32</f>
        <v>0</v>
      </c>
      <c r="J32" s="188">
        <f>(SUM('1.  LRAMVA Summary'!E$55:E$57)+SUM('1.  LRAMVA Summary'!E$58:E$59)*(MONTH($E32)-1)/12)*$H32</f>
        <v>0</v>
      </c>
      <c r="K32" s="188">
        <f>(SUM('1.  LRAMVA Summary'!F$55:F$57)+SUM('1.  LRAMVA Summary'!F$58:F$59)*(MONTH($E32)-1)/12)*$H32</f>
        <v>0</v>
      </c>
      <c r="L32" s="188">
        <f>(SUM('1.  LRAMVA Summary'!G$55:G$57)+SUM('1.  LRAMVA Summary'!G$58:G$59)*(MONTH($E32)-1)/12)*$H32</f>
        <v>0</v>
      </c>
      <c r="M32" s="188">
        <f>(SUM('1.  LRAMVA Summary'!H$55:H$57)+SUM('1.  LRAMVA Summary'!H$58:H$59)*(MONTH($E32)-1)/12)*$H32</f>
        <v>0</v>
      </c>
      <c r="N32" s="188">
        <f>(SUM('1.  LRAMVA Summary'!I$55:I$57)+SUM('1.  LRAMVA Summary'!I$58:I$59)*(MONTH($E32)-1)/12)*$H32</f>
        <v>0</v>
      </c>
      <c r="O32" s="188">
        <f>(SUM('1.  LRAMVA Summary'!J$55:J$57)+SUM('1.  LRAMVA Summary'!J$58:J$59)*(MONTH($E32)-1)/12)*$H32</f>
        <v>0</v>
      </c>
      <c r="P32" s="188">
        <f>(SUM('1.  LRAMVA Summary'!K$55:K$57)+SUM('1.  LRAMVA Summary'!K$58:K$59)*(MONTH($E32)-1)/12)*$H32</f>
        <v>0</v>
      </c>
      <c r="Q32" s="188">
        <f>(SUM('1.  LRAMVA Summary'!L$55:L$57)+SUM('1.  LRAMVA Summary'!L$58:L$59)*(MONTH($E32)-1)/12)*$H32</f>
        <v>0</v>
      </c>
      <c r="R32" s="188">
        <f>(SUM('1.  LRAMVA Summary'!M$55:M$57)+SUM('1.  LRAMVA Summary'!M$58:M$59)*(MONTH($E32)-1)/12)*$H32</f>
        <v>0</v>
      </c>
      <c r="S32" s="188">
        <f>(SUM('1.  LRAMVA Summary'!N$55:N$57)+SUM('1.  LRAMVA Summary'!N$58:N$59)*(MONTH($E32)-1)/12)*$H32</f>
        <v>0</v>
      </c>
      <c r="T32" s="188">
        <f>(SUM('1.  LRAMVA Summary'!O$55:O$57)+SUM('1.  LRAMVA Summary'!O$58:O$59)*(MONTH($E32)-1)/12)*$H32</f>
        <v>0</v>
      </c>
      <c r="U32" s="188">
        <f>(SUM('1.  LRAMVA Summary'!P$55:P$57)+SUM('1.  LRAMVA Summary'!P$58:P$59)*(MONTH($E32)-1)/12)*$H32</f>
        <v>0</v>
      </c>
      <c r="V32" s="188">
        <f>(SUM('1.  LRAMVA Summary'!Q$55:Q$57)+SUM('1.  LRAMVA Summary'!Q$58:Q$59)*(MONTH($E32)-1)/12)*$H32</f>
        <v>0</v>
      </c>
      <c r="W32" s="189">
        <f t="shared" si="5"/>
        <v>0</v>
      </c>
    </row>
    <row r="33" spans="2:23">
      <c r="B33" s="171" t="s">
        <v>878</v>
      </c>
      <c r="C33" s="171">
        <v>1.0999999999999999E-2</v>
      </c>
      <c r="D33" s="164"/>
      <c r="E33" s="172">
        <v>41000</v>
      </c>
      <c r="F33" s="172" t="s">
        <v>875</v>
      </c>
      <c r="G33" s="173" t="s">
        <v>858</v>
      </c>
      <c r="H33" s="190">
        <f>C$20/12</f>
        <v>1.225E-3</v>
      </c>
      <c r="I33" s="188">
        <f>(SUM('1.  LRAMVA Summary'!D$55:D$57)+SUM('1.  LRAMVA Summary'!D$58:D$59)*(MONTH($E33)-1)/12)*$H33</f>
        <v>0</v>
      </c>
      <c r="J33" s="188">
        <f>(SUM('1.  LRAMVA Summary'!E$55:E$57)+SUM('1.  LRAMVA Summary'!E$58:E$59)*(MONTH($E33)-1)/12)*$H33</f>
        <v>0</v>
      </c>
      <c r="K33" s="188">
        <f>(SUM('1.  LRAMVA Summary'!F$55:F$57)+SUM('1.  LRAMVA Summary'!F$58:F$59)*(MONTH($E33)-1)/12)*$H33</f>
        <v>0</v>
      </c>
      <c r="L33" s="188">
        <f>(SUM('1.  LRAMVA Summary'!G$55:G$57)+SUM('1.  LRAMVA Summary'!G$58:G$59)*(MONTH($E33)-1)/12)*$H33</f>
        <v>0</v>
      </c>
      <c r="M33" s="188">
        <f>(SUM('1.  LRAMVA Summary'!H$55:H$57)+SUM('1.  LRAMVA Summary'!H$58:H$59)*(MONTH($E33)-1)/12)*$H33</f>
        <v>0</v>
      </c>
      <c r="N33" s="188">
        <f>(SUM('1.  LRAMVA Summary'!I$55:I$57)+SUM('1.  LRAMVA Summary'!I$58:I$59)*(MONTH($E33)-1)/12)*$H33</f>
        <v>0</v>
      </c>
      <c r="O33" s="188">
        <f>(SUM('1.  LRAMVA Summary'!J$55:J$57)+SUM('1.  LRAMVA Summary'!J$58:J$59)*(MONTH($E33)-1)/12)*$H33</f>
        <v>0</v>
      </c>
      <c r="P33" s="188">
        <f>(SUM('1.  LRAMVA Summary'!K$55:K$57)+SUM('1.  LRAMVA Summary'!K$58:K$59)*(MONTH($E33)-1)/12)*$H33</f>
        <v>0</v>
      </c>
      <c r="Q33" s="188">
        <f>(SUM('1.  LRAMVA Summary'!L$55:L$57)+SUM('1.  LRAMVA Summary'!L$58:L$59)*(MONTH($E33)-1)/12)*$H33</f>
        <v>0</v>
      </c>
      <c r="R33" s="188">
        <f>(SUM('1.  LRAMVA Summary'!M$55:M$57)+SUM('1.  LRAMVA Summary'!M$58:M$59)*(MONTH($E33)-1)/12)*$H33</f>
        <v>0</v>
      </c>
      <c r="S33" s="188">
        <f>(SUM('1.  LRAMVA Summary'!N$55:N$57)+SUM('1.  LRAMVA Summary'!N$58:N$59)*(MONTH($E33)-1)/12)*$H33</f>
        <v>0</v>
      </c>
      <c r="T33" s="188">
        <f>(SUM('1.  LRAMVA Summary'!O$55:O$57)+SUM('1.  LRAMVA Summary'!O$58:O$59)*(MONTH($E33)-1)/12)*$H33</f>
        <v>0</v>
      </c>
      <c r="U33" s="188">
        <f>(SUM('1.  LRAMVA Summary'!P$55:P$57)+SUM('1.  LRAMVA Summary'!P$58:P$59)*(MONTH($E33)-1)/12)*$H33</f>
        <v>0</v>
      </c>
      <c r="V33" s="188">
        <f>(SUM('1.  LRAMVA Summary'!Q$55:Q$57)+SUM('1.  LRAMVA Summary'!Q$58:Q$59)*(MONTH($E33)-1)/12)*$H33</f>
        <v>0</v>
      </c>
      <c r="W33" s="189">
        <f t="shared" si="5"/>
        <v>0</v>
      </c>
    </row>
    <row r="34" spans="2:23">
      <c r="B34" s="171" t="s">
        <v>879</v>
      </c>
      <c r="C34" s="171">
        <v>1.0999999999999999E-2</v>
      </c>
      <c r="D34" s="164"/>
      <c r="E34" s="172">
        <v>41030</v>
      </c>
      <c r="F34" s="172" t="s">
        <v>875</v>
      </c>
      <c r="G34" s="173" t="s">
        <v>858</v>
      </c>
      <c r="H34" s="187">
        <f>C$20/12</f>
        <v>1.225E-3</v>
      </c>
      <c r="I34" s="188">
        <f>(SUM('1.  LRAMVA Summary'!D$55:D$57)+SUM('1.  LRAMVA Summary'!D$58:D$59)*(MONTH($E34)-1)/12)*$H34</f>
        <v>0</v>
      </c>
      <c r="J34" s="188">
        <f>(SUM('1.  LRAMVA Summary'!E$55:E$57)+SUM('1.  LRAMVA Summary'!E$58:E$59)*(MONTH($E34)-1)/12)*$H34</f>
        <v>0</v>
      </c>
      <c r="K34" s="188">
        <f>(SUM('1.  LRAMVA Summary'!F$55:F$57)+SUM('1.  LRAMVA Summary'!F$58:F$59)*(MONTH($E34)-1)/12)*$H34</f>
        <v>0</v>
      </c>
      <c r="L34" s="188">
        <f>(SUM('1.  LRAMVA Summary'!G$55:G$57)+SUM('1.  LRAMVA Summary'!G$58:G$59)*(MONTH($E34)-1)/12)*$H34</f>
        <v>0</v>
      </c>
      <c r="M34" s="188">
        <f>(SUM('1.  LRAMVA Summary'!H$55:H$57)+SUM('1.  LRAMVA Summary'!H$58:H$59)*(MONTH($E34)-1)/12)*$H34</f>
        <v>0</v>
      </c>
      <c r="N34" s="188">
        <f>(SUM('1.  LRAMVA Summary'!I$55:I$57)+SUM('1.  LRAMVA Summary'!I$58:I$59)*(MONTH($E34)-1)/12)*$H34</f>
        <v>0</v>
      </c>
      <c r="O34" s="188">
        <f>(SUM('1.  LRAMVA Summary'!J$55:J$57)+SUM('1.  LRAMVA Summary'!J$58:J$59)*(MONTH($E34)-1)/12)*$H34</f>
        <v>0</v>
      </c>
      <c r="P34" s="188">
        <f>(SUM('1.  LRAMVA Summary'!K$55:K$57)+SUM('1.  LRAMVA Summary'!K$58:K$59)*(MONTH($E34)-1)/12)*$H34</f>
        <v>0</v>
      </c>
      <c r="Q34" s="188">
        <f>(SUM('1.  LRAMVA Summary'!L$55:L$57)+SUM('1.  LRAMVA Summary'!L$58:L$59)*(MONTH($E34)-1)/12)*$H34</f>
        <v>0</v>
      </c>
      <c r="R34" s="188">
        <f>(SUM('1.  LRAMVA Summary'!M$55:M$57)+SUM('1.  LRAMVA Summary'!M$58:M$59)*(MONTH($E34)-1)/12)*$H34</f>
        <v>0</v>
      </c>
      <c r="S34" s="188">
        <f>(SUM('1.  LRAMVA Summary'!N$55:N$57)+SUM('1.  LRAMVA Summary'!N$58:N$59)*(MONTH($E34)-1)/12)*$H34</f>
        <v>0</v>
      </c>
      <c r="T34" s="188">
        <f>(SUM('1.  LRAMVA Summary'!O$55:O$57)+SUM('1.  LRAMVA Summary'!O$58:O$59)*(MONTH($E34)-1)/12)*$H34</f>
        <v>0</v>
      </c>
      <c r="U34" s="188">
        <f>(SUM('1.  LRAMVA Summary'!P$55:P$57)+SUM('1.  LRAMVA Summary'!P$58:P$59)*(MONTH($E34)-1)/12)*$H34</f>
        <v>0</v>
      </c>
      <c r="V34" s="188">
        <f>(SUM('1.  LRAMVA Summary'!Q$55:Q$57)+SUM('1.  LRAMVA Summary'!Q$58:Q$59)*(MONTH($E34)-1)/12)*$H34</f>
        <v>0</v>
      </c>
      <c r="W34" s="189">
        <f t="shared" si="5"/>
        <v>0</v>
      </c>
    </row>
    <row r="35" spans="2:23">
      <c r="B35" s="171" t="s">
        <v>880</v>
      </c>
      <c r="C35" s="171">
        <v>1.0999999999999999E-2</v>
      </c>
      <c r="D35" s="164"/>
      <c r="E35" s="172">
        <v>41061</v>
      </c>
      <c r="F35" s="172" t="s">
        <v>875</v>
      </c>
      <c r="G35" s="173" t="s">
        <v>858</v>
      </c>
      <c r="H35" s="187">
        <f>C$20/12</f>
        <v>1.225E-3</v>
      </c>
      <c r="I35" s="188">
        <f>(SUM('1.  LRAMVA Summary'!D$55:D$57)+SUM('1.  LRAMVA Summary'!D$58:D$59)*(MONTH($E35)-1)/12)*$H35</f>
        <v>0</v>
      </c>
      <c r="J35" s="188">
        <f>(SUM('1.  LRAMVA Summary'!E$55:E$57)+SUM('1.  LRAMVA Summary'!E$58:E$59)*(MONTH($E35)-1)/12)*$H35</f>
        <v>0</v>
      </c>
      <c r="K35" s="188">
        <f>(SUM('1.  LRAMVA Summary'!F$55:F$57)+SUM('1.  LRAMVA Summary'!F$58:F$59)*(MONTH($E35)-1)/12)*$H35</f>
        <v>0</v>
      </c>
      <c r="L35" s="188">
        <f>(SUM('1.  LRAMVA Summary'!G$55:G$57)+SUM('1.  LRAMVA Summary'!G$58:G$59)*(MONTH($E35)-1)/12)*$H35</f>
        <v>0</v>
      </c>
      <c r="M35" s="188">
        <f>(SUM('1.  LRAMVA Summary'!H$55:H$57)+SUM('1.  LRAMVA Summary'!H$58:H$59)*(MONTH($E35)-1)/12)*$H35</f>
        <v>0</v>
      </c>
      <c r="N35" s="188">
        <f>(SUM('1.  LRAMVA Summary'!I$55:I$57)+SUM('1.  LRAMVA Summary'!I$58:I$59)*(MONTH($E35)-1)/12)*$H35</f>
        <v>0</v>
      </c>
      <c r="O35" s="188">
        <f>(SUM('1.  LRAMVA Summary'!J$55:J$57)+SUM('1.  LRAMVA Summary'!J$58:J$59)*(MONTH($E35)-1)/12)*$H35</f>
        <v>0</v>
      </c>
      <c r="P35" s="188">
        <f>(SUM('1.  LRAMVA Summary'!K$55:K$57)+SUM('1.  LRAMVA Summary'!K$58:K$59)*(MONTH($E35)-1)/12)*$H35</f>
        <v>0</v>
      </c>
      <c r="Q35" s="188">
        <f>(SUM('1.  LRAMVA Summary'!L$55:L$57)+SUM('1.  LRAMVA Summary'!L$58:L$59)*(MONTH($E35)-1)/12)*$H35</f>
        <v>0</v>
      </c>
      <c r="R35" s="188">
        <f>(SUM('1.  LRAMVA Summary'!M$55:M$57)+SUM('1.  LRAMVA Summary'!M$58:M$59)*(MONTH($E35)-1)/12)*$H35</f>
        <v>0</v>
      </c>
      <c r="S35" s="188">
        <f>(SUM('1.  LRAMVA Summary'!N$55:N$57)+SUM('1.  LRAMVA Summary'!N$58:N$59)*(MONTH($E35)-1)/12)*$H35</f>
        <v>0</v>
      </c>
      <c r="T35" s="188">
        <f>(SUM('1.  LRAMVA Summary'!O$55:O$57)+SUM('1.  LRAMVA Summary'!O$58:O$59)*(MONTH($E35)-1)/12)*$H35</f>
        <v>0</v>
      </c>
      <c r="U35" s="188">
        <f>(SUM('1.  LRAMVA Summary'!P$55:P$57)+SUM('1.  LRAMVA Summary'!P$58:P$59)*(MONTH($E35)-1)/12)*$H35</f>
        <v>0</v>
      </c>
      <c r="V35" s="188">
        <f>(SUM('1.  LRAMVA Summary'!Q$55:Q$57)+SUM('1.  LRAMVA Summary'!Q$58:Q$59)*(MONTH($E35)-1)/12)*$H35</f>
        <v>0</v>
      </c>
      <c r="W35" s="189">
        <f t="shared" si="5"/>
        <v>0</v>
      </c>
    </row>
    <row r="36" spans="2:23">
      <c r="B36" s="171" t="s">
        <v>881</v>
      </c>
      <c r="C36" s="171">
        <v>1.0999999999999999E-2</v>
      </c>
      <c r="D36" s="164"/>
      <c r="E36" s="172">
        <v>41091</v>
      </c>
      <c r="F36" s="172" t="s">
        <v>875</v>
      </c>
      <c r="G36" s="173" t="s">
        <v>862</v>
      </c>
      <c r="H36" s="190">
        <f>C$21/12</f>
        <v>1.225E-3</v>
      </c>
      <c r="I36" s="188">
        <f>(SUM('1.  LRAMVA Summary'!D$55:D$57)+SUM('1.  LRAMVA Summary'!D$58:D$59)*(MONTH($E36)-1)/12)*$H36</f>
        <v>0</v>
      </c>
      <c r="J36" s="188">
        <f>(SUM('1.  LRAMVA Summary'!E$55:E$57)+SUM('1.  LRAMVA Summary'!E$58:E$59)*(MONTH($E36)-1)/12)*$H36</f>
        <v>0</v>
      </c>
      <c r="K36" s="188">
        <f>(SUM('1.  LRAMVA Summary'!F$55:F$57)+SUM('1.  LRAMVA Summary'!F$58:F$59)*(MONTH($E36)-1)/12)*$H36</f>
        <v>0</v>
      </c>
      <c r="L36" s="188">
        <f>(SUM('1.  LRAMVA Summary'!G$55:G$57)+SUM('1.  LRAMVA Summary'!G$58:G$59)*(MONTH($E36)-1)/12)*$H36</f>
        <v>0</v>
      </c>
      <c r="M36" s="188">
        <f>(SUM('1.  LRAMVA Summary'!H$55:H$57)+SUM('1.  LRAMVA Summary'!H$58:H$59)*(MONTH($E36)-1)/12)*$H36</f>
        <v>0</v>
      </c>
      <c r="N36" s="188">
        <f>(SUM('1.  LRAMVA Summary'!I$55:I$57)+SUM('1.  LRAMVA Summary'!I$58:I$59)*(MONTH($E36)-1)/12)*$H36</f>
        <v>0</v>
      </c>
      <c r="O36" s="188">
        <f>(SUM('1.  LRAMVA Summary'!J$55:J$57)+SUM('1.  LRAMVA Summary'!J$58:J$59)*(MONTH($E36)-1)/12)*$H36</f>
        <v>0</v>
      </c>
      <c r="P36" s="188">
        <f>(SUM('1.  LRAMVA Summary'!K$55:K$57)+SUM('1.  LRAMVA Summary'!K$58:K$59)*(MONTH($E36)-1)/12)*$H36</f>
        <v>0</v>
      </c>
      <c r="Q36" s="188">
        <f>(SUM('1.  LRAMVA Summary'!L$55:L$57)+SUM('1.  LRAMVA Summary'!L$58:L$59)*(MONTH($E36)-1)/12)*$H36</f>
        <v>0</v>
      </c>
      <c r="R36" s="188">
        <f>(SUM('1.  LRAMVA Summary'!M$55:M$57)+SUM('1.  LRAMVA Summary'!M$58:M$59)*(MONTH($E36)-1)/12)*$H36</f>
        <v>0</v>
      </c>
      <c r="S36" s="188">
        <f>(SUM('1.  LRAMVA Summary'!N$55:N$57)+SUM('1.  LRAMVA Summary'!N$58:N$59)*(MONTH($E36)-1)/12)*$H36</f>
        <v>0</v>
      </c>
      <c r="T36" s="188">
        <f>(SUM('1.  LRAMVA Summary'!O$55:O$57)+SUM('1.  LRAMVA Summary'!O$58:O$59)*(MONTH($E36)-1)/12)*$H36</f>
        <v>0</v>
      </c>
      <c r="U36" s="188">
        <f>(SUM('1.  LRAMVA Summary'!P$55:P$57)+SUM('1.  LRAMVA Summary'!P$58:P$59)*(MONTH($E36)-1)/12)*$H36</f>
        <v>0</v>
      </c>
      <c r="V36" s="188">
        <f>(SUM('1.  LRAMVA Summary'!Q$55:Q$57)+SUM('1.  LRAMVA Summary'!Q$58:Q$59)*(MONTH($E36)-1)/12)*$H36</f>
        <v>0</v>
      </c>
      <c r="W36" s="189">
        <f t="shared" si="5"/>
        <v>0</v>
      </c>
    </row>
    <row r="37" spans="2:23">
      <c r="B37" s="171" t="s">
        <v>882</v>
      </c>
      <c r="C37" s="171">
        <v>1.0999999999999999E-2</v>
      </c>
      <c r="D37" s="164"/>
      <c r="E37" s="172">
        <v>41122</v>
      </c>
      <c r="F37" s="172" t="s">
        <v>875</v>
      </c>
      <c r="G37" s="173" t="s">
        <v>862</v>
      </c>
      <c r="H37" s="187">
        <f>C$21/12</f>
        <v>1.225E-3</v>
      </c>
      <c r="I37" s="188">
        <f>(SUM('1.  LRAMVA Summary'!D$55:D$57)+SUM('1.  LRAMVA Summary'!D$58:D$59)*(MONTH($E37)-1)/12)*$H37</f>
        <v>0</v>
      </c>
      <c r="J37" s="188">
        <f>(SUM('1.  LRAMVA Summary'!E$55:E$57)+SUM('1.  LRAMVA Summary'!E$58:E$59)*(MONTH($E37)-1)/12)*$H37</f>
        <v>0</v>
      </c>
      <c r="K37" s="188">
        <f>(SUM('1.  LRAMVA Summary'!F$55:F$57)+SUM('1.  LRAMVA Summary'!F$58:F$59)*(MONTH($E37)-1)/12)*$H37</f>
        <v>0</v>
      </c>
      <c r="L37" s="188">
        <f>(SUM('1.  LRAMVA Summary'!G$55:G$57)+SUM('1.  LRAMVA Summary'!G$58:G$59)*(MONTH($E37)-1)/12)*$H37</f>
        <v>0</v>
      </c>
      <c r="M37" s="188">
        <f>(SUM('1.  LRAMVA Summary'!H$55:H$57)+SUM('1.  LRAMVA Summary'!H$58:H$59)*(MONTH($E37)-1)/12)*$H37</f>
        <v>0</v>
      </c>
      <c r="N37" s="188">
        <f>(SUM('1.  LRAMVA Summary'!I$55:I$57)+SUM('1.  LRAMVA Summary'!I$58:I$59)*(MONTH($E37)-1)/12)*$H37</f>
        <v>0</v>
      </c>
      <c r="O37" s="188">
        <f>(SUM('1.  LRAMVA Summary'!J$55:J$57)+SUM('1.  LRAMVA Summary'!J$58:J$59)*(MONTH($E37)-1)/12)*$H37</f>
        <v>0</v>
      </c>
      <c r="P37" s="188">
        <f>(SUM('1.  LRAMVA Summary'!K$55:K$57)+SUM('1.  LRAMVA Summary'!K$58:K$59)*(MONTH($E37)-1)/12)*$H37</f>
        <v>0</v>
      </c>
      <c r="Q37" s="188">
        <f>(SUM('1.  LRAMVA Summary'!L$55:L$57)+SUM('1.  LRAMVA Summary'!L$58:L$59)*(MONTH($E37)-1)/12)*$H37</f>
        <v>0</v>
      </c>
      <c r="R37" s="188">
        <f>(SUM('1.  LRAMVA Summary'!M$55:M$57)+SUM('1.  LRAMVA Summary'!M$58:M$59)*(MONTH($E37)-1)/12)*$H37</f>
        <v>0</v>
      </c>
      <c r="S37" s="188">
        <f>(SUM('1.  LRAMVA Summary'!N$55:N$57)+SUM('1.  LRAMVA Summary'!N$58:N$59)*(MONTH($E37)-1)/12)*$H37</f>
        <v>0</v>
      </c>
      <c r="T37" s="188">
        <f>(SUM('1.  LRAMVA Summary'!O$55:O$57)+SUM('1.  LRAMVA Summary'!O$58:O$59)*(MONTH($E37)-1)/12)*$H37</f>
        <v>0</v>
      </c>
      <c r="U37" s="188">
        <f>(SUM('1.  LRAMVA Summary'!P$55:P$57)+SUM('1.  LRAMVA Summary'!P$58:P$59)*(MONTH($E37)-1)/12)*$H37</f>
        <v>0</v>
      </c>
      <c r="V37" s="188">
        <f>(SUM('1.  LRAMVA Summary'!Q$55:Q$57)+SUM('1.  LRAMVA Summary'!Q$58:Q$59)*(MONTH($E37)-1)/12)*$H37</f>
        <v>0</v>
      </c>
      <c r="W37" s="189">
        <f t="shared" si="5"/>
        <v>0</v>
      </c>
    </row>
    <row r="38" spans="2:23">
      <c r="B38" s="171" t="s">
        <v>883</v>
      </c>
      <c r="C38" s="171">
        <v>1.0999999999999999E-2</v>
      </c>
      <c r="D38" s="164"/>
      <c r="E38" s="172">
        <v>41153</v>
      </c>
      <c r="F38" s="172" t="s">
        <v>875</v>
      </c>
      <c r="G38" s="173" t="s">
        <v>862</v>
      </c>
      <c r="H38" s="187">
        <f>C$21/12</f>
        <v>1.225E-3</v>
      </c>
      <c r="I38" s="188">
        <f>(SUM('1.  LRAMVA Summary'!D$55:D$57)+SUM('1.  LRAMVA Summary'!D$58:D$59)*(MONTH($E38)-1)/12)*$H38</f>
        <v>0</v>
      </c>
      <c r="J38" s="188">
        <f>(SUM('1.  LRAMVA Summary'!E$55:E$57)+SUM('1.  LRAMVA Summary'!E$58:E$59)*(MONTH($E38)-1)/12)*$H38</f>
        <v>0</v>
      </c>
      <c r="K38" s="188">
        <f>(SUM('1.  LRAMVA Summary'!F$55:F$57)+SUM('1.  LRAMVA Summary'!F$58:F$59)*(MONTH($E38)-1)/12)*$H38</f>
        <v>0</v>
      </c>
      <c r="L38" s="188">
        <f>(SUM('1.  LRAMVA Summary'!G$55:G$57)+SUM('1.  LRAMVA Summary'!G$58:G$59)*(MONTH($E38)-1)/12)*$H38</f>
        <v>0</v>
      </c>
      <c r="M38" s="188">
        <f>(SUM('1.  LRAMVA Summary'!H$55:H$57)+SUM('1.  LRAMVA Summary'!H$58:H$59)*(MONTH($E38)-1)/12)*$H38</f>
        <v>0</v>
      </c>
      <c r="N38" s="188">
        <f>(SUM('1.  LRAMVA Summary'!I$55:I$57)+SUM('1.  LRAMVA Summary'!I$58:I$59)*(MONTH($E38)-1)/12)*$H38</f>
        <v>0</v>
      </c>
      <c r="O38" s="188">
        <f>(SUM('1.  LRAMVA Summary'!J$55:J$57)+SUM('1.  LRAMVA Summary'!J$58:J$59)*(MONTH($E38)-1)/12)*$H38</f>
        <v>0</v>
      </c>
      <c r="P38" s="188">
        <f>(SUM('1.  LRAMVA Summary'!K$55:K$57)+SUM('1.  LRAMVA Summary'!K$58:K$59)*(MONTH($E38)-1)/12)*$H38</f>
        <v>0</v>
      </c>
      <c r="Q38" s="188">
        <f>(SUM('1.  LRAMVA Summary'!L$55:L$57)+SUM('1.  LRAMVA Summary'!L$58:L$59)*(MONTH($E38)-1)/12)*$H38</f>
        <v>0</v>
      </c>
      <c r="R38" s="188">
        <f>(SUM('1.  LRAMVA Summary'!M$55:M$57)+SUM('1.  LRAMVA Summary'!M$58:M$59)*(MONTH($E38)-1)/12)*$H38</f>
        <v>0</v>
      </c>
      <c r="S38" s="188">
        <f>(SUM('1.  LRAMVA Summary'!N$55:N$57)+SUM('1.  LRAMVA Summary'!N$58:N$59)*(MONTH($E38)-1)/12)*$H38</f>
        <v>0</v>
      </c>
      <c r="T38" s="188">
        <f>(SUM('1.  LRAMVA Summary'!O$55:O$57)+SUM('1.  LRAMVA Summary'!O$58:O$59)*(MONTH($E38)-1)/12)*$H38</f>
        <v>0</v>
      </c>
      <c r="U38" s="188">
        <f>(SUM('1.  LRAMVA Summary'!P$55:P$57)+SUM('1.  LRAMVA Summary'!P$58:P$59)*(MONTH($E38)-1)/12)*$H38</f>
        <v>0</v>
      </c>
      <c r="V38" s="188">
        <f>(SUM('1.  LRAMVA Summary'!Q$55:Q$57)+SUM('1.  LRAMVA Summary'!Q$58:Q$59)*(MONTH($E38)-1)/12)*$H38</f>
        <v>0</v>
      </c>
      <c r="W38" s="189">
        <f t="shared" si="5"/>
        <v>0</v>
      </c>
    </row>
    <row r="39" spans="2:23">
      <c r="B39" s="171" t="s">
        <v>884</v>
      </c>
      <c r="C39" s="171">
        <v>1.0999999999999999E-2</v>
      </c>
      <c r="D39" s="164"/>
      <c r="E39" s="172">
        <v>41183</v>
      </c>
      <c r="F39" s="172" t="s">
        <v>875</v>
      </c>
      <c r="G39" s="173" t="s">
        <v>866</v>
      </c>
      <c r="H39" s="190">
        <f>C$22/12</f>
        <v>1.225E-3</v>
      </c>
      <c r="I39" s="188">
        <f>(SUM('1.  LRAMVA Summary'!D$55:D$57)+SUM('1.  LRAMVA Summary'!D$58:D$59)*(MONTH($E39)-1)/12)*$H39</f>
        <v>0</v>
      </c>
      <c r="J39" s="188">
        <f>(SUM('1.  LRAMVA Summary'!E$55:E$57)+SUM('1.  LRAMVA Summary'!E$58:E$59)*(MONTH($E39)-1)/12)*$H39</f>
        <v>0</v>
      </c>
      <c r="K39" s="188">
        <f>(SUM('1.  LRAMVA Summary'!F$55:F$57)+SUM('1.  LRAMVA Summary'!F$58:F$59)*(MONTH($E39)-1)/12)*$H39</f>
        <v>0</v>
      </c>
      <c r="L39" s="188">
        <f>(SUM('1.  LRAMVA Summary'!G$55:G$57)+SUM('1.  LRAMVA Summary'!G$58:G$59)*(MONTH($E39)-1)/12)*$H39</f>
        <v>0</v>
      </c>
      <c r="M39" s="188">
        <f>(SUM('1.  LRAMVA Summary'!H$55:H$57)+SUM('1.  LRAMVA Summary'!H$58:H$59)*(MONTH($E39)-1)/12)*$H39</f>
        <v>0</v>
      </c>
      <c r="N39" s="188">
        <f>(SUM('1.  LRAMVA Summary'!I$55:I$57)+SUM('1.  LRAMVA Summary'!I$58:I$59)*(MONTH($E39)-1)/12)*$H39</f>
        <v>0</v>
      </c>
      <c r="O39" s="188">
        <f>(SUM('1.  LRAMVA Summary'!J$55:J$57)+SUM('1.  LRAMVA Summary'!J$58:J$59)*(MONTH($E39)-1)/12)*$H39</f>
        <v>0</v>
      </c>
      <c r="P39" s="188">
        <f>(SUM('1.  LRAMVA Summary'!K$55:K$57)+SUM('1.  LRAMVA Summary'!K$58:K$59)*(MONTH($E39)-1)/12)*$H39</f>
        <v>0</v>
      </c>
      <c r="Q39" s="188">
        <f>(SUM('1.  LRAMVA Summary'!L$55:L$57)+SUM('1.  LRAMVA Summary'!L$58:L$59)*(MONTH($E39)-1)/12)*$H39</f>
        <v>0</v>
      </c>
      <c r="R39" s="188">
        <f>(SUM('1.  LRAMVA Summary'!M$55:M$57)+SUM('1.  LRAMVA Summary'!M$58:M$59)*(MONTH($E39)-1)/12)*$H39</f>
        <v>0</v>
      </c>
      <c r="S39" s="188">
        <f>(SUM('1.  LRAMVA Summary'!N$55:N$57)+SUM('1.  LRAMVA Summary'!N$58:N$59)*(MONTH($E39)-1)/12)*$H39</f>
        <v>0</v>
      </c>
      <c r="T39" s="188">
        <f>(SUM('1.  LRAMVA Summary'!O$55:O$57)+SUM('1.  LRAMVA Summary'!O$58:O$59)*(MONTH($E39)-1)/12)*$H39</f>
        <v>0</v>
      </c>
      <c r="U39" s="188">
        <f>(SUM('1.  LRAMVA Summary'!P$55:P$57)+SUM('1.  LRAMVA Summary'!P$58:P$59)*(MONTH($E39)-1)/12)*$H39</f>
        <v>0</v>
      </c>
      <c r="V39" s="188">
        <f>(SUM('1.  LRAMVA Summary'!Q$55:Q$57)+SUM('1.  LRAMVA Summary'!Q$58:Q$59)*(MONTH($E39)-1)/12)*$H39</f>
        <v>0</v>
      </c>
      <c r="W39" s="189">
        <f t="shared" si="5"/>
        <v>0</v>
      </c>
    </row>
    <row r="40" spans="2:23">
      <c r="B40" s="171" t="s">
        <v>885</v>
      </c>
      <c r="C40" s="581">
        <v>1.0999999999999999E-2</v>
      </c>
      <c r="D40" s="164"/>
      <c r="E40" s="172">
        <v>41214</v>
      </c>
      <c r="F40" s="172" t="s">
        <v>875</v>
      </c>
      <c r="G40" s="173" t="s">
        <v>866</v>
      </c>
      <c r="H40" s="187">
        <f>C$22/12</f>
        <v>1.225E-3</v>
      </c>
      <c r="I40" s="188">
        <f>(SUM('1.  LRAMVA Summary'!D$55:D$57)+SUM('1.  LRAMVA Summary'!D$58:D$59)*(MONTH($E40)-1)/12)*$H40</f>
        <v>0</v>
      </c>
      <c r="J40" s="188">
        <f>(SUM('1.  LRAMVA Summary'!E$55:E$57)+SUM('1.  LRAMVA Summary'!E$58:E$59)*(MONTH($E40)-1)/12)*$H40</f>
        <v>0</v>
      </c>
      <c r="K40" s="188">
        <f>(SUM('1.  LRAMVA Summary'!F$55:F$57)+SUM('1.  LRAMVA Summary'!F$58:F$59)*(MONTH($E40)-1)/12)*$H40</f>
        <v>0</v>
      </c>
      <c r="L40" s="188">
        <f>(SUM('1.  LRAMVA Summary'!G$55:G$57)+SUM('1.  LRAMVA Summary'!G$58:G$59)*(MONTH($E40)-1)/12)*$H40</f>
        <v>0</v>
      </c>
      <c r="M40" s="188">
        <f>(SUM('1.  LRAMVA Summary'!H$55:H$57)+SUM('1.  LRAMVA Summary'!H$58:H$59)*(MONTH($E40)-1)/12)*$H40</f>
        <v>0</v>
      </c>
      <c r="N40" s="188">
        <f>(SUM('1.  LRAMVA Summary'!I$55:I$57)+SUM('1.  LRAMVA Summary'!I$58:I$59)*(MONTH($E40)-1)/12)*$H40</f>
        <v>0</v>
      </c>
      <c r="O40" s="188">
        <f>(SUM('1.  LRAMVA Summary'!J$55:J$57)+SUM('1.  LRAMVA Summary'!J$58:J$59)*(MONTH($E40)-1)/12)*$H40</f>
        <v>0</v>
      </c>
      <c r="P40" s="188">
        <f>(SUM('1.  LRAMVA Summary'!K$55:K$57)+SUM('1.  LRAMVA Summary'!K$58:K$59)*(MONTH($E40)-1)/12)*$H40</f>
        <v>0</v>
      </c>
      <c r="Q40" s="188">
        <f>(SUM('1.  LRAMVA Summary'!L$55:L$57)+SUM('1.  LRAMVA Summary'!L$58:L$59)*(MONTH($E40)-1)/12)*$H40</f>
        <v>0</v>
      </c>
      <c r="R40" s="188">
        <f>(SUM('1.  LRAMVA Summary'!M$55:M$57)+SUM('1.  LRAMVA Summary'!M$58:M$59)*(MONTH($E40)-1)/12)*$H40</f>
        <v>0</v>
      </c>
      <c r="S40" s="188">
        <f>(SUM('1.  LRAMVA Summary'!N$55:N$57)+SUM('1.  LRAMVA Summary'!N$58:N$59)*(MONTH($E40)-1)/12)*$H40</f>
        <v>0</v>
      </c>
      <c r="T40" s="188">
        <f>(SUM('1.  LRAMVA Summary'!O$55:O$57)+SUM('1.  LRAMVA Summary'!O$58:O$59)*(MONTH($E40)-1)/12)*$H40</f>
        <v>0</v>
      </c>
      <c r="U40" s="188">
        <f>(SUM('1.  LRAMVA Summary'!P$55:P$57)+SUM('1.  LRAMVA Summary'!P$58:P$59)*(MONTH($E40)-1)/12)*$H40</f>
        <v>0</v>
      </c>
      <c r="V40" s="188">
        <f>(SUM('1.  LRAMVA Summary'!Q$55:Q$57)+SUM('1.  LRAMVA Summary'!Q$58:Q$59)*(MONTH($E40)-1)/12)*$H40</f>
        <v>0</v>
      </c>
      <c r="W40" s="189">
        <f t="shared" si="5"/>
        <v>0</v>
      </c>
    </row>
    <row r="41" spans="2:23">
      <c r="B41" s="171" t="s">
        <v>886</v>
      </c>
      <c r="C41" s="581">
        <v>1.0999999999999999E-2</v>
      </c>
      <c r="D41" s="164"/>
      <c r="E41" s="172">
        <v>41244</v>
      </c>
      <c r="F41" s="172" t="s">
        <v>875</v>
      </c>
      <c r="G41" s="173" t="s">
        <v>866</v>
      </c>
      <c r="H41" s="187">
        <f>C$22/12</f>
        <v>1.225E-3</v>
      </c>
      <c r="I41" s="188">
        <f>(SUM('1.  LRAMVA Summary'!D$55:D$57)+SUM('1.  LRAMVA Summary'!D$58:D$59)*(MONTH($E41)-1)/12)*$H41</f>
        <v>0</v>
      </c>
      <c r="J41" s="188">
        <f>(SUM('1.  LRAMVA Summary'!E$55:E$57)+SUM('1.  LRAMVA Summary'!E$58:E$59)*(MONTH($E41)-1)/12)*$H41</f>
        <v>0</v>
      </c>
      <c r="K41" s="188">
        <f>(SUM('1.  LRAMVA Summary'!F$55:F$57)+SUM('1.  LRAMVA Summary'!F$58:F$59)*(MONTH($E41)-1)/12)*$H41</f>
        <v>0</v>
      </c>
      <c r="L41" s="188">
        <f>(SUM('1.  LRAMVA Summary'!G$55:G$57)+SUM('1.  LRAMVA Summary'!G$58:G$59)*(MONTH($E41)-1)/12)*$H41</f>
        <v>0</v>
      </c>
      <c r="M41" s="188">
        <f>(SUM('1.  LRAMVA Summary'!H$55:H$57)+SUM('1.  LRAMVA Summary'!H$58:H$59)*(MONTH($E41)-1)/12)*$H41</f>
        <v>0</v>
      </c>
      <c r="N41" s="188">
        <f>(SUM('1.  LRAMVA Summary'!I$55:I$57)+SUM('1.  LRAMVA Summary'!I$58:I$59)*(MONTH($E41)-1)/12)*$H41</f>
        <v>0</v>
      </c>
      <c r="O41" s="188">
        <f>(SUM('1.  LRAMVA Summary'!J$55:J$57)+SUM('1.  LRAMVA Summary'!J$58:J$59)*(MONTH($E41)-1)/12)*$H41</f>
        <v>0</v>
      </c>
      <c r="P41" s="188">
        <f>(SUM('1.  LRAMVA Summary'!K$55:K$57)+SUM('1.  LRAMVA Summary'!K$58:K$59)*(MONTH($E41)-1)/12)*$H41</f>
        <v>0</v>
      </c>
      <c r="Q41" s="188">
        <f>(SUM('1.  LRAMVA Summary'!L$55:L$57)+SUM('1.  LRAMVA Summary'!L$58:L$59)*(MONTH($E41)-1)/12)*$H41</f>
        <v>0</v>
      </c>
      <c r="R41" s="188">
        <f>(SUM('1.  LRAMVA Summary'!M$55:M$57)+SUM('1.  LRAMVA Summary'!M$58:M$59)*(MONTH($E41)-1)/12)*$H41</f>
        <v>0</v>
      </c>
      <c r="S41" s="188">
        <f>(SUM('1.  LRAMVA Summary'!N$55:N$57)+SUM('1.  LRAMVA Summary'!N$58:N$59)*(MONTH($E41)-1)/12)*$H41</f>
        <v>0</v>
      </c>
      <c r="T41" s="188">
        <f>(SUM('1.  LRAMVA Summary'!O$55:O$57)+SUM('1.  LRAMVA Summary'!O$58:O$59)*(MONTH($E41)-1)/12)*$H41</f>
        <v>0</v>
      </c>
      <c r="U41" s="188">
        <f>(SUM('1.  LRAMVA Summary'!P$55:P$57)+SUM('1.  LRAMVA Summary'!P$58:P$59)*(MONTH($E41)-1)/12)*$H41</f>
        <v>0</v>
      </c>
      <c r="V41" s="188">
        <f>(SUM('1.  LRAMVA Summary'!Q$55:Q$57)+SUM('1.  LRAMVA Summary'!Q$58:Q$59)*(MONTH($E41)-1)/12)*$H41</f>
        <v>0</v>
      </c>
      <c r="W41" s="189">
        <f>SUM(I41:V41)</f>
        <v>0</v>
      </c>
    </row>
    <row r="42" spans="2:23" ht="15" thickBot="1">
      <c r="B42" s="171" t="s">
        <v>887</v>
      </c>
      <c r="C42" s="581">
        <v>1.4999999999999999E-2</v>
      </c>
      <c r="D42" s="164"/>
      <c r="E42" s="174" t="s">
        <v>888</v>
      </c>
      <c r="F42" s="174"/>
      <c r="G42" s="175"/>
      <c r="H42" s="191"/>
      <c r="I42" s="177">
        <f>SUM(I29:I41)</f>
        <v>0</v>
      </c>
      <c r="J42" s="177">
        <f t="shared" ref="J42:O42" si="6">SUM(J29:J41)</f>
        <v>0</v>
      </c>
      <c r="K42" s="177">
        <f t="shared" si="6"/>
        <v>0</v>
      </c>
      <c r="L42" s="177">
        <f t="shared" si="6"/>
        <v>0</v>
      </c>
      <c r="M42" s="177">
        <f t="shared" si="6"/>
        <v>0</v>
      </c>
      <c r="N42" s="177">
        <f t="shared" si="6"/>
        <v>0</v>
      </c>
      <c r="O42" s="177">
        <f t="shared" si="6"/>
        <v>0</v>
      </c>
      <c r="P42" s="177">
        <f t="shared" ref="P42:V42" si="7">SUM(P29:P41)</f>
        <v>0</v>
      </c>
      <c r="Q42" s="177">
        <f t="shared" si="7"/>
        <v>0</v>
      </c>
      <c r="R42" s="177">
        <f t="shared" si="7"/>
        <v>0</v>
      </c>
      <c r="S42" s="177">
        <f t="shared" si="7"/>
        <v>0</v>
      </c>
      <c r="T42" s="177">
        <f t="shared" si="7"/>
        <v>0</v>
      </c>
      <c r="U42" s="177">
        <f t="shared" si="7"/>
        <v>0</v>
      </c>
      <c r="V42" s="177">
        <f t="shared" si="7"/>
        <v>0</v>
      </c>
      <c r="W42" s="177">
        <f>SUM(W29:W41)</f>
        <v>0</v>
      </c>
    </row>
    <row r="43" spans="2:23" ht="15" thickTop="1">
      <c r="B43" s="171" t="s">
        <v>889</v>
      </c>
      <c r="C43" s="581">
        <v>1.4999999999999999E-2</v>
      </c>
      <c r="D43" s="164"/>
      <c r="E43" s="178" t="s">
        <v>208</v>
      </c>
      <c r="F43" s="178"/>
      <c r="G43" s="179"/>
      <c r="H43" s="180"/>
      <c r="I43" s="181"/>
      <c r="J43" s="181"/>
      <c r="K43" s="181"/>
      <c r="L43" s="181"/>
      <c r="M43" s="181"/>
      <c r="N43" s="181"/>
      <c r="O43" s="181"/>
      <c r="P43" s="181"/>
      <c r="Q43" s="181"/>
      <c r="R43" s="181"/>
      <c r="S43" s="181"/>
      <c r="T43" s="181"/>
      <c r="U43" s="181"/>
      <c r="V43" s="181"/>
      <c r="W43" s="182"/>
    </row>
    <row r="44" spans="2:23">
      <c r="B44" s="171" t="s">
        <v>890</v>
      </c>
      <c r="C44" s="581">
        <v>1.89E-2</v>
      </c>
      <c r="D44" s="164"/>
      <c r="E44" s="183" t="s">
        <v>891</v>
      </c>
      <c r="F44" s="183"/>
      <c r="G44" s="184"/>
      <c r="H44" s="185"/>
      <c r="I44" s="186">
        <f t="shared" ref="I44:O44" si="8">I42+I43</f>
        <v>0</v>
      </c>
      <c r="J44" s="186">
        <f t="shared" si="8"/>
        <v>0</v>
      </c>
      <c r="K44" s="186">
        <f t="shared" si="8"/>
        <v>0</v>
      </c>
      <c r="L44" s="186">
        <f t="shared" si="8"/>
        <v>0</v>
      </c>
      <c r="M44" s="186">
        <f t="shared" si="8"/>
        <v>0</v>
      </c>
      <c r="N44" s="186">
        <f t="shared" si="8"/>
        <v>0</v>
      </c>
      <c r="O44" s="186">
        <f t="shared" si="8"/>
        <v>0</v>
      </c>
      <c r="P44" s="186">
        <f t="shared" ref="P44:V44" si="9">P42+P43</f>
        <v>0</v>
      </c>
      <c r="Q44" s="186">
        <f t="shared" si="9"/>
        <v>0</v>
      </c>
      <c r="R44" s="186">
        <f t="shared" si="9"/>
        <v>0</v>
      </c>
      <c r="S44" s="186">
        <f t="shared" si="9"/>
        <v>0</v>
      </c>
      <c r="T44" s="186">
        <f t="shared" si="9"/>
        <v>0</v>
      </c>
      <c r="U44" s="186">
        <f t="shared" si="9"/>
        <v>0</v>
      </c>
      <c r="V44" s="186">
        <f t="shared" si="9"/>
        <v>0</v>
      </c>
      <c r="W44" s="186">
        <f>W42+W43</f>
        <v>0</v>
      </c>
    </row>
    <row r="45" spans="2:23">
      <c r="B45" s="171" t="s">
        <v>892</v>
      </c>
      <c r="C45" s="581">
        <v>1.89E-2</v>
      </c>
      <c r="D45" s="164"/>
      <c r="E45" s="172">
        <v>41275</v>
      </c>
      <c r="F45" s="172" t="s">
        <v>893</v>
      </c>
      <c r="G45" s="173" t="s">
        <v>854</v>
      </c>
      <c r="H45" s="190">
        <f>C$23/12</f>
        <v>1.225E-3</v>
      </c>
      <c r="I45" s="188">
        <f>(SUM('1.  LRAMVA Summary'!D$55:D$60)+SUM('1.  LRAMVA Summary'!D$61:D$62)*(MONTH($E45)-1)/12)*$H45</f>
        <v>0</v>
      </c>
      <c r="J45" s="188">
        <f>(SUM('1.  LRAMVA Summary'!E$55:E$60)+SUM('1.  LRAMVA Summary'!E$61:E$62)*(MONTH($E45)-1)/12)*$H45</f>
        <v>0</v>
      </c>
      <c r="K45" s="188">
        <f>(SUM('1.  LRAMVA Summary'!F$55:F$60)+SUM('1.  LRAMVA Summary'!F$61:F$62)*(MONTH($E45)-1)/12)*$H45</f>
        <v>0</v>
      </c>
      <c r="L45" s="188">
        <f>(SUM('1.  LRAMVA Summary'!G$55:G$60)+SUM('1.  LRAMVA Summary'!G$61:G$62)*(MONTH($E45)-1)/12)*$H45</f>
        <v>0</v>
      </c>
      <c r="M45" s="188">
        <f>(SUM('1.  LRAMVA Summary'!H$55:H$60)+SUM('1.  LRAMVA Summary'!H$61:H$62)*(MONTH($E45)-1)/12)*$H45</f>
        <v>0</v>
      </c>
      <c r="N45" s="188">
        <f>(SUM('1.  LRAMVA Summary'!I$55:I$60)+SUM('1.  LRAMVA Summary'!I$61:I$62)*(MONTH($E45)-1)/12)*$H45</f>
        <v>0</v>
      </c>
      <c r="O45" s="188">
        <f>(SUM('1.  LRAMVA Summary'!J$55:J$60)+SUM('1.  LRAMVA Summary'!J$61:J$62)*(MONTH($E45)-1)/12)*$H45</f>
        <v>0</v>
      </c>
      <c r="P45" s="188">
        <f>(SUM('1.  LRAMVA Summary'!K$55:K$60)+SUM('1.  LRAMVA Summary'!K$61:K$62)*(MONTH($E45)-1)/12)*$H45</f>
        <v>0</v>
      </c>
      <c r="Q45" s="188">
        <f>(SUM('1.  LRAMVA Summary'!L$55:L$60)+SUM('1.  LRAMVA Summary'!L$61:L$62)*(MONTH($E45)-1)/12)*$H45</f>
        <v>0</v>
      </c>
      <c r="R45" s="188">
        <f>(SUM('1.  LRAMVA Summary'!M$55:M$60)+SUM('1.  LRAMVA Summary'!M$61:M$62)*(MONTH($E45)-1)/12)*$H45</f>
        <v>0</v>
      </c>
      <c r="S45" s="188">
        <f>(SUM('1.  LRAMVA Summary'!N$55:N$60)+SUM('1.  LRAMVA Summary'!N$61:N$62)*(MONTH($E45)-1)/12)*$H45</f>
        <v>0</v>
      </c>
      <c r="T45" s="188">
        <f>(SUM('1.  LRAMVA Summary'!O$55:O$60)+SUM('1.  LRAMVA Summary'!O$61:O$62)*(MONTH($E45)-1)/12)*$H45</f>
        <v>0</v>
      </c>
      <c r="U45" s="188">
        <f>(SUM('1.  LRAMVA Summary'!P$55:P$60)+SUM('1.  LRAMVA Summary'!P$61:P$62)*(MONTH($E45)-1)/12)*$H45</f>
        <v>0</v>
      </c>
      <c r="V45" s="188">
        <f>(SUM('1.  LRAMVA Summary'!Q$55:Q$60)+SUM('1.  LRAMVA Summary'!Q$61:Q$62)*(MONTH($E45)-1)/12)*$H45</f>
        <v>0</v>
      </c>
      <c r="W45" s="189">
        <f>SUM(I45:V45)</f>
        <v>0</v>
      </c>
    </row>
    <row r="46" spans="2:23">
      <c r="B46" s="171" t="s">
        <v>894</v>
      </c>
      <c r="C46" s="581">
        <v>2.1700000000000001E-2</v>
      </c>
      <c r="D46" s="164"/>
      <c r="E46" s="172">
        <v>41306</v>
      </c>
      <c r="F46" s="172" t="s">
        <v>893</v>
      </c>
      <c r="G46" s="173" t="s">
        <v>854</v>
      </c>
      <c r="H46" s="187">
        <f>C$23/12</f>
        <v>1.225E-3</v>
      </c>
      <c r="I46" s="188">
        <f>(SUM('1.  LRAMVA Summary'!D$55:D$60)+SUM('1.  LRAMVA Summary'!D$61:D$62)*(MONTH($E46)-1)/12)*$H46</f>
        <v>0</v>
      </c>
      <c r="J46" s="188">
        <f>(SUM('1.  LRAMVA Summary'!E$55:E$60)+SUM('1.  LRAMVA Summary'!E$61:E$62)*(MONTH($E46)-1)/12)*$H46</f>
        <v>0</v>
      </c>
      <c r="K46" s="188">
        <f>(SUM('1.  LRAMVA Summary'!F$55:F$60)+SUM('1.  LRAMVA Summary'!F$61:F$62)*(MONTH($E46)-1)/12)*$H46</f>
        <v>0</v>
      </c>
      <c r="L46" s="188">
        <f>(SUM('1.  LRAMVA Summary'!G$55:G$60)+SUM('1.  LRAMVA Summary'!G$61:G$62)*(MONTH($E46)-1)/12)*$H46</f>
        <v>0</v>
      </c>
      <c r="M46" s="188">
        <f>(SUM('1.  LRAMVA Summary'!H$55:H$60)+SUM('1.  LRAMVA Summary'!H$61:H$62)*(MONTH($E46)-1)/12)*$H46</f>
        <v>0</v>
      </c>
      <c r="N46" s="188">
        <f>(SUM('1.  LRAMVA Summary'!I$55:I$60)+SUM('1.  LRAMVA Summary'!I$61:I$62)*(MONTH($E46)-1)/12)*$H46</f>
        <v>0</v>
      </c>
      <c r="O46" s="188">
        <f>(SUM('1.  LRAMVA Summary'!J$55:J$60)+SUM('1.  LRAMVA Summary'!J$61:J$62)*(MONTH($E46)-1)/12)*$H46</f>
        <v>0</v>
      </c>
      <c r="P46" s="188">
        <f>(SUM('1.  LRAMVA Summary'!K$55:K$60)+SUM('1.  LRAMVA Summary'!K$61:K$62)*(MONTH($E46)-1)/12)*$H46</f>
        <v>0</v>
      </c>
      <c r="Q46" s="188">
        <f>(SUM('1.  LRAMVA Summary'!L$55:L$60)+SUM('1.  LRAMVA Summary'!L$61:L$62)*(MONTH($E46)-1)/12)*$H46</f>
        <v>0</v>
      </c>
      <c r="R46" s="188">
        <f>(SUM('1.  LRAMVA Summary'!M$55:M$60)+SUM('1.  LRAMVA Summary'!M$61:M$62)*(MONTH($E46)-1)/12)*$H46</f>
        <v>0</v>
      </c>
      <c r="S46" s="188">
        <f>(SUM('1.  LRAMVA Summary'!N$55:N$60)+SUM('1.  LRAMVA Summary'!N$61:N$62)*(MONTH($E46)-1)/12)*$H46</f>
        <v>0</v>
      </c>
      <c r="T46" s="188">
        <f>(SUM('1.  LRAMVA Summary'!O$55:O$60)+SUM('1.  LRAMVA Summary'!O$61:O$62)*(MONTH($E46)-1)/12)*$H46</f>
        <v>0</v>
      </c>
      <c r="U46" s="188">
        <f>(SUM('1.  LRAMVA Summary'!P$55:P$60)+SUM('1.  LRAMVA Summary'!P$61:P$62)*(MONTH($E46)-1)/12)*$H46</f>
        <v>0</v>
      </c>
      <c r="V46" s="188">
        <f>(SUM('1.  LRAMVA Summary'!Q$55:Q$60)+SUM('1.  LRAMVA Summary'!Q$61:Q$62)*(MONTH($E46)-1)/12)*$H46</f>
        <v>0</v>
      </c>
      <c r="W46" s="189">
        <f t="shared" ref="W46:W56" si="10">SUM(I46:V46)</f>
        <v>0</v>
      </c>
    </row>
    <row r="47" spans="2:23">
      <c r="B47" s="171" t="s">
        <v>895</v>
      </c>
      <c r="C47" s="593">
        <v>2.4500000000000001E-2</v>
      </c>
      <c r="D47" s="164"/>
      <c r="E47" s="172">
        <v>41334</v>
      </c>
      <c r="F47" s="172" t="s">
        <v>893</v>
      </c>
      <c r="G47" s="173" t="s">
        <v>854</v>
      </c>
      <c r="H47" s="187">
        <f>C$23/12</f>
        <v>1.225E-3</v>
      </c>
      <c r="I47" s="188">
        <f>(SUM('1.  LRAMVA Summary'!D$55:D$60)+SUM('1.  LRAMVA Summary'!D$61:D$62)*(MONTH($E47)-1)/12)*$H47</f>
        <v>0</v>
      </c>
      <c r="J47" s="188">
        <f>(SUM('1.  LRAMVA Summary'!E$55:E$60)+SUM('1.  LRAMVA Summary'!E$61:E$62)*(MONTH($E47)-1)/12)*$H47</f>
        <v>0</v>
      </c>
      <c r="K47" s="188">
        <f>(SUM('1.  LRAMVA Summary'!F$55:F$60)+SUM('1.  LRAMVA Summary'!F$61:F$62)*(MONTH($E47)-1)/12)*$H47</f>
        <v>0</v>
      </c>
      <c r="L47" s="188">
        <f>(SUM('1.  LRAMVA Summary'!G$55:G$60)+SUM('1.  LRAMVA Summary'!G$61:G$62)*(MONTH($E47)-1)/12)*$H47</f>
        <v>0</v>
      </c>
      <c r="M47" s="188">
        <f>(SUM('1.  LRAMVA Summary'!H$55:H$60)+SUM('1.  LRAMVA Summary'!H$61:H$62)*(MONTH($E47)-1)/12)*$H47</f>
        <v>0</v>
      </c>
      <c r="N47" s="188">
        <f>(SUM('1.  LRAMVA Summary'!I$55:I$60)+SUM('1.  LRAMVA Summary'!I$61:I$62)*(MONTH($E47)-1)/12)*$H47</f>
        <v>0</v>
      </c>
      <c r="O47" s="188">
        <f>(SUM('1.  LRAMVA Summary'!J$55:J$60)+SUM('1.  LRAMVA Summary'!J$61:J$62)*(MONTH($E47)-1)/12)*$H47</f>
        <v>0</v>
      </c>
      <c r="P47" s="188">
        <f>(SUM('1.  LRAMVA Summary'!K$55:K$60)+SUM('1.  LRAMVA Summary'!K$61:K$62)*(MONTH($E47)-1)/12)*$H47</f>
        <v>0</v>
      </c>
      <c r="Q47" s="188">
        <f>(SUM('1.  LRAMVA Summary'!L$55:L$60)+SUM('1.  LRAMVA Summary'!L$61:L$62)*(MONTH($E47)-1)/12)*$H47</f>
        <v>0</v>
      </c>
      <c r="R47" s="188">
        <f>(SUM('1.  LRAMVA Summary'!M$55:M$60)+SUM('1.  LRAMVA Summary'!M$61:M$62)*(MONTH($E47)-1)/12)*$H47</f>
        <v>0</v>
      </c>
      <c r="S47" s="188">
        <f>(SUM('1.  LRAMVA Summary'!N$55:N$60)+SUM('1.  LRAMVA Summary'!N$61:N$62)*(MONTH($E47)-1)/12)*$H47</f>
        <v>0</v>
      </c>
      <c r="T47" s="188">
        <f>(SUM('1.  LRAMVA Summary'!O$55:O$60)+SUM('1.  LRAMVA Summary'!O$61:O$62)*(MONTH($E47)-1)/12)*$H47</f>
        <v>0</v>
      </c>
      <c r="U47" s="188">
        <f>(SUM('1.  LRAMVA Summary'!P$55:P$60)+SUM('1.  LRAMVA Summary'!P$61:P$62)*(MONTH($E47)-1)/12)*$H47</f>
        <v>0</v>
      </c>
      <c r="V47" s="188">
        <f>(SUM('1.  LRAMVA Summary'!Q$55:Q$60)+SUM('1.  LRAMVA Summary'!Q$61:Q$62)*(MONTH($E47)-1)/12)*$H47</f>
        <v>0</v>
      </c>
      <c r="W47" s="189">
        <f t="shared" si="10"/>
        <v>0</v>
      </c>
    </row>
    <row r="48" spans="2:23">
      <c r="B48" s="171" t="s">
        <v>896</v>
      </c>
      <c r="C48" s="593">
        <v>2.18E-2</v>
      </c>
      <c r="D48" s="164"/>
      <c r="E48" s="172">
        <v>41365</v>
      </c>
      <c r="F48" s="172" t="s">
        <v>893</v>
      </c>
      <c r="G48" s="173" t="s">
        <v>858</v>
      </c>
      <c r="H48" s="190">
        <f>C$24/12</f>
        <v>1.225E-3</v>
      </c>
      <c r="I48" s="188">
        <f>(SUM('1.  LRAMVA Summary'!D$55:D$60)+SUM('1.  LRAMVA Summary'!D$61:D$62)*(MONTH($E48)-1)/12)*$H48</f>
        <v>0</v>
      </c>
      <c r="J48" s="188">
        <f>(SUM('1.  LRAMVA Summary'!E$55:E$60)+SUM('1.  LRAMVA Summary'!E$61:E$62)*(MONTH($E48)-1)/12)*$H48</f>
        <v>0</v>
      </c>
      <c r="K48" s="188">
        <f>(SUM('1.  LRAMVA Summary'!F$55:F$60)+SUM('1.  LRAMVA Summary'!F$61:F$62)*(MONTH($E48)-1)/12)*$H48</f>
        <v>0</v>
      </c>
      <c r="L48" s="188">
        <f>(SUM('1.  LRAMVA Summary'!G$55:G$60)+SUM('1.  LRAMVA Summary'!G$61:G$62)*(MONTH($E48)-1)/12)*$H48</f>
        <v>0</v>
      </c>
      <c r="M48" s="188">
        <f>(SUM('1.  LRAMVA Summary'!H$55:H$60)+SUM('1.  LRAMVA Summary'!H$61:H$62)*(MONTH($E48)-1)/12)*$H48</f>
        <v>0</v>
      </c>
      <c r="N48" s="188">
        <f>(SUM('1.  LRAMVA Summary'!I$55:I$60)+SUM('1.  LRAMVA Summary'!I$61:I$62)*(MONTH($E48)-1)/12)*$H48</f>
        <v>0</v>
      </c>
      <c r="O48" s="188">
        <f>(SUM('1.  LRAMVA Summary'!J$55:J$60)+SUM('1.  LRAMVA Summary'!J$61:J$62)*(MONTH($E48)-1)/12)*$H48</f>
        <v>0</v>
      </c>
      <c r="P48" s="188">
        <f>(SUM('1.  LRAMVA Summary'!K$55:K$60)+SUM('1.  LRAMVA Summary'!K$61:K$62)*(MONTH($E48)-1)/12)*$H48</f>
        <v>0</v>
      </c>
      <c r="Q48" s="188">
        <f>(SUM('1.  LRAMVA Summary'!L$55:L$60)+SUM('1.  LRAMVA Summary'!L$61:L$62)*(MONTH($E48)-1)/12)*$H48</f>
        <v>0</v>
      </c>
      <c r="R48" s="188">
        <f>(SUM('1.  LRAMVA Summary'!M$55:M$60)+SUM('1.  LRAMVA Summary'!M$61:M$62)*(MONTH($E48)-1)/12)*$H48</f>
        <v>0</v>
      </c>
      <c r="S48" s="188">
        <f>(SUM('1.  LRAMVA Summary'!N$55:N$60)+SUM('1.  LRAMVA Summary'!N$61:N$62)*(MONTH($E48)-1)/12)*$H48</f>
        <v>0</v>
      </c>
      <c r="T48" s="188">
        <f>(SUM('1.  LRAMVA Summary'!O$55:O$60)+SUM('1.  LRAMVA Summary'!O$61:O$62)*(MONTH($E48)-1)/12)*$H48</f>
        <v>0</v>
      </c>
      <c r="U48" s="188">
        <f>(SUM('1.  LRAMVA Summary'!P$55:P$60)+SUM('1.  LRAMVA Summary'!P$61:P$62)*(MONTH($E48)-1)/12)*$H48</f>
        <v>0</v>
      </c>
      <c r="V48" s="188">
        <f>(SUM('1.  LRAMVA Summary'!Q$55:Q$60)+SUM('1.  LRAMVA Summary'!Q$61:Q$62)*(MONTH($E48)-1)/12)*$H48</f>
        <v>0</v>
      </c>
      <c r="W48" s="189">
        <f t="shared" si="10"/>
        <v>0</v>
      </c>
    </row>
    <row r="49" spans="2:23">
      <c r="B49" s="171" t="s">
        <v>897</v>
      </c>
      <c r="C49" s="593">
        <v>2.18E-2</v>
      </c>
      <c r="D49" s="164"/>
      <c r="E49" s="172">
        <v>41395</v>
      </c>
      <c r="F49" s="172" t="s">
        <v>893</v>
      </c>
      <c r="G49" s="173" t="s">
        <v>858</v>
      </c>
      <c r="H49" s="187">
        <f>C$24/12</f>
        <v>1.225E-3</v>
      </c>
      <c r="I49" s="188">
        <f>(SUM('1.  LRAMVA Summary'!D$55:D$60)+SUM('1.  LRAMVA Summary'!D$61:D$62)*(MONTH($E49)-1)/12)*$H49</f>
        <v>0</v>
      </c>
      <c r="J49" s="188">
        <f>(SUM('1.  LRAMVA Summary'!E$55:E$60)+SUM('1.  LRAMVA Summary'!E$61:E$62)*(MONTH($E49)-1)/12)*$H49</f>
        <v>0</v>
      </c>
      <c r="K49" s="188">
        <f>(SUM('1.  LRAMVA Summary'!F$55:F$60)+SUM('1.  LRAMVA Summary'!F$61:F$62)*(MONTH($E49)-1)/12)*$H49</f>
        <v>0</v>
      </c>
      <c r="L49" s="188">
        <f>(SUM('1.  LRAMVA Summary'!G$55:G$60)+SUM('1.  LRAMVA Summary'!G$61:G$62)*(MONTH($E49)-1)/12)*$H49</f>
        <v>0</v>
      </c>
      <c r="M49" s="188">
        <f>(SUM('1.  LRAMVA Summary'!H$55:H$60)+SUM('1.  LRAMVA Summary'!H$61:H$62)*(MONTH($E49)-1)/12)*$H49</f>
        <v>0</v>
      </c>
      <c r="N49" s="188">
        <f>(SUM('1.  LRAMVA Summary'!I$55:I$60)+SUM('1.  LRAMVA Summary'!I$61:I$62)*(MONTH($E49)-1)/12)*$H49</f>
        <v>0</v>
      </c>
      <c r="O49" s="188">
        <f>(SUM('1.  LRAMVA Summary'!J$55:J$60)+SUM('1.  LRAMVA Summary'!J$61:J$62)*(MONTH($E49)-1)/12)*$H49</f>
        <v>0</v>
      </c>
      <c r="P49" s="188">
        <f>(SUM('1.  LRAMVA Summary'!K$55:K$60)+SUM('1.  LRAMVA Summary'!K$61:K$62)*(MONTH($E49)-1)/12)*$H49</f>
        <v>0</v>
      </c>
      <c r="Q49" s="188">
        <f>(SUM('1.  LRAMVA Summary'!L$55:L$60)+SUM('1.  LRAMVA Summary'!L$61:L$62)*(MONTH($E49)-1)/12)*$H49</f>
        <v>0</v>
      </c>
      <c r="R49" s="188">
        <f>(SUM('1.  LRAMVA Summary'!M$55:M$60)+SUM('1.  LRAMVA Summary'!M$61:M$62)*(MONTH($E49)-1)/12)*$H49</f>
        <v>0</v>
      </c>
      <c r="S49" s="188">
        <f>(SUM('1.  LRAMVA Summary'!N$55:N$60)+SUM('1.  LRAMVA Summary'!N$61:N$62)*(MONTH($E49)-1)/12)*$H49</f>
        <v>0</v>
      </c>
      <c r="T49" s="188">
        <f>(SUM('1.  LRAMVA Summary'!O$55:O$60)+SUM('1.  LRAMVA Summary'!O$61:O$62)*(MONTH($E49)-1)/12)*$H49</f>
        <v>0</v>
      </c>
      <c r="U49" s="188">
        <f>(SUM('1.  LRAMVA Summary'!P$55:P$60)+SUM('1.  LRAMVA Summary'!P$61:P$62)*(MONTH($E49)-1)/12)*$H49</f>
        <v>0</v>
      </c>
      <c r="V49" s="188">
        <f>(SUM('1.  LRAMVA Summary'!Q$55:Q$60)+SUM('1.  LRAMVA Summary'!Q$61:Q$62)*(MONTH($E49)-1)/12)*$H49</f>
        <v>0</v>
      </c>
      <c r="W49" s="189">
        <f t="shared" si="10"/>
        <v>0</v>
      </c>
    </row>
    <row r="50" spans="2:23">
      <c r="B50" s="171" t="s">
        <v>898</v>
      </c>
      <c r="C50" s="593">
        <v>2.18E-2</v>
      </c>
      <c r="D50" s="164"/>
      <c r="E50" s="172">
        <v>41426</v>
      </c>
      <c r="F50" s="172" t="s">
        <v>893</v>
      </c>
      <c r="G50" s="173" t="s">
        <v>858</v>
      </c>
      <c r="H50" s="187">
        <f>C$24/12</f>
        <v>1.225E-3</v>
      </c>
      <c r="I50" s="188">
        <f>(SUM('1.  LRAMVA Summary'!D$55:D$60)+SUM('1.  LRAMVA Summary'!D$61:D$62)*(MONTH($E50)-1)/12)*$H50</f>
        <v>0</v>
      </c>
      <c r="J50" s="188">
        <f>(SUM('1.  LRAMVA Summary'!E$55:E$60)+SUM('1.  LRAMVA Summary'!E$61:E$62)*(MONTH($E50)-1)/12)*$H50</f>
        <v>0</v>
      </c>
      <c r="K50" s="188">
        <f>(SUM('1.  LRAMVA Summary'!F$55:F$60)+SUM('1.  LRAMVA Summary'!F$61:F$62)*(MONTH($E50)-1)/12)*$H50</f>
        <v>0</v>
      </c>
      <c r="L50" s="188">
        <f>(SUM('1.  LRAMVA Summary'!G$55:G$60)+SUM('1.  LRAMVA Summary'!G$61:G$62)*(MONTH($E50)-1)/12)*$H50</f>
        <v>0</v>
      </c>
      <c r="M50" s="188">
        <f>(SUM('1.  LRAMVA Summary'!H$55:H$60)+SUM('1.  LRAMVA Summary'!H$61:H$62)*(MONTH($E50)-1)/12)*$H50</f>
        <v>0</v>
      </c>
      <c r="N50" s="188">
        <f>(SUM('1.  LRAMVA Summary'!I$55:I$60)+SUM('1.  LRAMVA Summary'!I$61:I$62)*(MONTH($E50)-1)/12)*$H50</f>
        <v>0</v>
      </c>
      <c r="O50" s="188">
        <f>(SUM('1.  LRAMVA Summary'!J$55:J$60)+SUM('1.  LRAMVA Summary'!J$61:J$62)*(MONTH($E50)-1)/12)*$H50</f>
        <v>0</v>
      </c>
      <c r="P50" s="188">
        <f>(SUM('1.  LRAMVA Summary'!K$55:K$60)+SUM('1.  LRAMVA Summary'!K$61:K$62)*(MONTH($E50)-1)/12)*$H50</f>
        <v>0</v>
      </c>
      <c r="Q50" s="188">
        <f>(SUM('1.  LRAMVA Summary'!L$55:L$60)+SUM('1.  LRAMVA Summary'!L$61:L$62)*(MONTH($E50)-1)/12)*$H50</f>
        <v>0</v>
      </c>
      <c r="R50" s="188">
        <f>(SUM('1.  LRAMVA Summary'!M$55:M$60)+SUM('1.  LRAMVA Summary'!M$61:M$62)*(MONTH($E50)-1)/12)*$H50</f>
        <v>0</v>
      </c>
      <c r="S50" s="188">
        <f>(SUM('1.  LRAMVA Summary'!N$55:N$60)+SUM('1.  LRAMVA Summary'!N$61:N$62)*(MONTH($E50)-1)/12)*$H50</f>
        <v>0</v>
      </c>
      <c r="T50" s="188">
        <f>(SUM('1.  LRAMVA Summary'!O$55:O$60)+SUM('1.  LRAMVA Summary'!O$61:O$62)*(MONTH($E50)-1)/12)*$H50</f>
        <v>0</v>
      </c>
      <c r="U50" s="188">
        <f>(SUM('1.  LRAMVA Summary'!P$55:P$60)+SUM('1.  LRAMVA Summary'!P$61:P$62)*(MONTH($E50)-1)/12)*$H50</f>
        <v>0</v>
      </c>
      <c r="V50" s="188">
        <f>(SUM('1.  LRAMVA Summary'!Q$55:Q$60)+SUM('1.  LRAMVA Summary'!Q$61:Q$62)*(MONTH($E50)-1)/12)*$H50</f>
        <v>0</v>
      </c>
      <c r="W50" s="189">
        <f t="shared" si="10"/>
        <v>0</v>
      </c>
    </row>
    <row r="51" spans="2:23">
      <c r="B51" s="171" t="s">
        <v>899</v>
      </c>
      <c r="C51" s="593">
        <v>2.18E-2</v>
      </c>
      <c r="D51" s="164"/>
      <c r="E51" s="172">
        <v>41456</v>
      </c>
      <c r="F51" s="172" t="s">
        <v>893</v>
      </c>
      <c r="G51" s="173" t="s">
        <v>862</v>
      </c>
      <c r="H51" s="190">
        <f>C$25/12</f>
        <v>1.225E-3</v>
      </c>
      <c r="I51" s="188">
        <f>(SUM('1.  LRAMVA Summary'!D$55:D$60)+SUM('1.  LRAMVA Summary'!D$61:D$62)*(MONTH($E51)-1)/12)*$H51</f>
        <v>0</v>
      </c>
      <c r="J51" s="188">
        <f>(SUM('1.  LRAMVA Summary'!E$55:E$60)+SUM('1.  LRAMVA Summary'!E$61:E$62)*(MONTH($E51)-1)/12)*$H51</f>
        <v>0</v>
      </c>
      <c r="K51" s="188">
        <f>(SUM('1.  LRAMVA Summary'!F$55:F$60)+SUM('1.  LRAMVA Summary'!F$61:F$62)*(MONTH($E51)-1)/12)*$H51</f>
        <v>0</v>
      </c>
      <c r="L51" s="188">
        <f>(SUM('1.  LRAMVA Summary'!G$55:G$60)+SUM('1.  LRAMVA Summary'!G$61:G$62)*(MONTH($E51)-1)/12)*$H51</f>
        <v>0</v>
      </c>
      <c r="M51" s="188">
        <f>(SUM('1.  LRAMVA Summary'!H$55:H$60)+SUM('1.  LRAMVA Summary'!H$61:H$62)*(MONTH($E51)-1)/12)*$H51</f>
        <v>0</v>
      </c>
      <c r="N51" s="188">
        <f>(SUM('1.  LRAMVA Summary'!I$55:I$60)+SUM('1.  LRAMVA Summary'!I$61:I$62)*(MONTH($E51)-1)/12)*$H51</f>
        <v>0</v>
      </c>
      <c r="O51" s="188">
        <f>(SUM('1.  LRAMVA Summary'!J$55:J$60)+SUM('1.  LRAMVA Summary'!J$61:J$62)*(MONTH($E51)-1)/12)*$H51</f>
        <v>0</v>
      </c>
      <c r="P51" s="188">
        <f>(SUM('1.  LRAMVA Summary'!K$55:K$60)+SUM('1.  LRAMVA Summary'!K$61:K$62)*(MONTH($E51)-1)/12)*$H51</f>
        <v>0</v>
      </c>
      <c r="Q51" s="188">
        <f>(SUM('1.  LRAMVA Summary'!L$55:L$60)+SUM('1.  LRAMVA Summary'!L$61:L$62)*(MONTH($E51)-1)/12)*$H51</f>
        <v>0</v>
      </c>
      <c r="R51" s="188">
        <f>(SUM('1.  LRAMVA Summary'!M$55:M$60)+SUM('1.  LRAMVA Summary'!M$61:M$62)*(MONTH($E51)-1)/12)*$H51</f>
        <v>0</v>
      </c>
      <c r="S51" s="188">
        <f>(SUM('1.  LRAMVA Summary'!N$55:N$60)+SUM('1.  LRAMVA Summary'!N$61:N$62)*(MONTH($E51)-1)/12)*$H51</f>
        <v>0</v>
      </c>
      <c r="T51" s="188">
        <f>(SUM('1.  LRAMVA Summary'!O$55:O$60)+SUM('1.  LRAMVA Summary'!O$61:O$62)*(MONTH($E51)-1)/12)*$H51</f>
        <v>0</v>
      </c>
      <c r="U51" s="188">
        <f>(SUM('1.  LRAMVA Summary'!P$55:P$60)+SUM('1.  LRAMVA Summary'!P$61:P$62)*(MONTH($E51)-1)/12)*$H51</f>
        <v>0</v>
      </c>
      <c r="V51" s="188">
        <f>(SUM('1.  LRAMVA Summary'!Q$55:Q$60)+SUM('1.  LRAMVA Summary'!Q$61:Q$62)*(MONTH($E51)-1)/12)*$H51</f>
        <v>0</v>
      </c>
      <c r="W51" s="189">
        <f t="shared" si="10"/>
        <v>0</v>
      </c>
    </row>
    <row r="52" spans="2:23">
      <c r="B52" s="171" t="s">
        <v>900</v>
      </c>
      <c r="C52" s="593">
        <v>2.18E-2</v>
      </c>
      <c r="D52" s="164"/>
      <c r="E52" s="172">
        <v>41487</v>
      </c>
      <c r="F52" s="172" t="s">
        <v>893</v>
      </c>
      <c r="G52" s="173" t="s">
        <v>862</v>
      </c>
      <c r="H52" s="187">
        <f>C$25/12</f>
        <v>1.225E-3</v>
      </c>
      <c r="I52" s="188">
        <f>(SUM('1.  LRAMVA Summary'!D$55:D$60)+SUM('1.  LRAMVA Summary'!D$61:D$62)*(MONTH($E52)-1)/12)*$H52</f>
        <v>0</v>
      </c>
      <c r="J52" s="188">
        <f>(SUM('1.  LRAMVA Summary'!E$55:E$60)+SUM('1.  LRAMVA Summary'!E$61:E$62)*(MONTH($E52)-1)/12)*$H52</f>
        <v>0</v>
      </c>
      <c r="K52" s="188">
        <f>(SUM('1.  LRAMVA Summary'!F$55:F$60)+SUM('1.  LRAMVA Summary'!F$61:F$62)*(MONTH($E52)-1)/12)*$H52</f>
        <v>0</v>
      </c>
      <c r="L52" s="188">
        <f>(SUM('1.  LRAMVA Summary'!G$55:G$60)+SUM('1.  LRAMVA Summary'!G$61:G$62)*(MONTH($E52)-1)/12)*$H52</f>
        <v>0</v>
      </c>
      <c r="M52" s="188">
        <f>(SUM('1.  LRAMVA Summary'!H$55:H$60)+SUM('1.  LRAMVA Summary'!H$61:H$62)*(MONTH($E52)-1)/12)*$H52</f>
        <v>0</v>
      </c>
      <c r="N52" s="188">
        <f>(SUM('1.  LRAMVA Summary'!I$55:I$60)+SUM('1.  LRAMVA Summary'!I$61:I$62)*(MONTH($E52)-1)/12)*$H52</f>
        <v>0</v>
      </c>
      <c r="O52" s="188">
        <f>(SUM('1.  LRAMVA Summary'!J$55:J$60)+SUM('1.  LRAMVA Summary'!J$61:J$62)*(MONTH($E52)-1)/12)*$H52</f>
        <v>0</v>
      </c>
      <c r="P52" s="188">
        <f>(SUM('1.  LRAMVA Summary'!K$55:K$60)+SUM('1.  LRAMVA Summary'!K$61:K$62)*(MONTH($E52)-1)/12)*$H52</f>
        <v>0</v>
      </c>
      <c r="Q52" s="188">
        <f>(SUM('1.  LRAMVA Summary'!L$55:L$60)+SUM('1.  LRAMVA Summary'!L$61:L$62)*(MONTH($E52)-1)/12)*$H52</f>
        <v>0</v>
      </c>
      <c r="R52" s="188">
        <f>(SUM('1.  LRAMVA Summary'!M$55:M$60)+SUM('1.  LRAMVA Summary'!M$61:M$62)*(MONTH($E52)-1)/12)*$H52</f>
        <v>0</v>
      </c>
      <c r="S52" s="188">
        <f>(SUM('1.  LRAMVA Summary'!N$55:N$60)+SUM('1.  LRAMVA Summary'!N$61:N$62)*(MONTH($E52)-1)/12)*$H52</f>
        <v>0</v>
      </c>
      <c r="T52" s="188">
        <f>(SUM('1.  LRAMVA Summary'!O$55:O$60)+SUM('1.  LRAMVA Summary'!O$61:O$62)*(MONTH($E52)-1)/12)*$H52</f>
        <v>0</v>
      </c>
      <c r="U52" s="188">
        <f>(SUM('1.  LRAMVA Summary'!P$55:P$60)+SUM('1.  LRAMVA Summary'!P$61:P$62)*(MONTH($E52)-1)/12)*$H52</f>
        <v>0</v>
      </c>
      <c r="V52" s="188">
        <f>(SUM('1.  LRAMVA Summary'!Q$55:Q$60)+SUM('1.  LRAMVA Summary'!Q$61:Q$62)*(MONTH($E52)-1)/12)*$H52</f>
        <v>0</v>
      </c>
      <c r="W52" s="189">
        <f t="shared" si="10"/>
        <v>0</v>
      </c>
    </row>
    <row r="53" spans="2:23">
      <c r="B53" s="171" t="s">
        <v>901</v>
      </c>
      <c r="C53" s="593">
        <v>5.7000000000000002E-3</v>
      </c>
      <c r="D53" s="164"/>
      <c r="E53" s="172">
        <v>41518</v>
      </c>
      <c r="F53" s="172" t="s">
        <v>893</v>
      </c>
      <c r="G53" s="173" t="s">
        <v>862</v>
      </c>
      <c r="H53" s="187">
        <f>C$25/12</f>
        <v>1.225E-3</v>
      </c>
      <c r="I53" s="188">
        <f>(SUM('1.  LRAMVA Summary'!D$55:D$60)+SUM('1.  LRAMVA Summary'!D$61:D$62)*(MONTH($E53)-1)/12)*$H53</f>
        <v>0</v>
      </c>
      <c r="J53" s="188">
        <f>(SUM('1.  LRAMVA Summary'!E$55:E$60)+SUM('1.  LRAMVA Summary'!E$61:E$62)*(MONTH($E53)-1)/12)*$H53</f>
        <v>0</v>
      </c>
      <c r="K53" s="188">
        <f>(SUM('1.  LRAMVA Summary'!F$55:F$60)+SUM('1.  LRAMVA Summary'!F$61:F$62)*(MONTH($E53)-1)/12)*$H53</f>
        <v>0</v>
      </c>
      <c r="L53" s="188">
        <f>(SUM('1.  LRAMVA Summary'!G$55:G$60)+SUM('1.  LRAMVA Summary'!G$61:G$62)*(MONTH($E53)-1)/12)*$H53</f>
        <v>0</v>
      </c>
      <c r="M53" s="188">
        <f>(SUM('1.  LRAMVA Summary'!H$55:H$60)+SUM('1.  LRAMVA Summary'!H$61:H$62)*(MONTH($E53)-1)/12)*$H53</f>
        <v>0</v>
      </c>
      <c r="N53" s="188">
        <f>(SUM('1.  LRAMVA Summary'!I$55:I$60)+SUM('1.  LRAMVA Summary'!I$61:I$62)*(MONTH($E53)-1)/12)*$H53</f>
        <v>0</v>
      </c>
      <c r="O53" s="188">
        <f>(SUM('1.  LRAMVA Summary'!J$55:J$60)+SUM('1.  LRAMVA Summary'!J$61:J$62)*(MONTH($E53)-1)/12)*$H53</f>
        <v>0</v>
      </c>
      <c r="P53" s="188">
        <f>(SUM('1.  LRAMVA Summary'!K$55:K$60)+SUM('1.  LRAMVA Summary'!K$61:K$62)*(MONTH($E53)-1)/12)*$H53</f>
        <v>0</v>
      </c>
      <c r="Q53" s="188">
        <f>(SUM('1.  LRAMVA Summary'!L$55:L$60)+SUM('1.  LRAMVA Summary'!L$61:L$62)*(MONTH($E53)-1)/12)*$H53</f>
        <v>0</v>
      </c>
      <c r="R53" s="188">
        <f>(SUM('1.  LRAMVA Summary'!M$55:M$60)+SUM('1.  LRAMVA Summary'!M$61:M$62)*(MONTH($E53)-1)/12)*$H53</f>
        <v>0</v>
      </c>
      <c r="S53" s="188">
        <f>(SUM('1.  LRAMVA Summary'!N$55:N$60)+SUM('1.  LRAMVA Summary'!N$61:N$62)*(MONTH($E53)-1)/12)*$H53</f>
        <v>0</v>
      </c>
      <c r="T53" s="188">
        <f>(SUM('1.  LRAMVA Summary'!O$55:O$60)+SUM('1.  LRAMVA Summary'!O$61:O$62)*(MONTH($E53)-1)/12)*$H53</f>
        <v>0</v>
      </c>
      <c r="U53" s="188">
        <f>(SUM('1.  LRAMVA Summary'!P$55:P$60)+SUM('1.  LRAMVA Summary'!P$61:P$62)*(MONTH($E53)-1)/12)*$H53</f>
        <v>0</v>
      </c>
      <c r="V53" s="188">
        <f>(SUM('1.  LRAMVA Summary'!Q$55:Q$60)+SUM('1.  LRAMVA Summary'!Q$61:Q$62)*(MONTH($E53)-1)/12)*$H53</f>
        <v>0</v>
      </c>
      <c r="W53" s="189">
        <f t="shared" si="10"/>
        <v>0</v>
      </c>
    </row>
    <row r="54" spans="2:23">
      <c r="B54" s="690" t="s">
        <v>902</v>
      </c>
      <c r="C54" s="593">
        <v>5.7000000000000002E-3</v>
      </c>
      <c r="D54" s="164"/>
      <c r="E54" s="172">
        <v>41548</v>
      </c>
      <c r="F54" s="172" t="s">
        <v>893</v>
      </c>
      <c r="G54" s="173" t="s">
        <v>866</v>
      </c>
      <c r="H54" s="190">
        <f>C$26/12</f>
        <v>1.225E-3</v>
      </c>
      <c r="I54" s="188">
        <f>(SUM('1.  LRAMVA Summary'!D$55:D$60)+SUM('1.  LRAMVA Summary'!D$61:D$62)*(MONTH($E54)-1)/12)*$H54</f>
        <v>0</v>
      </c>
      <c r="J54" s="188">
        <f>(SUM('1.  LRAMVA Summary'!E$55:E$60)+SUM('1.  LRAMVA Summary'!E$61:E$62)*(MONTH($E54)-1)/12)*$H54</f>
        <v>0</v>
      </c>
      <c r="K54" s="188">
        <f>(SUM('1.  LRAMVA Summary'!F$55:F$60)+SUM('1.  LRAMVA Summary'!F$61:F$62)*(MONTH($E54)-1)/12)*$H54</f>
        <v>0</v>
      </c>
      <c r="L54" s="188">
        <f>(SUM('1.  LRAMVA Summary'!G$55:G$60)+SUM('1.  LRAMVA Summary'!G$61:G$62)*(MONTH($E54)-1)/12)*$H54</f>
        <v>0</v>
      </c>
      <c r="M54" s="188">
        <f>(SUM('1.  LRAMVA Summary'!H$55:H$60)+SUM('1.  LRAMVA Summary'!H$61:H$62)*(MONTH($E54)-1)/12)*$H54</f>
        <v>0</v>
      </c>
      <c r="N54" s="188">
        <f>(SUM('1.  LRAMVA Summary'!I$55:I$60)+SUM('1.  LRAMVA Summary'!I$61:I$62)*(MONTH($E54)-1)/12)*$H54</f>
        <v>0</v>
      </c>
      <c r="O54" s="188">
        <f>(SUM('1.  LRAMVA Summary'!J$55:J$60)+SUM('1.  LRAMVA Summary'!J$61:J$62)*(MONTH($E54)-1)/12)*$H54</f>
        <v>0</v>
      </c>
      <c r="P54" s="188">
        <f>(SUM('1.  LRAMVA Summary'!K$55:K$60)+SUM('1.  LRAMVA Summary'!K$61:K$62)*(MONTH($E54)-1)/12)*$H54</f>
        <v>0</v>
      </c>
      <c r="Q54" s="188">
        <f>(SUM('1.  LRAMVA Summary'!L$55:L$60)+SUM('1.  LRAMVA Summary'!L$61:L$62)*(MONTH($E54)-1)/12)*$H54</f>
        <v>0</v>
      </c>
      <c r="R54" s="188">
        <f>(SUM('1.  LRAMVA Summary'!M$55:M$60)+SUM('1.  LRAMVA Summary'!M$61:M$62)*(MONTH($E54)-1)/12)*$H54</f>
        <v>0</v>
      </c>
      <c r="S54" s="188">
        <f>(SUM('1.  LRAMVA Summary'!N$55:N$60)+SUM('1.  LRAMVA Summary'!N$61:N$62)*(MONTH($E54)-1)/12)*$H54</f>
        <v>0</v>
      </c>
      <c r="T54" s="188">
        <f>(SUM('1.  LRAMVA Summary'!O$55:O$60)+SUM('1.  LRAMVA Summary'!O$61:O$62)*(MONTH($E54)-1)/12)*$H54</f>
        <v>0</v>
      </c>
      <c r="U54" s="188">
        <f>(SUM('1.  LRAMVA Summary'!P$55:P$60)+SUM('1.  LRAMVA Summary'!P$61:P$62)*(MONTH($E54)-1)/12)*$H54</f>
        <v>0</v>
      </c>
      <c r="V54" s="188">
        <f>(SUM('1.  LRAMVA Summary'!Q$55:Q$60)+SUM('1.  LRAMVA Summary'!Q$61:Q$62)*(MONTH($E54)-1)/12)*$H54</f>
        <v>0</v>
      </c>
      <c r="W54" s="189">
        <f t="shared" si="10"/>
        <v>0</v>
      </c>
    </row>
    <row r="55" spans="2:23">
      <c r="B55" s="171" t="s">
        <v>903</v>
      </c>
      <c r="C55" s="593">
        <v>5.7000000000000002E-3</v>
      </c>
      <c r="D55" s="164"/>
      <c r="E55" s="172">
        <v>41579</v>
      </c>
      <c r="F55" s="172" t="s">
        <v>893</v>
      </c>
      <c r="G55" s="173" t="s">
        <v>866</v>
      </c>
      <c r="H55" s="187">
        <f>C$26/12</f>
        <v>1.225E-3</v>
      </c>
      <c r="I55" s="188">
        <f>(SUM('1.  LRAMVA Summary'!D$55:D$60)+SUM('1.  LRAMVA Summary'!D$61:D$62)*(MONTH($E55)-1)/12)*$H55</f>
        <v>0</v>
      </c>
      <c r="J55" s="188">
        <f>(SUM('1.  LRAMVA Summary'!E$55:E$60)+SUM('1.  LRAMVA Summary'!E$61:E$62)*(MONTH($E55)-1)/12)*$H55</f>
        <v>0</v>
      </c>
      <c r="K55" s="188">
        <f>(SUM('1.  LRAMVA Summary'!F$55:F$60)+SUM('1.  LRAMVA Summary'!F$61:F$62)*(MONTH($E55)-1)/12)*$H55</f>
        <v>0</v>
      </c>
      <c r="L55" s="188">
        <f>(SUM('1.  LRAMVA Summary'!G$55:G$60)+SUM('1.  LRAMVA Summary'!G$61:G$62)*(MONTH($E55)-1)/12)*$H55</f>
        <v>0</v>
      </c>
      <c r="M55" s="188">
        <f>(SUM('1.  LRAMVA Summary'!H$55:H$60)+SUM('1.  LRAMVA Summary'!H$61:H$62)*(MONTH($E55)-1)/12)*$H55</f>
        <v>0</v>
      </c>
      <c r="N55" s="188">
        <f>(SUM('1.  LRAMVA Summary'!I$55:I$60)+SUM('1.  LRAMVA Summary'!I$61:I$62)*(MONTH($E55)-1)/12)*$H55</f>
        <v>0</v>
      </c>
      <c r="O55" s="188">
        <f>(SUM('1.  LRAMVA Summary'!J$55:J$60)+SUM('1.  LRAMVA Summary'!J$61:J$62)*(MONTH($E55)-1)/12)*$H55</f>
        <v>0</v>
      </c>
      <c r="P55" s="188">
        <f>(SUM('1.  LRAMVA Summary'!K$55:K$60)+SUM('1.  LRAMVA Summary'!K$61:K$62)*(MONTH($E55)-1)/12)*$H55</f>
        <v>0</v>
      </c>
      <c r="Q55" s="188">
        <f>(SUM('1.  LRAMVA Summary'!L$55:L$60)+SUM('1.  LRAMVA Summary'!L$61:L$62)*(MONTH($E55)-1)/12)*$H55</f>
        <v>0</v>
      </c>
      <c r="R55" s="188">
        <f>(SUM('1.  LRAMVA Summary'!M$55:M$60)+SUM('1.  LRAMVA Summary'!M$61:M$62)*(MONTH($E55)-1)/12)*$H55</f>
        <v>0</v>
      </c>
      <c r="S55" s="188">
        <f>(SUM('1.  LRAMVA Summary'!N$55:N$60)+SUM('1.  LRAMVA Summary'!N$61:N$62)*(MONTH($E55)-1)/12)*$H55</f>
        <v>0</v>
      </c>
      <c r="T55" s="188">
        <f>(SUM('1.  LRAMVA Summary'!O$55:O$60)+SUM('1.  LRAMVA Summary'!O$61:O$62)*(MONTH($E55)-1)/12)*$H55</f>
        <v>0</v>
      </c>
      <c r="U55" s="188">
        <f>(SUM('1.  LRAMVA Summary'!P$55:P$60)+SUM('1.  LRAMVA Summary'!P$61:P$62)*(MONTH($E55)-1)/12)*$H55</f>
        <v>0</v>
      </c>
      <c r="V55" s="188">
        <f>(SUM('1.  LRAMVA Summary'!Q$55:Q$60)+SUM('1.  LRAMVA Summary'!Q$61:Q$62)*(MONTH($E55)-1)/12)*$H55</f>
        <v>0</v>
      </c>
      <c r="W55" s="189">
        <f t="shared" si="10"/>
        <v>0</v>
      </c>
    </row>
    <row r="56" spans="2:23">
      <c r="B56" s="171" t="s">
        <v>904</v>
      </c>
      <c r="C56" s="593">
        <v>5.7000000000000002E-3</v>
      </c>
      <c r="D56" s="164"/>
      <c r="E56" s="172">
        <v>41609</v>
      </c>
      <c r="F56" s="172" t="s">
        <v>893</v>
      </c>
      <c r="G56" s="173" t="s">
        <v>866</v>
      </c>
      <c r="H56" s="187">
        <f>C$26/12</f>
        <v>1.225E-3</v>
      </c>
      <c r="I56" s="188">
        <f>(SUM('1.  LRAMVA Summary'!D$55:D$60)+SUM('1.  LRAMVA Summary'!D$61:D$62)*(MONTH($E56)-1)/12)*$H56</f>
        <v>0</v>
      </c>
      <c r="J56" s="188">
        <f>(SUM('1.  LRAMVA Summary'!E$55:E$60)+SUM('1.  LRAMVA Summary'!E$61:E$62)*(MONTH($E56)-1)/12)*$H56</f>
        <v>0</v>
      </c>
      <c r="K56" s="188">
        <f>(SUM('1.  LRAMVA Summary'!F$55:F$60)+SUM('1.  LRAMVA Summary'!F$61:F$62)*(MONTH($E56)-1)/12)*$H56</f>
        <v>0</v>
      </c>
      <c r="L56" s="188">
        <f>(SUM('1.  LRAMVA Summary'!G$55:G$60)+SUM('1.  LRAMVA Summary'!G$61:G$62)*(MONTH($E56)-1)/12)*$H56</f>
        <v>0</v>
      </c>
      <c r="M56" s="188">
        <f>(SUM('1.  LRAMVA Summary'!H$55:H$60)+SUM('1.  LRAMVA Summary'!H$61:H$62)*(MONTH($E56)-1)/12)*$H56</f>
        <v>0</v>
      </c>
      <c r="N56" s="188">
        <f>(SUM('1.  LRAMVA Summary'!I$55:I$60)+SUM('1.  LRAMVA Summary'!I$61:I$62)*(MONTH($E56)-1)/12)*$H56</f>
        <v>0</v>
      </c>
      <c r="O56" s="188">
        <f>(SUM('1.  LRAMVA Summary'!J$55:J$60)+SUM('1.  LRAMVA Summary'!J$61:J$62)*(MONTH($E56)-1)/12)*$H56</f>
        <v>0</v>
      </c>
      <c r="P56" s="188">
        <f>(SUM('1.  LRAMVA Summary'!K$55:K$60)+SUM('1.  LRAMVA Summary'!K$61:K$62)*(MONTH($E56)-1)/12)*$H56</f>
        <v>0</v>
      </c>
      <c r="Q56" s="188">
        <f>(SUM('1.  LRAMVA Summary'!L$55:L$60)+SUM('1.  LRAMVA Summary'!L$61:L$62)*(MONTH($E56)-1)/12)*$H56</f>
        <v>0</v>
      </c>
      <c r="R56" s="188">
        <f>(SUM('1.  LRAMVA Summary'!M$55:M$60)+SUM('1.  LRAMVA Summary'!M$61:M$62)*(MONTH($E56)-1)/12)*$H56</f>
        <v>0</v>
      </c>
      <c r="S56" s="188">
        <f>(SUM('1.  LRAMVA Summary'!N$55:N$60)+SUM('1.  LRAMVA Summary'!N$61:N$62)*(MONTH($E56)-1)/12)*$H56</f>
        <v>0</v>
      </c>
      <c r="T56" s="188">
        <f>(SUM('1.  LRAMVA Summary'!O$55:O$60)+SUM('1.  LRAMVA Summary'!O$61:O$62)*(MONTH($E56)-1)/12)*$H56</f>
        <v>0</v>
      </c>
      <c r="U56" s="188">
        <f>(SUM('1.  LRAMVA Summary'!P$55:P$60)+SUM('1.  LRAMVA Summary'!P$61:P$62)*(MONTH($E56)-1)/12)*$H56</f>
        <v>0</v>
      </c>
      <c r="V56" s="188">
        <f>(SUM('1.  LRAMVA Summary'!Q$55:Q$60)+SUM('1.  LRAMVA Summary'!Q$61:Q$62)*(MONTH($E56)-1)/12)*$H56</f>
        <v>0</v>
      </c>
      <c r="W56" s="189">
        <f t="shared" si="10"/>
        <v>0</v>
      </c>
    </row>
    <row r="57" spans="2:23" ht="15" thickBot="1">
      <c r="B57" s="171" t="s">
        <v>905</v>
      </c>
      <c r="C57" s="171">
        <v>5.7000000000000002E-3</v>
      </c>
      <c r="D57" s="164"/>
      <c r="E57" s="174" t="s">
        <v>906</v>
      </c>
      <c r="F57" s="174"/>
      <c r="G57" s="175"/>
      <c r="H57" s="176"/>
      <c r="I57" s="177">
        <f>SUM(I44:I56)</f>
        <v>0</v>
      </c>
      <c r="J57" s="177">
        <f t="shared" ref="J57:O57" si="11">SUM(J44:J56)</f>
        <v>0</v>
      </c>
      <c r="K57" s="177">
        <f t="shared" si="11"/>
        <v>0</v>
      </c>
      <c r="L57" s="177">
        <f t="shared" si="11"/>
        <v>0</v>
      </c>
      <c r="M57" s="177">
        <f t="shared" si="11"/>
        <v>0</v>
      </c>
      <c r="N57" s="177">
        <f t="shared" si="11"/>
        <v>0</v>
      </c>
      <c r="O57" s="177">
        <f t="shared" si="11"/>
        <v>0</v>
      </c>
      <c r="P57" s="177">
        <f t="shared" ref="P57:V57" si="12">SUM(P44:P56)</f>
        <v>0</v>
      </c>
      <c r="Q57" s="177">
        <f t="shared" si="12"/>
        <v>0</v>
      </c>
      <c r="R57" s="177">
        <f t="shared" si="12"/>
        <v>0</v>
      </c>
      <c r="S57" s="177">
        <f t="shared" si="12"/>
        <v>0</v>
      </c>
      <c r="T57" s="177">
        <f t="shared" si="12"/>
        <v>0</v>
      </c>
      <c r="U57" s="177">
        <f t="shared" si="12"/>
        <v>0</v>
      </c>
      <c r="V57" s="177">
        <f t="shared" si="12"/>
        <v>0</v>
      </c>
      <c r="W57" s="177">
        <f>SUM(W44:W56)</f>
        <v>0</v>
      </c>
    </row>
    <row r="58" spans="2:23" ht="15" thickTop="1">
      <c r="B58" s="171" t="s">
        <v>907</v>
      </c>
      <c r="C58" s="171">
        <v>5.7000000000000002E-3</v>
      </c>
      <c r="D58" s="164"/>
      <c r="E58" s="178" t="s">
        <v>208</v>
      </c>
      <c r="F58" s="178"/>
      <c r="G58" s="179"/>
      <c r="H58" s="180"/>
      <c r="I58" s="181"/>
      <c r="J58" s="181"/>
      <c r="K58" s="181"/>
      <c r="L58" s="181"/>
      <c r="M58" s="181"/>
      <c r="N58" s="181"/>
      <c r="O58" s="181"/>
      <c r="P58" s="181"/>
      <c r="Q58" s="181"/>
      <c r="R58" s="181"/>
      <c r="S58" s="181"/>
      <c r="T58" s="181"/>
      <c r="U58" s="181"/>
      <c r="V58" s="181"/>
      <c r="W58" s="182"/>
    </row>
    <row r="59" spans="2:23">
      <c r="B59" s="171" t="s">
        <v>908</v>
      </c>
      <c r="C59" s="171">
        <v>5.7000000000000002E-3</v>
      </c>
      <c r="D59" s="164"/>
      <c r="E59" s="183" t="s">
        <v>909</v>
      </c>
      <c r="F59" s="183"/>
      <c r="G59" s="184"/>
      <c r="H59" s="185"/>
      <c r="I59" s="186">
        <f t="shared" ref="I59:W59" si="13">I57+I58</f>
        <v>0</v>
      </c>
      <c r="J59" s="186">
        <f t="shared" si="13"/>
        <v>0</v>
      </c>
      <c r="K59" s="186">
        <f t="shared" si="13"/>
        <v>0</v>
      </c>
      <c r="L59" s="186">
        <f t="shared" si="13"/>
        <v>0</v>
      </c>
      <c r="M59" s="186">
        <f t="shared" si="13"/>
        <v>0</v>
      </c>
      <c r="N59" s="186">
        <f t="shared" si="13"/>
        <v>0</v>
      </c>
      <c r="O59" s="186">
        <f t="shared" si="13"/>
        <v>0</v>
      </c>
      <c r="P59" s="186">
        <f t="shared" ref="P59:V59" si="14">P57+P58</f>
        <v>0</v>
      </c>
      <c r="Q59" s="186">
        <f t="shared" si="14"/>
        <v>0</v>
      </c>
      <c r="R59" s="186">
        <f t="shared" si="14"/>
        <v>0</v>
      </c>
      <c r="S59" s="186">
        <f t="shared" si="14"/>
        <v>0</v>
      </c>
      <c r="T59" s="186">
        <f t="shared" si="14"/>
        <v>0</v>
      </c>
      <c r="U59" s="186">
        <f t="shared" si="14"/>
        <v>0</v>
      </c>
      <c r="V59" s="186">
        <f t="shared" si="14"/>
        <v>0</v>
      </c>
      <c r="W59" s="186">
        <f t="shared" si="13"/>
        <v>0</v>
      </c>
    </row>
    <row r="60" spans="2:23">
      <c r="B60" s="171" t="s">
        <v>910</v>
      </c>
      <c r="C60" s="171">
        <v>1.0200000000000001E-2</v>
      </c>
      <c r="D60" s="164"/>
      <c r="E60" s="172">
        <v>41640</v>
      </c>
      <c r="F60" s="172" t="s">
        <v>911</v>
      </c>
      <c r="G60" s="173" t="s">
        <v>854</v>
      </c>
      <c r="H60" s="190">
        <f>C$27/12</f>
        <v>1.225E-3</v>
      </c>
      <c r="I60" s="188">
        <f>(SUM('1.  LRAMVA Summary'!D$55:D$63)+SUM('1.  LRAMVA Summary'!D$64:D$65)*(MONTH($E60)-1)/12)*$H60</f>
        <v>0</v>
      </c>
      <c r="J60" s="188">
        <f>(SUM('1.  LRAMVA Summary'!E$55:E$63)+SUM('1.  LRAMVA Summary'!E$64:E$65)*(MONTH($E60)-1)/12)*$H60</f>
        <v>0</v>
      </c>
      <c r="K60" s="188">
        <f>(SUM('1.  LRAMVA Summary'!F$55:F$63)+SUM('1.  LRAMVA Summary'!F$64:F$65)*(MONTH($E60)-1)/12)*$H60</f>
        <v>0</v>
      </c>
      <c r="L60" s="188">
        <f>(SUM('1.  LRAMVA Summary'!G$55:G$63)+SUM('1.  LRAMVA Summary'!G$64:G$65)*(MONTH($E60)-1)/12)*$H60</f>
        <v>0</v>
      </c>
      <c r="M60" s="188">
        <f>(SUM('1.  LRAMVA Summary'!H$55:H$63)+SUM('1.  LRAMVA Summary'!H$64:H$65)*(MONTH($E60)-1)/12)*$H60</f>
        <v>0</v>
      </c>
      <c r="N60" s="188">
        <f>(SUM('1.  LRAMVA Summary'!I$55:I$63)+SUM('1.  LRAMVA Summary'!I$64:I$65)*(MONTH($E60)-1)/12)*$H60</f>
        <v>0</v>
      </c>
      <c r="O60" s="188">
        <f>(SUM('1.  LRAMVA Summary'!J$55:J$63)+SUM('1.  LRAMVA Summary'!J$64:J$65)*(MONTH($E60)-1)/12)*$H60</f>
        <v>0</v>
      </c>
      <c r="P60" s="188">
        <f>(SUM('1.  LRAMVA Summary'!K$55:K$63)+SUM('1.  LRAMVA Summary'!K$64:K$65)*(MONTH($E60)-1)/12)*$H60</f>
        <v>0</v>
      </c>
      <c r="Q60" s="188">
        <f>(SUM('1.  LRAMVA Summary'!L$55:L$63)+SUM('1.  LRAMVA Summary'!L$64:L$65)*(MONTH($E60)-1)/12)*$H60</f>
        <v>0</v>
      </c>
      <c r="R60" s="188">
        <f>(SUM('1.  LRAMVA Summary'!M$55:M$63)+SUM('1.  LRAMVA Summary'!M$64:M$65)*(MONTH($E60)-1)/12)*$H60</f>
        <v>0</v>
      </c>
      <c r="S60" s="188">
        <f>(SUM('1.  LRAMVA Summary'!N$55:N$63)+SUM('1.  LRAMVA Summary'!N$64:N$65)*(MONTH($E60)-1)/12)*$H60</f>
        <v>0</v>
      </c>
      <c r="T60" s="188">
        <f>(SUM('1.  LRAMVA Summary'!O$55:O$63)+SUM('1.  LRAMVA Summary'!O$64:O$65)*(MONTH($E60)-1)/12)*$H60</f>
        <v>0</v>
      </c>
      <c r="U60" s="188">
        <f>(SUM('1.  LRAMVA Summary'!P$55:P$63)+SUM('1.  LRAMVA Summary'!P$64:P$65)*(MONTH($E60)-1)/12)*$H60</f>
        <v>0</v>
      </c>
      <c r="V60" s="188">
        <f>(SUM('1.  LRAMVA Summary'!Q$55:Q$63)+SUM('1.  LRAMVA Summary'!Q$64:Q$65)*(MONTH($E60)-1)/12)*$H60</f>
        <v>0</v>
      </c>
      <c r="W60" s="189">
        <f>SUM(I60:V60)</f>
        <v>0</v>
      </c>
    </row>
    <row r="61" spans="2:23">
      <c r="B61" s="171" t="s">
        <v>912</v>
      </c>
      <c r="C61" s="171">
        <v>2.1999999999999999E-2</v>
      </c>
      <c r="E61" s="172">
        <v>41671</v>
      </c>
      <c r="F61" s="172" t="s">
        <v>911</v>
      </c>
      <c r="G61" s="173" t="s">
        <v>854</v>
      </c>
      <c r="H61" s="187">
        <f>C$27/12</f>
        <v>1.225E-3</v>
      </c>
      <c r="I61" s="188">
        <f>(SUM('1.  LRAMVA Summary'!D$55:D$63)+SUM('1.  LRAMVA Summary'!D$64:D$65)*(MONTH($E61)-1)/12)*$H61</f>
        <v>0</v>
      </c>
      <c r="J61" s="188">
        <f>(SUM('1.  LRAMVA Summary'!E$55:E$63)+SUM('1.  LRAMVA Summary'!E$64:E$65)*(MONTH($E61)-1)/12)*$H61</f>
        <v>0</v>
      </c>
      <c r="K61" s="188">
        <f>(SUM('1.  LRAMVA Summary'!F$55:F$63)+SUM('1.  LRAMVA Summary'!F$64:F$65)*(MONTH($E61)-1)/12)*$H61</f>
        <v>0</v>
      </c>
      <c r="L61" s="188">
        <f>(SUM('1.  LRAMVA Summary'!G$55:G$63)+SUM('1.  LRAMVA Summary'!G$64:G$65)*(MONTH($E61)-1)/12)*$H61</f>
        <v>0</v>
      </c>
      <c r="M61" s="188">
        <f>(SUM('1.  LRAMVA Summary'!H$55:H$63)+SUM('1.  LRAMVA Summary'!H$64:H$65)*(MONTH($E61)-1)/12)*$H61</f>
        <v>0</v>
      </c>
      <c r="N61" s="188">
        <f>(SUM('1.  LRAMVA Summary'!I$55:I$63)+SUM('1.  LRAMVA Summary'!I$64:I$65)*(MONTH($E61)-1)/12)*$H61</f>
        <v>0</v>
      </c>
      <c r="O61" s="188">
        <f>(SUM('1.  LRAMVA Summary'!J$55:J$63)+SUM('1.  LRAMVA Summary'!J$64:J$65)*(MONTH($E61)-1)/12)*$H61</f>
        <v>0</v>
      </c>
      <c r="P61" s="188">
        <f>(SUM('1.  LRAMVA Summary'!K$55:K$63)+SUM('1.  LRAMVA Summary'!K$64:K$65)*(MONTH($E61)-1)/12)*$H61</f>
        <v>0</v>
      </c>
      <c r="Q61" s="188">
        <f>(SUM('1.  LRAMVA Summary'!L$55:L$63)+SUM('1.  LRAMVA Summary'!L$64:L$65)*(MONTH($E61)-1)/12)*$H61</f>
        <v>0</v>
      </c>
      <c r="R61" s="188">
        <f>(SUM('1.  LRAMVA Summary'!M$55:M$63)+SUM('1.  LRAMVA Summary'!M$64:M$65)*(MONTH($E61)-1)/12)*$H61</f>
        <v>0</v>
      </c>
      <c r="S61" s="188">
        <f>(SUM('1.  LRAMVA Summary'!N$55:N$63)+SUM('1.  LRAMVA Summary'!N$64:N$65)*(MONTH($E61)-1)/12)*$H61</f>
        <v>0</v>
      </c>
      <c r="T61" s="188">
        <f>(SUM('1.  LRAMVA Summary'!O$55:O$63)+SUM('1.  LRAMVA Summary'!O$64:O$65)*(MONTH($E61)-1)/12)*$H61</f>
        <v>0</v>
      </c>
      <c r="U61" s="188">
        <f>(SUM('1.  LRAMVA Summary'!P$55:P$63)+SUM('1.  LRAMVA Summary'!P$64:P$65)*(MONTH($E61)-1)/12)*$H61</f>
        <v>0</v>
      </c>
      <c r="V61" s="188">
        <f>(SUM('1.  LRAMVA Summary'!Q$55:Q$63)+SUM('1.  LRAMVA Summary'!Q$64:Q$65)*(MONTH($E61)-1)/12)*$H61</f>
        <v>0</v>
      </c>
      <c r="W61" s="189">
        <f t="shared" ref="W61:W71" si="15">SUM(I61:V61)</f>
        <v>0</v>
      </c>
    </row>
    <row r="62" spans="2:23">
      <c r="B62" s="192" t="s">
        <v>913</v>
      </c>
      <c r="C62" s="171">
        <v>3.8699999999999998E-2</v>
      </c>
      <c r="E62" s="172">
        <v>41699</v>
      </c>
      <c r="F62" s="172" t="s">
        <v>911</v>
      </c>
      <c r="G62" s="173" t="s">
        <v>854</v>
      </c>
      <c r="H62" s="187">
        <f>C$27/12</f>
        <v>1.225E-3</v>
      </c>
      <c r="I62" s="188">
        <f>(SUM('1.  LRAMVA Summary'!D$55:D$63)+SUM('1.  LRAMVA Summary'!D$64:D$65)*(MONTH($E62)-1)/12)*$H62</f>
        <v>0</v>
      </c>
      <c r="J62" s="188">
        <f>(SUM('1.  LRAMVA Summary'!E$55:E$63)+SUM('1.  LRAMVA Summary'!E$64:E$65)*(MONTH($E62)-1)/12)*$H62</f>
        <v>0</v>
      </c>
      <c r="K62" s="188">
        <f>(SUM('1.  LRAMVA Summary'!F$55:F$63)+SUM('1.  LRAMVA Summary'!F$64:F$65)*(MONTH($E62)-1)/12)*$H62</f>
        <v>0</v>
      </c>
      <c r="L62" s="188">
        <f>(SUM('1.  LRAMVA Summary'!G$55:G$63)+SUM('1.  LRAMVA Summary'!G$64:G$65)*(MONTH($E62)-1)/12)*$H62</f>
        <v>0</v>
      </c>
      <c r="M62" s="188">
        <f>(SUM('1.  LRAMVA Summary'!H$55:H$63)+SUM('1.  LRAMVA Summary'!H$64:H$65)*(MONTH($E62)-1)/12)*$H62</f>
        <v>0</v>
      </c>
      <c r="N62" s="188">
        <f>(SUM('1.  LRAMVA Summary'!I$55:I$63)+SUM('1.  LRAMVA Summary'!I$64:I$65)*(MONTH($E62)-1)/12)*$H62</f>
        <v>0</v>
      </c>
      <c r="O62" s="188">
        <f>(SUM('1.  LRAMVA Summary'!J$55:J$63)+SUM('1.  LRAMVA Summary'!J$64:J$65)*(MONTH($E62)-1)/12)*$H62</f>
        <v>0</v>
      </c>
      <c r="P62" s="188">
        <f>(SUM('1.  LRAMVA Summary'!K$55:K$63)+SUM('1.  LRAMVA Summary'!K$64:K$65)*(MONTH($E62)-1)/12)*$H62</f>
        <v>0</v>
      </c>
      <c r="Q62" s="188">
        <f>(SUM('1.  LRAMVA Summary'!L$55:L$63)+SUM('1.  LRAMVA Summary'!L$64:L$65)*(MONTH($E62)-1)/12)*$H62</f>
        <v>0</v>
      </c>
      <c r="R62" s="188">
        <f>(SUM('1.  LRAMVA Summary'!M$55:M$63)+SUM('1.  LRAMVA Summary'!M$64:M$65)*(MONTH($E62)-1)/12)*$H62</f>
        <v>0</v>
      </c>
      <c r="S62" s="188">
        <f>(SUM('1.  LRAMVA Summary'!N$55:N$63)+SUM('1.  LRAMVA Summary'!N$64:N$65)*(MONTH($E62)-1)/12)*$H62</f>
        <v>0</v>
      </c>
      <c r="T62" s="188">
        <f>(SUM('1.  LRAMVA Summary'!O$55:O$63)+SUM('1.  LRAMVA Summary'!O$64:O$65)*(MONTH($E62)-1)/12)*$H62</f>
        <v>0</v>
      </c>
      <c r="U62" s="188">
        <f>(SUM('1.  LRAMVA Summary'!P$55:P$63)+SUM('1.  LRAMVA Summary'!P$64:P$65)*(MONTH($E62)-1)/12)*$H62</f>
        <v>0</v>
      </c>
      <c r="V62" s="188">
        <f>(SUM('1.  LRAMVA Summary'!Q$55:Q$63)+SUM('1.  LRAMVA Summary'!Q$64:Q$65)*(MONTH($E62)-1)/12)*$H62</f>
        <v>0</v>
      </c>
      <c r="W62" s="189">
        <f t="shared" si="15"/>
        <v>0</v>
      </c>
    </row>
    <row r="63" spans="2:23">
      <c r="B63" s="192" t="s">
        <v>914</v>
      </c>
      <c r="C63" s="171">
        <v>4.7300000000000002E-2</v>
      </c>
      <c r="E63" s="172">
        <v>41730</v>
      </c>
      <c r="F63" s="172" t="s">
        <v>911</v>
      </c>
      <c r="G63" s="173" t="s">
        <v>858</v>
      </c>
      <c r="H63" s="190">
        <f>C$28/12</f>
        <v>1.225E-3</v>
      </c>
      <c r="I63" s="188">
        <f>(SUM('1.  LRAMVA Summary'!D$55:D$63)+SUM('1.  LRAMVA Summary'!D$64:D$65)*(MONTH($E63)-1)/12)*$H63</f>
        <v>0</v>
      </c>
      <c r="J63" s="188">
        <f>(SUM('1.  LRAMVA Summary'!E$55:E$63)+SUM('1.  LRAMVA Summary'!E$64:E$65)*(MONTH($E63)-1)/12)*$H63</f>
        <v>0</v>
      </c>
      <c r="K63" s="188">
        <f>(SUM('1.  LRAMVA Summary'!F$55:F$63)+SUM('1.  LRAMVA Summary'!F$64:F$65)*(MONTH($E63)-1)/12)*$H63</f>
        <v>0</v>
      </c>
      <c r="L63" s="188">
        <f>(SUM('1.  LRAMVA Summary'!G$55:G$63)+SUM('1.  LRAMVA Summary'!G$64:G$65)*(MONTH($E63)-1)/12)*$H63</f>
        <v>0</v>
      </c>
      <c r="M63" s="188">
        <f>(SUM('1.  LRAMVA Summary'!H$55:H$63)+SUM('1.  LRAMVA Summary'!H$64:H$65)*(MONTH($E63)-1)/12)*$H63</f>
        <v>0</v>
      </c>
      <c r="N63" s="188">
        <f>(SUM('1.  LRAMVA Summary'!I$55:I$63)+SUM('1.  LRAMVA Summary'!I$64:I$65)*(MONTH($E63)-1)/12)*$H63</f>
        <v>0</v>
      </c>
      <c r="O63" s="188">
        <f>(SUM('1.  LRAMVA Summary'!J$55:J$63)+SUM('1.  LRAMVA Summary'!J$64:J$65)*(MONTH($E63)-1)/12)*$H63</f>
        <v>0</v>
      </c>
      <c r="P63" s="188">
        <f>(SUM('1.  LRAMVA Summary'!K$55:K$63)+SUM('1.  LRAMVA Summary'!K$64:K$65)*(MONTH($E63)-1)/12)*$H63</f>
        <v>0</v>
      </c>
      <c r="Q63" s="188">
        <f>(SUM('1.  LRAMVA Summary'!L$55:L$63)+SUM('1.  LRAMVA Summary'!L$64:L$65)*(MONTH($E63)-1)/12)*$H63</f>
        <v>0</v>
      </c>
      <c r="R63" s="188">
        <f>(SUM('1.  LRAMVA Summary'!M$55:M$63)+SUM('1.  LRAMVA Summary'!M$64:M$65)*(MONTH($E63)-1)/12)*$H63</f>
        <v>0</v>
      </c>
      <c r="S63" s="188">
        <f>(SUM('1.  LRAMVA Summary'!N$55:N$63)+SUM('1.  LRAMVA Summary'!N$64:N$65)*(MONTH($E63)-1)/12)*$H63</f>
        <v>0</v>
      </c>
      <c r="T63" s="188">
        <f>(SUM('1.  LRAMVA Summary'!O$55:O$63)+SUM('1.  LRAMVA Summary'!O$64:O$65)*(MONTH($E63)-1)/12)*$H63</f>
        <v>0</v>
      </c>
      <c r="U63" s="188">
        <f>(SUM('1.  LRAMVA Summary'!P$55:P$63)+SUM('1.  LRAMVA Summary'!P$64:P$65)*(MONTH($E63)-1)/12)*$H63</f>
        <v>0</v>
      </c>
      <c r="V63" s="188">
        <f>(SUM('1.  LRAMVA Summary'!Q$55:Q$63)+SUM('1.  LRAMVA Summary'!Q$64:Q$65)*(MONTH($E63)-1)/12)*$H63</f>
        <v>0</v>
      </c>
      <c r="W63" s="189">
        <f t="shared" si="15"/>
        <v>0</v>
      </c>
    </row>
    <row r="64" spans="2:23">
      <c r="B64" s="192" t="s">
        <v>915</v>
      </c>
      <c r="C64" s="171">
        <v>4.9799999999999997E-2</v>
      </c>
      <c r="E64" s="172">
        <v>41760</v>
      </c>
      <c r="F64" s="172" t="s">
        <v>911</v>
      </c>
      <c r="G64" s="173" t="s">
        <v>858</v>
      </c>
      <c r="H64" s="187">
        <f>C$28/12</f>
        <v>1.225E-3</v>
      </c>
      <c r="I64" s="188">
        <f>(SUM('1.  LRAMVA Summary'!D$55:D$63)+SUM('1.  LRAMVA Summary'!D$64:D$65)*(MONTH($E64)-1)/12)*$H64</f>
        <v>0</v>
      </c>
      <c r="J64" s="188">
        <f>(SUM('1.  LRAMVA Summary'!E$55:E$63)+SUM('1.  LRAMVA Summary'!E$64:E$65)*(MONTH($E64)-1)/12)*$H64</f>
        <v>0</v>
      </c>
      <c r="K64" s="188">
        <f>(SUM('1.  LRAMVA Summary'!F$55:F$63)+SUM('1.  LRAMVA Summary'!F$64:F$65)*(MONTH($E64)-1)/12)*$H64</f>
        <v>0</v>
      </c>
      <c r="L64" s="188">
        <f>(SUM('1.  LRAMVA Summary'!G$55:G$63)+SUM('1.  LRAMVA Summary'!G$64:G$65)*(MONTH($E64)-1)/12)*$H64</f>
        <v>0</v>
      </c>
      <c r="M64" s="188">
        <f>(SUM('1.  LRAMVA Summary'!H$55:H$63)+SUM('1.  LRAMVA Summary'!H$64:H$65)*(MONTH($E64)-1)/12)*$H64</f>
        <v>0</v>
      </c>
      <c r="N64" s="188">
        <f>(SUM('1.  LRAMVA Summary'!I$55:I$63)+SUM('1.  LRAMVA Summary'!I$64:I$65)*(MONTH($E64)-1)/12)*$H64</f>
        <v>0</v>
      </c>
      <c r="O64" s="188">
        <f>(SUM('1.  LRAMVA Summary'!J$55:J$63)+SUM('1.  LRAMVA Summary'!J$64:J$65)*(MONTH($E64)-1)/12)*$H64</f>
        <v>0</v>
      </c>
      <c r="P64" s="188">
        <f>(SUM('1.  LRAMVA Summary'!K$55:K$63)+SUM('1.  LRAMVA Summary'!K$64:K$65)*(MONTH($E64)-1)/12)*$H64</f>
        <v>0</v>
      </c>
      <c r="Q64" s="188">
        <f>(SUM('1.  LRAMVA Summary'!L$55:L$63)+SUM('1.  LRAMVA Summary'!L$64:L$65)*(MONTH($E64)-1)/12)*$H64</f>
        <v>0</v>
      </c>
      <c r="R64" s="188">
        <f>(SUM('1.  LRAMVA Summary'!M$55:M$63)+SUM('1.  LRAMVA Summary'!M$64:M$65)*(MONTH($E64)-1)/12)*$H64</f>
        <v>0</v>
      </c>
      <c r="S64" s="188">
        <f>(SUM('1.  LRAMVA Summary'!N$55:N$63)+SUM('1.  LRAMVA Summary'!N$64:N$65)*(MONTH($E64)-1)/12)*$H64</f>
        <v>0</v>
      </c>
      <c r="T64" s="188">
        <f>(SUM('1.  LRAMVA Summary'!O$55:O$63)+SUM('1.  LRAMVA Summary'!O$64:O$65)*(MONTH($E64)-1)/12)*$H64</f>
        <v>0</v>
      </c>
      <c r="U64" s="188">
        <f>(SUM('1.  LRAMVA Summary'!P$55:P$63)+SUM('1.  LRAMVA Summary'!P$64:P$65)*(MONTH($E64)-1)/12)*$H64</f>
        <v>0</v>
      </c>
      <c r="V64" s="188">
        <f>(SUM('1.  LRAMVA Summary'!Q$55:Q$63)+SUM('1.  LRAMVA Summary'!Q$64:Q$65)*(MONTH($E64)-1)/12)*$H64</f>
        <v>0</v>
      </c>
      <c r="W64" s="189">
        <f t="shared" si="15"/>
        <v>0</v>
      </c>
    </row>
    <row r="65" spans="2:23">
      <c r="B65" s="192" t="s">
        <v>916</v>
      </c>
      <c r="C65" s="802">
        <v>4.9799999999999997E-2</v>
      </c>
      <c r="E65" s="172">
        <v>41791</v>
      </c>
      <c r="F65" s="172" t="s">
        <v>911</v>
      </c>
      <c r="G65" s="173" t="s">
        <v>858</v>
      </c>
      <c r="H65" s="187">
        <f>C$28/12</f>
        <v>1.225E-3</v>
      </c>
      <c r="I65" s="188">
        <f>(SUM('1.  LRAMVA Summary'!D$55:D$63)+SUM('1.  LRAMVA Summary'!D$64:D$65)*(MONTH($E65)-1)/12)*$H65</f>
        <v>0</v>
      </c>
      <c r="J65" s="188">
        <f>(SUM('1.  LRAMVA Summary'!E$55:E$63)+SUM('1.  LRAMVA Summary'!E$64:E$65)*(MONTH($E65)-1)/12)*$H65</f>
        <v>0</v>
      </c>
      <c r="K65" s="188">
        <f>(SUM('1.  LRAMVA Summary'!F$55:F$63)+SUM('1.  LRAMVA Summary'!F$64:F$65)*(MONTH($E65)-1)/12)*$H65</f>
        <v>0</v>
      </c>
      <c r="L65" s="188">
        <f>(SUM('1.  LRAMVA Summary'!G$55:G$63)+SUM('1.  LRAMVA Summary'!G$64:G$65)*(MONTH($E65)-1)/12)*$H65</f>
        <v>0</v>
      </c>
      <c r="M65" s="188">
        <f>(SUM('1.  LRAMVA Summary'!H$55:H$63)+SUM('1.  LRAMVA Summary'!H$64:H$65)*(MONTH($E65)-1)/12)*$H65</f>
        <v>0</v>
      </c>
      <c r="N65" s="188">
        <f>(SUM('1.  LRAMVA Summary'!I$55:I$63)+SUM('1.  LRAMVA Summary'!I$64:I$65)*(MONTH($E65)-1)/12)*$H65</f>
        <v>0</v>
      </c>
      <c r="O65" s="188">
        <f>(SUM('1.  LRAMVA Summary'!J$55:J$63)+SUM('1.  LRAMVA Summary'!J$64:J$65)*(MONTH($E65)-1)/12)*$H65</f>
        <v>0</v>
      </c>
      <c r="P65" s="188">
        <f>(SUM('1.  LRAMVA Summary'!K$55:K$63)+SUM('1.  LRAMVA Summary'!K$64:K$65)*(MONTH($E65)-1)/12)*$H65</f>
        <v>0</v>
      </c>
      <c r="Q65" s="188">
        <f>(SUM('1.  LRAMVA Summary'!L$55:L$63)+SUM('1.  LRAMVA Summary'!L$64:L$65)*(MONTH($E65)-1)/12)*$H65</f>
        <v>0</v>
      </c>
      <c r="R65" s="188">
        <f>(SUM('1.  LRAMVA Summary'!M$55:M$63)+SUM('1.  LRAMVA Summary'!M$64:M$65)*(MONTH($E65)-1)/12)*$H65</f>
        <v>0</v>
      </c>
      <c r="S65" s="188">
        <f>(SUM('1.  LRAMVA Summary'!N$55:N$63)+SUM('1.  LRAMVA Summary'!N$64:N$65)*(MONTH($E65)-1)/12)*$H65</f>
        <v>0</v>
      </c>
      <c r="T65" s="188">
        <f>(SUM('1.  LRAMVA Summary'!O$55:O$63)+SUM('1.  LRAMVA Summary'!O$64:O$65)*(MONTH($E65)-1)/12)*$H65</f>
        <v>0</v>
      </c>
      <c r="U65" s="188">
        <f>(SUM('1.  LRAMVA Summary'!P$55:P$63)+SUM('1.  LRAMVA Summary'!P$64:P$65)*(MONTH($E65)-1)/12)*$H65</f>
        <v>0</v>
      </c>
      <c r="V65" s="188">
        <f>(SUM('1.  LRAMVA Summary'!Q$55:Q$63)+SUM('1.  LRAMVA Summary'!Q$64:Q$65)*(MONTH($E65)-1)/12)*$H65</f>
        <v>0</v>
      </c>
      <c r="W65" s="189">
        <f t="shared" si="15"/>
        <v>0</v>
      </c>
    </row>
    <row r="66" spans="2:23">
      <c r="B66" s="192" t="s">
        <v>917</v>
      </c>
      <c r="C66" s="802">
        <v>5.4899999999999997E-2</v>
      </c>
      <c r="E66" s="172">
        <v>41821</v>
      </c>
      <c r="F66" s="172" t="s">
        <v>911</v>
      </c>
      <c r="G66" s="173" t="s">
        <v>862</v>
      </c>
      <c r="H66" s="190">
        <f>C$29/12</f>
        <v>1.225E-3</v>
      </c>
      <c r="I66" s="188">
        <f>(SUM('1.  LRAMVA Summary'!D$55:D$63)+SUM('1.  LRAMVA Summary'!D$64:D$65)*(MONTH($E66)-1)/12)*$H66</f>
        <v>0</v>
      </c>
      <c r="J66" s="188">
        <f>(SUM('1.  LRAMVA Summary'!E$55:E$63)+SUM('1.  LRAMVA Summary'!E$64:E$65)*(MONTH($E66)-1)/12)*$H66</f>
        <v>0</v>
      </c>
      <c r="K66" s="188">
        <f>(SUM('1.  LRAMVA Summary'!F$55:F$63)+SUM('1.  LRAMVA Summary'!F$64:F$65)*(MONTH($E66)-1)/12)*$H66</f>
        <v>0</v>
      </c>
      <c r="L66" s="188">
        <f>(SUM('1.  LRAMVA Summary'!G$55:G$63)+SUM('1.  LRAMVA Summary'!G$64:G$65)*(MONTH($E66)-1)/12)*$H66</f>
        <v>0</v>
      </c>
      <c r="M66" s="188">
        <f>(SUM('1.  LRAMVA Summary'!H$55:H$63)+SUM('1.  LRAMVA Summary'!H$64:H$65)*(MONTH($E66)-1)/12)*$H66</f>
        <v>0</v>
      </c>
      <c r="N66" s="188">
        <f>(SUM('1.  LRAMVA Summary'!I$55:I$63)+SUM('1.  LRAMVA Summary'!I$64:I$65)*(MONTH($E66)-1)/12)*$H66</f>
        <v>0</v>
      </c>
      <c r="O66" s="188">
        <f>(SUM('1.  LRAMVA Summary'!J$55:J$63)+SUM('1.  LRAMVA Summary'!J$64:J$65)*(MONTH($E66)-1)/12)*$H66</f>
        <v>0</v>
      </c>
      <c r="P66" s="188">
        <f>(SUM('1.  LRAMVA Summary'!K$55:K$63)+SUM('1.  LRAMVA Summary'!K$64:K$65)*(MONTH($E66)-1)/12)*$H66</f>
        <v>0</v>
      </c>
      <c r="Q66" s="188">
        <f>(SUM('1.  LRAMVA Summary'!L$55:L$63)+SUM('1.  LRAMVA Summary'!L$64:L$65)*(MONTH($E66)-1)/12)*$H66</f>
        <v>0</v>
      </c>
      <c r="R66" s="188">
        <f>(SUM('1.  LRAMVA Summary'!M$55:M$63)+SUM('1.  LRAMVA Summary'!M$64:M$65)*(MONTH($E66)-1)/12)*$H66</f>
        <v>0</v>
      </c>
      <c r="S66" s="188">
        <f>(SUM('1.  LRAMVA Summary'!N$55:N$63)+SUM('1.  LRAMVA Summary'!N$64:N$65)*(MONTH($E66)-1)/12)*$H66</f>
        <v>0</v>
      </c>
      <c r="T66" s="188">
        <f>(SUM('1.  LRAMVA Summary'!O$55:O$63)+SUM('1.  LRAMVA Summary'!O$64:O$65)*(MONTH($E66)-1)/12)*$H66</f>
        <v>0</v>
      </c>
      <c r="U66" s="188">
        <f>(SUM('1.  LRAMVA Summary'!P$55:P$63)+SUM('1.  LRAMVA Summary'!P$64:P$65)*(MONTH($E66)-1)/12)*$H66</f>
        <v>0</v>
      </c>
      <c r="V66" s="188">
        <f>(SUM('1.  LRAMVA Summary'!Q$55:Q$63)+SUM('1.  LRAMVA Summary'!Q$64:Q$65)*(MONTH($E66)-1)/12)*$H66</f>
        <v>0</v>
      </c>
      <c r="W66" s="189">
        <f t="shared" si="15"/>
        <v>0</v>
      </c>
    </row>
    <row r="67" spans="2:23">
      <c r="B67" s="192" t="s">
        <v>918</v>
      </c>
      <c r="C67" s="802">
        <v>5.4899999999999997E-2</v>
      </c>
      <c r="E67" s="172">
        <v>41852</v>
      </c>
      <c r="F67" s="172" t="s">
        <v>911</v>
      </c>
      <c r="G67" s="173" t="s">
        <v>862</v>
      </c>
      <c r="H67" s="187">
        <f>C$29/12</f>
        <v>1.225E-3</v>
      </c>
      <c r="I67" s="188">
        <f>(SUM('1.  LRAMVA Summary'!D$55:D$63)+SUM('1.  LRAMVA Summary'!D$64:D$65)*(MONTH($E67)-1)/12)*$H67</f>
        <v>0</v>
      </c>
      <c r="J67" s="188">
        <f>(SUM('1.  LRAMVA Summary'!E$55:E$63)+SUM('1.  LRAMVA Summary'!E$64:E$65)*(MONTH($E67)-1)/12)*$H67</f>
        <v>0</v>
      </c>
      <c r="K67" s="188">
        <f>(SUM('1.  LRAMVA Summary'!F$55:F$63)+SUM('1.  LRAMVA Summary'!F$64:F$65)*(MONTH($E67)-1)/12)*$H67</f>
        <v>0</v>
      </c>
      <c r="L67" s="188">
        <f>(SUM('1.  LRAMVA Summary'!G$55:G$63)+SUM('1.  LRAMVA Summary'!G$64:G$65)*(MONTH($E67)-1)/12)*$H67</f>
        <v>0</v>
      </c>
      <c r="M67" s="188">
        <f>(SUM('1.  LRAMVA Summary'!H$55:H$63)+SUM('1.  LRAMVA Summary'!H$64:H$65)*(MONTH($E67)-1)/12)*$H67</f>
        <v>0</v>
      </c>
      <c r="N67" s="188">
        <f>(SUM('1.  LRAMVA Summary'!I$55:I$63)+SUM('1.  LRAMVA Summary'!I$64:I$65)*(MONTH($E67)-1)/12)*$H67</f>
        <v>0</v>
      </c>
      <c r="O67" s="188">
        <f>(SUM('1.  LRAMVA Summary'!J$55:J$63)+SUM('1.  LRAMVA Summary'!J$64:J$65)*(MONTH($E67)-1)/12)*$H67</f>
        <v>0</v>
      </c>
      <c r="P67" s="188">
        <f>(SUM('1.  LRAMVA Summary'!K$55:K$63)+SUM('1.  LRAMVA Summary'!K$64:K$65)*(MONTH($E67)-1)/12)*$H67</f>
        <v>0</v>
      </c>
      <c r="Q67" s="188">
        <f>(SUM('1.  LRAMVA Summary'!L$55:L$63)+SUM('1.  LRAMVA Summary'!L$64:L$65)*(MONTH($E67)-1)/12)*$H67</f>
        <v>0</v>
      </c>
      <c r="R67" s="188">
        <f>(SUM('1.  LRAMVA Summary'!M$55:M$63)+SUM('1.  LRAMVA Summary'!M$64:M$65)*(MONTH($E67)-1)/12)*$H67</f>
        <v>0</v>
      </c>
      <c r="S67" s="188">
        <f>(SUM('1.  LRAMVA Summary'!N$55:N$63)+SUM('1.  LRAMVA Summary'!N$64:N$65)*(MONTH($E67)-1)/12)*$H67</f>
        <v>0</v>
      </c>
      <c r="T67" s="188">
        <f>(SUM('1.  LRAMVA Summary'!O$55:O$63)+SUM('1.  LRAMVA Summary'!O$64:O$65)*(MONTH($E67)-1)/12)*$H67</f>
        <v>0</v>
      </c>
      <c r="U67" s="188">
        <f>(SUM('1.  LRAMVA Summary'!P$55:P$63)+SUM('1.  LRAMVA Summary'!P$64:P$65)*(MONTH($E67)-1)/12)*$H67</f>
        <v>0</v>
      </c>
      <c r="V67" s="188">
        <f>(SUM('1.  LRAMVA Summary'!Q$55:Q$63)+SUM('1.  LRAMVA Summary'!Q$64:Q$65)*(MONTH($E67)-1)/12)*$H67</f>
        <v>0</v>
      </c>
      <c r="W67" s="189">
        <f t="shared" si="15"/>
        <v>0</v>
      </c>
    </row>
    <row r="68" spans="2:23">
      <c r="B68" s="192" t="s">
        <v>919</v>
      </c>
      <c r="C68" s="802">
        <v>5.4899999999999997E-2</v>
      </c>
      <c r="E68" s="172">
        <v>41883</v>
      </c>
      <c r="F68" s="172" t="s">
        <v>911</v>
      </c>
      <c r="G68" s="173" t="s">
        <v>862</v>
      </c>
      <c r="H68" s="187">
        <f>C$29/12</f>
        <v>1.225E-3</v>
      </c>
      <c r="I68" s="188">
        <f>(SUM('1.  LRAMVA Summary'!D$55:D$63)+SUM('1.  LRAMVA Summary'!D$64:D$65)*(MONTH($E68)-1)/12)*$H68</f>
        <v>0</v>
      </c>
      <c r="J68" s="188">
        <f>(SUM('1.  LRAMVA Summary'!E$55:E$63)+SUM('1.  LRAMVA Summary'!E$64:E$65)*(MONTH($E68)-1)/12)*$H68</f>
        <v>0</v>
      </c>
      <c r="K68" s="188">
        <f>(SUM('1.  LRAMVA Summary'!F$55:F$63)+SUM('1.  LRAMVA Summary'!F$64:F$65)*(MONTH($E68)-1)/12)*$H68</f>
        <v>0</v>
      </c>
      <c r="L68" s="188">
        <f>(SUM('1.  LRAMVA Summary'!G$55:G$63)+SUM('1.  LRAMVA Summary'!G$64:G$65)*(MONTH($E68)-1)/12)*$H68</f>
        <v>0</v>
      </c>
      <c r="M68" s="188">
        <f>(SUM('1.  LRAMVA Summary'!H$55:H$63)+SUM('1.  LRAMVA Summary'!H$64:H$65)*(MONTH($E68)-1)/12)*$H68</f>
        <v>0</v>
      </c>
      <c r="N68" s="188">
        <f>(SUM('1.  LRAMVA Summary'!I$55:I$63)+SUM('1.  LRAMVA Summary'!I$64:I$65)*(MONTH($E68)-1)/12)*$H68</f>
        <v>0</v>
      </c>
      <c r="O68" s="188">
        <f>(SUM('1.  LRAMVA Summary'!J$55:J$63)+SUM('1.  LRAMVA Summary'!J$64:J$65)*(MONTH($E68)-1)/12)*$H68</f>
        <v>0</v>
      </c>
      <c r="P68" s="188">
        <f>(SUM('1.  LRAMVA Summary'!K$55:K$63)+SUM('1.  LRAMVA Summary'!K$64:K$65)*(MONTH($E68)-1)/12)*$H68</f>
        <v>0</v>
      </c>
      <c r="Q68" s="188">
        <f>(SUM('1.  LRAMVA Summary'!L$55:L$63)+SUM('1.  LRAMVA Summary'!L$64:L$65)*(MONTH($E68)-1)/12)*$H68</f>
        <v>0</v>
      </c>
      <c r="R68" s="188">
        <f>(SUM('1.  LRAMVA Summary'!M$55:M$63)+SUM('1.  LRAMVA Summary'!M$64:M$65)*(MONTH($E68)-1)/12)*$H68</f>
        <v>0</v>
      </c>
      <c r="S68" s="188">
        <f>(SUM('1.  LRAMVA Summary'!N$55:N$63)+SUM('1.  LRAMVA Summary'!N$64:N$65)*(MONTH($E68)-1)/12)*$H68</f>
        <v>0</v>
      </c>
      <c r="T68" s="188">
        <f>(SUM('1.  LRAMVA Summary'!O$55:O$63)+SUM('1.  LRAMVA Summary'!O$64:O$65)*(MONTH($E68)-1)/12)*$H68</f>
        <v>0</v>
      </c>
      <c r="U68" s="188">
        <f>(SUM('1.  LRAMVA Summary'!P$55:P$63)+SUM('1.  LRAMVA Summary'!P$64:P$65)*(MONTH($E68)-1)/12)*$H68</f>
        <v>0</v>
      </c>
      <c r="V68" s="188">
        <f>(SUM('1.  LRAMVA Summary'!Q$55:Q$63)+SUM('1.  LRAMVA Summary'!Q$64:Q$65)*(MONTH($E68)-1)/12)*$H68</f>
        <v>0</v>
      </c>
      <c r="W68" s="189">
        <f t="shared" si="15"/>
        <v>0</v>
      </c>
    </row>
    <row r="69" spans="2:23">
      <c r="B69" s="192" t="s">
        <v>920</v>
      </c>
      <c r="C69" s="802">
        <v>5.1999999999999998E-2</v>
      </c>
      <c r="E69" s="172">
        <v>41913</v>
      </c>
      <c r="F69" s="172" t="s">
        <v>911</v>
      </c>
      <c r="G69" s="173" t="s">
        <v>866</v>
      </c>
      <c r="H69" s="190">
        <f>C$30/12</f>
        <v>1.225E-3</v>
      </c>
      <c r="I69" s="188">
        <f>(SUM('1.  LRAMVA Summary'!D$55:D$63)+SUM('1.  LRAMVA Summary'!D$64:D$65)*(MONTH($E69)-1)/12)*$H69</f>
        <v>0</v>
      </c>
      <c r="J69" s="188">
        <f>(SUM('1.  LRAMVA Summary'!E$55:E$63)+SUM('1.  LRAMVA Summary'!E$64:E$65)*(MONTH($E69)-1)/12)*$H69</f>
        <v>0</v>
      </c>
      <c r="K69" s="188">
        <f>(SUM('1.  LRAMVA Summary'!F$55:F$63)+SUM('1.  LRAMVA Summary'!F$64:F$65)*(MONTH($E69)-1)/12)*$H69</f>
        <v>0</v>
      </c>
      <c r="L69" s="188">
        <f>(SUM('1.  LRAMVA Summary'!G$55:G$63)+SUM('1.  LRAMVA Summary'!G$64:G$65)*(MONTH($E69)-1)/12)*$H69</f>
        <v>0</v>
      </c>
      <c r="M69" s="188">
        <f>(SUM('1.  LRAMVA Summary'!H$55:H$63)+SUM('1.  LRAMVA Summary'!H$64:H$65)*(MONTH($E69)-1)/12)*$H69</f>
        <v>0</v>
      </c>
      <c r="N69" s="188">
        <f>(SUM('1.  LRAMVA Summary'!I$55:I$63)+SUM('1.  LRAMVA Summary'!I$64:I$65)*(MONTH($E69)-1)/12)*$H69</f>
        <v>0</v>
      </c>
      <c r="O69" s="188">
        <f>(SUM('1.  LRAMVA Summary'!J$55:J$63)+SUM('1.  LRAMVA Summary'!J$64:J$65)*(MONTH($E69)-1)/12)*$H69</f>
        <v>0</v>
      </c>
      <c r="P69" s="188">
        <f>(SUM('1.  LRAMVA Summary'!K$55:K$63)+SUM('1.  LRAMVA Summary'!K$64:K$65)*(MONTH($E69)-1)/12)*$H69</f>
        <v>0</v>
      </c>
      <c r="Q69" s="188">
        <f>(SUM('1.  LRAMVA Summary'!L$55:L$63)+SUM('1.  LRAMVA Summary'!L$64:L$65)*(MONTH($E69)-1)/12)*$H69</f>
        <v>0</v>
      </c>
      <c r="R69" s="188">
        <f>(SUM('1.  LRAMVA Summary'!M$55:M$63)+SUM('1.  LRAMVA Summary'!M$64:M$65)*(MONTH($E69)-1)/12)*$H69</f>
        <v>0</v>
      </c>
      <c r="S69" s="188">
        <f>(SUM('1.  LRAMVA Summary'!N$55:N$63)+SUM('1.  LRAMVA Summary'!N$64:N$65)*(MONTH($E69)-1)/12)*$H69</f>
        <v>0</v>
      </c>
      <c r="T69" s="188">
        <f>(SUM('1.  LRAMVA Summary'!O$55:O$63)+SUM('1.  LRAMVA Summary'!O$64:O$65)*(MONTH($E69)-1)/12)*$H69</f>
        <v>0</v>
      </c>
      <c r="U69" s="188">
        <f>(SUM('1.  LRAMVA Summary'!P$55:P$63)+SUM('1.  LRAMVA Summary'!P$64:P$65)*(MONTH($E69)-1)/12)*$H69</f>
        <v>0</v>
      </c>
      <c r="V69" s="188">
        <f>(SUM('1.  LRAMVA Summary'!Q$55:Q$63)+SUM('1.  LRAMVA Summary'!Q$64:Q$65)*(MONTH($E69)-1)/12)*$H69</f>
        <v>0</v>
      </c>
      <c r="W69" s="189">
        <f t="shared" si="15"/>
        <v>0</v>
      </c>
    </row>
    <row r="70" spans="2:23">
      <c r="B70" s="192" t="s">
        <v>921</v>
      </c>
      <c r="C70" s="802">
        <v>4.3999999999999997E-2</v>
      </c>
      <c r="E70" s="172">
        <v>41944</v>
      </c>
      <c r="F70" s="172" t="s">
        <v>911</v>
      </c>
      <c r="G70" s="173" t="s">
        <v>866</v>
      </c>
      <c r="H70" s="187">
        <f>C$30/12</f>
        <v>1.225E-3</v>
      </c>
      <c r="I70" s="188">
        <f>(SUM('1.  LRAMVA Summary'!D$55:D$63)+SUM('1.  LRAMVA Summary'!D$64:D$65)*(MONTH($E70)-1)/12)*$H70</f>
        <v>0</v>
      </c>
      <c r="J70" s="188">
        <f>(SUM('1.  LRAMVA Summary'!E$55:E$63)+SUM('1.  LRAMVA Summary'!E$64:E$65)*(MONTH($E70)-1)/12)*$H70</f>
        <v>0</v>
      </c>
      <c r="K70" s="188">
        <f>(SUM('1.  LRAMVA Summary'!F$55:F$63)+SUM('1.  LRAMVA Summary'!F$64:F$65)*(MONTH($E70)-1)/12)*$H70</f>
        <v>0</v>
      </c>
      <c r="L70" s="188">
        <f>(SUM('1.  LRAMVA Summary'!G$55:G$63)+SUM('1.  LRAMVA Summary'!G$64:G$65)*(MONTH($E70)-1)/12)*$H70</f>
        <v>0</v>
      </c>
      <c r="M70" s="188">
        <f>(SUM('1.  LRAMVA Summary'!H$55:H$63)+SUM('1.  LRAMVA Summary'!H$64:H$65)*(MONTH($E70)-1)/12)*$H70</f>
        <v>0</v>
      </c>
      <c r="N70" s="188">
        <f>(SUM('1.  LRAMVA Summary'!I$55:I$63)+SUM('1.  LRAMVA Summary'!I$64:I$65)*(MONTH($E70)-1)/12)*$H70</f>
        <v>0</v>
      </c>
      <c r="O70" s="188">
        <f>(SUM('1.  LRAMVA Summary'!J$55:J$63)+SUM('1.  LRAMVA Summary'!J$64:J$65)*(MONTH($E70)-1)/12)*$H70</f>
        <v>0</v>
      </c>
      <c r="P70" s="188">
        <f>(SUM('1.  LRAMVA Summary'!K$55:K$63)+SUM('1.  LRAMVA Summary'!K$64:K$65)*(MONTH($E70)-1)/12)*$H70</f>
        <v>0</v>
      </c>
      <c r="Q70" s="188">
        <f>(SUM('1.  LRAMVA Summary'!L$55:L$63)+SUM('1.  LRAMVA Summary'!L$64:L$65)*(MONTH($E70)-1)/12)*$H70</f>
        <v>0</v>
      </c>
      <c r="R70" s="188">
        <f>(SUM('1.  LRAMVA Summary'!M$55:M$63)+SUM('1.  LRAMVA Summary'!M$64:M$65)*(MONTH($E70)-1)/12)*$H70</f>
        <v>0</v>
      </c>
      <c r="S70" s="188">
        <f>(SUM('1.  LRAMVA Summary'!N$55:N$63)+SUM('1.  LRAMVA Summary'!N$64:N$65)*(MONTH($E70)-1)/12)*$H70</f>
        <v>0</v>
      </c>
      <c r="T70" s="188">
        <f>(SUM('1.  LRAMVA Summary'!O$55:O$63)+SUM('1.  LRAMVA Summary'!O$64:O$65)*(MONTH($E70)-1)/12)*$H70</f>
        <v>0</v>
      </c>
      <c r="U70" s="188">
        <f>(SUM('1.  LRAMVA Summary'!P$55:P$63)+SUM('1.  LRAMVA Summary'!P$64:P$65)*(MONTH($E70)-1)/12)*$H70</f>
        <v>0</v>
      </c>
      <c r="V70" s="188">
        <f>(SUM('1.  LRAMVA Summary'!Q$55:Q$63)+SUM('1.  LRAMVA Summary'!Q$64:Q$65)*(MONTH($E70)-1)/12)*$H70</f>
        <v>0</v>
      </c>
      <c r="W70" s="189">
        <f t="shared" si="15"/>
        <v>0</v>
      </c>
    </row>
    <row r="71" spans="2:23">
      <c r="B71" s="654"/>
      <c r="C71" s="654"/>
      <c r="E71" s="172">
        <v>41974</v>
      </c>
      <c r="F71" s="172" t="s">
        <v>911</v>
      </c>
      <c r="G71" s="173" t="s">
        <v>866</v>
      </c>
      <c r="H71" s="187">
        <f>C$30/12</f>
        <v>1.225E-3</v>
      </c>
      <c r="I71" s="188">
        <f>(SUM('1.  LRAMVA Summary'!D$55:D$63)+SUM('1.  LRAMVA Summary'!D$64:D$65)*(MONTH($E71)-1)/12)*$H71</f>
        <v>0</v>
      </c>
      <c r="J71" s="188">
        <f>(SUM('1.  LRAMVA Summary'!E$55:E$63)+SUM('1.  LRAMVA Summary'!E$64:E$65)*(MONTH($E71)-1)/12)*$H71</f>
        <v>0</v>
      </c>
      <c r="K71" s="188">
        <f>(SUM('1.  LRAMVA Summary'!F$55:F$63)+SUM('1.  LRAMVA Summary'!F$64:F$65)*(MONTH($E71)-1)/12)*$H71</f>
        <v>0</v>
      </c>
      <c r="L71" s="188">
        <f>(SUM('1.  LRAMVA Summary'!G$55:G$63)+SUM('1.  LRAMVA Summary'!G$64:G$65)*(MONTH($E71)-1)/12)*$H71</f>
        <v>0</v>
      </c>
      <c r="M71" s="188">
        <f>(SUM('1.  LRAMVA Summary'!H$55:H$63)+SUM('1.  LRAMVA Summary'!H$64:H$65)*(MONTH($E71)-1)/12)*$H71</f>
        <v>0</v>
      </c>
      <c r="N71" s="188">
        <f>(SUM('1.  LRAMVA Summary'!I$55:I$63)+SUM('1.  LRAMVA Summary'!I$64:I$65)*(MONTH($E71)-1)/12)*$H71</f>
        <v>0</v>
      </c>
      <c r="O71" s="188">
        <f>(SUM('1.  LRAMVA Summary'!J$55:J$63)+SUM('1.  LRAMVA Summary'!J$64:J$65)*(MONTH($E71)-1)/12)*$H71</f>
        <v>0</v>
      </c>
      <c r="P71" s="188">
        <f>(SUM('1.  LRAMVA Summary'!K$55:K$63)+SUM('1.  LRAMVA Summary'!K$64:K$65)*(MONTH($E71)-1)/12)*$H71</f>
        <v>0</v>
      </c>
      <c r="Q71" s="188">
        <f>(SUM('1.  LRAMVA Summary'!L$55:L$63)+SUM('1.  LRAMVA Summary'!L$64:L$65)*(MONTH($E71)-1)/12)*$H71</f>
        <v>0</v>
      </c>
      <c r="R71" s="188">
        <f>(SUM('1.  LRAMVA Summary'!M$55:M$63)+SUM('1.  LRAMVA Summary'!M$64:M$65)*(MONTH($E71)-1)/12)*$H71</f>
        <v>0</v>
      </c>
      <c r="S71" s="188">
        <f>(SUM('1.  LRAMVA Summary'!N$55:N$63)+SUM('1.  LRAMVA Summary'!N$64:N$65)*(MONTH($E71)-1)/12)*$H71</f>
        <v>0</v>
      </c>
      <c r="T71" s="188">
        <f>(SUM('1.  LRAMVA Summary'!O$55:O$63)+SUM('1.  LRAMVA Summary'!O$64:O$65)*(MONTH($E71)-1)/12)*$H71</f>
        <v>0</v>
      </c>
      <c r="U71" s="188">
        <f>(SUM('1.  LRAMVA Summary'!P$55:P$63)+SUM('1.  LRAMVA Summary'!P$64:P$65)*(MONTH($E71)-1)/12)*$H71</f>
        <v>0</v>
      </c>
      <c r="V71" s="188">
        <f>(SUM('1.  LRAMVA Summary'!Q$55:Q$63)+SUM('1.  LRAMVA Summary'!Q$64:Q$65)*(MONTH($E71)-1)/12)*$H71</f>
        <v>0</v>
      </c>
      <c r="W71" s="189">
        <f t="shared" si="15"/>
        <v>0</v>
      </c>
    </row>
    <row r="72" spans="2:23" ht="15" thickBot="1">
      <c r="B72" s="654"/>
      <c r="C72" s="654"/>
      <c r="E72" s="174" t="s">
        <v>922</v>
      </c>
      <c r="F72" s="174"/>
      <c r="G72" s="175"/>
      <c r="H72" s="176"/>
      <c r="I72" s="177">
        <f>SUM(I59:I71)</f>
        <v>0</v>
      </c>
      <c r="J72" s="177">
        <f t="shared" ref="J72:V72" si="16">SUM(J59:J71)</f>
        <v>0</v>
      </c>
      <c r="K72" s="177">
        <f t="shared" si="16"/>
        <v>0</v>
      </c>
      <c r="L72" s="177">
        <f t="shared" si="16"/>
        <v>0</v>
      </c>
      <c r="M72" s="177">
        <f t="shared" si="16"/>
        <v>0</v>
      </c>
      <c r="N72" s="177">
        <f t="shared" si="16"/>
        <v>0</v>
      </c>
      <c r="O72" s="177">
        <f t="shared" si="16"/>
        <v>0</v>
      </c>
      <c r="P72" s="177">
        <f t="shared" si="16"/>
        <v>0</v>
      </c>
      <c r="Q72" s="177">
        <f t="shared" si="16"/>
        <v>0</v>
      </c>
      <c r="R72" s="177">
        <f t="shared" si="16"/>
        <v>0</v>
      </c>
      <c r="S72" s="177">
        <f t="shared" si="16"/>
        <v>0</v>
      </c>
      <c r="T72" s="177">
        <f t="shared" si="16"/>
        <v>0</v>
      </c>
      <c r="U72" s="177">
        <f t="shared" si="16"/>
        <v>0</v>
      </c>
      <c r="V72" s="177">
        <f t="shared" si="16"/>
        <v>0</v>
      </c>
      <c r="W72" s="177">
        <f>SUM(W59:W71)</f>
        <v>0</v>
      </c>
    </row>
    <row r="73" spans="2:23" ht="15" thickTop="1">
      <c r="B73" s="654"/>
      <c r="C73" s="654"/>
      <c r="E73" s="178" t="s">
        <v>208</v>
      </c>
      <c r="F73" s="178"/>
      <c r="G73" s="179"/>
      <c r="H73" s="180"/>
      <c r="I73" s="181"/>
      <c r="J73" s="181"/>
      <c r="K73" s="181"/>
      <c r="L73" s="181"/>
      <c r="M73" s="181"/>
      <c r="N73" s="181"/>
      <c r="O73" s="181"/>
      <c r="P73" s="181"/>
      <c r="Q73" s="181"/>
      <c r="R73" s="181"/>
      <c r="S73" s="181"/>
      <c r="T73" s="181"/>
      <c r="U73" s="181"/>
      <c r="V73" s="181"/>
      <c r="W73" s="182"/>
    </row>
    <row r="74" spans="2:23">
      <c r="B74" s="654"/>
      <c r="C74" s="654"/>
      <c r="E74" s="183" t="s">
        <v>923</v>
      </c>
      <c r="F74" s="183"/>
      <c r="G74" s="184"/>
      <c r="H74" s="185"/>
      <c r="I74" s="186">
        <f t="shared" ref="I74:O74" si="17">I72+I73</f>
        <v>0</v>
      </c>
      <c r="J74" s="186">
        <f t="shared" si="17"/>
        <v>0</v>
      </c>
      <c r="K74" s="186">
        <f t="shared" si="17"/>
        <v>0</v>
      </c>
      <c r="L74" s="186">
        <f t="shared" si="17"/>
        <v>0</v>
      </c>
      <c r="M74" s="186">
        <f t="shared" si="17"/>
        <v>0</v>
      </c>
      <c r="N74" s="186">
        <f t="shared" si="17"/>
        <v>0</v>
      </c>
      <c r="O74" s="186">
        <f t="shared" si="17"/>
        <v>0</v>
      </c>
      <c r="P74" s="186">
        <f t="shared" ref="P74:V74" si="18">P72+P73</f>
        <v>0</v>
      </c>
      <c r="Q74" s="186">
        <f t="shared" si="18"/>
        <v>0</v>
      </c>
      <c r="R74" s="186">
        <f t="shared" si="18"/>
        <v>0</v>
      </c>
      <c r="S74" s="186">
        <f t="shared" si="18"/>
        <v>0</v>
      </c>
      <c r="T74" s="186">
        <f t="shared" si="18"/>
        <v>0</v>
      </c>
      <c r="U74" s="186">
        <f t="shared" si="18"/>
        <v>0</v>
      </c>
      <c r="V74" s="186">
        <f t="shared" si="18"/>
        <v>0</v>
      </c>
      <c r="W74" s="186">
        <f>W72+W73</f>
        <v>0</v>
      </c>
    </row>
    <row r="75" spans="2:23">
      <c r="B75" s="654"/>
      <c r="C75" s="654"/>
      <c r="E75" s="172">
        <v>42005</v>
      </c>
      <c r="F75" s="172" t="s">
        <v>924</v>
      </c>
      <c r="G75" s="173" t="s">
        <v>854</v>
      </c>
      <c r="H75" s="187">
        <f>C$31/12</f>
        <v>1.225E-3</v>
      </c>
      <c r="I75" s="188">
        <f>(SUM('1.  LRAMVA Summary'!D$55:D$66)+SUM('1.  LRAMVA Summary'!D$67:D$68)*(MONTH($E75)-1)/12)*$H75</f>
        <v>0</v>
      </c>
      <c r="J75" s="188">
        <f>(SUM('1.  LRAMVA Summary'!E$55:E$66)+SUM('1.  LRAMVA Summary'!E$67:E$68)*(MONTH($E75)-1)/12)*$H75</f>
        <v>0</v>
      </c>
      <c r="K75" s="188">
        <f>(SUM('1.  LRAMVA Summary'!F$55:F$66)+SUM('1.  LRAMVA Summary'!F$67:F$68)*(MONTH($E75)-1)/12)*$H75</f>
        <v>0</v>
      </c>
      <c r="L75" s="188">
        <f>(SUM('1.  LRAMVA Summary'!G$55:G$66)+SUM('1.  LRAMVA Summary'!G$67:G$68)*(MONTH($E75)-1)/12)*$H75</f>
        <v>0</v>
      </c>
      <c r="M75" s="188">
        <f>(SUM('1.  LRAMVA Summary'!H$55:H$66)+SUM('1.  LRAMVA Summary'!H$67:H$68)*(MONTH($E75)-1)/12)*$H75</f>
        <v>0</v>
      </c>
      <c r="N75" s="188">
        <f>(SUM('1.  LRAMVA Summary'!I$55:I$66)+SUM('1.  LRAMVA Summary'!I$67:I$68)*(MONTH($E75)-1)/12)*$H75</f>
        <v>0</v>
      </c>
      <c r="O75" s="188">
        <f>(SUM('1.  LRAMVA Summary'!J$55:J$66)+SUM('1.  LRAMVA Summary'!J$67:J$68)*(MONTH($E75)-1)/12)*$H75</f>
        <v>0</v>
      </c>
      <c r="P75" s="188">
        <f>(SUM('1.  LRAMVA Summary'!K$55:K$66)+SUM('1.  LRAMVA Summary'!K$67:K$68)*(MONTH($E75)-1)/12)*$H75</f>
        <v>0</v>
      </c>
      <c r="Q75" s="188">
        <f>(SUM('1.  LRAMVA Summary'!L$55:L$66)+SUM('1.  LRAMVA Summary'!L$67:L$68)*(MONTH($E75)-1)/12)*$H75</f>
        <v>0</v>
      </c>
      <c r="R75" s="188">
        <f>(SUM('1.  LRAMVA Summary'!M$55:M$66)+SUM('1.  LRAMVA Summary'!M$67:M$68)*(MONTH($E75)-1)/12)*$H75</f>
        <v>0</v>
      </c>
      <c r="S75" s="188">
        <f>(SUM('1.  LRAMVA Summary'!N$55:N$66)+SUM('1.  LRAMVA Summary'!N$67:N$68)*(MONTH($E75)-1)/12)*$H75</f>
        <v>0</v>
      </c>
      <c r="T75" s="188">
        <f>(SUM('1.  LRAMVA Summary'!O$55:O$66)+SUM('1.  LRAMVA Summary'!O$67:O$68)*(MONTH($E75)-1)/12)*$H75</f>
        <v>0</v>
      </c>
      <c r="U75" s="188">
        <f>(SUM('1.  LRAMVA Summary'!P$55:P$66)+SUM('1.  LRAMVA Summary'!P$67:P$68)*(MONTH($E75)-1)/12)*$H75</f>
        <v>0</v>
      </c>
      <c r="V75" s="188">
        <f>(SUM('1.  LRAMVA Summary'!Q$55:Q$66)+SUM('1.  LRAMVA Summary'!Q$67:Q$68)*(MONTH($E75)-1)/12)*$H75</f>
        <v>0</v>
      </c>
      <c r="W75" s="189">
        <f>SUM(I75:V75)</f>
        <v>0</v>
      </c>
    </row>
    <row r="76" spans="2:23" s="194" customFormat="1">
      <c r="B76" s="654"/>
      <c r="C76" s="654"/>
      <c r="E76" s="172">
        <v>42036</v>
      </c>
      <c r="F76" s="172" t="s">
        <v>924</v>
      </c>
      <c r="G76" s="173" t="s">
        <v>854</v>
      </c>
      <c r="H76" s="187">
        <f t="shared" ref="H76:H77" si="19">C$31/12</f>
        <v>1.225E-3</v>
      </c>
      <c r="I76" s="188">
        <f>(SUM('1.  LRAMVA Summary'!D$55:D$66)+SUM('1.  LRAMVA Summary'!D$67:D$68)*(MONTH($E76)-1)/12)*$H76</f>
        <v>0</v>
      </c>
      <c r="J76" s="188">
        <f>(SUM('1.  LRAMVA Summary'!E$55:E$66)+SUM('1.  LRAMVA Summary'!E$67:E$68)*(MONTH($E76)-1)/12)*$H76</f>
        <v>0</v>
      </c>
      <c r="K76" s="188">
        <f>(SUM('1.  LRAMVA Summary'!F$55:F$66)+SUM('1.  LRAMVA Summary'!F$67:F$68)*(MONTH($E76)-1)/12)*$H76</f>
        <v>0</v>
      </c>
      <c r="L76" s="188">
        <f>(SUM('1.  LRAMVA Summary'!G$55:G$66)+SUM('1.  LRAMVA Summary'!G$67:G$68)*(MONTH($E76)-1)/12)*$H76</f>
        <v>0</v>
      </c>
      <c r="M76" s="188">
        <f>(SUM('1.  LRAMVA Summary'!H$55:H$66)+SUM('1.  LRAMVA Summary'!H$67:H$68)*(MONTH($E76)-1)/12)*$H76</f>
        <v>0</v>
      </c>
      <c r="N76" s="188">
        <f>(SUM('1.  LRAMVA Summary'!I$55:I$66)+SUM('1.  LRAMVA Summary'!I$67:I$68)*(MONTH($E76)-1)/12)*$H76</f>
        <v>0</v>
      </c>
      <c r="O76" s="188">
        <f>(SUM('1.  LRAMVA Summary'!J$55:J$66)+SUM('1.  LRAMVA Summary'!J$67:J$68)*(MONTH($E76)-1)/12)*$H76</f>
        <v>0</v>
      </c>
      <c r="P76" s="188">
        <f>(SUM('1.  LRAMVA Summary'!K$55:K$66)+SUM('1.  LRAMVA Summary'!K$67:K$68)*(MONTH($E76)-1)/12)*$H76</f>
        <v>0</v>
      </c>
      <c r="Q76" s="188">
        <f>(SUM('1.  LRAMVA Summary'!L$55:L$66)+SUM('1.  LRAMVA Summary'!L$67:L$68)*(MONTH($E76)-1)/12)*$H76</f>
        <v>0</v>
      </c>
      <c r="R76" s="188">
        <f>(SUM('1.  LRAMVA Summary'!M$55:M$66)+SUM('1.  LRAMVA Summary'!M$67:M$68)*(MONTH($E76)-1)/12)*$H76</f>
        <v>0</v>
      </c>
      <c r="S76" s="188">
        <f>(SUM('1.  LRAMVA Summary'!N$55:N$66)+SUM('1.  LRAMVA Summary'!N$67:N$68)*(MONTH($E76)-1)/12)*$H76</f>
        <v>0</v>
      </c>
      <c r="T76" s="188">
        <f>(SUM('1.  LRAMVA Summary'!O$55:O$66)+SUM('1.  LRAMVA Summary'!O$67:O$68)*(MONTH($E76)-1)/12)*$H76</f>
        <v>0</v>
      </c>
      <c r="U76" s="188">
        <f>(SUM('1.  LRAMVA Summary'!P$55:P$66)+SUM('1.  LRAMVA Summary'!P$67:P$68)*(MONTH($E76)-1)/12)*$H76</f>
        <v>0</v>
      </c>
      <c r="V76" s="188">
        <f>(SUM('1.  LRAMVA Summary'!Q$55:Q$66)+SUM('1.  LRAMVA Summary'!Q$67:Q$68)*(MONTH($E76)-1)/12)*$H76</f>
        <v>0</v>
      </c>
      <c r="W76" s="189">
        <f>SUM(I76:V76)</f>
        <v>0</v>
      </c>
    </row>
    <row r="77" spans="2:23" ht="15.6">
      <c r="B77" s="146" t="s">
        <v>925</v>
      </c>
      <c r="C77" s="654"/>
      <c r="E77" s="172">
        <v>42064</v>
      </c>
      <c r="F77" s="172" t="s">
        <v>924</v>
      </c>
      <c r="G77" s="173" t="s">
        <v>854</v>
      </c>
      <c r="H77" s="187">
        <f t="shared" si="19"/>
        <v>1.225E-3</v>
      </c>
      <c r="I77" s="188">
        <f>(SUM('1.  LRAMVA Summary'!D$55:D$66)+SUM('1.  LRAMVA Summary'!D$67:D$68)*(MONTH($E77)-1)/12)*$H77</f>
        <v>0</v>
      </c>
      <c r="J77" s="188">
        <f>(SUM('1.  LRAMVA Summary'!E$55:E$66)+SUM('1.  LRAMVA Summary'!E$67:E$68)*(MONTH($E77)-1)/12)*$H77</f>
        <v>0</v>
      </c>
      <c r="K77" s="188">
        <f>(SUM('1.  LRAMVA Summary'!F$55:F$66)+SUM('1.  LRAMVA Summary'!F$67:F$68)*(MONTH($E77)-1)/12)*$H77</f>
        <v>0</v>
      </c>
      <c r="L77" s="188">
        <f>(SUM('1.  LRAMVA Summary'!G$55:G$66)+SUM('1.  LRAMVA Summary'!G$67:G$68)*(MONTH($E77)-1)/12)*$H77</f>
        <v>0</v>
      </c>
      <c r="M77" s="188">
        <f>(SUM('1.  LRAMVA Summary'!H$55:H$66)+SUM('1.  LRAMVA Summary'!H$67:H$68)*(MONTH($E77)-1)/12)*$H77</f>
        <v>0</v>
      </c>
      <c r="N77" s="188">
        <f>(SUM('1.  LRAMVA Summary'!I$55:I$66)+SUM('1.  LRAMVA Summary'!I$67:I$68)*(MONTH($E77)-1)/12)*$H77</f>
        <v>0</v>
      </c>
      <c r="O77" s="188">
        <f>(SUM('1.  LRAMVA Summary'!J$55:J$66)+SUM('1.  LRAMVA Summary'!J$67:J$68)*(MONTH($E77)-1)/12)*$H77</f>
        <v>0</v>
      </c>
      <c r="P77" s="188">
        <f>(SUM('1.  LRAMVA Summary'!K$55:K$66)+SUM('1.  LRAMVA Summary'!K$67:K$68)*(MONTH($E77)-1)/12)*$H77</f>
        <v>0</v>
      </c>
      <c r="Q77" s="188">
        <f>(SUM('1.  LRAMVA Summary'!L$55:L$66)+SUM('1.  LRAMVA Summary'!L$67:L$68)*(MONTH($E77)-1)/12)*$H77</f>
        <v>0</v>
      </c>
      <c r="R77" s="188">
        <f>(SUM('1.  LRAMVA Summary'!M$55:M$66)+SUM('1.  LRAMVA Summary'!M$67:M$68)*(MONTH($E77)-1)/12)*$H77</f>
        <v>0</v>
      </c>
      <c r="S77" s="188">
        <f>(SUM('1.  LRAMVA Summary'!N$55:N$66)+SUM('1.  LRAMVA Summary'!N$67:N$68)*(MONTH($E77)-1)/12)*$H77</f>
        <v>0</v>
      </c>
      <c r="T77" s="188">
        <f>(SUM('1.  LRAMVA Summary'!O$55:O$66)+SUM('1.  LRAMVA Summary'!O$67:O$68)*(MONTH($E77)-1)/12)*$H77</f>
        <v>0</v>
      </c>
      <c r="U77" s="188">
        <f>(SUM('1.  LRAMVA Summary'!P$55:P$66)+SUM('1.  LRAMVA Summary'!P$67:P$68)*(MONTH($E77)-1)/12)*$H77</f>
        <v>0</v>
      </c>
      <c r="V77" s="188">
        <f>(SUM('1.  LRAMVA Summary'!Q$55:Q$66)+SUM('1.  LRAMVA Summary'!Q$67:Q$68)*(MONTH($E77)-1)/12)*$H77</f>
        <v>0</v>
      </c>
      <c r="W77" s="189">
        <f>SUM(I77:V77)</f>
        <v>0</v>
      </c>
    </row>
    <row r="78" spans="2:23">
      <c r="B78" s="654"/>
      <c r="C78" s="654"/>
      <c r="E78" s="172">
        <v>42095</v>
      </c>
      <c r="F78" s="172" t="s">
        <v>924</v>
      </c>
      <c r="G78" s="173" t="s">
        <v>858</v>
      </c>
      <c r="H78" s="187">
        <f>C$32/12</f>
        <v>9.1666666666666665E-4</v>
      </c>
      <c r="I78" s="188">
        <f>(SUM('1.  LRAMVA Summary'!D$55:D$66)+SUM('1.  LRAMVA Summary'!D$67:D$68)*(MONTH($E78)-1)/12)*$H78</f>
        <v>0</v>
      </c>
      <c r="J78" s="188">
        <f>(SUM('1.  LRAMVA Summary'!E$55:E$66)+SUM('1.  LRAMVA Summary'!E$67:E$68)*(MONTH($E78)-1)/12)*$H78</f>
        <v>0</v>
      </c>
      <c r="K78" s="188">
        <f>(SUM('1.  LRAMVA Summary'!F$55:F$66)+SUM('1.  LRAMVA Summary'!F$67:F$68)*(MONTH($E78)-1)/12)*$H78</f>
        <v>0</v>
      </c>
      <c r="L78" s="188">
        <f>(SUM('1.  LRAMVA Summary'!G$55:G$66)+SUM('1.  LRAMVA Summary'!G$67:G$68)*(MONTH($E78)-1)/12)*$H78</f>
        <v>0</v>
      </c>
      <c r="M78" s="188">
        <f>(SUM('1.  LRAMVA Summary'!H$55:H$66)+SUM('1.  LRAMVA Summary'!H$67:H$68)*(MONTH($E78)-1)/12)*$H78</f>
        <v>0</v>
      </c>
      <c r="N78" s="188">
        <f>(SUM('1.  LRAMVA Summary'!I$55:I$66)+SUM('1.  LRAMVA Summary'!I$67:I$68)*(MONTH($E78)-1)/12)*$H78</f>
        <v>0</v>
      </c>
      <c r="O78" s="188">
        <f>(SUM('1.  LRAMVA Summary'!J$55:J$66)+SUM('1.  LRAMVA Summary'!J$67:J$68)*(MONTH($E78)-1)/12)*$H78</f>
        <v>0</v>
      </c>
      <c r="P78" s="188">
        <f>(SUM('1.  LRAMVA Summary'!K$55:K$66)+SUM('1.  LRAMVA Summary'!K$67:K$68)*(MONTH($E78)-1)/12)*$H78</f>
        <v>0</v>
      </c>
      <c r="Q78" s="188">
        <f>(SUM('1.  LRAMVA Summary'!L$55:L$66)+SUM('1.  LRAMVA Summary'!L$67:L$68)*(MONTH($E78)-1)/12)*$H78</f>
        <v>0</v>
      </c>
      <c r="R78" s="188">
        <f>(SUM('1.  LRAMVA Summary'!M$55:M$66)+SUM('1.  LRAMVA Summary'!M$67:M$68)*(MONTH($E78)-1)/12)*$H78</f>
        <v>0</v>
      </c>
      <c r="S78" s="188">
        <f>(SUM('1.  LRAMVA Summary'!N$55:N$66)+SUM('1.  LRAMVA Summary'!N$67:N$68)*(MONTH($E78)-1)/12)*$H78</f>
        <v>0</v>
      </c>
      <c r="T78" s="188">
        <f>(SUM('1.  LRAMVA Summary'!O$55:O$66)+SUM('1.  LRAMVA Summary'!O$67:O$68)*(MONTH($E78)-1)/12)*$H78</f>
        <v>0</v>
      </c>
      <c r="U78" s="188">
        <f>(SUM('1.  LRAMVA Summary'!P$55:P$66)+SUM('1.  LRAMVA Summary'!P$67:P$68)*(MONTH($E78)-1)/12)*$H78</f>
        <v>0</v>
      </c>
      <c r="V78" s="188">
        <f>(SUM('1.  LRAMVA Summary'!Q$55:Q$66)+SUM('1.  LRAMVA Summary'!Q$67:Q$68)*(MONTH($E78)-1)/12)*$H78</f>
        <v>0</v>
      </c>
      <c r="W78" s="189">
        <f t="shared" ref="W78:W86" si="20">SUM(I78:V78)</f>
        <v>0</v>
      </c>
    </row>
    <row r="79" spans="2:23">
      <c r="B79" s="654"/>
      <c r="C79" s="654"/>
      <c r="E79" s="172">
        <v>42125</v>
      </c>
      <c r="F79" s="172" t="s">
        <v>924</v>
      </c>
      <c r="G79" s="173" t="s">
        <v>858</v>
      </c>
      <c r="H79" s="187">
        <f t="shared" ref="H79:H80" si="21">C$32/12</f>
        <v>9.1666666666666665E-4</v>
      </c>
      <c r="I79" s="188">
        <f>(SUM('1.  LRAMVA Summary'!D$55:D$66)+SUM('1.  LRAMVA Summary'!D$67:D$68)*(MONTH($E79)-1)/12)*$H79</f>
        <v>0</v>
      </c>
      <c r="J79" s="188">
        <f>(SUM('1.  LRAMVA Summary'!E$55:E$66)+SUM('1.  LRAMVA Summary'!E$67:E$68)*(MONTH($E79)-1)/12)*$H79</f>
        <v>0</v>
      </c>
      <c r="K79" s="188">
        <f>(SUM('1.  LRAMVA Summary'!F$55:F$66)+SUM('1.  LRAMVA Summary'!F$67:F$68)*(MONTH($E79)-1)/12)*$H79</f>
        <v>0</v>
      </c>
      <c r="L79" s="188">
        <f>(SUM('1.  LRAMVA Summary'!G$55:G$66)+SUM('1.  LRAMVA Summary'!G$67:G$68)*(MONTH($E79)-1)/12)*$H79</f>
        <v>0</v>
      </c>
      <c r="M79" s="188">
        <f>(SUM('1.  LRAMVA Summary'!H$55:H$66)+SUM('1.  LRAMVA Summary'!H$67:H$68)*(MONTH($E79)-1)/12)*$H79</f>
        <v>0</v>
      </c>
      <c r="N79" s="188">
        <f>(SUM('1.  LRAMVA Summary'!I$55:I$66)+SUM('1.  LRAMVA Summary'!I$67:I$68)*(MONTH($E79)-1)/12)*$H79</f>
        <v>0</v>
      </c>
      <c r="O79" s="188">
        <f>(SUM('1.  LRAMVA Summary'!J$55:J$66)+SUM('1.  LRAMVA Summary'!J$67:J$68)*(MONTH($E79)-1)/12)*$H79</f>
        <v>0</v>
      </c>
      <c r="P79" s="188">
        <f>(SUM('1.  LRAMVA Summary'!K$55:K$66)+SUM('1.  LRAMVA Summary'!K$67:K$68)*(MONTH($E79)-1)/12)*$H79</f>
        <v>0</v>
      </c>
      <c r="Q79" s="188">
        <f>(SUM('1.  LRAMVA Summary'!L$55:L$66)+SUM('1.  LRAMVA Summary'!L$67:L$68)*(MONTH($E79)-1)/12)*$H79</f>
        <v>0</v>
      </c>
      <c r="R79" s="188">
        <f>(SUM('1.  LRAMVA Summary'!M$55:M$66)+SUM('1.  LRAMVA Summary'!M$67:M$68)*(MONTH($E79)-1)/12)*$H79</f>
        <v>0</v>
      </c>
      <c r="S79" s="188">
        <f>(SUM('1.  LRAMVA Summary'!N$55:N$66)+SUM('1.  LRAMVA Summary'!N$67:N$68)*(MONTH($E79)-1)/12)*$H79</f>
        <v>0</v>
      </c>
      <c r="T79" s="188">
        <f>(SUM('1.  LRAMVA Summary'!O$55:O$66)+SUM('1.  LRAMVA Summary'!O$67:O$68)*(MONTH($E79)-1)/12)*$H79</f>
        <v>0</v>
      </c>
      <c r="U79" s="188">
        <f>(SUM('1.  LRAMVA Summary'!P$55:P$66)+SUM('1.  LRAMVA Summary'!P$67:P$68)*(MONTH($E79)-1)/12)*$H79</f>
        <v>0</v>
      </c>
      <c r="V79" s="188">
        <f>(SUM('1.  LRAMVA Summary'!Q$55:Q$66)+SUM('1.  LRAMVA Summary'!Q$67:Q$68)*(MONTH($E79)-1)/12)*$H79</f>
        <v>0</v>
      </c>
      <c r="W79" s="189">
        <f t="shared" si="20"/>
        <v>0</v>
      </c>
    </row>
    <row r="80" spans="2:23">
      <c r="B80" s="654"/>
      <c r="C80" s="654"/>
      <c r="E80" s="172">
        <v>42156</v>
      </c>
      <c r="F80" s="172" t="s">
        <v>924</v>
      </c>
      <c r="G80" s="173" t="s">
        <v>858</v>
      </c>
      <c r="H80" s="187">
        <f t="shared" si="21"/>
        <v>9.1666666666666665E-4</v>
      </c>
      <c r="I80" s="188">
        <f>(SUM('1.  LRAMVA Summary'!D$55:D$66)+SUM('1.  LRAMVA Summary'!D$67:D$68)*(MONTH($E80)-1)/12)*$H80</f>
        <v>0</v>
      </c>
      <c r="J80" s="188">
        <f>(SUM('1.  LRAMVA Summary'!E$55:E$66)+SUM('1.  LRAMVA Summary'!E$67:E$68)*(MONTH($E80)-1)/12)*$H80</f>
        <v>0</v>
      </c>
      <c r="K80" s="188">
        <f>(SUM('1.  LRAMVA Summary'!F$55:F$66)+SUM('1.  LRAMVA Summary'!F$67:F$68)*(MONTH($E80)-1)/12)*$H80</f>
        <v>0</v>
      </c>
      <c r="L80" s="188">
        <f>(SUM('1.  LRAMVA Summary'!G$55:G$66)+SUM('1.  LRAMVA Summary'!G$67:G$68)*(MONTH($E80)-1)/12)*$H80</f>
        <v>0</v>
      </c>
      <c r="M80" s="188">
        <f>(SUM('1.  LRAMVA Summary'!H$55:H$66)+SUM('1.  LRAMVA Summary'!H$67:H$68)*(MONTH($E80)-1)/12)*$H80</f>
        <v>0</v>
      </c>
      <c r="N80" s="188">
        <f>(SUM('1.  LRAMVA Summary'!I$55:I$66)+SUM('1.  LRAMVA Summary'!I$67:I$68)*(MONTH($E80)-1)/12)*$H80</f>
        <v>0</v>
      </c>
      <c r="O80" s="188">
        <f>(SUM('1.  LRAMVA Summary'!J$55:J$66)+SUM('1.  LRAMVA Summary'!J$67:J$68)*(MONTH($E80)-1)/12)*$H80</f>
        <v>0</v>
      </c>
      <c r="P80" s="188">
        <f>(SUM('1.  LRAMVA Summary'!K$55:K$66)+SUM('1.  LRAMVA Summary'!K$67:K$68)*(MONTH($E80)-1)/12)*$H80</f>
        <v>0</v>
      </c>
      <c r="Q80" s="188">
        <f>(SUM('1.  LRAMVA Summary'!L$55:L$66)+SUM('1.  LRAMVA Summary'!L$67:L$68)*(MONTH($E80)-1)/12)*$H80</f>
        <v>0</v>
      </c>
      <c r="R80" s="188">
        <f>(SUM('1.  LRAMVA Summary'!M$55:M$66)+SUM('1.  LRAMVA Summary'!M$67:M$68)*(MONTH($E80)-1)/12)*$H80</f>
        <v>0</v>
      </c>
      <c r="S80" s="188">
        <f>(SUM('1.  LRAMVA Summary'!N$55:N$66)+SUM('1.  LRAMVA Summary'!N$67:N$68)*(MONTH($E80)-1)/12)*$H80</f>
        <v>0</v>
      </c>
      <c r="T80" s="188">
        <f>(SUM('1.  LRAMVA Summary'!O$55:O$66)+SUM('1.  LRAMVA Summary'!O$67:O$68)*(MONTH($E80)-1)/12)*$H80</f>
        <v>0</v>
      </c>
      <c r="U80" s="188">
        <f>(SUM('1.  LRAMVA Summary'!P$55:P$66)+SUM('1.  LRAMVA Summary'!P$67:P$68)*(MONTH($E80)-1)/12)*$H80</f>
        <v>0</v>
      </c>
      <c r="V80" s="188">
        <f>(SUM('1.  LRAMVA Summary'!Q$55:Q$66)+SUM('1.  LRAMVA Summary'!Q$67:Q$68)*(MONTH($E80)-1)/12)*$H80</f>
        <v>0</v>
      </c>
      <c r="W80" s="189">
        <f t="shared" si="20"/>
        <v>0</v>
      </c>
    </row>
    <row r="81" spans="2:23">
      <c r="B81" s="654"/>
      <c r="C81" s="654"/>
      <c r="E81" s="172">
        <v>42186</v>
      </c>
      <c r="F81" s="172" t="s">
        <v>924</v>
      </c>
      <c r="G81" s="173" t="s">
        <v>862</v>
      </c>
      <c r="H81" s="187">
        <f>C$33/12</f>
        <v>9.1666666666666665E-4</v>
      </c>
      <c r="I81" s="188">
        <f>(SUM('1.  LRAMVA Summary'!D$55:D$66)+SUM('1.  LRAMVA Summary'!D$67:D$68)*(MONTH($E81)-1)/12)*$H81</f>
        <v>0</v>
      </c>
      <c r="J81" s="188">
        <f>(SUM('1.  LRAMVA Summary'!E$55:E$66)+SUM('1.  LRAMVA Summary'!E$67:E$68)*(MONTH($E81)-1)/12)*$H81</f>
        <v>0</v>
      </c>
      <c r="K81" s="188">
        <f>(SUM('1.  LRAMVA Summary'!F$55:F$66)+SUM('1.  LRAMVA Summary'!F$67:F$68)*(MONTH($E81)-1)/12)*$H81</f>
        <v>0</v>
      </c>
      <c r="L81" s="188">
        <f>(SUM('1.  LRAMVA Summary'!G$55:G$66)+SUM('1.  LRAMVA Summary'!G$67:G$68)*(MONTH($E81)-1)/12)*$H81</f>
        <v>0</v>
      </c>
      <c r="M81" s="188">
        <f>(SUM('1.  LRAMVA Summary'!H$55:H$66)+SUM('1.  LRAMVA Summary'!H$67:H$68)*(MONTH($E81)-1)/12)*$H81</f>
        <v>0</v>
      </c>
      <c r="N81" s="188">
        <f>(SUM('1.  LRAMVA Summary'!I$55:I$66)+SUM('1.  LRAMVA Summary'!I$67:I$68)*(MONTH($E81)-1)/12)*$H81</f>
        <v>0</v>
      </c>
      <c r="O81" s="188">
        <f>(SUM('1.  LRAMVA Summary'!J$55:J$66)+SUM('1.  LRAMVA Summary'!J$67:J$68)*(MONTH($E81)-1)/12)*$H81</f>
        <v>0</v>
      </c>
      <c r="P81" s="188">
        <f>(SUM('1.  LRAMVA Summary'!K$55:K$66)+SUM('1.  LRAMVA Summary'!K$67:K$68)*(MONTH($E81)-1)/12)*$H81</f>
        <v>0</v>
      </c>
      <c r="Q81" s="188">
        <f>(SUM('1.  LRAMVA Summary'!L$55:L$66)+SUM('1.  LRAMVA Summary'!L$67:L$68)*(MONTH($E81)-1)/12)*$H81</f>
        <v>0</v>
      </c>
      <c r="R81" s="188">
        <f>(SUM('1.  LRAMVA Summary'!M$55:M$66)+SUM('1.  LRAMVA Summary'!M$67:M$68)*(MONTH($E81)-1)/12)*$H81</f>
        <v>0</v>
      </c>
      <c r="S81" s="188">
        <f>(SUM('1.  LRAMVA Summary'!N$55:N$66)+SUM('1.  LRAMVA Summary'!N$67:N$68)*(MONTH($E81)-1)/12)*$H81</f>
        <v>0</v>
      </c>
      <c r="T81" s="188">
        <f>(SUM('1.  LRAMVA Summary'!O$55:O$66)+SUM('1.  LRAMVA Summary'!O$67:O$68)*(MONTH($E81)-1)/12)*$H81</f>
        <v>0</v>
      </c>
      <c r="U81" s="188">
        <f>(SUM('1.  LRAMVA Summary'!P$55:P$66)+SUM('1.  LRAMVA Summary'!P$67:P$68)*(MONTH($E81)-1)/12)*$H81</f>
        <v>0</v>
      </c>
      <c r="V81" s="188">
        <f>(SUM('1.  LRAMVA Summary'!Q$55:Q$66)+SUM('1.  LRAMVA Summary'!Q$67:Q$68)*(MONTH($E81)-1)/12)*$H81</f>
        <v>0</v>
      </c>
      <c r="W81" s="189">
        <f t="shared" si="20"/>
        <v>0</v>
      </c>
    </row>
    <row r="82" spans="2:23">
      <c r="B82" s="654"/>
      <c r="C82" s="654"/>
      <c r="E82" s="172">
        <v>42217</v>
      </c>
      <c r="F82" s="172" t="s">
        <v>924</v>
      </c>
      <c r="G82" s="173" t="s">
        <v>862</v>
      </c>
      <c r="H82" s="187">
        <f t="shared" ref="H82:H83" si="22">C$33/12</f>
        <v>9.1666666666666665E-4</v>
      </c>
      <c r="I82" s="188">
        <f>(SUM('1.  LRAMVA Summary'!D$55:D$66)+SUM('1.  LRAMVA Summary'!D$67:D$68)*(MONTH($E82)-1)/12)*$H82</f>
        <v>0</v>
      </c>
      <c r="J82" s="188">
        <f>(SUM('1.  LRAMVA Summary'!E$55:E$66)+SUM('1.  LRAMVA Summary'!E$67:E$68)*(MONTH($E82)-1)/12)*$H82</f>
        <v>0</v>
      </c>
      <c r="K82" s="188">
        <f>(SUM('1.  LRAMVA Summary'!F$55:F$66)+SUM('1.  LRAMVA Summary'!F$67:F$68)*(MONTH($E82)-1)/12)*$H82</f>
        <v>0</v>
      </c>
      <c r="L82" s="188">
        <f>(SUM('1.  LRAMVA Summary'!G$55:G$66)+SUM('1.  LRAMVA Summary'!G$67:G$68)*(MONTH($E82)-1)/12)*$H82</f>
        <v>0</v>
      </c>
      <c r="M82" s="188">
        <f>(SUM('1.  LRAMVA Summary'!H$55:H$66)+SUM('1.  LRAMVA Summary'!H$67:H$68)*(MONTH($E82)-1)/12)*$H82</f>
        <v>0</v>
      </c>
      <c r="N82" s="188">
        <f>(SUM('1.  LRAMVA Summary'!I$55:I$66)+SUM('1.  LRAMVA Summary'!I$67:I$68)*(MONTH($E82)-1)/12)*$H82</f>
        <v>0</v>
      </c>
      <c r="O82" s="188">
        <f>(SUM('1.  LRAMVA Summary'!J$55:J$66)+SUM('1.  LRAMVA Summary'!J$67:J$68)*(MONTH($E82)-1)/12)*$H82</f>
        <v>0</v>
      </c>
      <c r="P82" s="188">
        <f>(SUM('1.  LRAMVA Summary'!K$55:K$66)+SUM('1.  LRAMVA Summary'!K$67:K$68)*(MONTH($E82)-1)/12)*$H82</f>
        <v>0</v>
      </c>
      <c r="Q82" s="188">
        <f>(SUM('1.  LRAMVA Summary'!L$55:L$66)+SUM('1.  LRAMVA Summary'!L$67:L$68)*(MONTH($E82)-1)/12)*$H82</f>
        <v>0</v>
      </c>
      <c r="R82" s="188">
        <f>(SUM('1.  LRAMVA Summary'!M$55:M$66)+SUM('1.  LRAMVA Summary'!M$67:M$68)*(MONTH($E82)-1)/12)*$H82</f>
        <v>0</v>
      </c>
      <c r="S82" s="188">
        <f>(SUM('1.  LRAMVA Summary'!N$55:N$66)+SUM('1.  LRAMVA Summary'!N$67:N$68)*(MONTH($E82)-1)/12)*$H82</f>
        <v>0</v>
      </c>
      <c r="T82" s="188">
        <f>(SUM('1.  LRAMVA Summary'!O$55:O$66)+SUM('1.  LRAMVA Summary'!O$67:O$68)*(MONTH($E82)-1)/12)*$H82</f>
        <v>0</v>
      </c>
      <c r="U82" s="188">
        <f>(SUM('1.  LRAMVA Summary'!P$55:P$66)+SUM('1.  LRAMVA Summary'!P$67:P$68)*(MONTH($E82)-1)/12)*$H82</f>
        <v>0</v>
      </c>
      <c r="V82" s="188">
        <f>(SUM('1.  LRAMVA Summary'!Q$55:Q$66)+SUM('1.  LRAMVA Summary'!Q$67:Q$68)*(MONTH($E82)-1)/12)*$H82</f>
        <v>0</v>
      </c>
      <c r="W82" s="189">
        <f t="shared" si="20"/>
        <v>0</v>
      </c>
    </row>
    <row r="83" spans="2:23">
      <c r="B83" s="654"/>
      <c r="C83" s="194"/>
      <c r="E83" s="172">
        <v>42248</v>
      </c>
      <c r="F83" s="172" t="s">
        <v>924</v>
      </c>
      <c r="G83" s="173" t="s">
        <v>862</v>
      </c>
      <c r="H83" s="187">
        <f t="shared" si="22"/>
        <v>9.1666666666666665E-4</v>
      </c>
      <c r="I83" s="188">
        <f>(SUM('1.  LRAMVA Summary'!D$55:D$66)+SUM('1.  LRAMVA Summary'!D$67:D$68)*(MONTH($E83)-1)/12)*$H83</f>
        <v>0</v>
      </c>
      <c r="J83" s="188">
        <f>(SUM('1.  LRAMVA Summary'!E$55:E$66)+SUM('1.  LRAMVA Summary'!E$67:E$68)*(MONTH($E83)-1)/12)*$H83</f>
        <v>0</v>
      </c>
      <c r="K83" s="188">
        <f>(SUM('1.  LRAMVA Summary'!F$55:F$66)+SUM('1.  LRAMVA Summary'!F$67:F$68)*(MONTH($E83)-1)/12)*$H83</f>
        <v>0</v>
      </c>
      <c r="L83" s="188">
        <f>(SUM('1.  LRAMVA Summary'!G$55:G$66)+SUM('1.  LRAMVA Summary'!G$67:G$68)*(MONTH($E83)-1)/12)*$H83</f>
        <v>0</v>
      </c>
      <c r="M83" s="188">
        <f>(SUM('1.  LRAMVA Summary'!H$55:H$66)+SUM('1.  LRAMVA Summary'!H$67:H$68)*(MONTH($E83)-1)/12)*$H83</f>
        <v>0</v>
      </c>
      <c r="N83" s="188">
        <f>(SUM('1.  LRAMVA Summary'!I$55:I$66)+SUM('1.  LRAMVA Summary'!I$67:I$68)*(MONTH($E83)-1)/12)*$H83</f>
        <v>0</v>
      </c>
      <c r="O83" s="188">
        <f>(SUM('1.  LRAMVA Summary'!J$55:J$66)+SUM('1.  LRAMVA Summary'!J$67:J$68)*(MONTH($E83)-1)/12)*$H83</f>
        <v>0</v>
      </c>
      <c r="P83" s="188">
        <f>(SUM('1.  LRAMVA Summary'!K$55:K$66)+SUM('1.  LRAMVA Summary'!K$67:K$68)*(MONTH($E83)-1)/12)*$H83</f>
        <v>0</v>
      </c>
      <c r="Q83" s="188">
        <f>(SUM('1.  LRAMVA Summary'!L$55:L$66)+SUM('1.  LRAMVA Summary'!L$67:L$68)*(MONTH($E83)-1)/12)*$H83</f>
        <v>0</v>
      </c>
      <c r="R83" s="188">
        <f>(SUM('1.  LRAMVA Summary'!M$55:M$66)+SUM('1.  LRAMVA Summary'!M$67:M$68)*(MONTH($E83)-1)/12)*$H83</f>
        <v>0</v>
      </c>
      <c r="S83" s="188">
        <f>(SUM('1.  LRAMVA Summary'!N$55:N$66)+SUM('1.  LRAMVA Summary'!N$67:N$68)*(MONTH($E83)-1)/12)*$H83</f>
        <v>0</v>
      </c>
      <c r="T83" s="188">
        <f>(SUM('1.  LRAMVA Summary'!O$55:O$66)+SUM('1.  LRAMVA Summary'!O$67:O$68)*(MONTH($E83)-1)/12)*$H83</f>
        <v>0</v>
      </c>
      <c r="U83" s="188">
        <f>(SUM('1.  LRAMVA Summary'!P$55:P$66)+SUM('1.  LRAMVA Summary'!P$67:P$68)*(MONTH($E83)-1)/12)*$H83</f>
        <v>0</v>
      </c>
      <c r="V83" s="188">
        <f>(SUM('1.  LRAMVA Summary'!Q$55:Q$66)+SUM('1.  LRAMVA Summary'!Q$67:Q$68)*(MONTH($E83)-1)/12)*$H83</f>
        <v>0</v>
      </c>
      <c r="W83" s="189">
        <f t="shared" si="20"/>
        <v>0</v>
      </c>
    </row>
    <row r="84" spans="2:23">
      <c r="B84" s="654"/>
      <c r="E84" s="172">
        <v>42278</v>
      </c>
      <c r="F84" s="172" t="s">
        <v>924</v>
      </c>
      <c r="G84" s="173" t="s">
        <v>866</v>
      </c>
      <c r="H84" s="187">
        <f>C$34/12</f>
        <v>9.1666666666666665E-4</v>
      </c>
      <c r="I84" s="188">
        <f>(SUM('1.  LRAMVA Summary'!D$55:D$66)+SUM('1.  LRAMVA Summary'!D$67:D$68)*(MONTH($E84)-1)/12)*$H84</f>
        <v>0</v>
      </c>
      <c r="J84" s="188">
        <f>(SUM('1.  LRAMVA Summary'!E$55:E$66)+SUM('1.  LRAMVA Summary'!E$67:E$68)*(MONTH($E84)-1)/12)*$H84</f>
        <v>0</v>
      </c>
      <c r="K84" s="188">
        <f>(SUM('1.  LRAMVA Summary'!F$55:F$66)+SUM('1.  LRAMVA Summary'!F$67:F$68)*(MONTH($E84)-1)/12)*$H84</f>
        <v>0</v>
      </c>
      <c r="L84" s="188">
        <f>(SUM('1.  LRAMVA Summary'!G$55:G$66)+SUM('1.  LRAMVA Summary'!G$67:G$68)*(MONTH($E84)-1)/12)*$H84</f>
        <v>0</v>
      </c>
      <c r="M84" s="188">
        <f>(SUM('1.  LRAMVA Summary'!H$55:H$66)+SUM('1.  LRAMVA Summary'!H$67:H$68)*(MONTH($E84)-1)/12)*$H84</f>
        <v>0</v>
      </c>
      <c r="N84" s="188">
        <f>(SUM('1.  LRAMVA Summary'!I$55:I$66)+SUM('1.  LRAMVA Summary'!I$67:I$68)*(MONTH($E84)-1)/12)*$H84</f>
        <v>0</v>
      </c>
      <c r="O84" s="188">
        <f>(SUM('1.  LRAMVA Summary'!J$55:J$66)+SUM('1.  LRAMVA Summary'!J$67:J$68)*(MONTH($E84)-1)/12)*$H84</f>
        <v>0</v>
      </c>
      <c r="P84" s="188">
        <f>(SUM('1.  LRAMVA Summary'!K$55:K$66)+SUM('1.  LRAMVA Summary'!K$67:K$68)*(MONTH($E84)-1)/12)*$H84</f>
        <v>0</v>
      </c>
      <c r="Q84" s="188">
        <f>(SUM('1.  LRAMVA Summary'!L$55:L$66)+SUM('1.  LRAMVA Summary'!L$67:L$68)*(MONTH($E84)-1)/12)*$H84</f>
        <v>0</v>
      </c>
      <c r="R84" s="188">
        <f>(SUM('1.  LRAMVA Summary'!M$55:M$66)+SUM('1.  LRAMVA Summary'!M$67:M$68)*(MONTH($E84)-1)/12)*$H84</f>
        <v>0</v>
      </c>
      <c r="S84" s="188">
        <f>(SUM('1.  LRAMVA Summary'!N$55:N$66)+SUM('1.  LRAMVA Summary'!N$67:N$68)*(MONTH($E84)-1)/12)*$H84</f>
        <v>0</v>
      </c>
      <c r="T84" s="188">
        <f>(SUM('1.  LRAMVA Summary'!O$55:O$66)+SUM('1.  LRAMVA Summary'!O$67:O$68)*(MONTH($E84)-1)/12)*$H84</f>
        <v>0</v>
      </c>
      <c r="U84" s="188">
        <f>(SUM('1.  LRAMVA Summary'!P$55:P$66)+SUM('1.  LRAMVA Summary'!P$67:P$68)*(MONTH($E84)-1)/12)*$H84</f>
        <v>0</v>
      </c>
      <c r="V84" s="188">
        <f>(SUM('1.  LRAMVA Summary'!Q$55:Q$66)+SUM('1.  LRAMVA Summary'!Q$67:Q$68)*(MONTH($E84)-1)/12)*$H84</f>
        <v>0</v>
      </c>
      <c r="W84" s="189">
        <f t="shared" si="20"/>
        <v>0</v>
      </c>
    </row>
    <row r="85" spans="2:23">
      <c r="B85" s="654"/>
      <c r="E85" s="172">
        <v>42309</v>
      </c>
      <c r="F85" s="172" t="s">
        <v>924</v>
      </c>
      <c r="G85" s="173" t="s">
        <v>866</v>
      </c>
      <c r="H85" s="187">
        <f t="shared" ref="H85:H86" si="23">C$34/12</f>
        <v>9.1666666666666665E-4</v>
      </c>
      <c r="I85" s="188">
        <f>(SUM('1.  LRAMVA Summary'!D$55:D$66)+SUM('1.  LRAMVA Summary'!D$67:D$68)*(MONTH($E85)-1)/12)*$H85</f>
        <v>0</v>
      </c>
      <c r="J85" s="188">
        <f>(SUM('1.  LRAMVA Summary'!E$55:E$66)+SUM('1.  LRAMVA Summary'!E$67:E$68)*(MONTH($E85)-1)/12)*$H85</f>
        <v>0</v>
      </c>
      <c r="K85" s="188">
        <f>(SUM('1.  LRAMVA Summary'!F$55:F$66)+SUM('1.  LRAMVA Summary'!F$67:F$68)*(MONTH($E85)-1)/12)*$H85</f>
        <v>0</v>
      </c>
      <c r="L85" s="188">
        <f>(SUM('1.  LRAMVA Summary'!G$55:G$66)+SUM('1.  LRAMVA Summary'!G$67:G$68)*(MONTH($E85)-1)/12)*$H85</f>
        <v>0</v>
      </c>
      <c r="M85" s="188">
        <f>(SUM('1.  LRAMVA Summary'!H$55:H$66)+SUM('1.  LRAMVA Summary'!H$67:H$68)*(MONTH($E85)-1)/12)*$H85</f>
        <v>0</v>
      </c>
      <c r="N85" s="188">
        <f>(SUM('1.  LRAMVA Summary'!I$55:I$66)+SUM('1.  LRAMVA Summary'!I$67:I$68)*(MONTH($E85)-1)/12)*$H85</f>
        <v>0</v>
      </c>
      <c r="O85" s="188">
        <f>(SUM('1.  LRAMVA Summary'!J$55:J$66)+SUM('1.  LRAMVA Summary'!J$67:J$68)*(MONTH($E85)-1)/12)*$H85</f>
        <v>0</v>
      </c>
      <c r="P85" s="188">
        <f>(SUM('1.  LRAMVA Summary'!K$55:K$66)+SUM('1.  LRAMVA Summary'!K$67:K$68)*(MONTH($E85)-1)/12)*$H85</f>
        <v>0</v>
      </c>
      <c r="Q85" s="188">
        <f>(SUM('1.  LRAMVA Summary'!L$55:L$66)+SUM('1.  LRAMVA Summary'!L$67:L$68)*(MONTH($E85)-1)/12)*$H85</f>
        <v>0</v>
      </c>
      <c r="R85" s="188">
        <f>(SUM('1.  LRAMVA Summary'!M$55:M$66)+SUM('1.  LRAMVA Summary'!M$67:M$68)*(MONTH($E85)-1)/12)*$H85</f>
        <v>0</v>
      </c>
      <c r="S85" s="188">
        <f>(SUM('1.  LRAMVA Summary'!N$55:N$66)+SUM('1.  LRAMVA Summary'!N$67:N$68)*(MONTH($E85)-1)/12)*$H85</f>
        <v>0</v>
      </c>
      <c r="T85" s="188">
        <f>(SUM('1.  LRAMVA Summary'!O$55:O$66)+SUM('1.  LRAMVA Summary'!O$67:O$68)*(MONTH($E85)-1)/12)*$H85</f>
        <v>0</v>
      </c>
      <c r="U85" s="188">
        <f>(SUM('1.  LRAMVA Summary'!P$55:P$66)+SUM('1.  LRAMVA Summary'!P$67:P$68)*(MONTH($E85)-1)/12)*$H85</f>
        <v>0</v>
      </c>
      <c r="V85" s="188">
        <f>(SUM('1.  LRAMVA Summary'!Q$55:Q$66)+SUM('1.  LRAMVA Summary'!Q$67:Q$68)*(MONTH($E85)-1)/12)*$H85</f>
        <v>0</v>
      </c>
      <c r="W85" s="189">
        <f t="shared" si="20"/>
        <v>0</v>
      </c>
    </row>
    <row r="86" spans="2:23">
      <c r="B86" s="654"/>
      <c r="E86" s="172">
        <v>42339</v>
      </c>
      <c r="F86" s="172" t="s">
        <v>924</v>
      </c>
      <c r="G86" s="173" t="s">
        <v>866</v>
      </c>
      <c r="H86" s="187">
        <f t="shared" si="23"/>
        <v>9.1666666666666665E-4</v>
      </c>
      <c r="I86" s="188">
        <f>(SUM('1.  LRAMVA Summary'!D$55:D$66)+SUM('1.  LRAMVA Summary'!D$67:D$68)*(MONTH($E86)-1)/12)*$H86</f>
        <v>0</v>
      </c>
      <c r="J86" s="188">
        <f>(SUM('1.  LRAMVA Summary'!E$55:E$66)+SUM('1.  LRAMVA Summary'!E$67:E$68)*(MONTH($E86)-1)/12)*$H86</f>
        <v>0</v>
      </c>
      <c r="K86" s="188">
        <f>(SUM('1.  LRAMVA Summary'!F$55:F$66)+SUM('1.  LRAMVA Summary'!F$67:F$68)*(MONTH($E86)-1)/12)*$H86</f>
        <v>0</v>
      </c>
      <c r="L86" s="188">
        <f>(SUM('1.  LRAMVA Summary'!G$55:G$66)+SUM('1.  LRAMVA Summary'!G$67:G$68)*(MONTH($E86)-1)/12)*$H86</f>
        <v>0</v>
      </c>
      <c r="M86" s="188">
        <f>(SUM('1.  LRAMVA Summary'!H$55:H$66)+SUM('1.  LRAMVA Summary'!H$67:H$68)*(MONTH($E86)-1)/12)*$H86</f>
        <v>0</v>
      </c>
      <c r="N86" s="188">
        <f>(SUM('1.  LRAMVA Summary'!I$55:I$66)+SUM('1.  LRAMVA Summary'!I$67:I$68)*(MONTH($E86)-1)/12)*$H86</f>
        <v>0</v>
      </c>
      <c r="O86" s="188">
        <f>(SUM('1.  LRAMVA Summary'!J$55:J$66)+SUM('1.  LRAMVA Summary'!J$67:J$68)*(MONTH($E86)-1)/12)*$H86</f>
        <v>0</v>
      </c>
      <c r="P86" s="188">
        <f>(SUM('1.  LRAMVA Summary'!K$55:K$66)+SUM('1.  LRAMVA Summary'!K$67:K$68)*(MONTH($E86)-1)/12)*$H86</f>
        <v>0</v>
      </c>
      <c r="Q86" s="188">
        <f>(SUM('1.  LRAMVA Summary'!L$55:L$66)+SUM('1.  LRAMVA Summary'!L$67:L$68)*(MONTH($E86)-1)/12)*$H86</f>
        <v>0</v>
      </c>
      <c r="R86" s="188">
        <f>(SUM('1.  LRAMVA Summary'!M$55:M$66)+SUM('1.  LRAMVA Summary'!M$67:M$68)*(MONTH($E86)-1)/12)*$H86</f>
        <v>0</v>
      </c>
      <c r="S86" s="188">
        <f>(SUM('1.  LRAMVA Summary'!N$55:N$66)+SUM('1.  LRAMVA Summary'!N$67:N$68)*(MONTH($E86)-1)/12)*$H86</f>
        <v>0</v>
      </c>
      <c r="T86" s="188">
        <f>(SUM('1.  LRAMVA Summary'!O$55:O$66)+SUM('1.  LRAMVA Summary'!O$67:O$68)*(MONTH($E86)-1)/12)*$H86</f>
        <v>0</v>
      </c>
      <c r="U86" s="188">
        <f>(SUM('1.  LRAMVA Summary'!P$55:P$66)+SUM('1.  LRAMVA Summary'!P$67:P$68)*(MONTH($E86)-1)/12)*$H86</f>
        <v>0</v>
      </c>
      <c r="V86" s="188">
        <f>(SUM('1.  LRAMVA Summary'!Q$55:Q$66)+SUM('1.  LRAMVA Summary'!Q$67:Q$68)*(MONTH($E86)-1)/12)*$H86</f>
        <v>0</v>
      </c>
      <c r="W86" s="189">
        <f t="shared" si="20"/>
        <v>0</v>
      </c>
    </row>
    <row r="87" spans="2:23" ht="15" thickBot="1">
      <c r="B87" s="193"/>
      <c r="E87" s="174" t="s">
        <v>926</v>
      </c>
      <c r="F87" s="174"/>
      <c r="G87" s="175"/>
      <c r="H87" s="176"/>
      <c r="I87" s="177">
        <f>SUM(I74:I86)</f>
        <v>0</v>
      </c>
      <c r="J87" s="177">
        <f>SUM(J74:J86)</f>
        <v>0</v>
      </c>
      <c r="K87" s="177">
        <f t="shared" ref="K87:O87" si="24">SUM(K74:K86)</f>
        <v>0</v>
      </c>
      <c r="L87" s="177">
        <f t="shared" si="24"/>
        <v>0</v>
      </c>
      <c r="M87" s="177">
        <f t="shared" si="24"/>
        <v>0</v>
      </c>
      <c r="N87" s="177">
        <f t="shared" si="24"/>
        <v>0</v>
      </c>
      <c r="O87" s="177">
        <f t="shared" si="24"/>
        <v>0</v>
      </c>
      <c r="P87" s="177">
        <f t="shared" ref="P87:V87" si="25">SUM(P74:P86)</f>
        <v>0</v>
      </c>
      <c r="Q87" s="177">
        <f t="shared" si="25"/>
        <v>0</v>
      </c>
      <c r="R87" s="177">
        <f t="shared" si="25"/>
        <v>0</v>
      </c>
      <c r="S87" s="177">
        <f t="shared" si="25"/>
        <v>0</v>
      </c>
      <c r="T87" s="177">
        <f t="shared" si="25"/>
        <v>0</v>
      </c>
      <c r="U87" s="177">
        <f t="shared" si="25"/>
        <v>0</v>
      </c>
      <c r="V87" s="177">
        <f t="shared" si="25"/>
        <v>0</v>
      </c>
      <c r="W87" s="177">
        <f>SUM(W74:W86)</f>
        <v>0</v>
      </c>
    </row>
    <row r="88" spans="2:23" ht="15" thickTop="1">
      <c r="B88" s="1"/>
      <c r="E88" s="178" t="s">
        <v>208</v>
      </c>
      <c r="F88" s="178"/>
      <c r="G88" s="179"/>
      <c r="H88" s="180"/>
      <c r="I88" s="181"/>
      <c r="J88" s="181"/>
      <c r="K88" s="181"/>
      <c r="L88" s="181"/>
      <c r="M88" s="181"/>
      <c r="N88" s="181"/>
      <c r="O88" s="181"/>
      <c r="P88" s="181"/>
      <c r="Q88" s="181"/>
      <c r="R88" s="181"/>
      <c r="S88" s="181"/>
      <c r="T88" s="181"/>
      <c r="U88" s="181"/>
      <c r="V88" s="181"/>
      <c r="W88" s="182"/>
    </row>
    <row r="89" spans="2:23">
      <c r="E89" s="183" t="s">
        <v>927</v>
      </c>
      <c r="F89" s="183"/>
      <c r="G89" s="184"/>
      <c r="H89" s="185"/>
      <c r="I89" s="186">
        <f>I87+I88</f>
        <v>0</v>
      </c>
      <c r="J89" s="186">
        <f t="shared" ref="J89" si="26">J87+J88</f>
        <v>0</v>
      </c>
      <c r="K89" s="186">
        <f t="shared" ref="K89" si="27">K87+K88</f>
        <v>0</v>
      </c>
      <c r="L89" s="186">
        <f t="shared" ref="L89" si="28">L87+L88</f>
        <v>0</v>
      </c>
      <c r="M89" s="186">
        <f t="shared" ref="M89" si="29">M87+M88</f>
        <v>0</v>
      </c>
      <c r="N89" s="186">
        <f t="shared" ref="N89" si="30">N87+N88</f>
        <v>0</v>
      </c>
      <c r="O89" s="186">
        <f t="shared" ref="O89:U89" si="31">O87+O88</f>
        <v>0</v>
      </c>
      <c r="P89" s="186">
        <f t="shared" si="31"/>
        <v>0</v>
      </c>
      <c r="Q89" s="186">
        <f t="shared" si="31"/>
        <v>0</v>
      </c>
      <c r="R89" s="186">
        <f t="shared" si="31"/>
        <v>0</v>
      </c>
      <c r="S89" s="186">
        <f t="shared" si="31"/>
        <v>0</v>
      </c>
      <c r="T89" s="186">
        <f t="shared" si="31"/>
        <v>0</v>
      </c>
      <c r="U89" s="186">
        <f t="shared" si="31"/>
        <v>0</v>
      </c>
      <c r="V89" s="186">
        <f t="shared" ref="V89" si="32">V87+V88</f>
        <v>0</v>
      </c>
      <c r="W89" s="186">
        <f t="shared" ref="W89" si="33">W87+W88</f>
        <v>0</v>
      </c>
    </row>
    <row r="90" spans="2:23">
      <c r="E90" s="172">
        <v>42370</v>
      </c>
      <c r="F90" s="172" t="s">
        <v>928</v>
      </c>
      <c r="G90" s="173" t="s">
        <v>854</v>
      </c>
      <c r="H90" s="187">
        <f>$C$35/12</f>
        <v>9.1666666666666665E-4</v>
      </c>
      <c r="I90" s="188">
        <f>(SUM('1.  LRAMVA Summary'!D$55:D$69)+SUM('1.  LRAMVA Summary'!D$70:D$71)*(MONTH($E90)-1)/12)*$H90</f>
        <v>0</v>
      </c>
      <c r="J90" s="188">
        <f>(SUM('1.  LRAMVA Summary'!E$55:E$69)+SUM('1.  LRAMVA Summary'!E$70:E$71)*(MONTH($E90)-1)/12)*$H90</f>
        <v>0</v>
      </c>
      <c r="K90" s="188">
        <f>(SUM('1.  LRAMVA Summary'!F$55:F$69)+SUM('1.  LRAMVA Summary'!F$70:F$71)*(MONTH($E90)-1)/12)*$H90</f>
        <v>0</v>
      </c>
      <c r="L90" s="188">
        <f>(SUM('1.  LRAMVA Summary'!G$55:G$69)+SUM('1.  LRAMVA Summary'!G$70:G$71)*(MONTH($E90)-1)/12)*$H90</f>
        <v>0</v>
      </c>
      <c r="M90" s="188">
        <f>(SUM('1.  LRAMVA Summary'!H$55:H$69)+SUM('1.  LRAMVA Summary'!H$70:H$71)*(MONTH($E90)-1)/12)*$H90</f>
        <v>0</v>
      </c>
      <c r="N90" s="188">
        <f>(SUM('1.  LRAMVA Summary'!I$55:I$69)+SUM('1.  LRAMVA Summary'!I$70:I$71)*(MONTH($E90)-1)/12)*$H90</f>
        <v>0</v>
      </c>
      <c r="O90" s="188">
        <f>(SUM('1.  LRAMVA Summary'!J$55:J$69)+SUM('1.  LRAMVA Summary'!J$70:J$71)*(MONTH($E90)-1)/12)*$H90</f>
        <v>0</v>
      </c>
      <c r="P90" s="188">
        <f>(SUM('1.  LRAMVA Summary'!K$55:K$69)+SUM('1.  LRAMVA Summary'!K$70:K$71)*(MONTH($E90)-1)/12)*$H90</f>
        <v>0</v>
      </c>
      <c r="Q90" s="188">
        <f>(SUM('1.  LRAMVA Summary'!L$55:L$69)+SUM('1.  LRAMVA Summary'!L$70:L$71)*(MONTH($E90)-1)/12)*$H90</f>
        <v>0</v>
      </c>
      <c r="R90" s="188">
        <f>(SUM('1.  LRAMVA Summary'!M$55:M$69)+SUM('1.  LRAMVA Summary'!M$70:M$71)*(MONTH($E90)-1)/12)*$H90</f>
        <v>0</v>
      </c>
      <c r="S90" s="188">
        <f>(SUM('1.  LRAMVA Summary'!N$55:N$69)+SUM('1.  LRAMVA Summary'!N$70:N$71)*(MONTH($E90)-1)/12)*$H90</f>
        <v>0</v>
      </c>
      <c r="T90" s="188">
        <f>(SUM('1.  LRAMVA Summary'!O$55:O$69)+SUM('1.  LRAMVA Summary'!O$70:O$71)*(MONTH($E90)-1)/12)*$H90</f>
        <v>0</v>
      </c>
      <c r="U90" s="188">
        <f>(SUM('1.  LRAMVA Summary'!P$55:P$69)+SUM('1.  LRAMVA Summary'!P$70:P$71)*(MONTH($E90)-1)/12)*$H90</f>
        <v>0</v>
      </c>
      <c r="V90" s="188">
        <f>(SUM('1.  LRAMVA Summary'!Q$55:Q$69)+SUM('1.  LRAMVA Summary'!Q$70:Q$71)*(MONTH($E90)-1)/12)*$H90</f>
        <v>0</v>
      </c>
      <c r="W90" s="189">
        <f>SUM(I90:V90)</f>
        <v>0</v>
      </c>
    </row>
    <row r="91" spans="2:23">
      <c r="E91" s="172">
        <v>42401</v>
      </c>
      <c r="F91" s="172" t="s">
        <v>928</v>
      </c>
      <c r="G91" s="173" t="s">
        <v>854</v>
      </c>
      <c r="H91" s="187">
        <f t="shared" ref="H91:H92" si="34">$C$35/12</f>
        <v>9.1666666666666665E-4</v>
      </c>
      <c r="I91" s="188">
        <f>(SUM('1.  LRAMVA Summary'!D$55:D$69)+SUM('1.  LRAMVA Summary'!D$70:D$71)*(MONTH($E91)-1)/12)*$H91</f>
        <v>0</v>
      </c>
      <c r="J91" s="188">
        <f>(SUM('1.  LRAMVA Summary'!E$55:E$69)+SUM('1.  LRAMVA Summary'!E$70:E$71)*(MONTH($E91)-1)/12)*$H91</f>
        <v>0</v>
      </c>
      <c r="K91" s="188">
        <f>(SUM('1.  LRAMVA Summary'!F$55:F$69)+SUM('1.  LRAMVA Summary'!F$70:F$71)*(MONTH($E91)-1)/12)*$H91</f>
        <v>0</v>
      </c>
      <c r="L91" s="188">
        <f>(SUM('1.  LRAMVA Summary'!G$55:G$69)+SUM('1.  LRAMVA Summary'!G$70:G$71)*(MONTH($E91)-1)/12)*$H91</f>
        <v>0</v>
      </c>
      <c r="M91" s="188">
        <f>(SUM('1.  LRAMVA Summary'!H$55:H$69)+SUM('1.  LRAMVA Summary'!H$70:H$71)*(MONTH($E91)-1)/12)*$H91</f>
        <v>0</v>
      </c>
      <c r="N91" s="188">
        <f>(SUM('1.  LRAMVA Summary'!I$55:I$69)+SUM('1.  LRAMVA Summary'!I$70:I$71)*(MONTH($E91)-1)/12)*$H91</f>
        <v>0</v>
      </c>
      <c r="O91" s="188">
        <f>(SUM('1.  LRAMVA Summary'!J$55:J$69)+SUM('1.  LRAMVA Summary'!J$70:J$71)*(MONTH($E91)-1)/12)*$H91</f>
        <v>0</v>
      </c>
      <c r="P91" s="188">
        <f>(SUM('1.  LRAMVA Summary'!K$55:K$69)+SUM('1.  LRAMVA Summary'!K$70:K$71)*(MONTH($E91)-1)/12)*$H91</f>
        <v>0</v>
      </c>
      <c r="Q91" s="188">
        <f>(SUM('1.  LRAMVA Summary'!L$55:L$69)+SUM('1.  LRAMVA Summary'!L$70:L$71)*(MONTH($E91)-1)/12)*$H91</f>
        <v>0</v>
      </c>
      <c r="R91" s="188">
        <f>(SUM('1.  LRAMVA Summary'!M$55:M$69)+SUM('1.  LRAMVA Summary'!M$70:M$71)*(MONTH($E91)-1)/12)*$H91</f>
        <v>0</v>
      </c>
      <c r="S91" s="188">
        <f>(SUM('1.  LRAMVA Summary'!N$55:N$69)+SUM('1.  LRAMVA Summary'!N$70:N$71)*(MONTH($E91)-1)/12)*$H91</f>
        <v>0</v>
      </c>
      <c r="T91" s="188">
        <f>(SUM('1.  LRAMVA Summary'!O$55:O$69)+SUM('1.  LRAMVA Summary'!O$70:O$71)*(MONTH($E91)-1)/12)*$H91</f>
        <v>0</v>
      </c>
      <c r="U91" s="188">
        <f>(SUM('1.  LRAMVA Summary'!P$55:P$69)+SUM('1.  LRAMVA Summary'!P$70:P$71)*(MONTH($E91)-1)/12)*$H91</f>
        <v>0</v>
      </c>
      <c r="V91" s="188">
        <f>(SUM('1.  LRAMVA Summary'!Q$55:Q$69)+SUM('1.  LRAMVA Summary'!Q$70:Q$71)*(MONTH($E91)-1)/12)*$H91</f>
        <v>0</v>
      </c>
      <c r="W91" s="189">
        <f t="shared" ref="W91:W101" si="35">SUM(I91:V91)</f>
        <v>0</v>
      </c>
    </row>
    <row r="92" spans="2:23" ht="14.25" customHeight="1">
      <c r="E92" s="172">
        <v>42430</v>
      </c>
      <c r="F92" s="172" t="s">
        <v>928</v>
      </c>
      <c r="G92" s="173" t="s">
        <v>854</v>
      </c>
      <c r="H92" s="187">
        <f t="shared" si="34"/>
        <v>9.1666666666666665E-4</v>
      </c>
      <c r="I92" s="188">
        <f>(SUM('1.  LRAMVA Summary'!D$55:D$69)+SUM('1.  LRAMVA Summary'!D$70:D$71)*(MONTH($E92)-1)/12)*$H92</f>
        <v>0</v>
      </c>
      <c r="J92" s="188">
        <f>(SUM('1.  LRAMVA Summary'!E$55:E$69)+SUM('1.  LRAMVA Summary'!E$70:E$71)*(MONTH($E92)-1)/12)*$H92</f>
        <v>0</v>
      </c>
      <c r="K92" s="188">
        <f>(SUM('1.  LRAMVA Summary'!F$55:F$69)+SUM('1.  LRAMVA Summary'!F$70:F$71)*(MONTH($E92)-1)/12)*$H92</f>
        <v>0</v>
      </c>
      <c r="L92" s="188">
        <f>(SUM('1.  LRAMVA Summary'!G$55:G$69)+SUM('1.  LRAMVA Summary'!G$70:G$71)*(MONTH($E92)-1)/12)*$H92</f>
        <v>0</v>
      </c>
      <c r="M92" s="188">
        <f>(SUM('1.  LRAMVA Summary'!H$55:H$69)+SUM('1.  LRAMVA Summary'!H$70:H$71)*(MONTH($E92)-1)/12)*$H92</f>
        <v>0</v>
      </c>
      <c r="N92" s="188">
        <f>(SUM('1.  LRAMVA Summary'!I$55:I$69)+SUM('1.  LRAMVA Summary'!I$70:I$71)*(MONTH($E92)-1)/12)*$H92</f>
        <v>0</v>
      </c>
      <c r="O92" s="188">
        <f>(SUM('1.  LRAMVA Summary'!J$55:J$69)+SUM('1.  LRAMVA Summary'!J$70:J$71)*(MONTH($E92)-1)/12)*$H92</f>
        <v>0</v>
      </c>
      <c r="P92" s="188">
        <f>(SUM('1.  LRAMVA Summary'!K$55:K$69)+SUM('1.  LRAMVA Summary'!K$70:K$71)*(MONTH($E92)-1)/12)*$H92</f>
        <v>0</v>
      </c>
      <c r="Q92" s="188">
        <f>(SUM('1.  LRAMVA Summary'!L$55:L$69)+SUM('1.  LRAMVA Summary'!L$70:L$71)*(MONTH($E92)-1)/12)*$H92</f>
        <v>0</v>
      </c>
      <c r="R92" s="188">
        <f>(SUM('1.  LRAMVA Summary'!M$55:M$69)+SUM('1.  LRAMVA Summary'!M$70:M$71)*(MONTH($E92)-1)/12)*$H92</f>
        <v>0</v>
      </c>
      <c r="S92" s="188">
        <f>(SUM('1.  LRAMVA Summary'!N$55:N$69)+SUM('1.  LRAMVA Summary'!N$70:N$71)*(MONTH($E92)-1)/12)*$H92</f>
        <v>0</v>
      </c>
      <c r="T92" s="188">
        <f>(SUM('1.  LRAMVA Summary'!O$55:O$69)+SUM('1.  LRAMVA Summary'!O$70:O$71)*(MONTH($E92)-1)/12)*$H92</f>
        <v>0</v>
      </c>
      <c r="U92" s="188">
        <f>(SUM('1.  LRAMVA Summary'!P$55:P$69)+SUM('1.  LRAMVA Summary'!P$70:P$71)*(MONTH($E92)-1)/12)*$H92</f>
        <v>0</v>
      </c>
      <c r="V92" s="188">
        <f>(SUM('1.  LRAMVA Summary'!Q$55:Q$69)+SUM('1.  LRAMVA Summary'!Q$70:Q$71)*(MONTH($E92)-1)/12)*$H92</f>
        <v>0</v>
      </c>
      <c r="W92" s="189">
        <f t="shared" si="35"/>
        <v>0</v>
      </c>
    </row>
    <row r="93" spans="2:23" s="8" customFormat="1">
      <c r="B93" s="10"/>
      <c r="C93" s="1"/>
      <c r="D93" s="1"/>
      <c r="E93" s="172">
        <v>42461</v>
      </c>
      <c r="F93" s="172" t="s">
        <v>928</v>
      </c>
      <c r="G93" s="173" t="s">
        <v>858</v>
      </c>
      <c r="H93" s="187">
        <f>$C$36/12</f>
        <v>9.1666666666666665E-4</v>
      </c>
      <c r="I93" s="188">
        <f>(SUM('1.  LRAMVA Summary'!D$55:D$69)+SUM('1.  LRAMVA Summary'!D$70:D$71)*(MONTH($E93)-1)/12)*$H93</f>
        <v>0</v>
      </c>
      <c r="J93" s="188">
        <f>(SUM('1.  LRAMVA Summary'!E$55:E$69)+SUM('1.  LRAMVA Summary'!E$70:E$71)*(MONTH($E93)-1)/12)*$H93</f>
        <v>0</v>
      </c>
      <c r="K93" s="188">
        <f>(SUM('1.  LRAMVA Summary'!F$55:F$69)+SUM('1.  LRAMVA Summary'!F$70:F$71)*(MONTH($E93)-1)/12)*$H93</f>
        <v>0</v>
      </c>
      <c r="L93" s="188">
        <f>(SUM('1.  LRAMVA Summary'!G$55:G$69)+SUM('1.  LRAMVA Summary'!G$70:G$71)*(MONTH($E93)-1)/12)*$H93</f>
        <v>0</v>
      </c>
      <c r="M93" s="188">
        <f>(SUM('1.  LRAMVA Summary'!H$55:H$69)+SUM('1.  LRAMVA Summary'!H$70:H$71)*(MONTH($E93)-1)/12)*$H93</f>
        <v>0</v>
      </c>
      <c r="N93" s="188">
        <f>(SUM('1.  LRAMVA Summary'!I$55:I$69)+SUM('1.  LRAMVA Summary'!I$70:I$71)*(MONTH($E93)-1)/12)*$H93</f>
        <v>0</v>
      </c>
      <c r="O93" s="188">
        <f>(SUM('1.  LRAMVA Summary'!J$55:J$69)+SUM('1.  LRAMVA Summary'!J$70:J$71)*(MONTH($E93)-1)/12)*$H93</f>
        <v>0</v>
      </c>
      <c r="P93" s="188">
        <f>(SUM('1.  LRAMVA Summary'!K$55:K$69)+SUM('1.  LRAMVA Summary'!K$70:K$71)*(MONTH($E93)-1)/12)*$H93</f>
        <v>0</v>
      </c>
      <c r="Q93" s="188">
        <f>(SUM('1.  LRAMVA Summary'!L$55:L$69)+SUM('1.  LRAMVA Summary'!L$70:L$71)*(MONTH($E93)-1)/12)*$H93</f>
        <v>0</v>
      </c>
      <c r="R93" s="188">
        <f>(SUM('1.  LRAMVA Summary'!M$55:M$69)+SUM('1.  LRAMVA Summary'!M$70:M$71)*(MONTH($E93)-1)/12)*$H93</f>
        <v>0</v>
      </c>
      <c r="S93" s="188">
        <f>(SUM('1.  LRAMVA Summary'!N$55:N$69)+SUM('1.  LRAMVA Summary'!N$70:N$71)*(MONTH($E93)-1)/12)*$H93</f>
        <v>0</v>
      </c>
      <c r="T93" s="188">
        <f>(SUM('1.  LRAMVA Summary'!O$55:O$69)+SUM('1.  LRAMVA Summary'!O$70:O$71)*(MONTH($E93)-1)/12)*$H93</f>
        <v>0</v>
      </c>
      <c r="U93" s="188">
        <f>(SUM('1.  LRAMVA Summary'!P$55:P$69)+SUM('1.  LRAMVA Summary'!P$70:P$71)*(MONTH($E93)-1)/12)*$H93</f>
        <v>0</v>
      </c>
      <c r="V93" s="188">
        <f>(SUM('1.  LRAMVA Summary'!Q$55:Q$69)+SUM('1.  LRAMVA Summary'!Q$70:Q$71)*(MONTH($E93)-1)/12)*$H93</f>
        <v>0</v>
      </c>
      <c r="W93" s="189">
        <f t="shared" si="35"/>
        <v>0</v>
      </c>
    </row>
    <row r="94" spans="2:23">
      <c r="E94" s="172">
        <v>42491</v>
      </c>
      <c r="F94" s="172" t="s">
        <v>928</v>
      </c>
      <c r="G94" s="173" t="s">
        <v>858</v>
      </c>
      <c r="H94" s="187">
        <f t="shared" ref="H94:H95" si="36">$C$36/12</f>
        <v>9.1666666666666665E-4</v>
      </c>
      <c r="I94" s="188">
        <f>(SUM('1.  LRAMVA Summary'!D$55:D$69)+SUM('1.  LRAMVA Summary'!D$70:D$71)*(MONTH($E94)-1)/12)*$H94</f>
        <v>0</v>
      </c>
      <c r="J94" s="188">
        <f>(SUM('1.  LRAMVA Summary'!E$55:E$69)+SUM('1.  LRAMVA Summary'!E$70:E$71)*(MONTH($E94)-1)/12)*$H94</f>
        <v>0</v>
      </c>
      <c r="K94" s="188">
        <f>(SUM('1.  LRAMVA Summary'!F$55:F$69)+SUM('1.  LRAMVA Summary'!F$70:F$71)*(MONTH($E94)-1)/12)*$H94</f>
        <v>0</v>
      </c>
      <c r="L94" s="188">
        <f>(SUM('1.  LRAMVA Summary'!G$55:G$69)+SUM('1.  LRAMVA Summary'!G$70:G$71)*(MONTH($E94)-1)/12)*$H94</f>
        <v>0</v>
      </c>
      <c r="M94" s="188">
        <f>(SUM('1.  LRAMVA Summary'!H$55:H$69)+SUM('1.  LRAMVA Summary'!H$70:H$71)*(MONTH($E94)-1)/12)*$H94</f>
        <v>0</v>
      </c>
      <c r="N94" s="188">
        <f>(SUM('1.  LRAMVA Summary'!I$55:I$69)+SUM('1.  LRAMVA Summary'!I$70:I$71)*(MONTH($E94)-1)/12)*$H94</f>
        <v>0</v>
      </c>
      <c r="O94" s="188">
        <f>(SUM('1.  LRAMVA Summary'!J$55:J$69)+SUM('1.  LRAMVA Summary'!J$70:J$71)*(MONTH($E94)-1)/12)*$H94</f>
        <v>0</v>
      </c>
      <c r="P94" s="188">
        <f>(SUM('1.  LRAMVA Summary'!K$55:K$69)+SUM('1.  LRAMVA Summary'!K$70:K$71)*(MONTH($E94)-1)/12)*$H94</f>
        <v>0</v>
      </c>
      <c r="Q94" s="188">
        <f>(SUM('1.  LRAMVA Summary'!L$55:L$69)+SUM('1.  LRAMVA Summary'!L$70:L$71)*(MONTH($E94)-1)/12)*$H94</f>
        <v>0</v>
      </c>
      <c r="R94" s="188">
        <f>(SUM('1.  LRAMVA Summary'!M$55:M$69)+SUM('1.  LRAMVA Summary'!M$70:M$71)*(MONTH($E94)-1)/12)*$H94</f>
        <v>0</v>
      </c>
      <c r="S94" s="188">
        <f>(SUM('1.  LRAMVA Summary'!N$55:N$69)+SUM('1.  LRAMVA Summary'!N$70:N$71)*(MONTH($E94)-1)/12)*$H94</f>
        <v>0</v>
      </c>
      <c r="T94" s="188">
        <f>(SUM('1.  LRAMVA Summary'!O$55:O$69)+SUM('1.  LRAMVA Summary'!O$70:O$71)*(MONTH($E94)-1)/12)*$H94</f>
        <v>0</v>
      </c>
      <c r="U94" s="188">
        <f>(SUM('1.  LRAMVA Summary'!P$55:P$69)+SUM('1.  LRAMVA Summary'!P$70:P$71)*(MONTH($E94)-1)/12)*$H94</f>
        <v>0</v>
      </c>
      <c r="V94" s="188">
        <f>(SUM('1.  LRAMVA Summary'!Q$55:Q$69)+SUM('1.  LRAMVA Summary'!Q$70:Q$71)*(MONTH($E94)-1)/12)*$H94</f>
        <v>0</v>
      </c>
      <c r="W94" s="189">
        <f t="shared" si="35"/>
        <v>0</v>
      </c>
    </row>
    <row r="95" spans="2:23" s="194" customFormat="1">
      <c r="B95" s="10"/>
      <c r="C95" s="1"/>
      <c r="D95" s="1"/>
      <c r="E95" s="172">
        <v>42522</v>
      </c>
      <c r="F95" s="172" t="s">
        <v>928</v>
      </c>
      <c r="G95" s="173" t="s">
        <v>858</v>
      </c>
      <c r="H95" s="187">
        <f t="shared" si="36"/>
        <v>9.1666666666666665E-4</v>
      </c>
      <c r="I95" s="188">
        <f>(SUM('1.  LRAMVA Summary'!D$55:D$69)+SUM('1.  LRAMVA Summary'!D$70:D$71)*(MONTH($E95)-1)/12)*$H95</f>
        <v>0</v>
      </c>
      <c r="J95" s="188">
        <f>(SUM('1.  LRAMVA Summary'!E$55:E$69)+SUM('1.  LRAMVA Summary'!E$70:E$71)*(MONTH($E95)-1)/12)*$H95</f>
        <v>0</v>
      </c>
      <c r="K95" s="188">
        <f>(SUM('1.  LRAMVA Summary'!F$55:F$69)+SUM('1.  LRAMVA Summary'!F$70:F$71)*(MONTH($E95)-1)/12)*$H95</f>
        <v>0</v>
      </c>
      <c r="L95" s="188">
        <f>(SUM('1.  LRAMVA Summary'!G$55:G$69)+SUM('1.  LRAMVA Summary'!G$70:G$71)*(MONTH($E95)-1)/12)*$H95</f>
        <v>0</v>
      </c>
      <c r="M95" s="188">
        <f>(SUM('1.  LRAMVA Summary'!H$55:H$69)+SUM('1.  LRAMVA Summary'!H$70:H$71)*(MONTH($E95)-1)/12)*$H95</f>
        <v>0</v>
      </c>
      <c r="N95" s="188">
        <f>(SUM('1.  LRAMVA Summary'!I$55:I$69)+SUM('1.  LRAMVA Summary'!I$70:I$71)*(MONTH($E95)-1)/12)*$H95</f>
        <v>0</v>
      </c>
      <c r="O95" s="188">
        <f>(SUM('1.  LRAMVA Summary'!J$55:J$69)+SUM('1.  LRAMVA Summary'!J$70:J$71)*(MONTH($E95)-1)/12)*$H95</f>
        <v>0</v>
      </c>
      <c r="P95" s="188">
        <f>(SUM('1.  LRAMVA Summary'!K$55:K$69)+SUM('1.  LRAMVA Summary'!K$70:K$71)*(MONTH($E95)-1)/12)*$H95</f>
        <v>0</v>
      </c>
      <c r="Q95" s="188">
        <f>(SUM('1.  LRAMVA Summary'!L$55:L$69)+SUM('1.  LRAMVA Summary'!L$70:L$71)*(MONTH($E95)-1)/12)*$H95</f>
        <v>0</v>
      </c>
      <c r="R95" s="188">
        <f>(SUM('1.  LRAMVA Summary'!M$55:M$69)+SUM('1.  LRAMVA Summary'!M$70:M$71)*(MONTH($E95)-1)/12)*$H95</f>
        <v>0</v>
      </c>
      <c r="S95" s="188">
        <f>(SUM('1.  LRAMVA Summary'!N$55:N$69)+SUM('1.  LRAMVA Summary'!N$70:N$71)*(MONTH($E95)-1)/12)*$H95</f>
        <v>0</v>
      </c>
      <c r="T95" s="188">
        <f>(SUM('1.  LRAMVA Summary'!O$55:O$69)+SUM('1.  LRAMVA Summary'!O$70:O$71)*(MONTH($E95)-1)/12)*$H95</f>
        <v>0</v>
      </c>
      <c r="U95" s="188">
        <f>(SUM('1.  LRAMVA Summary'!P$55:P$69)+SUM('1.  LRAMVA Summary'!P$70:P$71)*(MONTH($E95)-1)/12)*$H95</f>
        <v>0</v>
      </c>
      <c r="V95" s="188">
        <f>(SUM('1.  LRAMVA Summary'!Q$55:Q$69)+SUM('1.  LRAMVA Summary'!Q$70:Q$71)*(MONTH($E95)-1)/12)*$H95</f>
        <v>0</v>
      </c>
      <c r="W95" s="189">
        <f t="shared" si="35"/>
        <v>0</v>
      </c>
    </row>
    <row r="96" spans="2:23">
      <c r="E96" s="172">
        <v>42552</v>
      </c>
      <c r="F96" s="172" t="s">
        <v>928</v>
      </c>
      <c r="G96" s="173" t="s">
        <v>862</v>
      </c>
      <c r="H96" s="187">
        <f>$C$37/12</f>
        <v>9.1666666666666665E-4</v>
      </c>
      <c r="I96" s="188">
        <f>(SUM('1.  LRAMVA Summary'!D$55:D$69)+SUM('1.  LRAMVA Summary'!D$70:D$71)*(MONTH($E96)-1)/12)*$H96</f>
        <v>0</v>
      </c>
      <c r="J96" s="188">
        <f>(SUM('1.  LRAMVA Summary'!E$55:E$69)+SUM('1.  LRAMVA Summary'!E$70:E$71)*(MONTH($E96)-1)/12)*$H96</f>
        <v>0</v>
      </c>
      <c r="K96" s="188">
        <f>(SUM('1.  LRAMVA Summary'!F$55:F$69)+SUM('1.  LRAMVA Summary'!F$70:F$71)*(MONTH($E96)-1)/12)*$H96</f>
        <v>0</v>
      </c>
      <c r="L96" s="188">
        <f>(SUM('1.  LRAMVA Summary'!G$55:G$69)+SUM('1.  LRAMVA Summary'!G$70:G$71)*(MONTH($E96)-1)/12)*$H96</f>
        <v>0</v>
      </c>
      <c r="M96" s="188">
        <f>(SUM('1.  LRAMVA Summary'!H$55:H$69)+SUM('1.  LRAMVA Summary'!H$70:H$71)*(MONTH($E96)-1)/12)*$H96</f>
        <v>0</v>
      </c>
      <c r="N96" s="188">
        <f>(SUM('1.  LRAMVA Summary'!I$55:I$69)+SUM('1.  LRAMVA Summary'!I$70:I$71)*(MONTH($E96)-1)/12)*$H96</f>
        <v>0</v>
      </c>
      <c r="O96" s="188">
        <f>(SUM('1.  LRAMVA Summary'!J$55:J$69)+SUM('1.  LRAMVA Summary'!J$70:J$71)*(MONTH($E96)-1)/12)*$H96</f>
        <v>0</v>
      </c>
      <c r="P96" s="188">
        <f>(SUM('1.  LRAMVA Summary'!K$55:K$69)+SUM('1.  LRAMVA Summary'!K$70:K$71)*(MONTH($E96)-1)/12)*$H96</f>
        <v>0</v>
      </c>
      <c r="Q96" s="188">
        <f>(SUM('1.  LRAMVA Summary'!L$55:L$69)+SUM('1.  LRAMVA Summary'!L$70:L$71)*(MONTH($E96)-1)/12)*$H96</f>
        <v>0</v>
      </c>
      <c r="R96" s="188">
        <f>(SUM('1.  LRAMVA Summary'!M$55:M$69)+SUM('1.  LRAMVA Summary'!M$70:M$71)*(MONTH($E96)-1)/12)*$H96</f>
        <v>0</v>
      </c>
      <c r="S96" s="188">
        <f>(SUM('1.  LRAMVA Summary'!N$55:N$69)+SUM('1.  LRAMVA Summary'!N$70:N$71)*(MONTH($E96)-1)/12)*$H96</f>
        <v>0</v>
      </c>
      <c r="T96" s="188">
        <f>(SUM('1.  LRAMVA Summary'!O$55:O$69)+SUM('1.  LRAMVA Summary'!O$70:O$71)*(MONTH($E96)-1)/12)*$H96</f>
        <v>0</v>
      </c>
      <c r="U96" s="188">
        <f>(SUM('1.  LRAMVA Summary'!P$55:P$69)+SUM('1.  LRAMVA Summary'!P$70:P$71)*(MONTH($E96)-1)/12)*$H96</f>
        <v>0</v>
      </c>
      <c r="V96" s="188">
        <f>(SUM('1.  LRAMVA Summary'!Q$55:Q$69)+SUM('1.  LRAMVA Summary'!Q$70:Q$71)*(MONTH($E96)-1)/12)*$H96</f>
        <v>0</v>
      </c>
      <c r="W96" s="189">
        <f t="shared" si="35"/>
        <v>0</v>
      </c>
    </row>
    <row r="97" spans="2:23">
      <c r="E97" s="172">
        <v>42583</v>
      </c>
      <c r="F97" s="172" t="s">
        <v>928</v>
      </c>
      <c r="G97" s="173" t="s">
        <v>862</v>
      </c>
      <c r="H97" s="187">
        <f t="shared" ref="H97:H98" si="37">$C$37/12</f>
        <v>9.1666666666666665E-4</v>
      </c>
      <c r="I97" s="188">
        <f>(SUM('1.  LRAMVA Summary'!D$55:D$69)+SUM('1.  LRAMVA Summary'!D$70:D$71)*(MONTH($E97)-1)/12)*$H97</f>
        <v>0</v>
      </c>
      <c r="J97" s="188">
        <f>(SUM('1.  LRAMVA Summary'!E$55:E$69)+SUM('1.  LRAMVA Summary'!E$70:E$71)*(MONTH($E97)-1)/12)*$H97</f>
        <v>0</v>
      </c>
      <c r="K97" s="188">
        <f>(SUM('1.  LRAMVA Summary'!F$55:F$69)+SUM('1.  LRAMVA Summary'!F$70:F$71)*(MONTH($E97)-1)/12)*$H97</f>
        <v>0</v>
      </c>
      <c r="L97" s="188">
        <f>(SUM('1.  LRAMVA Summary'!G$55:G$69)+SUM('1.  LRAMVA Summary'!G$70:G$71)*(MONTH($E97)-1)/12)*$H97</f>
        <v>0</v>
      </c>
      <c r="M97" s="188">
        <f>(SUM('1.  LRAMVA Summary'!H$55:H$69)+SUM('1.  LRAMVA Summary'!H$70:H$71)*(MONTH($E97)-1)/12)*$H97</f>
        <v>0</v>
      </c>
      <c r="N97" s="188">
        <f>(SUM('1.  LRAMVA Summary'!I$55:I$69)+SUM('1.  LRAMVA Summary'!I$70:I$71)*(MONTH($E97)-1)/12)*$H97</f>
        <v>0</v>
      </c>
      <c r="O97" s="188">
        <f>(SUM('1.  LRAMVA Summary'!J$55:J$69)+SUM('1.  LRAMVA Summary'!J$70:J$71)*(MONTH($E97)-1)/12)*$H97</f>
        <v>0</v>
      </c>
      <c r="P97" s="188">
        <f>(SUM('1.  LRAMVA Summary'!K$55:K$69)+SUM('1.  LRAMVA Summary'!K$70:K$71)*(MONTH($E97)-1)/12)*$H97</f>
        <v>0</v>
      </c>
      <c r="Q97" s="188">
        <f>(SUM('1.  LRAMVA Summary'!L$55:L$69)+SUM('1.  LRAMVA Summary'!L$70:L$71)*(MONTH($E97)-1)/12)*$H97</f>
        <v>0</v>
      </c>
      <c r="R97" s="188">
        <f>(SUM('1.  LRAMVA Summary'!M$55:M$69)+SUM('1.  LRAMVA Summary'!M$70:M$71)*(MONTH($E97)-1)/12)*$H97</f>
        <v>0</v>
      </c>
      <c r="S97" s="188">
        <f>(SUM('1.  LRAMVA Summary'!N$55:N$69)+SUM('1.  LRAMVA Summary'!N$70:N$71)*(MONTH($E97)-1)/12)*$H97</f>
        <v>0</v>
      </c>
      <c r="T97" s="188">
        <f>(SUM('1.  LRAMVA Summary'!O$55:O$69)+SUM('1.  LRAMVA Summary'!O$70:O$71)*(MONTH($E97)-1)/12)*$H97</f>
        <v>0</v>
      </c>
      <c r="U97" s="188">
        <f>(SUM('1.  LRAMVA Summary'!P$55:P$69)+SUM('1.  LRAMVA Summary'!P$70:P$71)*(MONTH($E97)-1)/12)*$H97</f>
        <v>0</v>
      </c>
      <c r="V97" s="188">
        <f>(SUM('1.  LRAMVA Summary'!Q$55:Q$69)+SUM('1.  LRAMVA Summary'!Q$70:Q$71)*(MONTH($E97)-1)/12)*$H97</f>
        <v>0</v>
      </c>
      <c r="W97" s="189">
        <f t="shared" si="35"/>
        <v>0</v>
      </c>
    </row>
    <row r="98" spans="2:23">
      <c r="E98" s="172">
        <v>42614</v>
      </c>
      <c r="F98" s="172" t="s">
        <v>928</v>
      </c>
      <c r="G98" s="173" t="s">
        <v>862</v>
      </c>
      <c r="H98" s="187">
        <f t="shared" si="37"/>
        <v>9.1666666666666665E-4</v>
      </c>
      <c r="I98" s="188">
        <f>(SUM('1.  LRAMVA Summary'!D$55:D$69)+SUM('1.  LRAMVA Summary'!D$70:D$71)*(MONTH($E98)-1)/12)*$H98</f>
        <v>0</v>
      </c>
      <c r="J98" s="188">
        <f>(SUM('1.  LRAMVA Summary'!E$55:E$69)+SUM('1.  LRAMVA Summary'!E$70:E$71)*(MONTH($E98)-1)/12)*$H98</f>
        <v>0</v>
      </c>
      <c r="K98" s="188">
        <f>(SUM('1.  LRAMVA Summary'!F$55:F$69)+SUM('1.  LRAMVA Summary'!F$70:F$71)*(MONTH($E98)-1)/12)*$H98</f>
        <v>0</v>
      </c>
      <c r="L98" s="188">
        <f>(SUM('1.  LRAMVA Summary'!G$55:G$69)+SUM('1.  LRAMVA Summary'!G$70:G$71)*(MONTH($E98)-1)/12)*$H98</f>
        <v>0</v>
      </c>
      <c r="M98" s="188">
        <f>(SUM('1.  LRAMVA Summary'!H$55:H$69)+SUM('1.  LRAMVA Summary'!H$70:H$71)*(MONTH($E98)-1)/12)*$H98</f>
        <v>0</v>
      </c>
      <c r="N98" s="188">
        <f>(SUM('1.  LRAMVA Summary'!I$55:I$69)+SUM('1.  LRAMVA Summary'!I$70:I$71)*(MONTH($E98)-1)/12)*$H98</f>
        <v>0</v>
      </c>
      <c r="O98" s="188">
        <f>(SUM('1.  LRAMVA Summary'!J$55:J$69)+SUM('1.  LRAMVA Summary'!J$70:J$71)*(MONTH($E98)-1)/12)*$H98</f>
        <v>0</v>
      </c>
      <c r="P98" s="188">
        <f>(SUM('1.  LRAMVA Summary'!K$55:K$69)+SUM('1.  LRAMVA Summary'!K$70:K$71)*(MONTH($E98)-1)/12)*$H98</f>
        <v>0</v>
      </c>
      <c r="Q98" s="188">
        <f>(SUM('1.  LRAMVA Summary'!L$55:L$69)+SUM('1.  LRAMVA Summary'!L$70:L$71)*(MONTH($E98)-1)/12)*$H98</f>
        <v>0</v>
      </c>
      <c r="R98" s="188">
        <f>(SUM('1.  LRAMVA Summary'!M$55:M$69)+SUM('1.  LRAMVA Summary'!M$70:M$71)*(MONTH($E98)-1)/12)*$H98</f>
        <v>0</v>
      </c>
      <c r="S98" s="188">
        <f>(SUM('1.  LRAMVA Summary'!N$55:N$69)+SUM('1.  LRAMVA Summary'!N$70:N$71)*(MONTH($E98)-1)/12)*$H98</f>
        <v>0</v>
      </c>
      <c r="T98" s="188">
        <f>(SUM('1.  LRAMVA Summary'!O$55:O$69)+SUM('1.  LRAMVA Summary'!O$70:O$71)*(MONTH($E98)-1)/12)*$H98</f>
        <v>0</v>
      </c>
      <c r="U98" s="188">
        <f>(SUM('1.  LRAMVA Summary'!P$55:P$69)+SUM('1.  LRAMVA Summary'!P$70:P$71)*(MONTH($E98)-1)/12)*$H98</f>
        <v>0</v>
      </c>
      <c r="V98" s="188">
        <f>(SUM('1.  LRAMVA Summary'!Q$55:Q$69)+SUM('1.  LRAMVA Summary'!Q$70:Q$71)*(MONTH($E98)-1)/12)*$H98</f>
        <v>0</v>
      </c>
      <c r="W98" s="189">
        <f t="shared" si="35"/>
        <v>0</v>
      </c>
    </row>
    <row r="99" spans="2:23">
      <c r="B99" s="1"/>
      <c r="E99" s="172">
        <v>42644</v>
      </c>
      <c r="F99" s="172" t="s">
        <v>928</v>
      </c>
      <c r="G99" s="173" t="s">
        <v>866</v>
      </c>
      <c r="H99" s="168">
        <f>$C$38/12</f>
        <v>9.1666666666666665E-4</v>
      </c>
      <c r="I99" s="188">
        <f>(SUM('1.  LRAMVA Summary'!D$55:D$69)+SUM('1.  LRAMVA Summary'!D$70:D$71)*(MONTH($E99)-1)/12)*$H99</f>
        <v>0</v>
      </c>
      <c r="J99" s="188">
        <f>(SUM('1.  LRAMVA Summary'!E$55:E$69)+SUM('1.  LRAMVA Summary'!E$70:E$71)*(MONTH($E99)-1)/12)*$H99</f>
        <v>0</v>
      </c>
      <c r="K99" s="188">
        <f>(SUM('1.  LRAMVA Summary'!F$55:F$69)+SUM('1.  LRAMVA Summary'!F$70:F$71)*(MONTH($E99)-1)/12)*$H99</f>
        <v>0</v>
      </c>
      <c r="L99" s="188">
        <f>(SUM('1.  LRAMVA Summary'!G$55:G$69)+SUM('1.  LRAMVA Summary'!G$70:G$71)*(MONTH($E99)-1)/12)*$H99</f>
        <v>0</v>
      </c>
      <c r="M99" s="188">
        <f>(SUM('1.  LRAMVA Summary'!H$55:H$69)+SUM('1.  LRAMVA Summary'!H$70:H$71)*(MONTH($E99)-1)/12)*$H99</f>
        <v>0</v>
      </c>
      <c r="N99" s="188">
        <f>(SUM('1.  LRAMVA Summary'!I$55:I$69)+SUM('1.  LRAMVA Summary'!I$70:I$71)*(MONTH($E99)-1)/12)*$H99</f>
        <v>0</v>
      </c>
      <c r="O99" s="188">
        <f>(SUM('1.  LRAMVA Summary'!J$55:J$69)+SUM('1.  LRAMVA Summary'!J$70:J$71)*(MONTH($E99)-1)/12)*$H99</f>
        <v>0</v>
      </c>
      <c r="P99" s="188">
        <f>(SUM('1.  LRAMVA Summary'!K$55:K$69)+SUM('1.  LRAMVA Summary'!K$70:K$71)*(MONTH($E99)-1)/12)*$H99</f>
        <v>0</v>
      </c>
      <c r="Q99" s="188">
        <f>(SUM('1.  LRAMVA Summary'!L$55:L$69)+SUM('1.  LRAMVA Summary'!L$70:L$71)*(MONTH($E99)-1)/12)*$H99</f>
        <v>0</v>
      </c>
      <c r="R99" s="188">
        <f>(SUM('1.  LRAMVA Summary'!M$55:M$69)+SUM('1.  LRAMVA Summary'!M$70:M$71)*(MONTH($E99)-1)/12)*$H99</f>
        <v>0</v>
      </c>
      <c r="S99" s="188">
        <f>(SUM('1.  LRAMVA Summary'!N$55:N$69)+SUM('1.  LRAMVA Summary'!N$70:N$71)*(MONTH($E99)-1)/12)*$H99</f>
        <v>0</v>
      </c>
      <c r="T99" s="188">
        <f>(SUM('1.  LRAMVA Summary'!O$55:O$69)+SUM('1.  LRAMVA Summary'!O$70:O$71)*(MONTH($E99)-1)/12)*$H99</f>
        <v>0</v>
      </c>
      <c r="U99" s="188">
        <f>(SUM('1.  LRAMVA Summary'!P$55:P$69)+SUM('1.  LRAMVA Summary'!P$70:P$71)*(MONTH($E99)-1)/12)*$H99</f>
        <v>0</v>
      </c>
      <c r="V99" s="188">
        <f>(SUM('1.  LRAMVA Summary'!Q$55:Q$69)+SUM('1.  LRAMVA Summary'!Q$70:Q$71)*(MONTH($E99)-1)/12)*$H99</f>
        <v>0</v>
      </c>
      <c r="W99" s="189">
        <f t="shared" si="35"/>
        <v>0</v>
      </c>
    </row>
    <row r="100" spans="2:23">
      <c r="C100" s="8"/>
      <c r="E100" s="172">
        <v>42675</v>
      </c>
      <c r="F100" s="172" t="s">
        <v>928</v>
      </c>
      <c r="G100" s="173" t="s">
        <v>866</v>
      </c>
      <c r="H100" s="168">
        <f t="shared" ref="H100:H101" si="38">$C$38/12</f>
        <v>9.1666666666666665E-4</v>
      </c>
      <c r="I100" s="188">
        <f>(SUM('1.  LRAMVA Summary'!D$55:D$69)+SUM('1.  LRAMVA Summary'!D$70:D$71)*(MONTH($E100)-1)/12)*$H100</f>
        <v>0</v>
      </c>
      <c r="J100" s="188">
        <f>(SUM('1.  LRAMVA Summary'!E$55:E$69)+SUM('1.  LRAMVA Summary'!E$70:E$71)*(MONTH($E100)-1)/12)*$H100</f>
        <v>0</v>
      </c>
      <c r="K100" s="188">
        <f>(SUM('1.  LRAMVA Summary'!F$55:F$69)+SUM('1.  LRAMVA Summary'!F$70:F$71)*(MONTH($E100)-1)/12)*$H100</f>
        <v>0</v>
      </c>
      <c r="L100" s="188">
        <f>(SUM('1.  LRAMVA Summary'!G$55:G$69)+SUM('1.  LRAMVA Summary'!G$70:G$71)*(MONTH($E100)-1)/12)*$H100</f>
        <v>0</v>
      </c>
      <c r="M100" s="188">
        <f>(SUM('1.  LRAMVA Summary'!H$55:H$69)+SUM('1.  LRAMVA Summary'!H$70:H$71)*(MONTH($E100)-1)/12)*$H100</f>
        <v>0</v>
      </c>
      <c r="N100" s="188">
        <f>(SUM('1.  LRAMVA Summary'!I$55:I$69)+SUM('1.  LRAMVA Summary'!I$70:I$71)*(MONTH($E100)-1)/12)*$H100</f>
        <v>0</v>
      </c>
      <c r="O100" s="188">
        <f>(SUM('1.  LRAMVA Summary'!J$55:J$69)+SUM('1.  LRAMVA Summary'!J$70:J$71)*(MONTH($E100)-1)/12)*$H100</f>
        <v>0</v>
      </c>
      <c r="P100" s="188">
        <f>(SUM('1.  LRAMVA Summary'!K$55:K$69)+SUM('1.  LRAMVA Summary'!K$70:K$71)*(MONTH($E100)-1)/12)*$H100</f>
        <v>0</v>
      </c>
      <c r="Q100" s="188">
        <f>(SUM('1.  LRAMVA Summary'!L$55:L$69)+SUM('1.  LRAMVA Summary'!L$70:L$71)*(MONTH($E100)-1)/12)*$H100</f>
        <v>0</v>
      </c>
      <c r="R100" s="188">
        <f>(SUM('1.  LRAMVA Summary'!M$55:M$69)+SUM('1.  LRAMVA Summary'!M$70:M$71)*(MONTH($E100)-1)/12)*$H100</f>
        <v>0</v>
      </c>
      <c r="S100" s="188">
        <f>(SUM('1.  LRAMVA Summary'!N$55:N$69)+SUM('1.  LRAMVA Summary'!N$70:N$71)*(MONTH($E100)-1)/12)*$H100</f>
        <v>0</v>
      </c>
      <c r="T100" s="188">
        <f>(SUM('1.  LRAMVA Summary'!O$55:O$69)+SUM('1.  LRAMVA Summary'!O$70:O$71)*(MONTH($E100)-1)/12)*$H100</f>
        <v>0</v>
      </c>
      <c r="U100" s="188">
        <f>(SUM('1.  LRAMVA Summary'!P$55:P$69)+SUM('1.  LRAMVA Summary'!P$70:P$71)*(MONTH($E100)-1)/12)*$H100</f>
        <v>0</v>
      </c>
      <c r="V100" s="188">
        <f>(SUM('1.  LRAMVA Summary'!Q$55:Q$69)+SUM('1.  LRAMVA Summary'!Q$70:Q$71)*(MONTH($E100)-1)/12)*$H100</f>
        <v>0</v>
      </c>
      <c r="W100" s="189">
        <f t="shared" si="35"/>
        <v>0</v>
      </c>
    </row>
    <row r="101" spans="2:23">
      <c r="E101" s="172">
        <v>42705</v>
      </c>
      <c r="F101" s="172" t="s">
        <v>928</v>
      </c>
      <c r="G101" s="173" t="s">
        <v>866</v>
      </c>
      <c r="H101" s="168">
        <f t="shared" si="38"/>
        <v>9.1666666666666665E-4</v>
      </c>
      <c r="I101" s="188">
        <f>(SUM('1.  LRAMVA Summary'!D$55:D$69)+SUM('1.  LRAMVA Summary'!D$70:D$71)*(MONTH($E101)-1)/12)*$H101</f>
        <v>0</v>
      </c>
      <c r="J101" s="188">
        <f>(SUM('1.  LRAMVA Summary'!E$55:E$69)+SUM('1.  LRAMVA Summary'!E$70:E$71)*(MONTH($E101)-1)/12)*$H101</f>
        <v>0</v>
      </c>
      <c r="K101" s="188">
        <f>(SUM('1.  LRAMVA Summary'!F$55:F$69)+SUM('1.  LRAMVA Summary'!F$70:F$71)*(MONTH($E101)-1)/12)*$H101</f>
        <v>0</v>
      </c>
      <c r="L101" s="188">
        <f>(SUM('1.  LRAMVA Summary'!G$55:G$69)+SUM('1.  LRAMVA Summary'!G$70:G$71)*(MONTH($E101)-1)/12)*$H101</f>
        <v>0</v>
      </c>
      <c r="M101" s="188">
        <f>(SUM('1.  LRAMVA Summary'!H$55:H$69)+SUM('1.  LRAMVA Summary'!H$70:H$71)*(MONTH($E101)-1)/12)*$H101</f>
        <v>0</v>
      </c>
      <c r="N101" s="188">
        <f>(SUM('1.  LRAMVA Summary'!I$55:I$69)+SUM('1.  LRAMVA Summary'!I$70:I$71)*(MONTH($E101)-1)/12)*$H101</f>
        <v>0</v>
      </c>
      <c r="O101" s="188">
        <f>(SUM('1.  LRAMVA Summary'!J$55:J$69)+SUM('1.  LRAMVA Summary'!J$70:J$71)*(MONTH($E101)-1)/12)*$H101</f>
        <v>0</v>
      </c>
      <c r="P101" s="188">
        <f>(SUM('1.  LRAMVA Summary'!K$55:K$69)+SUM('1.  LRAMVA Summary'!K$70:K$71)*(MONTH($E101)-1)/12)*$H101</f>
        <v>0</v>
      </c>
      <c r="Q101" s="188">
        <f>(SUM('1.  LRAMVA Summary'!L$55:L$69)+SUM('1.  LRAMVA Summary'!L$70:L$71)*(MONTH($E101)-1)/12)*$H101</f>
        <v>0</v>
      </c>
      <c r="R101" s="188">
        <f>(SUM('1.  LRAMVA Summary'!M$55:M$69)+SUM('1.  LRAMVA Summary'!M$70:M$71)*(MONTH($E101)-1)/12)*$H101</f>
        <v>0</v>
      </c>
      <c r="S101" s="188">
        <f>(SUM('1.  LRAMVA Summary'!N$55:N$69)+SUM('1.  LRAMVA Summary'!N$70:N$71)*(MONTH($E101)-1)/12)*$H101</f>
        <v>0</v>
      </c>
      <c r="T101" s="188">
        <f>(SUM('1.  LRAMVA Summary'!O$55:O$69)+SUM('1.  LRAMVA Summary'!O$70:O$71)*(MONTH($E101)-1)/12)*$H101</f>
        <v>0</v>
      </c>
      <c r="U101" s="188">
        <f>(SUM('1.  LRAMVA Summary'!P$55:P$69)+SUM('1.  LRAMVA Summary'!P$70:P$71)*(MONTH($E101)-1)/12)*$H101</f>
        <v>0</v>
      </c>
      <c r="V101" s="188">
        <f>(SUM('1.  LRAMVA Summary'!Q$55:Q$69)+SUM('1.  LRAMVA Summary'!Q$70:Q$71)*(MONTH($E101)-1)/12)*$H101</f>
        <v>0</v>
      </c>
      <c r="W101" s="189">
        <f t="shared" si="35"/>
        <v>0</v>
      </c>
    </row>
    <row r="102" spans="2:23" ht="15" thickBot="1">
      <c r="C102" s="194"/>
      <c r="E102" s="174" t="s">
        <v>929</v>
      </c>
      <c r="F102" s="174"/>
      <c r="G102" s="175"/>
      <c r="H102" s="176"/>
      <c r="I102" s="177">
        <f>SUM(I89:I101)</f>
        <v>0</v>
      </c>
      <c r="J102" s="177">
        <f>SUM(J89:J101)</f>
        <v>0</v>
      </c>
      <c r="K102" s="177">
        <f t="shared" ref="K102:O102" si="39">SUM(K89:K101)</f>
        <v>0</v>
      </c>
      <c r="L102" s="177">
        <f t="shared" si="39"/>
        <v>0</v>
      </c>
      <c r="M102" s="177">
        <f t="shared" si="39"/>
        <v>0</v>
      </c>
      <c r="N102" s="177">
        <f t="shared" si="39"/>
        <v>0</v>
      </c>
      <c r="O102" s="177">
        <f t="shared" si="39"/>
        <v>0</v>
      </c>
      <c r="P102" s="177">
        <f t="shared" ref="P102:V102" si="40">SUM(P89:P101)</f>
        <v>0</v>
      </c>
      <c r="Q102" s="177">
        <f t="shared" si="40"/>
        <v>0</v>
      </c>
      <c r="R102" s="177">
        <f t="shared" si="40"/>
        <v>0</v>
      </c>
      <c r="S102" s="177">
        <f t="shared" si="40"/>
        <v>0</v>
      </c>
      <c r="T102" s="177">
        <f t="shared" si="40"/>
        <v>0</v>
      </c>
      <c r="U102" s="177">
        <f t="shared" si="40"/>
        <v>0</v>
      </c>
      <c r="V102" s="177">
        <f t="shared" si="40"/>
        <v>0</v>
      </c>
      <c r="W102" s="177">
        <f>SUM(W89:W101)</f>
        <v>0</v>
      </c>
    </row>
    <row r="103" spans="2:23" ht="15" thickTop="1">
      <c r="E103" s="178" t="s">
        <v>208</v>
      </c>
      <c r="F103" s="178"/>
      <c r="G103" s="179"/>
      <c r="H103" s="180"/>
      <c r="I103" s="181"/>
      <c r="J103" s="181"/>
      <c r="K103" s="181"/>
      <c r="L103" s="181"/>
      <c r="M103" s="181"/>
      <c r="N103" s="181"/>
      <c r="O103" s="181"/>
      <c r="P103" s="181"/>
      <c r="Q103" s="181"/>
      <c r="R103" s="181"/>
      <c r="S103" s="181"/>
      <c r="T103" s="181"/>
      <c r="U103" s="181"/>
      <c r="V103" s="181"/>
      <c r="W103" s="182"/>
    </row>
    <row r="104" spans="2:23">
      <c r="B104" s="195"/>
      <c r="E104" s="183" t="s">
        <v>930</v>
      </c>
      <c r="F104" s="183"/>
      <c r="G104" s="184"/>
      <c r="H104" s="185"/>
      <c r="I104" s="186">
        <f>I102+I103</f>
        <v>0</v>
      </c>
      <c r="J104" s="186">
        <f t="shared" ref="J104" si="41">J102+J103</f>
        <v>0</v>
      </c>
      <c r="K104" s="186">
        <f t="shared" ref="K104" si="42">K102+K103</f>
        <v>0</v>
      </c>
      <c r="L104" s="186">
        <f t="shared" ref="L104" si="43">L102+L103</f>
        <v>0</v>
      </c>
      <c r="M104" s="186">
        <f t="shared" ref="M104" si="44">M102+M103</f>
        <v>0</v>
      </c>
      <c r="N104" s="186">
        <f t="shared" ref="N104" si="45">N102+N103</f>
        <v>0</v>
      </c>
      <c r="O104" s="186">
        <f t="shared" ref="O104:V104" si="46">O102+O103</f>
        <v>0</v>
      </c>
      <c r="P104" s="186">
        <f t="shared" si="46"/>
        <v>0</v>
      </c>
      <c r="Q104" s="186">
        <f t="shared" si="46"/>
        <v>0</v>
      </c>
      <c r="R104" s="186">
        <f t="shared" si="46"/>
        <v>0</v>
      </c>
      <c r="S104" s="186">
        <f t="shared" si="46"/>
        <v>0</v>
      </c>
      <c r="T104" s="186">
        <f t="shared" si="46"/>
        <v>0</v>
      </c>
      <c r="U104" s="186">
        <f t="shared" si="46"/>
        <v>0</v>
      </c>
      <c r="V104" s="186">
        <f t="shared" si="46"/>
        <v>0</v>
      </c>
      <c r="W104" s="186">
        <f t="shared" ref="W104" si="47">W102+W103</f>
        <v>0</v>
      </c>
    </row>
    <row r="105" spans="2:23">
      <c r="E105" s="172">
        <v>42736</v>
      </c>
      <c r="F105" s="172" t="s">
        <v>931</v>
      </c>
      <c r="G105" s="173" t="s">
        <v>854</v>
      </c>
      <c r="H105" s="196">
        <f>$C$39/12</f>
        <v>9.1666666666666665E-4</v>
      </c>
      <c r="I105" s="188">
        <f>(SUM('1.  LRAMVA Summary'!D$55:D$72)+SUM('1.  LRAMVA Summary'!D$73:D$74)*(MONTH($E105)-1)/12)*$H105</f>
        <v>0</v>
      </c>
      <c r="J105" s="188">
        <f>(SUM('1.  LRAMVA Summary'!E$55:E$72)+SUM('1.  LRAMVA Summary'!E$73:E$74)*(MONTH($E105)-1)/12)*$H105</f>
        <v>0</v>
      </c>
      <c r="K105" s="188">
        <f>(SUM('1.  LRAMVA Summary'!F$55:F$72)+SUM('1.  LRAMVA Summary'!F$73:F$74)*(MONTH($E105)-1)/12)*$H105</f>
        <v>0</v>
      </c>
      <c r="L105" s="188">
        <f>(SUM('1.  LRAMVA Summary'!G$55:G$72)+SUM('1.  LRAMVA Summary'!G$73:G$74)*(MONTH($E105)-1)/12)*$H105</f>
        <v>0</v>
      </c>
      <c r="M105" s="188">
        <f>(SUM('1.  LRAMVA Summary'!H$55:H$72)+SUM('1.  LRAMVA Summary'!H$73:H$74)*(MONTH($E105)-1)/12)*$H105</f>
        <v>0</v>
      </c>
      <c r="N105" s="188">
        <f>(SUM('1.  LRAMVA Summary'!I$55:I$72)+SUM('1.  LRAMVA Summary'!I$73:I$74)*(MONTH($E105)-1)/12)*$H105</f>
        <v>0</v>
      </c>
      <c r="O105" s="188">
        <f>(SUM('1.  LRAMVA Summary'!J$55:J$72)+SUM('1.  LRAMVA Summary'!J$73:J$74)*(MONTH($E105)-1)/12)*$H105</f>
        <v>0</v>
      </c>
      <c r="P105" s="188">
        <f>(SUM('1.  LRAMVA Summary'!K$55:K$72)+SUM('1.  LRAMVA Summary'!K$73:K$74)*(MONTH($E105)-1)/12)*$H105</f>
        <v>0</v>
      </c>
      <c r="Q105" s="188">
        <f>(SUM('1.  LRAMVA Summary'!L$55:L$72)+SUM('1.  LRAMVA Summary'!L$73:L$74)*(MONTH($E105)-1)/12)*$H105</f>
        <v>0</v>
      </c>
      <c r="R105" s="188">
        <f>(SUM('1.  LRAMVA Summary'!M$55:M$72)+SUM('1.  LRAMVA Summary'!M$73:M$74)*(MONTH($E105)-1)/12)*$H105</f>
        <v>0</v>
      </c>
      <c r="S105" s="188">
        <f>(SUM('1.  LRAMVA Summary'!N$55:N$72)+SUM('1.  LRAMVA Summary'!N$73:N$74)*(MONTH($E105)-1)/12)*$H105</f>
        <v>0</v>
      </c>
      <c r="T105" s="188">
        <f>(SUM('1.  LRAMVA Summary'!O$55:O$72)+SUM('1.  LRAMVA Summary'!O$73:O$74)*(MONTH($E105)-1)/12)*$H105</f>
        <v>0</v>
      </c>
      <c r="U105" s="188">
        <f>(SUM('1.  LRAMVA Summary'!P$55:P$72)+SUM('1.  LRAMVA Summary'!P$73:P$74)*(MONTH($E105)-1)/12)*$H105</f>
        <v>0</v>
      </c>
      <c r="V105" s="188">
        <f>(SUM('1.  LRAMVA Summary'!Q$55:Q$72)+SUM('1.  LRAMVA Summary'!Q$73:Q$74)*(MONTH($E105)-1)/12)*$H105</f>
        <v>0</v>
      </c>
      <c r="W105" s="189">
        <f>SUM(I105:V105)</f>
        <v>0</v>
      </c>
    </row>
    <row r="106" spans="2:23">
      <c r="B106" s="193"/>
      <c r="E106" s="172">
        <v>42767</v>
      </c>
      <c r="F106" s="172" t="s">
        <v>931</v>
      </c>
      <c r="G106" s="173" t="s">
        <v>854</v>
      </c>
      <c r="H106" s="196">
        <f t="shared" ref="H106:H107" si="48">$C$39/12</f>
        <v>9.1666666666666665E-4</v>
      </c>
      <c r="I106" s="188">
        <f>(SUM('1.  LRAMVA Summary'!D$55:D$72)+SUM('1.  LRAMVA Summary'!D$73:D$74)*(MONTH($E106)-1)/12)*$H106</f>
        <v>0</v>
      </c>
      <c r="J106" s="188">
        <f>(SUM('1.  LRAMVA Summary'!E$55:E$72)+SUM('1.  LRAMVA Summary'!E$73:E$74)*(MONTH($E106)-1)/12)*$H106</f>
        <v>0</v>
      </c>
      <c r="K106" s="188">
        <f>(SUM('1.  LRAMVA Summary'!F$55:F$72)+SUM('1.  LRAMVA Summary'!F$73:F$74)*(MONTH($E106)-1)/12)*$H106</f>
        <v>0</v>
      </c>
      <c r="L106" s="188">
        <f>(SUM('1.  LRAMVA Summary'!G$55:G$72)+SUM('1.  LRAMVA Summary'!G$73:G$74)*(MONTH($E106)-1)/12)*$H106</f>
        <v>0</v>
      </c>
      <c r="M106" s="188">
        <f>(SUM('1.  LRAMVA Summary'!H$55:H$72)+SUM('1.  LRAMVA Summary'!H$73:H$74)*(MONTH($E106)-1)/12)*$H106</f>
        <v>0</v>
      </c>
      <c r="N106" s="188">
        <f>(SUM('1.  LRAMVA Summary'!I$55:I$72)+SUM('1.  LRAMVA Summary'!I$73:I$74)*(MONTH($E106)-1)/12)*$H106</f>
        <v>0</v>
      </c>
      <c r="O106" s="188">
        <f>(SUM('1.  LRAMVA Summary'!J$55:J$72)+SUM('1.  LRAMVA Summary'!J$73:J$74)*(MONTH($E106)-1)/12)*$H106</f>
        <v>0</v>
      </c>
      <c r="P106" s="188">
        <f>(SUM('1.  LRAMVA Summary'!K$55:K$72)+SUM('1.  LRAMVA Summary'!K$73:K$74)*(MONTH($E106)-1)/12)*$H106</f>
        <v>0</v>
      </c>
      <c r="Q106" s="188">
        <f>(SUM('1.  LRAMVA Summary'!L$55:L$72)+SUM('1.  LRAMVA Summary'!L$73:L$74)*(MONTH($E106)-1)/12)*$H106</f>
        <v>0</v>
      </c>
      <c r="R106" s="188">
        <f>(SUM('1.  LRAMVA Summary'!M$55:M$72)+SUM('1.  LRAMVA Summary'!M$73:M$74)*(MONTH($E106)-1)/12)*$H106</f>
        <v>0</v>
      </c>
      <c r="S106" s="188">
        <f>(SUM('1.  LRAMVA Summary'!N$55:N$72)+SUM('1.  LRAMVA Summary'!N$73:N$74)*(MONTH($E106)-1)/12)*$H106</f>
        <v>0</v>
      </c>
      <c r="T106" s="188">
        <f>(SUM('1.  LRAMVA Summary'!O$55:O$72)+SUM('1.  LRAMVA Summary'!O$73:O$74)*(MONTH($E106)-1)/12)*$H106</f>
        <v>0</v>
      </c>
      <c r="U106" s="188">
        <f>(SUM('1.  LRAMVA Summary'!P$55:P$72)+SUM('1.  LRAMVA Summary'!P$73:P$74)*(MONTH($E106)-1)/12)*$H106</f>
        <v>0</v>
      </c>
      <c r="V106" s="188">
        <f>(SUM('1.  LRAMVA Summary'!Q$55:Q$72)+SUM('1.  LRAMVA Summary'!Q$73:Q$74)*(MONTH($E106)-1)/12)*$H106</f>
        <v>0</v>
      </c>
      <c r="W106" s="189">
        <f t="shared" ref="W106:W116" si="49">SUM(I106:V106)</f>
        <v>0</v>
      </c>
    </row>
    <row r="107" spans="2:23">
      <c r="E107" s="172">
        <v>42795</v>
      </c>
      <c r="F107" s="172" t="s">
        <v>931</v>
      </c>
      <c r="G107" s="173" t="s">
        <v>854</v>
      </c>
      <c r="H107" s="196">
        <f t="shared" si="48"/>
        <v>9.1666666666666665E-4</v>
      </c>
      <c r="I107" s="188">
        <f>(SUM('1.  LRAMVA Summary'!D$55:D$72)+SUM('1.  LRAMVA Summary'!D$73:D$74)*(MONTH($E107)-1)/12)*$H107</f>
        <v>0</v>
      </c>
      <c r="J107" s="188">
        <f>(SUM('1.  LRAMVA Summary'!E$55:E$72)+SUM('1.  LRAMVA Summary'!E$73:E$74)*(MONTH($E107)-1)/12)*$H107</f>
        <v>0</v>
      </c>
      <c r="K107" s="188">
        <f>(SUM('1.  LRAMVA Summary'!F$55:F$72)+SUM('1.  LRAMVA Summary'!F$73:F$74)*(MONTH($E107)-1)/12)*$H107</f>
        <v>0</v>
      </c>
      <c r="L107" s="188">
        <f>(SUM('1.  LRAMVA Summary'!G$55:G$72)+SUM('1.  LRAMVA Summary'!G$73:G$74)*(MONTH($E107)-1)/12)*$H107</f>
        <v>0</v>
      </c>
      <c r="M107" s="188">
        <f>(SUM('1.  LRAMVA Summary'!H$55:H$72)+SUM('1.  LRAMVA Summary'!H$73:H$74)*(MONTH($E107)-1)/12)*$H107</f>
        <v>0</v>
      </c>
      <c r="N107" s="188">
        <f>(SUM('1.  LRAMVA Summary'!I$55:I$72)+SUM('1.  LRAMVA Summary'!I$73:I$74)*(MONTH($E107)-1)/12)*$H107</f>
        <v>0</v>
      </c>
      <c r="O107" s="188">
        <f>(SUM('1.  LRAMVA Summary'!J$55:J$72)+SUM('1.  LRAMVA Summary'!J$73:J$74)*(MONTH($E107)-1)/12)*$H107</f>
        <v>0</v>
      </c>
      <c r="P107" s="188">
        <f>(SUM('1.  LRAMVA Summary'!K$55:K$72)+SUM('1.  LRAMVA Summary'!K$73:K$74)*(MONTH($E107)-1)/12)*$H107</f>
        <v>0</v>
      </c>
      <c r="Q107" s="188">
        <f>(SUM('1.  LRAMVA Summary'!L$55:L$72)+SUM('1.  LRAMVA Summary'!L$73:L$74)*(MONTH($E107)-1)/12)*$H107</f>
        <v>0</v>
      </c>
      <c r="R107" s="188">
        <f>(SUM('1.  LRAMVA Summary'!M$55:M$72)+SUM('1.  LRAMVA Summary'!M$73:M$74)*(MONTH($E107)-1)/12)*$H107</f>
        <v>0</v>
      </c>
      <c r="S107" s="188">
        <f>(SUM('1.  LRAMVA Summary'!N$55:N$72)+SUM('1.  LRAMVA Summary'!N$73:N$74)*(MONTH($E107)-1)/12)*$H107</f>
        <v>0</v>
      </c>
      <c r="T107" s="188">
        <f>(SUM('1.  LRAMVA Summary'!O$55:O$72)+SUM('1.  LRAMVA Summary'!O$73:O$74)*(MONTH($E107)-1)/12)*$H107</f>
        <v>0</v>
      </c>
      <c r="U107" s="188">
        <f>(SUM('1.  LRAMVA Summary'!P$55:P$72)+SUM('1.  LRAMVA Summary'!P$73:P$74)*(MONTH($E107)-1)/12)*$H107</f>
        <v>0</v>
      </c>
      <c r="V107" s="188">
        <f>(SUM('1.  LRAMVA Summary'!Q$55:Q$72)+SUM('1.  LRAMVA Summary'!Q$73:Q$74)*(MONTH($E107)-1)/12)*$H107</f>
        <v>0</v>
      </c>
      <c r="W107" s="189">
        <f t="shared" si="49"/>
        <v>0</v>
      </c>
    </row>
    <row r="108" spans="2:23" s="8" customFormat="1">
      <c r="B108" s="10"/>
      <c r="C108" s="1"/>
      <c r="E108" s="172">
        <v>42826</v>
      </c>
      <c r="F108" s="172" t="s">
        <v>931</v>
      </c>
      <c r="G108" s="173" t="s">
        <v>858</v>
      </c>
      <c r="H108" s="196">
        <f>$C$40/12</f>
        <v>9.1666666666666665E-4</v>
      </c>
      <c r="I108" s="188">
        <f>(SUM('1.  LRAMVA Summary'!D$55:D$72)+SUM('1.  LRAMVA Summary'!D$73:D$74)*(MONTH($E108)-1)/12)*$H108</f>
        <v>0</v>
      </c>
      <c r="J108" s="188">
        <f>(SUM('1.  LRAMVA Summary'!E$55:E$72)+SUM('1.  LRAMVA Summary'!E$73:E$74)*(MONTH($E108)-1)/12)*$H108</f>
        <v>0</v>
      </c>
      <c r="K108" s="188">
        <f>(SUM('1.  LRAMVA Summary'!F$55:F$72)+SUM('1.  LRAMVA Summary'!F$73:F$74)*(MONTH($E108)-1)/12)*$H108</f>
        <v>0</v>
      </c>
      <c r="L108" s="188">
        <f>(SUM('1.  LRAMVA Summary'!G$55:G$72)+SUM('1.  LRAMVA Summary'!G$73:G$74)*(MONTH($E108)-1)/12)*$H108</f>
        <v>0</v>
      </c>
      <c r="M108" s="188">
        <f>(SUM('1.  LRAMVA Summary'!H$55:H$72)+SUM('1.  LRAMVA Summary'!H$73:H$74)*(MONTH($E108)-1)/12)*$H108</f>
        <v>0</v>
      </c>
      <c r="N108" s="188">
        <f>(SUM('1.  LRAMVA Summary'!I$55:I$72)+SUM('1.  LRAMVA Summary'!I$73:I$74)*(MONTH($E108)-1)/12)*$H108</f>
        <v>0</v>
      </c>
      <c r="O108" s="188">
        <f>(SUM('1.  LRAMVA Summary'!J$55:J$72)+SUM('1.  LRAMVA Summary'!J$73:J$74)*(MONTH($E108)-1)/12)*$H108</f>
        <v>0</v>
      </c>
      <c r="P108" s="188">
        <f>(SUM('1.  LRAMVA Summary'!K$55:K$72)+SUM('1.  LRAMVA Summary'!K$73:K$74)*(MONTH($E108)-1)/12)*$H108</f>
        <v>0</v>
      </c>
      <c r="Q108" s="188">
        <f>(SUM('1.  LRAMVA Summary'!L$55:L$72)+SUM('1.  LRAMVA Summary'!L$73:L$74)*(MONTH($E108)-1)/12)*$H108</f>
        <v>0</v>
      </c>
      <c r="R108" s="188">
        <f>(SUM('1.  LRAMVA Summary'!M$55:M$72)+SUM('1.  LRAMVA Summary'!M$73:M$74)*(MONTH($E108)-1)/12)*$H108</f>
        <v>0</v>
      </c>
      <c r="S108" s="188">
        <f>(SUM('1.  LRAMVA Summary'!N$55:N$72)+SUM('1.  LRAMVA Summary'!N$73:N$74)*(MONTH($E108)-1)/12)*$H108</f>
        <v>0</v>
      </c>
      <c r="T108" s="188">
        <f>(SUM('1.  LRAMVA Summary'!O$55:O$72)+SUM('1.  LRAMVA Summary'!O$73:O$74)*(MONTH($E108)-1)/12)*$H108</f>
        <v>0</v>
      </c>
      <c r="U108" s="188">
        <f>(SUM('1.  LRAMVA Summary'!P$55:P$72)+SUM('1.  LRAMVA Summary'!P$73:P$74)*(MONTH($E108)-1)/12)*$H108</f>
        <v>0</v>
      </c>
      <c r="V108" s="188">
        <f>(SUM('1.  LRAMVA Summary'!Q$55:Q$72)+SUM('1.  LRAMVA Summary'!Q$73:Q$74)*(MONTH($E108)-1)/12)*$H108</f>
        <v>0</v>
      </c>
      <c r="W108" s="189">
        <f t="shared" si="49"/>
        <v>0</v>
      </c>
    </row>
    <row r="109" spans="2:23">
      <c r="E109" s="172">
        <v>42856</v>
      </c>
      <c r="F109" s="172" t="s">
        <v>931</v>
      </c>
      <c r="G109" s="173" t="s">
        <v>858</v>
      </c>
      <c r="H109" s="196">
        <f t="shared" ref="H109:H110" si="50">$C$40/12</f>
        <v>9.1666666666666665E-4</v>
      </c>
      <c r="I109" s="188">
        <f>(SUM('1.  LRAMVA Summary'!D$55:D$72)+SUM('1.  LRAMVA Summary'!D$73:D$74)*(MONTH($E109)-1)/12)*$H109</f>
        <v>0</v>
      </c>
      <c r="J109" s="188">
        <f>(SUM('1.  LRAMVA Summary'!E$55:E$72)+SUM('1.  LRAMVA Summary'!E$73:E$74)*(MONTH($E109)-1)/12)*$H109</f>
        <v>0</v>
      </c>
      <c r="K109" s="188">
        <f>(SUM('1.  LRAMVA Summary'!F$55:F$72)+SUM('1.  LRAMVA Summary'!F$73:F$74)*(MONTH($E109)-1)/12)*$H109</f>
        <v>0</v>
      </c>
      <c r="L109" s="188">
        <f>(SUM('1.  LRAMVA Summary'!G$55:G$72)+SUM('1.  LRAMVA Summary'!G$73:G$74)*(MONTH($E109)-1)/12)*$H109</f>
        <v>0</v>
      </c>
      <c r="M109" s="188">
        <f>(SUM('1.  LRAMVA Summary'!H$55:H$72)+SUM('1.  LRAMVA Summary'!H$73:H$74)*(MONTH($E109)-1)/12)*$H109</f>
        <v>0</v>
      </c>
      <c r="N109" s="188">
        <f>(SUM('1.  LRAMVA Summary'!I$55:I$72)+SUM('1.  LRAMVA Summary'!I$73:I$74)*(MONTH($E109)-1)/12)*$H109</f>
        <v>0</v>
      </c>
      <c r="O109" s="188">
        <f>(SUM('1.  LRAMVA Summary'!J$55:J$72)+SUM('1.  LRAMVA Summary'!J$73:J$74)*(MONTH($E109)-1)/12)*$H109</f>
        <v>0</v>
      </c>
      <c r="P109" s="188">
        <f>(SUM('1.  LRAMVA Summary'!K$55:K$72)+SUM('1.  LRAMVA Summary'!K$73:K$74)*(MONTH($E109)-1)/12)*$H109</f>
        <v>0</v>
      </c>
      <c r="Q109" s="188">
        <f>(SUM('1.  LRAMVA Summary'!L$55:L$72)+SUM('1.  LRAMVA Summary'!L$73:L$74)*(MONTH($E109)-1)/12)*$H109</f>
        <v>0</v>
      </c>
      <c r="R109" s="188">
        <f>(SUM('1.  LRAMVA Summary'!M$55:M$72)+SUM('1.  LRAMVA Summary'!M$73:M$74)*(MONTH($E109)-1)/12)*$H109</f>
        <v>0</v>
      </c>
      <c r="S109" s="188">
        <f>(SUM('1.  LRAMVA Summary'!N$55:N$72)+SUM('1.  LRAMVA Summary'!N$73:N$74)*(MONTH($E109)-1)/12)*$H109</f>
        <v>0</v>
      </c>
      <c r="T109" s="188">
        <f>(SUM('1.  LRAMVA Summary'!O$55:O$72)+SUM('1.  LRAMVA Summary'!O$73:O$74)*(MONTH($E109)-1)/12)*$H109</f>
        <v>0</v>
      </c>
      <c r="U109" s="188">
        <f>(SUM('1.  LRAMVA Summary'!P$55:P$72)+SUM('1.  LRAMVA Summary'!P$73:P$74)*(MONTH($E109)-1)/12)*$H109</f>
        <v>0</v>
      </c>
      <c r="V109" s="188">
        <f>(SUM('1.  LRAMVA Summary'!Q$55:Q$72)+SUM('1.  LRAMVA Summary'!Q$73:Q$74)*(MONTH($E109)-1)/12)*$H109</f>
        <v>0</v>
      </c>
      <c r="W109" s="189">
        <f t="shared" si="49"/>
        <v>0</v>
      </c>
    </row>
    <row r="110" spans="2:23" s="194" customFormat="1">
      <c r="B110" s="10"/>
      <c r="C110" s="1"/>
      <c r="E110" s="172">
        <v>42887</v>
      </c>
      <c r="F110" s="172" t="s">
        <v>931</v>
      </c>
      <c r="G110" s="173" t="s">
        <v>858</v>
      </c>
      <c r="H110" s="196">
        <f t="shared" si="50"/>
        <v>9.1666666666666665E-4</v>
      </c>
      <c r="I110" s="188">
        <f>(SUM('1.  LRAMVA Summary'!D$55:D$72)+SUM('1.  LRAMVA Summary'!D$73:D$74)*(MONTH($E110)-1)/12)*$H110</f>
        <v>0</v>
      </c>
      <c r="J110" s="188">
        <f>(SUM('1.  LRAMVA Summary'!E$55:E$72)+SUM('1.  LRAMVA Summary'!E$73:E$74)*(MONTH($E110)-1)/12)*$H110</f>
        <v>0</v>
      </c>
      <c r="K110" s="188">
        <f>(SUM('1.  LRAMVA Summary'!F$55:F$72)+SUM('1.  LRAMVA Summary'!F$73:F$74)*(MONTH($E110)-1)/12)*$H110</f>
        <v>0</v>
      </c>
      <c r="L110" s="188">
        <f>(SUM('1.  LRAMVA Summary'!G$55:G$72)+SUM('1.  LRAMVA Summary'!G$73:G$74)*(MONTH($E110)-1)/12)*$H110</f>
        <v>0</v>
      </c>
      <c r="M110" s="188">
        <f>(SUM('1.  LRAMVA Summary'!H$55:H$72)+SUM('1.  LRAMVA Summary'!H$73:H$74)*(MONTH($E110)-1)/12)*$H110</f>
        <v>0</v>
      </c>
      <c r="N110" s="188">
        <f>(SUM('1.  LRAMVA Summary'!I$55:I$72)+SUM('1.  LRAMVA Summary'!I$73:I$74)*(MONTH($E110)-1)/12)*$H110</f>
        <v>0</v>
      </c>
      <c r="O110" s="188">
        <f>(SUM('1.  LRAMVA Summary'!J$55:J$72)+SUM('1.  LRAMVA Summary'!J$73:J$74)*(MONTH($E110)-1)/12)*$H110</f>
        <v>0</v>
      </c>
      <c r="P110" s="188">
        <f>(SUM('1.  LRAMVA Summary'!K$55:K$72)+SUM('1.  LRAMVA Summary'!K$73:K$74)*(MONTH($E110)-1)/12)*$H110</f>
        <v>0</v>
      </c>
      <c r="Q110" s="188">
        <f>(SUM('1.  LRAMVA Summary'!L$55:L$72)+SUM('1.  LRAMVA Summary'!L$73:L$74)*(MONTH($E110)-1)/12)*$H110</f>
        <v>0</v>
      </c>
      <c r="R110" s="188">
        <f>(SUM('1.  LRAMVA Summary'!M$55:M$72)+SUM('1.  LRAMVA Summary'!M$73:M$74)*(MONTH($E110)-1)/12)*$H110</f>
        <v>0</v>
      </c>
      <c r="S110" s="188">
        <f>(SUM('1.  LRAMVA Summary'!N$55:N$72)+SUM('1.  LRAMVA Summary'!N$73:N$74)*(MONTH($E110)-1)/12)*$H110</f>
        <v>0</v>
      </c>
      <c r="T110" s="188">
        <f>(SUM('1.  LRAMVA Summary'!O$55:O$72)+SUM('1.  LRAMVA Summary'!O$73:O$74)*(MONTH($E110)-1)/12)*$H110</f>
        <v>0</v>
      </c>
      <c r="U110" s="188">
        <f>(SUM('1.  LRAMVA Summary'!P$55:P$72)+SUM('1.  LRAMVA Summary'!P$73:P$74)*(MONTH($E110)-1)/12)*$H110</f>
        <v>0</v>
      </c>
      <c r="V110" s="188">
        <f>(SUM('1.  LRAMVA Summary'!Q$55:Q$72)+SUM('1.  LRAMVA Summary'!Q$73:Q$74)*(MONTH($E110)-1)/12)*$H110</f>
        <v>0</v>
      </c>
      <c r="W110" s="189">
        <f t="shared" si="49"/>
        <v>0</v>
      </c>
    </row>
    <row r="111" spans="2:23">
      <c r="E111" s="172">
        <v>42917</v>
      </c>
      <c r="F111" s="172" t="s">
        <v>931</v>
      </c>
      <c r="G111" s="173" t="s">
        <v>862</v>
      </c>
      <c r="H111" s="196">
        <f>$C$41/12</f>
        <v>9.1666666666666665E-4</v>
      </c>
      <c r="I111" s="188">
        <f>(SUM('1.  LRAMVA Summary'!D$55:D$72)+SUM('1.  LRAMVA Summary'!D$73:D$74)*(MONTH($E111)-1)/12)*$H111</f>
        <v>0</v>
      </c>
      <c r="J111" s="188">
        <f>(SUM('1.  LRAMVA Summary'!E$55:E$72)+SUM('1.  LRAMVA Summary'!E$73:E$74)*(MONTH($E111)-1)/12)*$H111</f>
        <v>0</v>
      </c>
      <c r="K111" s="188">
        <f>(SUM('1.  LRAMVA Summary'!F$55:F$72)+SUM('1.  LRAMVA Summary'!F$73:F$74)*(MONTH($E111)-1)/12)*$H111</f>
        <v>0</v>
      </c>
      <c r="L111" s="188">
        <f>(SUM('1.  LRAMVA Summary'!G$55:G$72)+SUM('1.  LRAMVA Summary'!G$73:G$74)*(MONTH($E111)-1)/12)*$H111</f>
        <v>0</v>
      </c>
      <c r="M111" s="188">
        <f>(SUM('1.  LRAMVA Summary'!H$55:H$72)+SUM('1.  LRAMVA Summary'!H$73:H$74)*(MONTH($E111)-1)/12)*$H111</f>
        <v>0</v>
      </c>
      <c r="N111" s="188">
        <f>(SUM('1.  LRAMVA Summary'!I$55:I$72)+SUM('1.  LRAMVA Summary'!I$73:I$74)*(MONTH($E111)-1)/12)*$H111</f>
        <v>0</v>
      </c>
      <c r="O111" s="188">
        <f>(SUM('1.  LRAMVA Summary'!J$55:J$72)+SUM('1.  LRAMVA Summary'!J$73:J$74)*(MONTH($E111)-1)/12)*$H111</f>
        <v>0</v>
      </c>
      <c r="P111" s="188">
        <f>(SUM('1.  LRAMVA Summary'!K$55:K$72)+SUM('1.  LRAMVA Summary'!K$73:K$74)*(MONTH($E111)-1)/12)*$H111</f>
        <v>0</v>
      </c>
      <c r="Q111" s="188">
        <f>(SUM('1.  LRAMVA Summary'!L$55:L$72)+SUM('1.  LRAMVA Summary'!L$73:L$74)*(MONTH($E111)-1)/12)*$H111</f>
        <v>0</v>
      </c>
      <c r="R111" s="188">
        <f>(SUM('1.  LRAMVA Summary'!M$55:M$72)+SUM('1.  LRAMVA Summary'!M$73:M$74)*(MONTH($E111)-1)/12)*$H111</f>
        <v>0</v>
      </c>
      <c r="S111" s="188">
        <f>(SUM('1.  LRAMVA Summary'!N$55:N$72)+SUM('1.  LRAMVA Summary'!N$73:N$74)*(MONTH($E111)-1)/12)*$H111</f>
        <v>0</v>
      </c>
      <c r="T111" s="188">
        <f>(SUM('1.  LRAMVA Summary'!O$55:O$72)+SUM('1.  LRAMVA Summary'!O$73:O$74)*(MONTH($E111)-1)/12)*$H111</f>
        <v>0</v>
      </c>
      <c r="U111" s="188">
        <f>(SUM('1.  LRAMVA Summary'!P$55:P$72)+SUM('1.  LRAMVA Summary'!P$73:P$74)*(MONTH($E111)-1)/12)*$H111</f>
        <v>0</v>
      </c>
      <c r="V111" s="188">
        <f>(SUM('1.  LRAMVA Summary'!Q$55:Q$72)+SUM('1.  LRAMVA Summary'!Q$73:Q$74)*(MONTH($E111)-1)/12)*$H111</f>
        <v>0</v>
      </c>
      <c r="W111" s="189">
        <f t="shared" si="49"/>
        <v>0</v>
      </c>
    </row>
    <row r="112" spans="2:23">
      <c r="E112" s="172">
        <v>42948</v>
      </c>
      <c r="F112" s="172" t="s">
        <v>931</v>
      </c>
      <c r="G112" s="173" t="s">
        <v>862</v>
      </c>
      <c r="H112" s="196">
        <f t="shared" ref="H112:H113" si="51">$C$41/12</f>
        <v>9.1666666666666665E-4</v>
      </c>
      <c r="I112" s="188">
        <f>(SUM('1.  LRAMVA Summary'!D$55:D$72)+SUM('1.  LRAMVA Summary'!D$73:D$74)*(MONTH($E112)-1)/12)*$H112</f>
        <v>0</v>
      </c>
      <c r="J112" s="188">
        <f>(SUM('1.  LRAMVA Summary'!E$55:E$72)+SUM('1.  LRAMVA Summary'!E$73:E$74)*(MONTH($E112)-1)/12)*$H112</f>
        <v>0</v>
      </c>
      <c r="K112" s="188">
        <f>(SUM('1.  LRAMVA Summary'!F$55:F$72)+SUM('1.  LRAMVA Summary'!F$73:F$74)*(MONTH($E112)-1)/12)*$H112</f>
        <v>0</v>
      </c>
      <c r="L112" s="188">
        <f>(SUM('1.  LRAMVA Summary'!G$55:G$72)+SUM('1.  LRAMVA Summary'!G$73:G$74)*(MONTH($E112)-1)/12)*$H112</f>
        <v>0</v>
      </c>
      <c r="M112" s="188">
        <f>(SUM('1.  LRAMVA Summary'!H$55:H$72)+SUM('1.  LRAMVA Summary'!H$73:H$74)*(MONTH($E112)-1)/12)*$H112</f>
        <v>0</v>
      </c>
      <c r="N112" s="188">
        <f>(SUM('1.  LRAMVA Summary'!I$55:I$72)+SUM('1.  LRAMVA Summary'!I$73:I$74)*(MONTH($E112)-1)/12)*$H112</f>
        <v>0</v>
      </c>
      <c r="O112" s="188">
        <f>(SUM('1.  LRAMVA Summary'!J$55:J$72)+SUM('1.  LRAMVA Summary'!J$73:J$74)*(MONTH($E112)-1)/12)*$H112</f>
        <v>0</v>
      </c>
      <c r="P112" s="188">
        <f>(SUM('1.  LRAMVA Summary'!K$55:K$72)+SUM('1.  LRAMVA Summary'!K$73:K$74)*(MONTH($E112)-1)/12)*$H112</f>
        <v>0</v>
      </c>
      <c r="Q112" s="188">
        <f>(SUM('1.  LRAMVA Summary'!L$55:L$72)+SUM('1.  LRAMVA Summary'!L$73:L$74)*(MONTH($E112)-1)/12)*$H112</f>
        <v>0</v>
      </c>
      <c r="R112" s="188">
        <f>(SUM('1.  LRAMVA Summary'!M$55:M$72)+SUM('1.  LRAMVA Summary'!M$73:M$74)*(MONTH($E112)-1)/12)*$H112</f>
        <v>0</v>
      </c>
      <c r="S112" s="188">
        <f>(SUM('1.  LRAMVA Summary'!N$55:N$72)+SUM('1.  LRAMVA Summary'!N$73:N$74)*(MONTH($E112)-1)/12)*$H112</f>
        <v>0</v>
      </c>
      <c r="T112" s="188">
        <f>(SUM('1.  LRAMVA Summary'!O$55:O$72)+SUM('1.  LRAMVA Summary'!O$73:O$74)*(MONTH($E112)-1)/12)*$H112</f>
        <v>0</v>
      </c>
      <c r="U112" s="188">
        <f>(SUM('1.  LRAMVA Summary'!P$55:P$72)+SUM('1.  LRAMVA Summary'!P$73:P$74)*(MONTH($E112)-1)/12)*$H112</f>
        <v>0</v>
      </c>
      <c r="V112" s="188">
        <f>(SUM('1.  LRAMVA Summary'!Q$55:Q$72)+SUM('1.  LRAMVA Summary'!Q$73:Q$74)*(MONTH($E112)-1)/12)*$H112</f>
        <v>0</v>
      </c>
      <c r="W112" s="189">
        <f t="shared" si="49"/>
        <v>0</v>
      </c>
    </row>
    <row r="113" spans="2:23">
      <c r="E113" s="172">
        <v>42979</v>
      </c>
      <c r="F113" s="172" t="s">
        <v>931</v>
      </c>
      <c r="G113" s="173" t="s">
        <v>862</v>
      </c>
      <c r="H113" s="196">
        <f t="shared" si="51"/>
        <v>9.1666666666666665E-4</v>
      </c>
      <c r="I113" s="188">
        <f>(SUM('1.  LRAMVA Summary'!D$55:D$72)+SUM('1.  LRAMVA Summary'!D$73:D$74)*(MONTH($E113)-1)/12)*$H113</f>
        <v>0</v>
      </c>
      <c r="J113" s="188">
        <f>(SUM('1.  LRAMVA Summary'!E$55:E$72)+SUM('1.  LRAMVA Summary'!E$73:E$74)*(MONTH($E113)-1)/12)*$H113</f>
        <v>0</v>
      </c>
      <c r="K113" s="188">
        <f>(SUM('1.  LRAMVA Summary'!F$55:F$72)+SUM('1.  LRAMVA Summary'!F$73:F$74)*(MONTH($E113)-1)/12)*$H113</f>
        <v>0</v>
      </c>
      <c r="L113" s="188">
        <f>(SUM('1.  LRAMVA Summary'!G$55:G$72)+SUM('1.  LRAMVA Summary'!G$73:G$74)*(MONTH($E113)-1)/12)*$H113</f>
        <v>0</v>
      </c>
      <c r="M113" s="188">
        <f>(SUM('1.  LRAMVA Summary'!H$55:H$72)+SUM('1.  LRAMVA Summary'!H$73:H$74)*(MONTH($E113)-1)/12)*$H113</f>
        <v>0</v>
      </c>
      <c r="N113" s="188">
        <f>(SUM('1.  LRAMVA Summary'!I$55:I$72)+SUM('1.  LRAMVA Summary'!I$73:I$74)*(MONTH($E113)-1)/12)*$H113</f>
        <v>0</v>
      </c>
      <c r="O113" s="188">
        <f>(SUM('1.  LRAMVA Summary'!J$55:J$72)+SUM('1.  LRAMVA Summary'!J$73:J$74)*(MONTH($E113)-1)/12)*$H113</f>
        <v>0</v>
      </c>
      <c r="P113" s="188">
        <f>(SUM('1.  LRAMVA Summary'!K$55:K$72)+SUM('1.  LRAMVA Summary'!K$73:K$74)*(MONTH($E113)-1)/12)*$H113</f>
        <v>0</v>
      </c>
      <c r="Q113" s="188">
        <f>(SUM('1.  LRAMVA Summary'!L$55:L$72)+SUM('1.  LRAMVA Summary'!L$73:L$74)*(MONTH($E113)-1)/12)*$H113</f>
        <v>0</v>
      </c>
      <c r="R113" s="188">
        <f>(SUM('1.  LRAMVA Summary'!M$55:M$72)+SUM('1.  LRAMVA Summary'!M$73:M$74)*(MONTH($E113)-1)/12)*$H113</f>
        <v>0</v>
      </c>
      <c r="S113" s="188">
        <f>(SUM('1.  LRAMVA Summary'!N$55:N$72)+SUM('1.  LRAMVA Summary'!N$73:N$74)*(MONTH($E113)-1)/12)*$H113</f>
        <v>0</v>
      </c>
      <c r="T113" s="188">
        <f>(SUM('1.  LRAMVA Summary'!O$55:O$72)+SUM('1.  LRAMVA Summary'!O$73:O$74)*(MONTH($E113)-1)/12)*$H113</f>
        <v>0</v>
      </c>
      <c r="U113" s="188">
        <f>(SUM('1.  LRAMVA Summary'!P$55:P$72)+SUM('1.  LRAMVA Summary'!P$73:P$74)*(MONTH($E113)-1)/12)*$H113</f>
        <v>0</v>
      </c>
      <c r="V113" s="188">
        <f>(SUM('1.  LRAMVA Summary'!Q$55:Q$72)+SUM('1.  LRAMVA Summary'!Q$73:Q$74)*(MONTH($E113)-1)/12)*$H113</f>
        <v>0</v>
      </c>
      <c r="W113" s="189">
        <f t="shared" si="49"/>
        <v>0</v>
      </c>
    </row>
    <row r="114" spans="2:23">
      <c r="E114" s="172">
        <v>43009</v>
      </c>
      <c r="F114" s="172" t="s">
        <v>931</v>
      </c>
      <c r="G114" s="173" t="s">
        <v>866</v>
      </c>
      <c r="H114" s="196">
        <f>$C$42/12</f>
        <v>1.25E-3</v>
      </c>
      <c r="I114" s="188">
        <f>(SUM('1.  LRAMVA Summary'!D$55:D$72)+SUM('1.  LRAMVA Summary'!D$73:D$74)*(MONTH($E114)-1)/12)*$H114</f>
        <v>0</v>
      </c>
      <c r="J114" s="188">
        <f>(SUM('1.  LRAMVA Summary'!E$55:E$72)+SUM('1.  LRAMVA Summary'!E$73:E$74)*(MONTH($E114)-1)/12)*$H114</f>
        <v>0</v>
      </c>
      <c r="K114" s="188">
        <f>(SUM('1.  LRAMVA Summary'!F$55:F$72)+SUM('1.  LRAMVA Summary'!F$73:F$74)*(MONTH($E114)-1)/12)*$H114</f>
        <v>0</v>
      </c>
      <c r="L114" s="188">
        <f>(SUM('1.  LRAMVA Summary'!G$55:G$72)+SUM('1.  LRAMVA Summary'!G$73:G$74)*(MONTH($E114)-1)/12)*$H114</f>
        <v>0</v>
      </c>
      <c r="M114" s="188">
        <f>(SUM('1.  LRAMVA Summary'!H$55:H$72)+SUM('1.  LRAMVA Summary'!H$73:H$74)*(MONTH($E114)-1)/12)*$H114</f>
        <v>0</v>
      </c>
      <c r="N114" s="188">
        <f>(SUM('1.  LRAMVA Summary'!I$55:I$72)+SUM('1.  LRAMVA Summary'!I$73:I$74)*(MONTH($E114)-1)/12)*$H114</f>
        <v>0</v>
      </c>
      <c r="O114" s="188">
        <f>(SUM('1.  LRAMVA Summary'!J$55:J$72)+SUM('1.  LRAMVA Summary'!J$73:J$74)*(MONTH($E114)-1)/12)*$H114</f>
        <v>0</v>
      </c>
      <c r="P114" s="188">
        <f>(SUM('1.  LRAMVA Summary'!K$55:K$72)+SUM('1.  LRAMVA Summary'!K$73:K$74)*(MONTH($E114)-1)/12)*$H114</f>
        <v>0</v>
      </c>
      <c r="Q114" s="188">
        <f>(SUM('1.  LRAMVA Summary'!L$55:L$72)+SUM('1.  LRAMVA Summary'!L$73:L$74)*(MONTH($E114)-1)/12)*$H114</f>
        <v>0</v>
      </c>
      <c r="R114" s="188">
        <f>(SUM('1.  LRAMVA Summary'!M$55:M$72)+SUM('1.  LRAMVA Summary'!M$73:M$74)*(MONTH($E114)-1)/12)*$H114</f>
        <v>0</v>
      </c>
      <c r="S114" s="188">
        <f>(SUM('1.  LRAMVA Summary'!N$55:N$72)+SUM('1.  LRAMVA Summary'!N$73:N$74)*(MONTH($E114)-1)/12)*$H114</f>
        <v>0</v>
      </c>
      <c r="T114" s="188">
        <f>(SUM('1.  LRAMVA Summary'!O$55:O$72)+SUM('1.  LRAMVA Summary'!O$73:O$74)*(MONTH($E114)-1)/12)*$H114</f>
        <v>0</v>
      </c>
      <c r="U114" s="188">
        <f>(SUM('1.  LRAMVA Summary'!P$55:P$72)+SUM('1.  LRAMVA Summary'!P$73:P$74)*(MONTH($E114)-1)/12)*$H114</f>
        <v>0</v>
      </c>
      <c r="V114" s="188">
        <f>(SUM('1.  LRAMVA Summary'!Q$55:Q$72)+SUM('1.  LRAMVA Summary'!Q$73:Q$74)*(MONTH($E114)-1)/12)*$H114</f>
        <v>0</v>
      </c>
      <c r="W114" s="189">
        <f t="shared" si="49"/>
        <v>0</v>
      </c>
    </row>
    <row r="115" spans="2:23">
      <c r="C115" s="8"/>
      <c r="E115" s="172">
        <v>43040</v>
      </c>
      <c r="F115" s="172" t="s">
        <v>931</v>
      </c>
      <c r="G115" s="173" t="s">
        <v>866</v>
      </c>
      <c r="H115" s="196">
        <f t="shared" ref="H115:H116" si="52">$C$42/12</f>
        <v>1.25E-3</v>
      </c>
      <c r="I115" s="188">
        <f>(SUM('1.  LRAMVA Summary'!D$55:D$72)+SUM('1.  LRAMVA Summary'!D$73:D$74)*(MONTH($E115)-1)/12)*$H115</f>
        <v>0</v>
      </c>
      <c r="J115" s="188">
        <f>(SUM('1.  LRAMVA Summary'!E$55:E$72)+SUM('1.  LRAMVA Summary'!E$73:E$74)*(MONTH($E115)-1)/12)*$H115</f>
        <v>0</v>
      </c>
      <c r="K115" s="188">
        <f>(SUM('1.  LRAMVA Summary'!F$55:F$72)+SUM('1.  LRAMVA Summary'!F$73:F$74)*(MONTH($E115)-1)/12)*$H115</f>
        <v>0</v>
      </c>
      <c r="L115" s="188">
        <f>(SUM('1.  LRAMVA Summary'!G$55:G$72)+SUM('1.  LRAMVA Summary'!G$73:G$74)*(MONTH($E115)-1)/12)*$H115</f>
        <v>0</v>
      </c>
      <c r="M115" s="188">
        <f>(SUM('1.  LRAMVA Summary'!H$55:H$72)+SUM('1.  LRAMVA Summary'!H$73:H$74)*(MONTH($E115)-1)/12)*$H115</f>
        <v>0</v>
      </c>
      <c r="N115" s="188">
        <f>(SUM('1.  LRAMVA Summary'!I$55:I$72)+SUM('1.  LRAMVA Summary'!I$73:I$74)*(MONTH($E115)-1)/12)*$H115</f>
        <v>0</v>
      </c>
      <c r="O115" s="188">
        <f>(SUM('1.  LRAMVA Summary'!J$55:J$72)+SUM('1.  LRAMVA Summary'!J$73:J$74)*(MONTH($E115)-1)/12)*$H115</f>
        <v>0</v>
      </c>
      <c r="P115" s="188">
        <f>(SUM('1.  LRAMVA Summary'!K$55:K$72)+SUM('1.  LRAMVA Summary'!K$73:K$74)*(MONTH($E115)-1)/12)*$H115</f>
        <v>0</v>
      </c>
      <c r="Q115" s="188">
        <f>(SUM('1.  LRAMVA Summary'!L$55:L$72)+SUM('1.  LRAMVA Summary'!L$73:L$74)*(MONTH($E115)-1)/12)*$H115</f>
        <v>0</v>
      </c>
      <c r="R115" s="188">
        <f>(SUM('1.  LRAMVA Summary'!M$55:M$72)+SUM('1.  LRAMVA Summary'!M$73:M$74)*(MONTH($E115)-1)/12)*$H115</f>
        <v>0</v>
      </c>
      <c r="S115" s="188">
        <f>(SUM('1.  LRAMVA Summary'!N$55:N$72)+SUM('1.  LRAMVA Summary'!N$73:N$74)*(MONTH($E115)-1)/12)*$H115</f>
        <v>0</v>
      </c>
      <c r="T115" s="188">
        <f>(SUM('1.  LRAMVA Summary'!O$55:O$72)+SUM('1.  LRAMVA Summary'!O$73:O$74)*(MONTH($E115)-1)/12)*$H115</f>
        <v>0</v>
      </c>
      <c r="U115" s="188">
        <f>(SUM('1.  LRAMVA Summary'!P$55:P$72)+SUM('1.  LRAMVA Summary'!P$73:P$74)*(MONTH($E115)-1)/12)*$H115</f>
        <v>0</v>
      </c>
      <c r="V115" s="188">
        <f>(SUM('1.  LRAMVA Summary'!Q$55:Q$72)+SUM('1.  LRAMVA Summary'!Q$73:Q$74)*(MONTH($E115)-1)/12)*$H115</f>
        <v>0</v>
      </c>
      <c r="W115" s="189">
        <f t="shared" si="49"/>
        <v>0</v>
      </c>
    </row>
    <row r="116" spans="2:23">
      <c r="E116" s="172">
        <v>43070</v>
      </c>
      <c r="F116" s="172" t="s">
        <v>931</v>
      </c>
      <c r="G116" s="173" t="s">
        <v>866</v>
      </c>
      <c r="H116" s="196">
        <f t="shared" si="52"/>
        <v>1.25E-3</v>
      </c>
      <c r="I116" s="188">
        <f>(SUM('1.  LRAMVA Summary'!D$55:D$72)+SUM('1.  LRAMVA Summary'!D$73:D$74)*(MONTH($E116)-1)/12)*$H116</f>
        <v>0</v>
      </c>
      <c r="J116" s="188">
        <f>(SUM('1.  LRAMVA Summary'!E$55:E$72)+SUM('1.  LRAMVA Summary'!E$73:E$74)*(MONTH($E116)-1)/12)*$H116</f>
        <v>0</v>
      </c>
      <c r="K116" s="188">
        <f>(SUM('1.  LRAMVA Summary'!F$55:F$72)+SUM('1.  LRAMVA Summary'!F$73:F$74)*(MONTH($E116)-1)/12)*$H116</f>
        <v>0</v>
      </c>
      <c r="L116" s="188">
        <f>(SUM('1.  LRAMVA Summary'!G$55:G$72)+SUM('1.  LRAMVA Summary'!G$73:G$74)*(MONTH($E116)-1)/12)*$H116</f>
        <v>0</v>
      </c>
      <c r="M116" s="188">
        <f>(SUM('1.  LRAMVA Summary'!H$55:H$72)+SUM('1.  LRAMVA Summary'!H$73:H$74)*(MONTH($E116)-1)/12)*$H116</f>
        <v>0</v>
      </c>
      <c r="N116" s="188">
        <f>(SUM('1.  LRAMVA Summary'!I$55:I$72)+SUM('1.  LRAMVA Summary'!I$73:I$74)*(MONTH($E116)-1)/12)*$H116</f>
        <v>0</v>
      </c>
      <c r="O116" s="188">
        <f>(SUM('1.  LRAMVA Summary'!J$55:J$72)+SUM('1.  LRAMVA Summary'!J$73:J$74)*(MONTH($E116)-1)/12)*$H116</f>
        <v>0</v>
      </c>
      <c r="P116" s="188">
        <f>(SUM('1.  LRAMVA Summary'!K$55:K$72)+SUM('1.  LRAMVA Summary'!K$73:K$74)*(MONTH($E116)-1)/12)*$H116</f>
        <v>0</v>
      </c>
      <c r="Q116" s="188">
        <f>(SUM('1.  LRAMVA Summary'!L$55:L$72)+SUM('1.  LRAMVA Summary'!L$73:L$74)*(MONTH($E116)-1)/12)*$H116</f>
        <v>0</v>
      </c>
      <c r="R116" s="188">
        <f>(SUM('1.  LRAMVA Summary'!M$55:M$72)+SUM('1.  LRAMVA Summary'!M$73:M$74)*(MONTH($E116)-1)/12)*$H116</f>
        <v>0</v>
      </c>
      <c r="S116" s="188">
        <f>(SUM('1.  LRAMVA Summary'!N$55:N$72)+SUM('1.  LRAMVA Summary'!N$73:N$74)*(MONTH($E116)-1)/12)*$H116</f>
        <v>0</v>
      </c>
      <c r="T116" s="188">
        <f>(SUM('1.  LRAMVA Summary'!O$55:O$72)+SUM('1.  LRAMVA Summary'!O$73:O$74)*(MONTH($E116)-1)/12)*$H116</f>
        <v>0</v>
      </c>
      <c r="U116" s="188">
        <f>(SUM('1.  LRAMVA Summary'!P$55:P$72)+SUM('1.  LRAMVA Summary'!P$73:P$74)*(MONTH($E116)-1)/12)*$H116</f>
        <v>0</v>
      </c>
      <c r="V116" s="188">
        <f>(SUM('1.  LRAMVA Summary'!Q$55:Q$72)+SUM('1.  LRAMVA Summary'!Q$73:Q$74)*(MONTH($E116)-1)/12)*$H116</f>
        <v>0</v>
      </c>
      <c r="W116" s="189">
        <f t="shared" si="49"/>
        <v>0</v>
      </c>
    </row>
    <row r="117" spans="2:23" ht="15" thickBot="1">
      <c r="C117" s="194"/>
      <c r="E117" s="174" t="s">
        <v>932</v>
      </c>
      <c r="F117" s="174"/>
      <c r="G117" s="175"/>
      <c r="H117" s="176"/>
      <c r="I117" s="177">
        <f>SUM(I104:I116)</f>
        <v>0</v>
      </c>
      <c r="J117" s="177">
        <f>SUM(J104:J116)</f>
        <v>0</v>
      </c>
      <c r="K117" s="177">
        <f t="shared" ref="K117:O117" si="53">SUM(K104:K116)</f>
        <v>0</v>
      </c>
      <c r="L117" s="177">
        <f t="shared" si="53"/>
        <v>0</v>
      </c>
      <c r="M117" s="177">
        <f t="shared" si="53"/>
        <v>0</v>
      </c>
      <c r="N117" s="177">
        <f t="shared" si="53"/>
        <v>0</v>
      </c>
      <c r="O117" s="177">
        <f t="shared" si="53"/>
        <v>0</v>
      </c>
      <c r="P117" s="177">
        <f t="shared" ref="P117:V117" si="54">SUM(P104:P116)</f>
        <v>0</v>
      </c>
      <c r="Q117" s="177">
        <f t="shared" si="54"/>
        <v>0</v>
      </c>
      <c r="R117" s="177">
        <f t="shared" si="54"/>
        <v>0</v>
      </c>
      <c r="S117" s="177">
        <f t="shared" si="54"/>
        <v>0</v>
      </c>
      <c r="T117" s="177">
        <f t="shared" si="54"/>
        <v>0</v>
      </c>
      <c r="U117" s="177">
        <f t="shared" si="54"/>
        <v>0</v>
      </c>
      <c r="V117" s="177">
        <f t="shared" si="54"/>
        <v>0</v>
      </c>
      <c r="W117" s="177">
        <f>SUM(W104:W116)</f>
        <v>0</v>
      </c>
    </row>
    <row r="118" spans="2:23" ht="15" thickTop="1">
      <c r="E118" s="178" t="s">
        <v>208</v>
      </c>
      <c r="F118" s="178"/>
      <c r="G118" s="179"/>
      <c r="H118" s="180"/>
      <c r="I118" s="181"/>
      <c r="J118" s="181"/>
      <c r="K118" s="181"/>
      <c r="L118" s="181"/>
      <c r="M118" s="181"/>
      <c r="N118" s="181"/>
      <c r="O118" s="181"/>
      <c r="P118" s="181"/>
      <c r="Q118" s="181"/>
      <c r="R118" s="181"/>
      <c r="S118" s="181"/>
      <c r="T118" s="181"/>
      <c r="U118" s="181"/>
      <c r="V118" s="181"/>
      <c r="W118" s="182"/>
    </row>
    <row r="119" spans="2:23">
      <c r="B119" s="195"/>
      <c r="E119" s="183" t="s">
        <v>933</v>
      </c>
      <c r="F119" s="183"/>
      <c r="G119" s="184"/>
      <c r="H119" s="185"/>
      <c r="I119" s="186">
        <f>I117+I118</f>
        <v>0</v>
      </c>
      <c r="J119" s="186">
        <f t="shared" ref="J119" si="55">J117+J118</f>
        <v>0</v>
      </c>
      <c r="K119" s="186">
        <f t="shared" ref="K119" si="56">K117+K118</f>
        <v>0</v>
      </c>
      <c r="L119" s="186">
        <f t="shared" ref="L119" si="57">L117+L118</f>
        <v>0</v>
      </c>
      <c r="M119" s="186">
        <f t="shared" ref="M119" si="58">M117+M118</f>
        <v>0</v>
      </c>
      <c r="N119" s="186">
        <f t="shared" ref="N119" si="59">N117+N118</f>
        <v>0</v>
      </c>
      <c r="O119" s="186">
        <f t="shared" ref="O119:V119" si="60">O117+O118</f>
        <v>0</v>
      </c>
      <c r="P119" s="186">
        <f t="shared" si="60"/>
        <v>0</v>
      </c>
      <c r="Q119" s="186">
        <f t="shared" si="60"/>
        <v>0</v>
      </c>
      <c r="R119" s="186">
        <f t="shared" si="60"/>
        <v>0</v>
      </c>
      <c r="S119" s="186">
        <f t="shared" si="60"/>
        <v>0</v>
      </c>
      <c r="T119" s="186">
        <f t="shared" si="60"/>
        <v>0</v>
      </c>
      <c r="U119" s="186">
        <f t="shared" si="60"/>
        <v>0</v>
      </c>
      <c r="V119" s="186">
        <f t="shared" si="60"/>
        <v>0</v>
      </c>
      <c r="W119" s="186">
        <f t="shared" ref="W119" si="61">W117+W118</f>
        <v>0</v>
      </c>
    </row>
    <row r="120" spans="2:23">
      <c r="E120" s="172">
        <v>43101</v>
      </c>
      <c r="F120" s="172" t="s">
        <v>934</v>
      </c>
      <c r="G120" s="173" t="s">
        <v>854</v>
      </c>
      <c r="H120" s="196">
        <f>$C$43/12</f>
        <v>1.25E-3</v>
      </c>
      <c r="I120" s="188">
        <f>(SUM('1.  LRAMVA Summary'!D$55:D$75)+SUM('1.  LRAMVA Summary'!D$76:D$77)*(MONTH($E120)-1)/12)*$H120</f>
        <v>0</v>
      </c>
      <c r="J120" s="188">
        <f>(SUM('1.  LRAMVA Summary'!E$55:E$75)+SUM('1.  LRAMVA Summary'!E$76:E$77)*(MONTH($E120)-1)/12)*$H120</f>
        <v>0</v>
      </c>
      <c r="K120" s="188">
        <f>(SUM('1.  LRAMVA Summary'!F$55:F$75)+SUM('1.  LRAMVA Summary'!F$76:F$77)*(MONTH($E120)-1)/12)*$H120</f>
        <v>0</v>
      </c>
      <c r="L120" s="188">
        <f>(SUM('1.  LRAMVA Summary'!G$55:G$75)+SUM('1.  LRAMVA Summary'!G$76:G$77)*(MONTH($E120)-1)/12)*$H120</f>
        <v>0</v>
      </c>
      <c r="M120" s="188">
        <f>(SUM('1.  LRAMVA Summary'!H$55:H$75)+SUM('1.  LRAMVA Summary'!H$76:H$77)*(MONTH($E120)-1)/12)*$H120</f>
        <v>0</v>
      </c>
      <c r="N120" s="188">
        <f>(SUM('1.  LRAMVA Summary'!I$55:I$75)+SUM('1.  LRAMVA Summary'!I$76:I$77)*(MONTH($E120)-1)/12)*$H120</f>
        <v>0</v>
      </c>
      <c r="O120" s="188">
        <f>(SUM('1.  LRAMVA Summary'!J$55:J$75)+SUM('1.  LRAMVA Summary'!J$76:J$77)*(MONTH($E120)-1)/12)*$H120</f>
        <v>0</v>
      </c>
      <c r="P120" s="188">
        <f>(SUM('1.  LRAMVA Summary'!K$55:K$75)+SUM('1.  LRAMVA Summary'!K$76:K$77)*(MONTH($E120)-1)/12)*$H120</f>
        <v>0</v>
      </c>
      <c r="Q120" s="188">
        <f>(SUM('1.  LRAMVA Summary'!L$55:L$75)+SUM('1.  LRAMVA Summary'!L$76:L$77)*(MONTH($E120)-1)/12)*$H120</f>
        <v>0</v>
      </c>
      <c r="R120" s="188">
        <f>(SUM('1.  LRAMVA Summary'!M$55:M$75)+SUM('1.  LRAMVA Summary'!M$76:M$77)*(MONTH($E120)-1)/12)*$H120</f>
        <v>0</v>
      </c>
      <c r="S120" s="188">
        <f>(SUM('1.  LRAMVA Summary'!N$55:N$75)+SUM('1.  LRAMVA Summary'!N$76:N$77)*(MONTH($E120)-1)/12)*$H120</f>
        <v>0</v>
      </c>
      <c r="T120" s="188">
        <f>(SUM('1.  LRAMVA Summary'!O$55:O$75)+SUM('1.  LRAMVA Summary'!O$76:O$77)*(MONTH($E120)-1)/12)*$H120</f>
        <v>0</v>
      </c>
      <c r="U120" s="188">
        <f>(SUM('1.  LRAMVA Summary'!P$55:P$75)+SUM('1.  LRAMVA Summary'!P$76:P$77)*(MONTH($E120)-1)/12)*$H120</f>
        <v>0</v>
      </c>
      <c r="V120" s="188">
        <f>(SUM('1.  LRAMVA Summary'!Q$55:Q$75)+SUM('1.  LRAMVA Summary'!Q$76:Q$77)*(MONTH($E120)-1)/12)*$H120</f>
        <v>0</v>
      </c>
      <c r="W120" s="189">
        <f>SUM(I120:V120)</f>
        <v>0</v>
      </c>
    </row>
    <row r="121" spans="2:23">
      <c r="B121" s="193"/>
      <c r="E121" s="172">
        <v>43132</v>
      </c>
      <c r="F121" s="172" t="s">
        <v>934</v>
      </c>
      <c r="G121" s="173" t="s">
        <v>854</v>
      </c>
      <c r="H121" s="196">
        <f t="shared" ref="H121:H122" si="62">$C$43/12</f>
        <v>1.25E-3</v>
      </c>
      <c r="I121" s="188">
        <f>(SUM('1.  LRAMVA Summary'!D$55:D$75)+SUM('1.  LRAMVA Summary'!D$76:D$77)*(MONTH($E121)-1)/12)*$H121</f>
        <v>0</v>
      </c>
      <c r="J121" s="188">
        <f>(SUM('1.  LRAMVA Summary'!E$55:E$75)+SUM('1.  LRAMVA Summary'!E$76:E$77)*(MONTH($E121)-1)/12)*$H121</f>
        <v>0</v>
      </c>
      <c r="K121" s="188">
        <f>(SUM('1.  LRAMVA Summary'!F$55:F$75)+SUM('1.  LRAMVA Summary'!F$76:F$77)*(MONTH($E121)-1)/12)*$H121</f>
        <v>0</v>
      </c>
      <c r="L121" s="188">
        <f>(SUM('1.  LRAMVA Summary'!G$55:G$75)+SUM('1.  LRAMVA Summary'!G$76:G$77)*(MONTH($E121)-1)/12)*$H121</f>
        <v>0</v>
      </c>
      <c r="M121" s="188">
        <f>(SUM('1.  LRAMVA Summary'!H$55:H$75)+SUM('1.  LRAMVA Summary'!H$76:H$77)*(MONTH($E121)-1)/12)*$H121</f>
        <v>0</v>
      </c>
      <c r="N121" s="188">
        <f>(SUM('1.  LRAMVA Summary'!I$55:I$75)+SUM('1.  LRAMVA Summary'!I$76:I$77)*(MONTH($E121)-1)/12)*$H121</f>
        <v>0</v>
      </c>
      <c r="O121" s="188">
        <f>(SUM('1.  LRAMVA Summary'!J$55:J$75)+SUM('1.  LRAMVA Summary'!J$76:J$77)*(MONTH($E121)-1)/12)*$H121</f>
        <v>0</v>
      </c>
      <c r="P121" s="188">
        <f>(SUM('1.  LRAMVA Summary'!K$55:K$75)+SUM('1.  LRAMVA Summary'!K$76:K$77)*(MONTH($E121)-1)/12)*$H121</f>
        <v>0</v>
      </c>
      <c r="Q121" s="188">
        <f>(SUM('1.  LRAMVA Summary'!L$55:L$75)+SUM('1.  LRAMVA Summary'!L$76:L$77)*(MONTH($E121)-1)/12)*$H121</f>
        <v>0</v>
      </c>
      <c r="R121" s="188">
        <f>(SUM('1.  LRAMVA Summary'!M$55:M$75)+SUM('1.  LRAMVA Summary'!M$76:M$77)*(MONTH($E121)-1)/12)*$H121</f>
        <v>0</v>
      </c>
      <c r="S121" s="188">
        <f>(SUM('1.  LRAMVA Summary'!N$55:N$75)+SUM('1.  LRAMVA Summary'!N$76:N$77)*(MONTH($E121)-1)/12)*$H121</f>
        <v>0</v>
      </c>
      <c r="T121" s="188">
        <f>(SUM('1.  LRAMVA Summary'!O$55:O$75)+SUM('1.  LRAMVA Summary'!O$76:O$77)*(MONTH($E121)-1)/12)*$H121</f>
        <v>0</v>
      </c>
      <c r="U121" s="188">
        <f>(SUM('1.  LRAMVA Summary'!P$55:P$75)+SUM('1.  LRAMVA Summary'!P$76:P$77)*(MONTH($E121)-1)/12)*$H121</f>
        <v>0</v>
      </c>
      <c r="V121" s="188">
        <f>(SUM('1.  LRAMVA Summary'!Q$55:Q$75)+SUM('1.  LRAMVA Summary'!Q$76:Q$77)*(MONTH($E121)-1)/12)*$H121</f>
        <v>0</v>
      </c>
      <c r="W121" s="189">
        <f t="shared" ref="W121:W131" si="63">SUM(I121:V121)</f>
        <v>0</v>
      </c>
    </row>
    <row r="122" spans="2:23">
      <c r="E122" s="172">
        <v>43160</v>
      </c>
      <c r="F122" s="172" t="s">
        <v>934</v>
      </c>
      <c r="G122" s="173" t="s">
        <v>854</v>
      </c>
      <c r="H122" s="196">
        <f t="shared" si="62"/>
        <v>1.25E-3</v>
      </c>
      <c r="I122" s="188">
        <f>(SUM('1.  LRAMVA Summary'!D$55:D$75)+SUM('1.  LRAMVA Summary'!D$76:D$77)*(MONTH($E122)-1)/12)*$H122</f>
        <v>0</v>
      </c>
      <c r="J122" s="188">
        <f>(SUM('1.  LRAMVA Summary'!E$55:E$75)+SUM('1.  LRAMVA Summary'!E$76:E$77)*(MONTH($E122)-1)/12)*$H122</f>
        <v>0</v>
      </c>
      <c r="K122" s="188">
        <f>(SUM('1.  LRAMVA Summary'!F$55:F$75)+SUM('1.  LRAMVA Summary'!F$76:F$77)*(MONTH($E122)-1)/12)*$H122</f>
        <v>0</v>
      </c>
      <c r="L122" s="188">
        <f>(SUM('1.  LRAMVA Summary'!G$55:G$75)+SUM('1.  LRAMVA Summary'!G$76:G$77)*(MONTH($E122)-1)/12)*$H122</f>
        <v>0</v>
      </c>
      <c r="M122" s="188">
        <f>(SUM('1.  LRAMVA Summary'!H$55:H$75)+SUM('1.  LRAMVA Summary'!H$76:H$77)*(MONTH($E122)-1)/12)*$H122</f>
        <v>0</v>
      </c>
      <c r="N122" s="188">
        <f>(SUM('1.  LRAMVA Summary'!I$55:I$75)+SUM('1.  LRAMVA Summary'!I$76:I$77)*(MONTH($E122)-1)/12)*$H122</f>
        <v>0</v>
      </c>
      <c r="O122" s="188">
        <f>(SUM('1.  LRAMVA Summary'!J$55:J$75)+SUM('1.  LRAMVA Summary'!J$76:J$77)*(MONTH($E122)-1)/12)*$H122</f>
        <v>0</v>
      </c>
      <c r="P122" s="188">
        <f>(SUM('1.  LRAMVA Summary'!K$55:K$75)+SUM('1.  LRAMVA Summary'!K$76:K$77)*(MONTH($E122)-1)/12)*$H122</f>
        <v>0</v>
      </c>
      <c r="Q122" s="188">
        <f>(SUM('1.  LRAMVA Summary'!L$55:L$75)+SUM('1.  LRAMVA Summary'!L$76:L$77)*(MONTH($E122)-1)/12)*$H122</f>
        <v>0</v>
      </c>
      <c r="R122" s="188">
        <f>(SUM('1.  LRAMVA Summary'!M$55:M$75)+SUM('1.  LRAMVA Summary'!M$76:M$77)*(MONTH($E122)-1)/12)*$H122</f>
        <v>0</v>
      </c>
      <c r="S122" s="188">
        <f>(SUM('1.  LRAMVA Summary'!N$55:N$75)+SUM('1.  LRAMVA Summary'!N$76:N$77)*(MONTH($E122)-1)/12)*$H122</f>
        <v>0</v>
      </c>
      <c r="T122" s="188">
        <f>(SUM('1.  LRAMVA Summary'!O$55:O$75)+SUM('1.  LRAMVA Summary'!O$76:O$77)*(MONTH($E122)-1)/12)*$H122</f>
        <v>0</v>
      </c>
      <c r="U122" s="188">
        <f>(SUM('1.  LRAMVA Summary'!P$55:P$75)+SUM('1.  LRAMVA Summary'!P$76:P$77)*(MONTH($E122)-1)/12)*$H122</f>
        <v>0</v>
      </c>
      <c r="V122" s="188">
        <f>(SUM('1.  LRAMVA Summary'!Q$55:Q$75)+SUM('1.  LRAMVA Summary'!Q$76:Q$77)*(MONTH($E122)-1)/12)*$H122</f>
        <v>0</v>
      </c>
      <c r="W122" s="189">
        <f t="shared" si="63"/>
        <v>0</v>
      </c>
    </row>
    <row r="123" spans="2:23" s="8" customFormat="1">
      <c r="B123" s="10"/>
      <c r="C123" s="1"/>
      <c r="E123" s="172">
        <v>43191</v>
      </c>
      <c r="F123" s="172" t="s">
        <v>934</v>
      </c>
      <c r="G123" s="173" t="s">
        <v>858</v>
      </c>
      <c r="H123" s="196">
        <f>$C$44/12</f>
        <v>1.575E-3</v>
      </c>
      <c r="I123" s="188">
        <f>(SUM('1.  LRAMVA Summary'!D$55:D$75)+SUM('1.  LRAMVA Summary'!D$76:D$77)*(MONTH($E123)-1)/12)*$H123</f>
        <v>0</v>
      </c>
      <c r="J123" s="188">
        <f>(SUM('1.  LRAMVA Summary'!E$55:E$75)+SUM('1.  LRAMVA Summary'!E$76:E$77)*(MONTH($E123)-1)/12)*$H123</f>
        <v>0</v>
      </c>
      <c r="K123" s="188">
        <f>(SUM('1.  LRAMVA Summary'!F$55:F$75)+SUM('1.  LRAMVA Summary'!F$76:F$77)*(MONTH($E123)-1)/12)*$H123</f>
        <v>0</v>
      </c>
      <c r="L123" s="188">
        <f>(SUM('1.  LRAMVA Summary'!G$55:G$75)+SUM('1.  LRAMVA Summary'!G$76:G$77)*(MONTH($E123)-1)/12)*$H123</f>
        <v>0</v>
      </c>
      <c r="M123" s="188">
        <f>(SUM('1.  LRAMVA Summary'!H$55:H$75)+SUM('1.  LRAMVA Summary'!H$76:H$77)*(MONTH($E123)-1)/12)*$H123</f>
        <v>0</v>
      </c>
      <c r="N123" s="188">
        <f>(SUM('1.  LRAMVA Summary'!I$55:I$75)+SUM('1.  LRAMVA Summary'!I$76:I$77)*(MONTH($E123)-1)/12)*$H123</f>
        <v>0</v>
      </c>
      <c r="O123" s="188">
        <f>(SUM('1.  LRAMVA Summary'!J$55:J$75)+SUM('1.  LRAMVA Summary'!J$76:J$77)*(MONTH($E123)-1)/12)*$H123</f>
        <v>0</v>
      </c>
      <c r="P123" s="188">
        <f>(SUM('1.  LRAMVA Summary'!K$55:K$75)+SUM('1.  LRAMVA Summary'!K$76:K$77)*(MONTH($E123)-1)/12)*$H123</f>
        <v>0</v>
      </c>
      <c r="Q123" s="188">
        <f>(SUM('1.  LRAMVA Summary'!L$55:L$75)+SUM('1.  LRAMVA Summary'!L$76:L$77)*(MONTH($E123)-1)/12)*$H123</f>
        <v>0</v>
      </c>
      <c r="R123" s="188">
        <f>(SUM('1.  LRAMVA Summary'!M$55:M$75)+SUM('1.  LRAMVA Summary'!M$76:M$77)*(MONTH($E123)-1)/12)*$H123</f>
        <v>0</v>
      </c>
      <c r="S123" s="188">
        <f>(SUM('1.  LRAMVA Summary'!N$55:N$75)+SUM('1.  LRAMVA Summary'!N$76:N$77)*(MONTH($E123)-1)/12)*$H123</f>
        <v>0</v>
      </c>
      <c r="T123" s="188">
        <f>(SUM('1.  LRAMVA Summary'!O$55:O$75)+SUM('1.  LRAMVA Summary'!O$76:O$77)*(MONTH($E123)-1)/12)*$H123</f>
        <v>0</v>
      </c>
      <c r="U123" s="188">
        <f>(SUM('1.  LRAMVA Summary'!P$55:P$75)+SUM('1.  LRAMVA Summary'!P$76:P$77)*(MONTH($E123)-1)/12)*$H123</f>
        <v>0</v>
      </c>
      <c r="V123" s="188">
        <f>(SUM('1.  LRAMVA Summary'!Q$55:Q$75)+SUM('1.  LRAMVA Summary'!Q$76:Q$77)*(MONTH($E123)-1)/12)*$H123</f>
        <v>0</v>
      </c>
      <c r="W123" s="189">
        <f t="shared" si="63"/>
        <v>0</v>
      </c>
    </row>
    <row r="124" spans="2:23">
      <c r="E124" s="172">
        <v>43221</v>
      </c>
      <c r="F124" s="172" t="s">
        <v>934</v>
      </c>
      <c r="G124" s="173" t="s">
        <v>858</v>
      </c>
      <c r="H124" s="196">
        <f t="shared" ref="H124:H125" si="64">$C$44/12</f>
        <v>1.575E-3</v>
      </c>
      <c r="I124" s="188">
        <f>(SUM('1.  LRAMVA Summary'!D$55:D$75)+SUM('1.  LRAMVA Summary'!D$76:D$77)*(MONTH($E124)-1)/12)*$H124</f>
        <v>0</v>
      </c>
      <c r="J124" s="188">
        <f>(SUM('1.  LRAMVA Summary'!E$55:E$75)+SUM('1.  LRAMVA Summary'!E$76:E$77)*(MONTH($E124)-1)/12)*$H124</f>
        <v>0</v>
      </c>
      <c r="K124" s="188">
        <f>(SUM('1.  LRAMVA Summary'!F$55:F$75)+SUM('1.  LRAMVA Summary'!F$76:F$77)*(MONTH($E124)-1)/12)*$H124</f>
        <v>0</v>
      </c>
      <c r="L124" s="188">
        <f>(SUM('1.  LRAMVA Summary'!G$55:G$75)+SUM('1.  LRAMVA Summary'!G$76:G$77)*(MONTH($E124)-1)/12)*$H124</f>
        <v>0</v>
      </c>
      <c r="M124" s="188">
        <f>(SUM('1.  LRAMVA Summary'!H$55:H$75)+SUM('1.  LRAMVA Summary'!H$76:H$77)*(MONTH($E124)-1)/12)*$H124</f>
        <v>0</v>
      </c>
      <c r="N124" s="188">
        <f>(SUM('1.  LRAMVA Summary'!I$55:I$75)+SUM('1.  LRAMVA Summary'!I$76:I$77)*(MONTH($E124)-1)/12)*$H124</f>
        <v>0</v>
      </c>
      <c r="O124" s="188">
        <f>(SUM('1.  LRAMVA Summary'!J$55:J$75)+SUM('1.  LRAMVA Summary'!J$76:J$77)*(MONTH($E124)-1)/12)*$H124</f>
        <v>0</v>
      </c>
      <c r="P124" s="188">
        <f>(SUM('1.  LRAMVA Summary'!K$55:K$75)+SUM('1.  LRAMVA Summary'!K$76:K$77)*(MONTH($E124)-1)/12)*$H124</f>
        <v>0</v>
      </c>
      <c r="Q124" s="188">
        <f>(SUM('1.  LRAMVA Summary'!L$55:L$75)+SUM('1.  LRAMVA Summary'!L$76:L$77)*(MONTH($E124)-1)/12)*$H124</f>
        <v>0</v>
      </c>
      <c r="R124" s="188">
        <f>(SUM('1.  LRAMVA Summary'!M$55:M$75)+SUM('1.  LRAMVA Summary'!M$76:M$77)*(MONTH($E124)-1)/12)*$H124</f>
        <v>0</v>
      </c>
      <c r="S124" s="188">
        <f>(SUM('1.  LRAMVA Summary'!N$55:N$75)+SUM('1.  LRAMVA Summary'!N$76:N$77)*(MONTH($E124)-1)/12)*$H124</f>
        <v>0</v>
      </c>
      <c r="T124" s="188">
        <f>(SUM('1.  LRAMVA Summary'!O$55:O$75)+SUM('1.  LRAMVA Summary'!O$76:O$77)*(MONTH($E124)-1)/12)*$H124</f>
        <v>0</v>
      </c>
      <c r="U124" s="188">
        <f>(SUM('1.  LRAMVA Summary'!P$55:P$75)+SUM('1.  LRAMVA Summary'!P$76:P$77)*(MONTH($E124)-1)/12)*$H124</f>
        <v>0</v>
      </c>
      <c r="V124" s="188">
        <f>(SUM('1.  LRAMVA Summary'!Q$55:Q$75)+SUM('1.  LRAMVA Summary'!Q$76:Q$77)*(MONTH($E124)-1)/12)*$H124</f>
        <v>0</v>
      </c>
      <c r="W124" s="189">
        <f t="shared" si="63"/>
        <v>0</v>
      </c>
    </row>
    <row r="125" spans="2:23" s="194" customFormat="1">
      <c r="B125" s="10"/>
      <c r="C125" s="1"/>
      <c r="E125" s="172">
        <v>43252</v>
      </c>
      <c r="F125" s="172" t="s">
        <v>934</v>
      </c>
      <c r="G125" s="173" t="s">
        <v>858</v>
      </c>
      <c r="H125" s="196">
        <f t="shared" si="64"/>
        <v>1.575E-3</v>
      </c>
      <c r="I125" s="188">
        <f>(SUM('1.  LRAMVA Summary'!D$55:D$75)+SUM('1.  LRAMVA Summary'!D$76:D$77)*(MONTH($E125)-1)/12)*$H125</f>
        <v>0</v>
      </c>
      <c r="J125" s="188">
        <f>(SUM('1.  LRAMVA Summary'!E$55:E$75)+SUM('1.  LRAMVA Summary'!E$76:E$77)*(MONTH($E125)-1)/12)*$H125</f>
        <v>0</v>
      </c>
      <c r="K125" s="188">
        <f>(SUM('1.  LRAMVA Summary'!F$55:F$75)+SUM('1.  LRAMVA Summary'!F$76:F$77)*(MONTH($E125)-1)/12)*$H125</f>
        <v>0</v>
      </c>
      <c r="L125" s="188">
        <f>(SUM('1.  LRAMVA Summary'!G$55:G$75)+SUM('1.  LRAMVA Summary'!G$76:G$77)*(MONTH($E125)-1)/12)*$H125</f>
        <v>0</v>
      </c>
      <c r="M125" s="188">
        <f>(SUM('1.  LRAMVA Summary'!H$55:H$75)+SUM('1.  LRAMVA Summary'!H$76:H$77)*(MONTH($E125)-1)/12)*$H125</f>
        <v>0</v>
      </c>
      <c r="N125" s="188">
        <f>(SUM('1.  LRAMVA Summary'!I$55:I$75)+SUM('1.  LRAMVA Summary'!I$76:I$77)*(MONTH($E125)-1)/12)*$H125</f>
        <v>0</v>
      </c>
      <c r="O125" s="188">
        <f>(SUM('1.  LRAMVA Summary'!J$55:J$75)+SUM('1.  LRAMVA Summary'!J$76:J$77)*(MONTH($E125)-1)/12)*$H125</f>
        <v>0</v>
      </c>
      <c r="P125" s="188">
        <f>(SUM('1.  LRAMVA Summary'!K$55:K$75)+SUM('1.  LRAMVA Summary'!K$76:K$77)*(MONTH($E125)-1)/12)*$H125</f>
        <v>0</v>
      </c>
      <c r="Q125" s="188">
        <f>(SUM('1.  LRAMVA Summary'!L$55:L$75)+SUM('1.  LRAMVA Summary'!L$76:L$77)*(MONTH($E125)-1)/12)*$H125</f>
        <v>0</v>
      </c>
      <c r="R125" s="188">
        <f>(SUM('1.  LRAMVA Summary'!M$55:M$75)+SUM('1.  LRAMVA Summary'!M$76:M$77)*(MONTH($E125)-1)/12)*$H125</f>
        <v>0</v>
      </c>
      <c r="S125" s="188">
        <f>(SUM('1.  LRAMVA Summary'!N$55:N$75)+SUM('1.  LRAMVA Summary'!N$76:N$77)*(MONTH($E125)-1)/12)*$H125</f>
        <v>0</v>
      </c>
      <c r="T125" s="188">
        <f>(SUM('1.  LRAMVA Summary'!O$55:O$75)+SUM('1.  LRAMVA Summary'!O$76:O$77)*(MONTH($E125)-1)/12)*$H125</f>
        <v>0</v>
      </c>
      <c r="U125" s="188">
        <f>(SUM('1.  LRAMVA Summary'!P$55:P$75)+SUM('1.  LRAMVA Summary'!P$76:P$77)*(MONTH($E125)-1)/12)*$H125</f>
        <v>0</v>
      </c>
      <c r="V125" s="188">
        <f>(SUM('1.  LRAMVA Summary'!Q$55:Q$75)+SUM('1.  LRAMVA Summary'!Q$76:Q$77)*(MONTH($E125)-1)/12)*$H125</f>
        <v>0</v>
      </c>
      <c r="W125" s="189">
        <f t="shared" si="63"/>
        <v>0</v>
      </c>
    </row>
    <row r="126" spans="2:23">
      <c r="E126" s="172">
        <v>43282</v>
      </c>
      <c r="F126" s="172" t="s">
        <v>934</v>
      </c>
      <c r="G126" s="173" t="s">
        <v>862</v>
      </c>
      <c r="H126" s="196">
        <f>$C$45/12</f>
        <v>1.575E-3</v>
      </c>
      <c r="I126" s="188">
        <f>(SUM('1.  LRAMVA Summary'!D$55:D$75)+SUM('1.  LRAMVA Summary'!D$76:D$77)*(MONTH($E126)-1)/12)*$H126</f>
        <v>0</v>
      </c>
      <c r="J126" s="188">
        <f>(SUM('1.  LRAMVA Summary'!E$55:E$75)+SUM('1.  LRAMVA Summary'!E$76:E$77)*(MONTH($E126)-1)/12)*$H126</f>
        <v>0</v>
      </c>
      <c r="K126" s="188">
        <f>(SUM('1.  LRAMVA Summary'!F$55:F$75)+SUM('1.  LRAMVA Summary'!F$76:F$77)*(MONTH($E126)-1)/12)*$H126</f>
        <v>0</v>
      </c>
      <c r="L126" s="188">
        <f>(SUM('1.  LRAMVA Summary'!G$55:G$75)+SUM('1.  LRAMVA Summary'!G$76:G$77)*(MONTH($E126)-1)/12)*$H126</f>
        <v>0</v>
      </c>
      <c r="M126" s="188">
        <f>(SUM('1.  LRAMVA Summary'!H$55:H$75)+SUM('1.  LRAMVA Summary'!H$76:H$77)*(MONTH($E126)-1)/12)*$H126</f>
        <v>0</v>
      </c>
      <c r="N126" s="188">
        <f>(SUM('1.  LRAMVA Summary'!I$55:I$75)+SUM('1.  LRAMVA Summary'!I$76:I$77)*(MONTH($E126)-1)/12)*$H126</f>
        <v>0</v>
      </c>
      <c r="O126" s="188">
        <f>(SUM('1.  LRAMVA Summary'!J$55:J$75)+SUM('1.  LRAMVA Summary'!J$76:J$77)*(MONTH($E126)-1)/12)*$H126</f>
        <v>0</v>
      </c>
      <c r="P126" s="188">
        <f>(SUM('1.  LRAMVA Summary'!K$55:K$75)+SUM('1.  LRAMVA Summary'!K$76:K$77)*(MONTH($E126)-1)/12)*$H126</f>
        <v>0</v>
      </c>
      <c r="Q126" s="188">
        <f>(SUM('1.  LRAMVA Summary'!L$55:L$75)+SUM('1.  LRAMVA Summary'!L$76:L$77)*(MONTH($E126)-1)/12)*$H126</f>
        <v>0</v>
      </c>
      <c r="R126" s="188">
        <f>(SUM('1.  LRAMVA Summary'!M$55:M$75)+SUM('1.  LRAMVA Summary'!M$76:M$77)*(MONTH($E126)-1)/12)*$H126</f>
        <v>0</v>
      </c>
      <c r="S126" s="188">
        <f>(SUM('1.  LRAMVA Summary'!N$55:N$75)+SUM('1.  LRAMVA Summary'!N$76:N$77)*(MONTH($E126)-1)/12)*$H126</f>
        <v>0</v>
      </c>
      <c r="T126" s="188">
        <f>(SUM('1.  LRAMVA Summary'!O$55:O$75)+SUM('1.  LRAMVA Summary'!O$76:O$77)*(MONTH($E126)-1)/12)*$H126</f>
        <v>0</v>
      </c>
      <c r="U126" s="188">
        <f>(SUM('1.  LRAMVA Summary'!P$55:P$75)+SUM('1.  LRAMVA Summary'!P$76:P$77)*(MONTH($E126)-1)/12)*$H126</f>
        <v>0</v>
      </c>
      <c r="V126" s="188">
        <f>(SUM('1.  LRAMVA Summary'!Q$55:Q$75)+SUM('1.  LRAMVA Summary'!Q$76:Q$77)*(MONTH($E126)-1)/12)*$H126</f>
        <v>0</v>
      </c>
      <c r="W126" s="189">
        <f t="shared" si="63"/>
        <v>0</v>
      </c>
    </row>
    <row r="127" spans="2:23">
      <c r="E127" s="172">
        <v>43313</v>
      </c>
      <c r="F127" s="172" t="s">
        <v>934</v>
      </c>
      <c r="G127" s="173" t="s">
        <v>862</v>
      </c>
      <c r="H127" s="196">
        <f t="shared" ref="H127:H128" si="65">$C$45/12</f>
        <v>1.575E-3</v>
      </c>
      <c r="I127" s="188">
        <f>(SUM('1.  LRAMVA Summary'!D$55:D$75)+SUM('1.  LRAMVA Summary'!D$76:D$77)*(MONTH($E127)-1)/12)*$H127</f>
        <v>0</v>
      </c>
      <c r="J127" s="188">
        <f>(SUM('1.  LRAMVA Summary'!E$55:E$75)+SUM('1.  LRAMVA Summary'!E$76:E$77)*(MONTH($E127)-1)/12)*$H127</f>
        <v>0</v>
      </c>
      <c r="K127" s="188">
        <f>(SUM('1.  LRAMVA Summary'!F$55:F$75)+SUM('1.  LRAMVA Summary'!F$76:F$77)*(MONTH($E127)-1)/12)*$H127</f>
        <v>0</v>
      </c>
      <c r="L127" s="188">
        <f>(SUM('1.  LRAMVA Summary'!G$55:G$75)+SUM('1.  LRAMVA Summary'!G$76:G$77)*(MONTH($E127)-1)/12)*$H127</f>
        <v>0</v>
      </c>
      <c r="M127" s="188">
        <f>(SUM('1.  LRAMVA Summary'!H$55:H$75)+SUM('1.  LRAMVA Summary'!H$76:H$77)*(MONTH($E127)-1)/12)*$H127</f>
        <v>0</v>
      </c>
      <c r="N127" s="188">
        <f>(SUM('1.  LRAMVA Summary'!I$55:I$75)+SUM('1.  LRAMVA Summary'!I$76:I$77)*(MONTH($E127)-1)/12)*$H127</f>
        <v>0</v>
      </c>
      <c r="O127" s="188">
        <f>(SUM('1.  LRAMVA Summary'!J$55:J$75)+SUM('1.  LRAMVA Summary'!J$76:J$77)*(MONTH($E127)-1)/12)*$H127</f>
        <v>0</v>
      </c>
      <c r="P127" s="188">
        <f>(SUM('1.  LRAMVA Summary'!K$55:K$75)+SUM('1.  LRAMVA Summary'!K$76:K$77)*(MONTH($E127)-1)/12)*$H127</f>
        <v>0</v>
      </c>
      <c r="Q127" s="188">
        <f>(SUM('1.  LRAMVA Summary'!L$55:L$75)+SUM('1.  LRAMVA Summary'!L$76:L$77)*(MONTH($E127)-1)/12)*$H127</f>
        <v>0</v>
      </c>
      <c r="R127" s="188">
        <f>(SUM('1.  LRAMVA Summary'!M$55:M$75)+SUM('1.  LRAMVA Summary'!M$76:M$77)*(MONTH($E127)-1)/12)*$H127</f>
        <v>0</v>
      </c>
      <c r="S127" s="188">
        <f>(SUM('1.  LRAMVA Summary'!N$55:N$75)+SUM('1.  LRAMVA Summary'!N$76:N$77)*(MONTH($E127)-1)/12)*$H127</f>
        <v>0</v>
      </c>
      <c r="T127" s="188">
        <f>(SUM('1.  LRAMVA Summary'!O$55:O$75)+SUM('1.  LRAMVA Summary'!O$76:O$77)*(MONTH($E127)-1)/12)*$H127</f>
        <v>0</v>
      </c>
      <c r="U127" s="188">
        <f>(SUM('1.  LRAMVA Summary'!P$55:P$75)+SUM('1.  LRAMVA Summary'!P$76:P$77)*(MONTH($E127)-1)/12)*$H127</f>
        <v>0</v>
      </c>
      <c r="V127" s="188">
        <f>(SUM('1.  LRAMVA Summary'!Q$55:Q$75)+SUM('1.  LRAMVA Summary'!Q$76:Q$77)*(MONTH($E127)-1)/12)*$H127</f>
        <v>0</v>
      </c>
      <c r="W127" s="189">
        <f t="shared" si="63"/>
        <v>0</v>
      </c>
    </row>
    <row r="128" spans="2:23">
      <c r="E128" s="172">
        <v>43344</v>
      </c>
      <c r="F128" s="172" t="s">
        <v>934</v>
      </c>
      <c r="G128" s="173" t="s">
        <v>862</v>
      </c>
      <c r="H128" s="196">
        <f t="shared" si="65"/>
        <v>1.575E-3</v>
      </c>
      <c r="I128" s="188">
        <f>(SUM('1.  LRAMVA Summary'!D$55:D$75)+SUM('1.  LRAMVA Summary'!D$76:D$77)*(MONTH($E128)-1)/12)*$H128</f>
        <v>0</v>
      </c>
      <c r="J128" s="188">
        <f>(SUM('1.  LRAMVA Summary'!E$55:E$75)+SUM('1.  LRAMVA Summary'!E$76:E$77)*(MONTH($E128)-1)/12)*$H128</f>
        <v>0</v>
      </c>
      <c r="K128" s="188">
        <f>(SUM('1.  LRAMVA Summary'!F$55:F$75)+SUM('1.  LRAMVA Summary'!F$76:F$77)*(MONTH($E128)-1)/12)*$H128</f>
        <v>0</v>
      </c>
      <c r="L128" s="188">
        <f>(SUM('1.  LRAMVA Summary'!G$55:G$75)+SUM('1.  LRAMVA Summary'!G$76:G$77)*(MONTH($E128)-1)/12)*$H128</f>
        <v>0</v>
      </c>
      <c r="M128" s="188">
        <f>(SUM('1.  LRAMVA Summary'!H$55:H$75)+SUM('1.  LRAMVA Summary'!H$76:H$77)*(MONTH($E128)-1)/12)*$H128</f>
        <v>0</v>
      </c>
      <c r="N128" s="188">
        <f>(SUM('1.  LRAMVA Summary'!I$55:I$75)+SUM('1.  LRAMVA Summary'!I$76:I$77)*(MONTH($E128)-1)/12)*$H128</f>
        <v>0</v>
      </c>
      <c r="O128" s="188">
        <f>(SUM('1.  LRAMVA Summary'!J$55:J$75)+SUM('1.  LRAMVA Summary'!J$76:J$77)*(MONTH($E128)-1)/12)*$H128</f>
        <v>0</v>
      </c>
      <c r="P128" s="188">
        <f>(SUM('1.  LRAMVA Summary'!K$55:K$75)+SUM('1.  LRAMVA Summary'!K$76:K$77)*(MONTH($E128)-1)/12)*$H128</f>
        <v>0</v>
      </c>
      <c r="Q128" s="188">
        <f>(SUM('1.  LRAMVA Summary'!L$55:L$75)+SUM('1.  LRAMVA Summary'!L$76:L$77)*(MONTH($E128)-1)/12)*$H128</f>
        <v>0</v>
      </c>
      <c r="R128" s="188">
        <f>(SUM('1.  LRAMVA Summary'!M$55:M$75)+SUM('1.  LRAMVA Summary'!M$76:M$77)*(MONTH($E128)-1)/12)*$H128</f>
        <v>0</v>
      </c>
      <c r="S128" s="188">
        <f>(SUM('1.  LRAMVA Summary'!N$55:N$75)+SUM('1.  LRAMVA Summary'!N$76:N$77)*(MONTH($E128)-1)/12)*$H128</f>
        <v>0</v>
      </c>
      <c r="T128" s="188">
        <f>(SUM('1.  LRAMVA Summary'!O$55:O$75)+SUM('1.  LRAMVA Summary'!O$76:O$77)*(MONTH($E128)-1)/12)*$H128</f>
        <v>0</v>
      </c>
      <c r="U128" s="188">
        <f>(SUM('1.  LRAMVA Summary'!P$55:P$75)+SUM('1.  LRAMVA Summary'!P$76:P$77)*(MONTH($E128)-1)/12)*$H128</f>
        <v>0</v>
      </c>
      <c r="V128" s="188">
        <f>(SUM('1.  LRAMVA Summary'!Q$55:Q$75)+SUM('1.  LRAMVA Summary'!Q$76:Q$77)*(MONTH($E128)-1)/12)*$H128</f>
        <v>0</v>
      </c>
      <c r="W128" s="189">
        <f t="shared" si="63"/>
        <v>0</v>
      </c>
    </row>
    <row r="129" spans="2:23">
      <c r="E129" s="172">
        <v>43374</v>
      </c>
      <c r="F129" s="172" t="s">
        <v>934</v>
      </c>
      <c r="G129" s="173" t="s">
        <v>866</v>
      </c>
      <c r="H129" s="196">
        <f>$C$46/12</f>
        <v>1.8083333333333335E-3</v>
      </c>
      <c r="I129" s="188">
        <f>(SUM('1.  LRAMVA Summary'!D$55:D$75)+SUM('1.  LRAMVA Summary'!D$76:D$77)*(MONTH($E129)-1)/12)*$H129</f>
        <v>0</v>
      </c>
      <c r="J129" s="188">
        <f>(SUM('1.  LRAMVA Summary'!E$55:E$75)+SUM('1.  LRAMVA Summary'!E$76:E$77)*(MONTH($E129)-1)/12)*$H129</f>
        <v>0</v>
      </c>
      <c r="K129" s="188">
        <f>(SUM('1.  LRAMVA Summary'!F$55:F$75)+SUM('1.  LRAMVA Summary'!F$76:F$77)*(MONTH($E129)-1)/12)*$H129</f>
        <v>0</v>
      </c>
      <c r="L129" s="188">
        <f>(SUM('1.  LRAMVA Summary'!G$55:G$75)+SUM('1.  LRAMVA Summary'!G$76:G$77)*(MONTH($E129)-1)/12)*$H129</f>
        <v>0</v>
      </c>
      <c r="M129" s="188">
        <f>(SUM('1.  LRAMVA Summary'!H$55:H$75)+SUM('1.  LRAMVA Summary'!H$76:H$77)*(MONTH($E129)-1)/12)*$H129</f>
        <v>0</v>
      </c>
      <c r="N129" s="188">
        <f>(SUM('1.  LRAMVA Summary'!I$55:I$75)+SUM('1.  LRAMVA Summary'!I$76:I$77)*(MONTH($E129)-1)/12)*$H129</f>
        <v>0</v>
      </c>
      <c r="O129" s="188">
        <f>(SUM('1.  LRAMVA Summary'!J$55:J$75)+SUM('1.  LRAMVA Summary'!J$76:J$77)*(MONTH($E129)-1)/12)*$H129</f>
        <v>0</v>
      </c>
      <c r="P129" s="188">
        <f>(SUM('1.  LRAMVA Summary'!K$55:K$75)+SUM('1.  LRAMVA Summary'!K$76:K$77)*(MONTH($E129)-1)/12)*$H129</f>
        <v>0</v>
      </c>
      <c r="Q129" s="188">
        <f>(SUM('1.  LRAMVA Summary'!L$55:L$75)+SUM('1.  LRAMVA Summary'!L$76:L$77)*(MONTH($E129)-1)/12)*$H129</f>
        <v>0</v>
      </c>
      <c r="R129" s="188">
        <f>(SUM('1.  LRAMVA Summary'!M$55:M$75)+SUM('1.  LRAMVA Summary'!M$76:M$77)*(MONTH($E129)-1)/12)*$H129</f>
        <v>0</v>
      </c>
      <c r="S129" s="188">
        <f>(SUM('1.  LRAMVA Summary'!N$55:N$75)+SUM('1.  LRAMVA Summary'!N$76:N$77)*(MONTH($E129)-1)/12)*$H129</f>
        <v>0</v>
      </c>
      <c r="T129" s="188">
        <f>(SUM('1.  LRAMVA Summary'!O$55:O$75)+SUM('1.  LRAMVA Summary'!O$76:O$77)*(MONTH($E129)-1)/12)*$H129</f>
        <v>0</v>
      </c>
      <c r="U129" s="188">
        <f>(SUM('1.  LRAMVA Summary'!P$55:P$75)+SUM('1.  LRAMVA Summary'!P$76:P$77)*(MONTH($E129)-1)/12)*$H129</f>
        <v>0</v>
      </c>
      <c r="V129" s="188">
        <f>(SUM('1.  LRAMVA Summary'!Q$55:Q$75)+SUM('1.  LRAMVA Summary'!Q$76:Q$77)*(MONTH($E129)-1)/12)*$H129</f>
        <v>0</v>
      </c>
      <c r="W129" s="189">
        <f t="shared" si="63"/>
        <v>0</v>
      </c>
    </row>
    <row r="130" spans="2:23">
      <c r="C130" s="8"/>
      <c r="E130" s="172">
        <v>43405</v>
      </c>
      <c r="F130" s="172" t="s">
        <v>934</v>
      </c>
      <c r="G130" s="173" t="s">
        <v>866</v>
      </c>
      <c r="H130" s="196">
        <f t="shared" ref="H130:H131" si="66">$C$46/12</f>
        <v>1.8083333333333335E-3</v>
      </c>
      <c r="I130" s="188">
        <f>(SUM('1.  LRAMVA Summary'!D$55:D$75)+SUM('1.  LRAMVA Summary'!D$76:D$77)*(MONTH($E130)-1)/12)*$H130</f>
        <v>0</v>
      </c>
      <c r="J130" s="188">
        <f>(SUM('1.  LRAMVA Summary'!E$55:E$75)+SUM('1.  LRAMVA Summary'!E$76:E$77)*(MONTH($E130)-1)/12)*$H130</f>
        <v>0</v>
      </c>
      <c r="K130" s="188">
        <f>(SUM('1.  LRAMVA Summary'!F$55:F$75)+SUM('1.  LRAMVA Summary'!F$76:F$77)*(MONTH($E130)-1)/12)*$H130</f>
        <v>0</v>
      </c>
      <c r="L130" s="188">
        <f>(SUM('1.  LRAMVA Summary'!G$55:G$75)+SUM('1.  LRAMVA Summary'!G$76:G$77)*(MONTH($E130)-1)/12)*$H130</f>
        <v>0</v>
      </c>
      <c r="M130" s="188">
        <f>(SUM('1.  LRAMVA Summary'!H$55:H$75)+SUM('1.  LRAMVA Summary'!H$76:H$77)*(MONTH($E130)-1)/12)*$H130</f>
        <v>0</v>
      </c>
      <c r="N130" s="188">
        <f>(SUM('1.  LRAMVA Summary'!I$55:I$75)+SUM('1.  LRAMVA Summary'!I$76:I$77)*(MONTH($E130)-1)/12)*$H130</f>
        <v>0</v>
      </c>
      <c r="O130" s="188">
        <f>(SUM('1.  LRAMVA Summary'!J$55:J$75)+SUM('1.  LRAMVA Summary'!J$76:J$77)*(MONTH($E130)-1)/12)*$H130</f>
        <v>0</v>
      </c>
      <c r="P130" s="188">
        <f>(SUM('1.  LRAMVA Summary'!K$55:K$75)+SUM('1.  LRAMVA Summary'!K$76:K$77)*(MONTH($E130)-1)/12)*$H130</f>
        <v>0</v>
      </c>
      <c r="Q130" s="188">
        <f>(SUM('1.  LRAMVA Summary'!L$55:L$75)+SUM('1.  LRAMVA Summary'!L$76:L$77)*(MONTH($E130)-1)/12)*$H130</f>
        <v>0</v>
      </c>
      <c r="R130" s="188">
        <f>(SUM('1.  LRAMVA Summary'!M$55:M$75)+SUM('1.  LRAMVA Summary'!M$76:M$77)*(MONTH($E130)-1)/12)*$H130</f>
        <v>0</v>
      </c>
      <c r="S130" s="188">
        <f>(SUM('1.  LRAMVA Summary'!N$55:N$75)+SUM('1.  LRAMVA Summary'!N$76:N$77)*(MONTH($E130)-1)/12)*$H130</f>
        <v>0</v>
      </c>
      <c r="T130" s="188">
        <f>(SUM('1.  LRAMVA Summary'!O$55:O$75)+SUM('1.  LRAMVA Summary'!O$76:O$77)*(MONTH($E130)-1)/12)*$H130</f>
        <v>0</v>
      </c>
      <c r="U130" s="188">
        <f>(SUM('1.  LRAMVA Summary'!P$55:P$75)+SUM('1.  LRAMVA Summary'!P$76:P$77)*(MONTH($E130)-1)/12)*$H130</f>
        <v>0</v>
      </c>
      <c r="V130" s="188">
        <f>(SUM('1.  LRAMVA Summary'!Q$55:Q$75)+SUM('1.  LRAMVA Summary'!Q$76:Q$77)*(MONTH($E130)-1)/12)*$H130</f>
        <v>0</v>
      </c>
      <c r="W130" s="189">
        <f t="shared" si="63"/>
        <v>0</v>
      </c>
    </row>
    <row r="131" spans="2:23">
      <c r="E131" s="172">
        <v>43435</v>
      </c>
      <c r="F131" s="172" t="s">
        <v>934</v>
      </c>
      <c r="G131" s="173" t="s">
        <v>866</v>
      </c>
      <c r="H131" s="196">
        <f t="shared" si="66"/>
        <v>1.8083333333333335E-3</v>
      </c>
      <c r="I131" s="188">
        <f>(SUM('1.  LRAMVA Summary'!D$55:D$75)+SUM('1.  LRAMVA Summary'!D$76:D$77)*(MONTH($E131)-1)/12)*$H131</f>
        <v>0</v>
      </c>
      <c r="J131" s="188">
        <f>(SUM('1.  LRAMVA Summary'!E$55:E$75)+SUM('1.  LRAMVA Summary'!E$76:E$77)*(MONTH($E131)-1)/12)*$H131</f>
        <v>0</v>
      </c>
      <c r="K131" s="188">
        <f>(SUM('1.  LRAMVA Summary'!F$55:F$75)+SUM('1.  LRAMVA Summary'!F$76:F$77)*(MONTH($E131)-1)/12)*$H131</f>
        <v>0</v>
      </c>
      <c r="L131" s="188">
        <f>(SUM('1.  LRAMVA Summary'!G$55:G$75)+SUM('1.  LRAMVA Summary'!G$76:G$77)*(MONTH($E131)-1)/12)*$H131</f>
        <v>0</v>
      </c>
      <c r="M131" s="188">
        <f>(SUM('1.  LRAMVA Summary'!H$55:H$75)+SUM('1.  LRAMVA Summary'!H$76:H$77)*(MONTH($E131)-1)/12)*$H131</f>
        <v>0</v>
      </c>
      <c r="N131" s="188">
        <f>(SUM('1.  LRAMVA Summary'!I$55:I$75)+SUM('1.  LRAMVA Summary'!I$76:I$77)*(MONTH($E131)-1)/12)*$H131</f>
        <v>0</v>
      </c>
      <c r="O131" s="188">
        <f>(SUM('1.  LRAMVA Summary'!J$55:J$75)+SUM('1.  LRAMVA Summary'!J$76:J$77)*(MONTH($E131)-1)/12)*$H131</f>
        <v>0</v>
      </c>
      <c r="P131" s="188">
        <f>(SUM('1.  LRAMVA Summary'!K$55:K$75)+SUM('1.  LRAMVA Summary'!K$76:K$77)*(MONTH($E131)-1)/12)*$H131</f>
        <v>0</v>
      </c>
      <c r="Q131" s="188">
        <f>(SUM('1.  LRAMVA Summary'!L$55:L$75)+SUM('1.  LRAMVA Summary'!L$76:L$77)*(MONTH($E131)-1)/12)*$H131</f>
        <v>0</v>
      </c>
      <c r="R131" s="188">
        <f>(SUM('1.  LRAMVA Summary'!M$55:M$75)+SUM('1.  LRAMVA Summary'!M$76:M$77)*(MONTH($E131)-1)/12)*$H131</f>
        <v>0</v>
      </c>
      <c r="S131" s="188">
        <f>(SUM('1.  LRAMVA Summary'!N$55:N$75)+SUM('1.  LRAMVA Summary'!N$76:N$77)*(MONTH($E131)-1)/12)*$H131</f>
        <v>0</v>
      </c>
      <c r="T131" s="188">
        <f>(SUM('1.  LRAMVA Summary'!O$55:O$75)+SUM('1.  LRAMVA Summary'!O$76:O$77)*(MONTH($E131)-1)/12)*$H131</f>
        <v>0</v>
      </c>
      <c r="U131" s="188">
        <f>(SUM('1.  LRAMVA Summary'!P$55:P$75)+SUM('1.  LRAMVA Summary'!P$76:P$77)*(MONTH($E131)-1)/12)*$H131</f>
        <v>0</v>
      </c>
      <c r="V131" s="188">
        <f>(SUM('1.  LRAMVA Summary'!Q$55:Q$75)+SUM('1.  LRAMVA Summary'!Q$76:Q$77)*(MONTH($E131)-1)/12)*$H131</f>
        <v>0</v>
      </c>
      <c r="W131" s="189">
        <f t="shared" si="63"/>
        <v>0</v>
      </c>
    </row>
    <row r="132" spans="2:23" ht="15" thickBot="1">
      <c r="C132" s="194"/>
      <c r="E132" s="174" t="s">
        <v>935</v>
      </c>
      <c r="F132" s="174"/>
      <c r="G132" s="175"/>
      <c r="H132" s="176"/>
      <c r="I132" s="177">
        <f>SUM(I119:I131)</f>
        <v>0</v>
      </c>
      <c r="J132" s="177">
        <f>SUM(J119:J131)</f>
        <v>0</v>
      </c>
      <c r="K132" s="177">
        <f t="shared" ref="K132:O132" si="67">SUM(K119:K131)</f>
        <v>0</v>
      </c>
      <c r="L132" s="177">
        <f t="shared" si="67"/>
        <v>0</v>
      </c>
      <c r="M132" s="177">
        <f t="shared" si="67"/>
        <v>0</v>
      </c>
      <c r="N132" s="177">
        <f t="shared" si="67"/>
        <v>0</v>
      </c>
      <c r="O132" s="177">
        <f t="shared" si="67"/>
        <v>0</v>
      </c>
      <c r="P132" s="177">
        <f t="shared" ref="P132:V132" si="68">SUM(P119:P131)</f>
        <v>0</v>
      </c>
      <c r="Q132" s="177">
        <f t="shared" si="68"/>
        <v>0</v>
      </c>
      <c r="R132" s="177">
        <f t="shared" si="68"/>
        <v>0</v>
      </c>
      <c r="S132" s="177">
        <f t="shared" si="68"/>
        <v>0</v>
      </c>
      <c r="T132" s="177">
        <f t="shared" si="68"/>
        <v>0</v>
      </c>
      <c r="U132" s="177">
        <f t="shared" si="68"/>
        <v>0</v>
      </c>
      <c r="V132" s="177">
        <f t="shared" si="68"/>
        <v>0</v>
      </c>
      <c r="W132" s="177">
        <f>SUM(W119:W131)</f>
        <v>0</v>
      </c>
    </row>
    <row r="133" spans="2:23" ht="15" thickTop="1">
      <c r="E133" s="178" t="s">
        <v>208</v>
      </c>
      <c r="F133" s="178"/>
      <c r="G133" s="179"/>
      <c r="H133" s="180"/>
      <c r="I133" s="181"/>
      <c r="J133" s="181"/>
      <c r="K133" s="181"/>
      <c r="L133" s="181"/>
      <c r="M133" s="181"/>
      <c r="N133" s="181"/>
      <c r="O133" s="181"/>
      <c r="P133" s="181"/>
      <c r="Q133" s="181"/>
      <c r="R133" s="181"/>
      <c r="S133" s="181"/>
      <c r="T133" s="181"/>
      <c r="U133" s="181"/>
      <c r="V133" s="181"/>
      <c r="W133" s="182"/>
    </row>
    <row r="134" spans="2:23">
      <c r="B134" s="195"/>
      <c r="E134" s="183" t="s">
        <v>936</v>
      </c>
      <c r="F134" s="183"/>
      <c r="G134" s="184"/>
      <c r="H134" s="185"/>
      <c r="I134" s="186">
        <f>I132+I133</f>
        <v>0</v>
      </c>
      <c r="J134" s="186">
        <f t="shared" ref="J134" si="69">J132+J133</f>
        <v>0</v>
      </c>
      <c r="K134" s="186">
        <f t="shared" ref="K134" si="70">K132+K133</f>
        <v>0</v>
      </c>
      <c r="L134" s="186">
        <f t="shared" ref="L134" si="71">L132+L133</f>
        <v>0</v>
      </c>
      <c r="M134" s="186">
        <f t="shared" ref="M134" si="72">M132+M133</f>
        <v>0</v>
      </c>
      <c r="N134" s="186">
        <f t="shared" ref="N134" si="73">N132+N133</f>
        <v>0</v>
      </c>
      <c r="O134" s="186">
        <f t="shared" ref="O134:V134" si="74">O132+O133</f>
        <v>0</v>
      </c>
      <c r="P134" s="186">
        <f t="shared" si="74"/>
        <v>0</v>
      </c>
      <c r="Q134" s="186">
        <f t="shared" si="74"/>
        <v>0</v>
      </c>
      <c r="R134" s="186">
        <f t="shared" si="74"/>
        <v>0</v>
      </c>
      <c r="S134" s="186">
        <f t="shared" si="74"/>
        <v>0</v>
      </c>
      <c r="T134" s="186">
        <f t="shared" si="74"/>
        <v>0</v>
      </c>
      <c r="U134" s="186">
        <f t="shared" si="74"/>
        <v>0</v>
      </c>
      <c r="V134" s="186">
        <f t="shared" si="74"/>
        <v>0</v>
      </c>
      <c r="W134" s="186">
        <f>W132+W133</f>
        <v>0</v>
      </c>
    </row>
    <row r="135" spans="2:23">
      <c r="E135" s="172">
        <v>43466</v>
      </c>
      <c r="F135" s="172" t="s">
        <v>937</v>
      </c>
      <c r="G135" s="173" t="s">
        <v>854</v>
      </c>
      <c r="H135" s="196">
        <f>$C$47/12</f>
        <v>2.0416666666666669E-3</v>
      </c>
      <c r="I135" s="188">
        <f>(SUM('1.  LRAMVA Summary'!D$55:D$78)+SUM('1.  LRAMVA Summary'!D$79:D$80)*(MONTH($E135)-1)/12)*$H135</f>
        <v>0</v>
      </c>
      <c r="J135" s="188">
        <f>(SUM('1.  LRAMVA Summary'!E$55:E$78)+SUM('1.  LRAMVA Summary'!E$79:E$80)*(MONTH($E135)-1)/12)*$H135</f>
        <v>0</v>
      </c>
      <c r="K135" s="188">
        <f>(SUM('1.  LRAMVA Summary'!F$55:F$78)+SUM('1.  LRAMVA Summary'!F$79:F$80)*(MONTH($E135)-1)/12)*$H135</f>
        <v>0</v>
      </c>
      <c r="L135" s="188">
        <f>(SUM('1.  LRAMVA Summary'!G$55:G$78)+SUM('1.  LRAMVA Summary'!G$79:G$80)*(MONTH($E135)-1)/12)*$H135</f>
        <v>0</v>
      </c>
      <c r="M135" s="188">
        <f>(SUM('1.  LRAMVA Summary'!H$55:H$78)+SUM('1.  LRAMVA Summary'!H$79:H$80)*(MONTH($E135)-1)/12)*$H135</f>
        <v>0</v>
      </c>
      <c r="N135" s="188">
        <f>(SUM('1.  LRAMVA Summary'!I$55:I$78)+SUM('1.  LRAMVA Summary'!I$79:I$80)*(MONTH($E135)-1)/12)*$H135</f>
        <v>0</v>
      </c>
      <c r="O135" s="188">
        <f>(SUM('1.  LRAMVA Summary'!J$55:J$78)+SUM('1.  LRAMVA Summary'!J$79:J$80)*(MONTH($E135)-1)/12)*$H135</f>
        <v>0</v>
      </c>
      <c r="P135" s="188">
        <f>(SUM('1.  LRAMVA Summary'!K$55:K$78)+SUM('1.  LRAMVA Summary'!K$79:K$80)*(MONTH($E135)-1)/12)*$H135</f>
        <v>0</v>
      </c>
      <c r="Q135" s="188">
        <f>(SUM('1.  LRAMVA Summary'!L$55:L$78)+SUM('1.  LRAMVA Summary'!L$79:L$80)*(MONTH($E135)-1)/12)*$H135</f>
        <v>0</v>
      </c>
      <c r="R135" s="188">
        <f>(SUM('1.  LRAMVA Summary'!M$55:M$78)+SUM('1.  LRAMVA Summary'!M$79:M$80)*(MONTH($E135)-1)/12)*$H135</f>
        <v>0</v>
      </c>
      <c r="S135" s="188">
        <f>(SUM('1.  LRAMVA Summary'!N$55:N$78)+SUM('1.  LRAMVA Summary'!N$79:N$80)*(MONTH($E135)-1)/12)*$H135</f>
        <v>0</v>
      </c>
      <c r="T135" s="188">
        <f>(SUM('1.  LRAMVA Summary'!O$55:O$78)+SUM('1.  LRAMVA Summary'!O$79:O$80)*(MONTH($E135)-1)/12)*$H135</f>
        <v>0</v>
      </c>
      <c r="U135" s="188">
        <f>(SUM('1.  LRAMVA Summary'!P$55:P$78)+SUM('1.  LRAMVA Summary'!P$79:P$80)*(MONTH($E135)-1)/12)*$H135</f>
        <v>0</v>
      </c>
      <c r="V135" s="188">
        <f>(SUM('1.  LRAMVA Summary'!Q$55:Q$78)+SUM('1.  LRAMVA Summary'!Q$79:Q$80)*(MONTH($E135)-1)/12)*$H135</f>
        <v>0</v>
      </c>
      <c r="W135" s="189">
        <f>SUM(I135:V135)</f>
        <v>0</v>
      </c>
    </row>
    <row r="136" spans="2:23">
      <c r="B136" s="193"/>
      <c r="E136" s="172">
        <v>43497</v>
      </c>
      <c r="F136" s="172" t="s">
        <v>937</v>
      </c>
      <c r="G136" s="173" t="s">
        <v>854</v>
      </c>
      <c r="H136" s="196">
        <f t="shared" ref="H136:H137" si="75">$C$47/12</f>
        <v>2.0416666666666669E-3</v>
      </c>
      <c r="I136" s="188">
        <f>(SUM('1.  LRAMVA Summary'!D$55:D$78)+SUM('1.  LRAMVA Summary'!D$79:D$80)*(MONTH($E136)-1)/12)*$H136</f>
        <v>0</v>
      </c>
      <c r="J136" s="188">
        <f>(SUM('1.  LRAMVA Summary'!E$55:E$78)+SUM('1.  LRAMVA Summary'!E$79:E$80)*(MONTH($E136)-1)/12)*$H136</f>
        <v>0</v>
      </c>
      <c r="K136" s="188">
        <f>(SUM('1.  LRAMVA Summary'!F$55:F$78)+SUM('1.  LRAMVA Summary'!F$79:F$80)*(MONTH($E136)-1)/12)*$H136</f>
        <v>0</v>
      </c>
      <c r="L136" s="188">
        <f>(SUM('1.  LRAMVA Summary'!G$55:G$78)+SUM('1.  LRAMVA Summary'!G$79:G$80)*(MONTH($E136)-1)/12)*$H136</f>
        <v>0</v>
      </c>
      <c r="M136" s="188">
        <f>(SUM('1.  LRAMVA Summary'!H$55:H$78)+SUM('1.  LRAMVA Summary'!H$79:H$80)*(MONTH($E136)-1)/12)*$H136</f>
        <v>0</v>
      </c>
      <c r="N136" s="188">
        <f>(SUM('1.  LRAMVA Summary'!I$55:I$78)+SUM('1.  LRAMVA Summary'!I$79:I$80)*(MONTH($E136)-1)/12)*$H136</f>
        <v>0</v>
      </c>
      <c r="O136" s="188">
        <f>(SUM('1.  LRAMVA Summary'!J$55:J$78)+SUM('1.  LRAMVA Summary'!J$79:J$80)*(MONTH($E136)-1)/12)*$H136</f>
        <v>0</v>
      </c>
      <c r="P136" s="188">
        <f>(SUM('1.  LRAMVA Summary'!K$55:K$78)+SUM('1.  LRAMVA Summary'!K$79:K$80)*(MONTH($E136)-1)/12)*$H136</f>
        <v>0</v>
      </c>
      <c r="Q136" s="188">
        <f>(SUM('1.  LRAMVA Summary'!L$55:L$78)+SUM('1.  LRAMVA Summary'!L$79:L$80)*(MONTH($E136)-1)/12)*$H136</f>
        <v>0</v>
      </c>
      <c r="R136" s="188">
        <f>(SUM('1.  LRAMVA Summary'!M$55:M$78)+SUM('1.  LRAMVA Summary'!M$79:M$80)*(MONTH($E136)-1)/12)*$H136</f>
        <v>0</v>
      </c>
      <c r="S136" s="188">
        <f>(SUM('1.  LRAMVA Summary'!N$55:N$78)+SUM('1.  LRAMVA Summary'!N$79:N$80)*(MONTH($E136)-1)/12)*$H136</f>
        <v>0</v>
      </c>
      <c r="T136" s="188">
        <f>(SUM('1.  LRAMVA Summary'!O$55:O$78)+SUM('1.  LRAMVA Summary'!O$79:O$80)*(MONTH($E136)-1)/12)*$H136</f>
        <v>0</v>
      </c>
      <c r="U136" s="188">
        <f>(SUM('1.  LRAMVA Summary'!P$55:P$78)+SUM('1.  LRAMVA Summary'!P$79:P$80)*(MONTH($E136)-1)/12)*$H136</f>
        <v>0</v>
      </c>
      <c r="V136" s="188">
        <f>(SUM('1.  LRAMVA Summary'!Q$55:Q$78)+SUM('1.  LRAMVA Summary'!Q$79:Q$80)*(MONTH($E136)-1)/12)*$H136</f>
        <v>0</v>
      </c>
      <c r="W136" s="189">
        <f t="shared" ref="W136:W146" si="76">SUM(I136:V136)</f>
        <v>0</v>
      </c>
    </row>
    <row r="137" spans="2:23">
      <c r="E137" s="172">
        <v>43525</v>
      </c>
      <c r="F137" s="172" t="s">
        <v>937</v>
      </c>
      <c r="G137" s="173" t="s">
        <v>854</v>
      </c>
      <c r="H137" s="196">
        <f t="shared" si="75"/>
        <v>2.0416666666666669E-3</v>
      </c>
      <c r="I137" s="188">
        <f>(SUM('1.  LRAMVA Summary'!D$55:D$78)+SUM('1.  LRAMVA Summary'!D$79:D$80)*(MONTH($E137)-1)/12)*$H137</f>
        <v>0</v>
      </c>
      <c r="J137" s="188">
        <f>(SUM('1.  LRAMVA Summary'!E$55:E$78)+SUM('1.  LRAMVA Summary'!E$79:E$80)*(MONTH($E137)-1)/12)*$H137</f>
        <v>0</v>
      </c>
      <c r="K137" s="188">
        <f>(SUM('1.  LRAMVA Summary'!F$55:F$78)+SUM('1.  LRAMVA Summary'!F$79:F$80)*(MONTH($E137)-1)/12)*$H137</f>
        <v>0</v>
      </c>
      <c r="L137" s="188">
        <f>(SUM('1.  LRAMVA Summary'!G$55:G$78)+SUM('1.  LRAMVA Summary'!G$79:G$80)*(MONTH($E137)-1)/12)*$H137</f>
        <v>0</v>
      </c>
      <c r="M137" s="188">
        <f>(SUM('1.  LRAMVA Summary'!H$55:H$78)+SUM('1.  LRAMVA Summary'!H$79:H$80)*(MONTH($E137)-1)/12)*$H137</f>
        <v>0</v>
      </c>
      <c r="N137" s="188">
        <f>(SUM('1.  LRAMVA Summary'!I$55:I$78)+SUM('1.  LRAMVA Summary'!I$79:I$80)*(MONTH($E137)-1)/12)*$H137</f>
        <v>0</v>
      </c>
      <c r="O137" s="188">
        <f>(SUM('1.  LRAMVA Summary'!J$55:J$78)+SUM('1.  LRAMVA Summary'!J$79:J$80)*(MONTH($E137)-1)/12)*$H137</f>
        <v>0</v>
      </c>
      <c r="P137" s="188">
        <f>(SUM('1.  LRAMVA Summary'!K$55:K$78)+SUM('1.  LRAMVA Summary'!K$79:K$80)*(MONTH($E137)-1)/12)*$H137</f>
        <v>0</v>
      </c>
      <c r="Q137" s="188">
        <f>(SUM('1.  LRAMVA Summary'!L$55:L$78)+SUM('1.  LRAMVA Summary'!L$79:L$80)*(MONTH($E137)-1)/12)*$H137</f>
        <v>0</v>
      </c>
      <c r="R137" s="188">
        <f>(SUM('1.  LRAMVA Summary'!M$55:M$78)+SUM('1.  LRAMVA Summary'!M$79:M$80)*(MONTH($E137)-1)/12)*$H137</f>
        <v>0</v>
      </c>
      <c r="S137" s="188">
        <f>(SUM('1.  LRAMVA Summary'!N$55:N$78)+SUM('1.  LRAMVA Summary'!N$79:N$80)*(MONTH($E137)-1)/12)*$H137</f>
        <v>0</v>
      </c>
      <c r="T137" s="188">
        <f>(SUM('1.  LRAMVA Summary'!O$55:O$78)+SUM('1.  LRAMVA Summary'!O$79:O$80)*(MONTH($E137)-1)/12)*$H137</f>
        <v>0</v>
      </c>
      <c r="U137" s="188">
        <f>(SUM('1.  LRAMVA Summary'!P$55:P$78)+SUM('1.  LRAMVA Summary'!P$79:P$80)*(MONTH($E137)-1)/12)*$H137</f>
        <v>0</v>
      </c>
      <c r="V137" s="188">
        <f>(SUM('1.  LRAMVA Summary'!Q$55:Q$78)+SUM('1.  LRAMVA Summary'!Q$79:Q$80)*(MONTH($E137)-1)/12)*$H137</f>
        <v>0</v>
      </c>
      <c r="W137" s="189">
        <f t="shared" si="76"/>
        <v>0</v>
      </c>
    </row>
    <row r="138" spans="2:23" s="8" customFormat="1">
      <c r="B138" s="10"/>
      <c r="C138" s="1"/>
      <c r="E138" s="172">
        <v>43556</v>
      </c>
      <c r="F138" s="172" t="s">
        <v>937</v>
      </c>
      <c r="G138" s="173" t="s">
        <v>858</v>
      </c>
      <c r="H138" s="196">
        <f>$C$48/12</f>
        <v>1.8166666666666667E-3</v>
      </c>
      <c r="I138" s="188">
        <f>(SUM('1.  LRAMVA Summary'!D$55:D$78)+SUM('1.  LRAMVA Summary'!D$79:D$80)*(MONTH($E138)-1)/12)*$H138</f>
        <v>0</v>
      </c>
      <c r="J138" s="188">
        <f>(SUM('1.  LRAMVA Summary'!E$55:E$78)+SUM('1.  LRAMVA Summary'!E$79:E$80)*(MONTH($E138)-1)/12)*$H138</f>
        <v>0</v>
      </c>
      <c r="K138" s="188">
        <f>(SUM('1.  LRAMVA Summary'!F$55:F$78)+SUM('1.  LRAMVA Summary'!F$79:F$80)*(MONTH($E138)-1)/12)*$H138</f>
        <v>0</v>
      </c>
      <c r="L138" s="188">
        <f>(SUM('1.  LRAMVA Summary'!G$55:G$78)+SUM('1.  LRAMVA Summary'!G$79:G$80)*(MONTH($E138)-1)/12)*$H138</f>
        <v>0</v>
      </c>
      <c r="M138" s="188">
        <f>(SUM('1.  LRAMVA Summary'!H$55:H$78)+SUM('1.  LRAMVA Summary'!H$79:H$80)*(MONTH($E138)-1)/12)*$H138</f>
        <v>0</v>
      </c>
      <c r="N138" s="188">
        <f>(SUM('1.  LRAMVA Summary'!I$55:I$78)+SUM('1.  LRAMVA Summary'!I$79:I$80)*(MONTH($E138)-1)/12)*$H138</f>
        <v>0</v>
      </c>
      <c r="O138" s="188">
        <f>(SUM('1.  LRAMVA Summary'!J$55:J$78)+SUM('1.  LRAMVA Summary'!J$79:J$80)*(MONTH($E138)-1)/12)*$H138</f>
        <v>0</v>
      </c>
      <c r="P138" s="188">
        <f>(SUM('1.  LRAMVA Summary'!K$55:K$78)+SUM('1.  LRAMVA Summary'!K$79:K$80)*(MONTH($E138)-1)/12)*$H138</f>
        <v>0</v>
      </c>
      <c r="Q138" s="188">
        <f>(SUM('1.  LRAMVA Summary'!L$55:L$78)+SUM('1.  LRAMVA Summary'!L$79:L$80)*(MONTH($E138)-1)/12)*$H138</f>
        <v>0</v>
      </c>
      <c r="R138" s="188">
        <f>(SUM('1.  LRAMVA Summary'!M$55:M$78)+SUM('1.  LRAMVA Summary'!M$79:M$80)*(MONTH($E138)-1)/12)*$H138</f>
        <v>0</v>
      </c>
      <c r="S138" s="188">
        <f>(SUM('1.  LRAMVA Summary'!N$55:N$78)+SUM('1.  LRAMVA Summary'!N$79:N$80)*(MONTH($E138)-1)/12)*$H138</f>
        <v>0</v>
      </c>
      <c r="T138" s="188">
        <f>(SUM('1.  LRAMVA Summary'!O$55:O$78)+SUM('1.  LRAMVA Summary'!O$79:O$80)*(MONTH($E138)-1)/12)*$H138</f>
        <v>0</v>
      </c>
      <c r="U138" s="188">
        <f>(SUM('1.  LRAMVA Summary'!P$55:P$78)+SUM('1.  LRAMVA Summary'!P$79:P$80)*(MONTH($E138)-1)/12)*$H138</f>
        <v>0</v>
      </c>
      <c r="V138" s="188">
        <f>(SUM('1.  LRAMVA Summary'!Q$55:Q$78)+SUM('1.  LRAMVA Summary'!Q$79:Q$80)*(MONTH($E138)-1)/12)*$H138</f>
        <v>0</v>
      </c>
      <c r="W138" s="189">
        <f t="shared" si="76"/>
        <v>0</v>
      </c>
    </row>
    <row r="139" spans="2:23">
      <c r="E139" s="172">
        <v>43586</v>
      </c>
      <c r="F139" s="172" t="s">
        <v>937</v>
      </c>
      <c r="G139" s="173" t="s">
        <v>858</v>
      </c>
      <c r="H139" s="196">
        <f>$C$48/12</f>
        <v>1.8166666666666667E-3</v>
      </c>
      <c r="I139" s="188">
        <f>(SUM('1.  LRAMVA Summary'!D$55:D$78)+SUM('1.  LRAMVA Summary'!D$79:D$80)*(MONTH($E139)-1)/12)*$H139</f>
        <v>0</v>
      </c>
      <c r="J139" s="188">
        <f>(SUM('1.  LRAMVA Summary'!E$55:E$78)+SUM('1.  LRAMVA Summary'!E$79:E$80)*(MONTH($E139)-1)/12)*$H139</f>
        <v>0</v>
      </c>
      <c r="K139" s="188">
        <f>(SUM('1.  LRAMVA Summary'!F$55:F$78)+SUM('1.  LRAMVA Summary'!F$79:F$80)*(MONTH($E139)-1)/12)*$H139</f>
        <v>0</v>
      </c>
      <c r="L139" s="188">
        <f>(SUM('1.  LRAMVA Summary'!G$55:G$78)+SUM('1.  LRAMVA Summary'!G$79:G$80)*(MONTH($E139)-1)/12)*$H139</f>
        <v>0</v>
      </c>
      <c r="M139" s="188">
        <f>(SUM('1.  LRAMVA Summary'!H$55:H$78)+SUM('1.  LRAMVA Summary'!H$79:H$80)*(MONTH($E139)-1)/12)*$H139</f>
        <v>0</v>
      </c>
      <c r="N139" s="188">
        <f>(SUM('1.  LRAMVA Summary'!I$55:I$78)+SUM('1.  LRAMVA Summary'!I$79:I$80)*(MONTH($E139)-1)/12)*$H139</f>
        <v>0</v>
      </c>
      <c r="O139" s="188">
        <f>(SUM('1.  LRAMVA Summary'!J$55:J$78)+SUM('1.  LRAMVA Summary'!J$79:J$80)*(MONTH($E139)-1)/12)*$H139</f>
        <v>0</v>
      </c>
      <c r="P139" s="188">
        <f>(SUM('1.  LRAMVA Summary'!K$55:K$78)+SUM('1.  LRAMVA Summary'!K$79:K$80)*(MONTH($E139)-1)/12)*$H139</f>
        <v>0</v>
      </c>
      <c r="Q139" s="188">
        <f>(SUM('1.  LRAMVA Summary'!L$55:L$78)+SUM('1.  LRAMVA Summary'!L$79:L$80)*(MONTH($E139)-1)/12)*$H139</f>
        <v>0</v>
      </c>
      <c r="R139" s="188">
        <f>(SUM('1.  LRAMVA Summary'!M$55:M$78)+SUM('1.  LRAMVA Summary'!M$79:M$80)*(MONTH($E139)-1)/12)*$H139</f>
        <v>0</v>
      </c>
      <c r="S139" s="188">
        <f>(SUM('1.  LRAMVA Summary'!N$55:N$78)+SUM('1.  LRAMVA Summary'!N$79:N$80)*(MONTH($E139)-1)/12)*$H139</f>
        <v>0</v>
      </c>
      <c r="T139" s="188">
        <f>(SUM('1.  LRAMVA Summary'!O$55:O$78)+SUM('1.  LRAMVA Summary'!O$79:O$80)*(MONTH($E139)-1)/12)*$H139</f>
        <v>0</v>
      </c>
      <c r="U139" s="188">
        <f>(SUM('1.  LRAMVA Summary'!P$55:P$78)+SUM('1.  LRAMVA Summary'!P$79:P$80)*(MONTH($E139)-1)/12)*$H139</f>
        <v>0</v>
      </c>
      <c r="V139" s="188">
        <f>(SUM('1.  LRAMVA Summary'!Q$55:Q$78)+SUM('1.  LRAMVA Summary'!Q$79:Q$80)*(MONTH($E139)-1)/12)*$H139</f>
        <v>0</v>
      </c>
      <c r="W139" s="189">
        <f t="shared" si="76"/>
        <v>0</v>
      </c>
    </row>
    <row r="140" spans="2:23">
      <c r="E140" s="172">
        <v>43617</v>
      </c>
      <c r="F140" s="172" t="s">
        <v>937</v>
      </c>
      <c r="G140" s="173" t="s">
        <v>858</v>
      </c>
      <c r="H140" s="196">
        <f t="shared" ref="H140" si="77">$C$48/12</f>
        <v>1.8166666666666667E-3</v>
      </c>
      <c r="I140" s="188">
        <f>(SUM('1.  LRAMVA Summary'!D$55:D$78)+SUM('1.  LRAMVA Summary'!D$79:D$80)*(MONTH($E140)-1)/12)*$H140</f>
        <v>0</v>
      </c>
      <c r="J140" s="188">
        <f>(SUM('1.  LRAMVA Summary'!E$55:E$78)+SUM('1.  LRAMVA Summary'!E$79:E$80)*(MONTH($E140)-1)/12)*$H140</f>
        <v>0</v>
      </c>
      <c r="K140" s="188">
        <f>(SUM('1.  LRAMVA Summary'!F$55:F$78)+SUM('1.  LRAMVA Summary'!F$79:F$80)*(MONTH($E140)-1)/12)*$H140</f>
        <v>0</v>
      </c>
      <c r="L140" s="188">
        <f>(SUM('1.  LRAMVA Summary'!G$55:G$78)+SUM('1.  LRAMVA Summary'!G$79:G$80)*(MONTH($E140)-1)/12)*$H140</f>
        <v>0</v>
      </c>
      <c r="M140" s="188">
        <f>(SUM('1.  LRAMVA Summary'!H$55:H$78)+SUM('1.  LRAMVA Summary'!H$79:H$80)*(MONTH($E140)-1)/12)*$H140</f>
        <v>0</v>
      </c>
      <c r="N140" s="188">
        <f>(SUM('1.  LRAMVA Summary'!I$55:I$78)+SUM('1.  LRAMVA Summary'!I$79:I$80)*(MONTH($E140)-1)/12)*$H140</f>
        <v>0</v>
      </c>
      <c r="O140" s="188">
        <f>(SUM('1.  LRAMVA Summary'!J$55:J$78)+SUM('1.  LRAMVA Summary'!J$79:J$80)*(MONTH($E140)-1)/12)*$H140</f>
        <v>0</v>
      </c>
      <c r="P140" s="188">
        <f>(SUM('1.  LRAMVA Summary'!K$55:K$78)+SUM('1.  LRAMVA Summary'!K$79:K$80)*(MONTH($E140)-1)/12)*$H140</f>
        <v>0</v>
      </c>
      <c r="Q140" s="188">
        <f>(SUM('1.  LRAMVA Summary'!L$55:L$78)+SUM('1.  LRAMVA Summary'!L$79:L$80)*(MONTH($E140)-1)/12)*$H140</f>
        <v>0</v>
      </c>
      <c r="R140" s="188">
        <f>(SUM('1.  LRAMVA Summary'!M$55:M$78)+SUM('1.  LRAMVA Summary'!M$79:M$80)*(MONTH($E140)-1)/12)*$H140</f>
        <v>0</v>
      </c>
      <c r="S140" s="188">
        <f>(SUM('1.  LRAMVA Summary'!N$55:N$78)+SUM('1.  LRAMVA Summary'!N$79:N$80)*(MONTH($E140)-1)/12)*$H140</f>
        <v>0</v>
      </c>
      <c r="T140" s="188">
        <f>(SUM('1.  LRAMVA Summary'!O$55:O$78)+SUM('1.  LRAMVA Summary'!O$79:O$80)*(MONTH($E140)-1)/12)*$H140</f>
        <v>0</v>
      </c>
      <c r="U140" s="188">
        <f>(SUM('1.  LRAMVA Summary'!P$55:P$78)+SUM('1.  LRAMVA Summary'!P$79:P$80)*(MONTH($E140)-1)/12)*$H140</f>
        <v>0</v>
      </c>
      <c r="V140" s="188">
        <f>(SUM('1.  LRAMVA Summary'!Q$55:Q$78)+SUM('1.  LRAMVA Summary'!Q$79:Q$80)*(MONTH($E140)-1)/12)*$H140</f>
        <v>0</v>
      </c>
      <c r="W140" s="189">
        <f t="shared" si="76"/>
        <v>0</v>
      </c>
    </row>
    <row r="141" spans="2:23">
      <c r="E141" s="172">
        <v>43647</v>
      </c>
      <c r="F141" s="172" t="s">
        <v>937</v>
      </c>
      <c r="G141" s="173" t="s">
        <v>862</v>
      </c>
      <c r="H141" s="196">
        <f>$C$49/12</f>
        <v>1.8166666666666667E-3</v>
      </c>
      <c r="I141" s="188">
        <f>(SUM('1.  LRAMVA Summary'!D$55:D$78)+SUM('1.  LRAMVA Summary'!D$79:D$80)*(MONTH($E141)-1)/12)*$H141</f>
        <v>0</v>
      </c>
      <c r="J141" s="188">
        <f>(SUM('1.  LRAMVA Summary'!E$55:E$78)+SUM('1.  LRAMVA Summary'!E$79:E$80)*(MONTH($E141)-1)/12)*$H141</f>
        <v>0</v>
      </c>
      <c r="K141" s="188">
        <f>(SUM('1.  LRAMVA Summary'!F$55:F$78)+SUM('1.  LRAMVA Summary'!F$79:F$80)*(MONTH($E141)-1)/12)*$H141</f>
        <v>0</v>
      </c>
      <c r="L141" s="188">
        <f>(SUM('1.  LRAMVA Summary'!G$55:G$78)+SUM('1.  LRAMVA Summary'!G$79:G$80)*(MONTH($E141)-1)/12)*$H141</f>
        <v>0</v>
      </c>
      <c r="M141" s="188">
        <f>(SUM('1.  LRAMVA Summary'!H$55:H$78)+SUM('1.  LRAMVA Summary'!H$79:H$80)*(MONTH($E141)-1)/12)*$H141</f>
        <v>0</v>
      </c>
      <c r="N141" s="188">
        <f>(SUM('1.  LRAMVA Summary'!I$55:I$78)+SUM('1.  LRAMVA Summary'!I$79:I$80)*(MONTH($E141)-1)/12)*$H141</f>
        <v>0</v>
      </c>
      <c r="O141" s="188">
        <f>(SUM('1.  LRAMVA Summary'!J$55:J$78)+SUM('1.  LRAMVA Summary'!J$79:J$80)*(MONTH($E141)-1)/12)*$H141</f>
        <v>0</v>
      </c>
      <c r="P141" s="188">
        <f>(SUM('1.  LRAMVA Summary'!K$55:K$78)+SUM('1.  LRAMVA Summary'!K$79:K$80)*(MONTH($E141)-1)/12)*$H141</f>
        <v>0</v>
      </c>
      <c r="Q141" s="188">
        <f>(SUM('1.  LRAMVA Summary'!L$55:L$78)+SUM('1.  LRAMVA Summary'!L$79:L$80)*(MONTH($E141)-1)/12)*$H141</f>
        <v>0</v>
      </c>
      <c r="R141" s="188">
        <f>(SUM('1.  LRAMVA Summary'!M$55:M$78)+SUM('1.  LRAMVA Summary'!M$79:M$80)*(MONTH($E141)-1)/12)*$H141</f>
        <v>0</v>
      </c>
      <c r="S141" s="188">
        <f>(SUM('1.  LRAMVA Summary'!N$55:N$78)+SUM('1.  LRAMVA Summary'!N$79:N$80)*(MONTH($E141)-1)/12)*$H141</f>
        <v>0</v>
      </c>
      <c r="T141" s="188">
        <f>(SUM('1.  LRAMVA Summary'!O$55:O$78)+SUM('1.  LRAMVA Summary'!O$79:O$80)*(MONTH($E141)-1)/12)*$H141</f>
        <v>0</v>
      </c>
      <c r="U141" s="188">
        <f>(SUM('1.  LRAMVA Summary'!P$55:P$78)+SUM('1.  LRAMVA Summary'!P$79:P$80)*(MONTH($E141)-1)/12)*$H141</f>
        <v>0</v>
      </c>
      <c r="V141" s="188">
        <f>(SUM('1.  LRAMVA Summary'!Q$55:Q$78)+SUM('1.  LRAMVA Summary'!Q$79:Q$80)*(MONTH($E141)-1)/12)*$H141</f>
        <v>0</v>
      </c>
      <c r="W141" s="189">
        <f t="shared" si="76"/>
        <v>0</v>
      </c>
    </row>
    <row r="142" spans="2:23">
      <c r="E142" s="172">
        <v>43678</v>
      </c>
      <c r="F142" s="172" t="s">
        <v>937</v>
      </c>
      <c r="G142" s="173" t="s">
        <v>862</v>
      </c>
      <c r="H142" s="196">
        <f t="shared" ref="H142" si="78">$C$49/12</f>
        <v>1.8166666666666667E-3</v>
      </c>
      <c r="I142" s="188">
        <f>(SUM('1.  LRAMVA Summary'!D$55:D$78)+SUM('1.  LRAMVA Summary'!D$79:D$80)*(MONTH($E142)-1)/12)*$H142</f>
        <v>0</v>
      </c>
      <c r="J142" s="188">
        <f>(SUM('1.  LRAMVA Summary'!E$55:E$78)+SUM('1.  LRAMVA Summary'!E$79:E$80)*(MONTH($E142)-1)/12)*$H142</f>
        <v>0</v>
      </c>
      <c r="K142" s="188">
        <f>(SUM('1.  LRAMVA Summary'!F$55:F$78)+SUM('1.  LRAMVA Summary'!F$79:F$80)*(MONTH($E142)-1)/12)*$H142</f>
        <v>0</v>
      </c>
      <c r="L142" s="188">
        <f>(SUM('1.  LRAMVA Summary'!G$55:G$78)+SUM('1.  LRAMVA Summary'!G$79:G$80)*(MONTH($E142)-1)/12)*$H142</f>
        <v>0</v>
      </c>
      <c r="M142" s="188">
        <f>(SUM('1.  LRAMVA Summary'!H$55:H$78)+SUM('1.  LRAMVA Summary'!H$79:H$80)*(MONTH($E142)-1)/12)*$H142</f>
        <v>0</v>
      </c>
      <c r="N142" s="188">
        <f>(SUM('1.  LRAMVA Summary'!I$55:I$78)+SUM('1.  LRAMVA Summary'!I$79:I$80)*(MONTH($E142)-1)/12)*$H142</f>
        <v>0</v>
      </c>
      <c r="O142" s="188">
        <f>(SUM('1.  LRAMVA Summary'!J$55:J$78)+SUM('1.  LRAMVA Summary'!J$79:J$80)*(MONTH($E142)-1)/12)*$H142</f>
        <v>0</v>
      </c>
      <c r="P142" s="188">
        <f>(SUM('1.  LRAMVA Summary'!K$55:K$78)+SUM('1.  LRAMVA Summary'!K$79:K$80)*(MONTH($E142)-1)/12)*$H142</f>
        <v>0</v>
      </c>
      <c r="Q142" s="188">
        <f>(SUM('1.  LRAMVA Summary'!L$55:L$78)+SUM('1.  LRAMVA Summary'!L$79:L$80)*(MONTH($E142)-1)/12)*$H142</f>
        <v>0</v>
      </c>
      <c r="R142" s="188">
        <f>(SUM('1.  LRAMVA Summary'!M$55:M$78)+SUM('1.  LRAMVA Summary'!M$79:M$80)*(MONTH($E142)-1)/12)*$H142</f>
        <v>0</v>
      </c>
      <c r="S142" s="188">
        <f>(SUM('1.  LRAMVA Summary'!N$55:N$78)+SUM('1.  LRAMVA Summary'!N$79:N$80)*(MONTH($E142)-1)/12)*$H142</f>
        <v>0</v>
      </c>
      <c r="T142" s="188">
        <f>(SUM('1.  LRAMVA Summary'!O$55:O$78)+SUM('1.  LRAMVA Summary'!O$79:O$80)*(MONTH($E142)-1)/12)*$H142</f>
        <v>0</v>
      </c>
      <c r="U142" s="188">
        <f>(SUM('1.  LRAMVA Summary'!P$55:P$78)+SUM('1.  LRAMVA Summary'!P$79:P$80)*(MONTH($E142)-1)/12)*$H142</f>
        <v>0</v>
      </c>
      <c r="V142" s="188">
        <f>(SUM('1.  LRAMVA Summary'!Q$55:Q$78)+SUM('1.  LRAMVA Summary'!Q$79:Q$80)*(MONTH($E142)-1)/12)*$H142</f>
        <v>0</v>
      </c>
      <c r="W142" s="189">
        <f t="shared" si="76"/>
        <v>0</v>
      </c>
    </row>
    <row r="143" spans="2:23">
      <c r="E143" s="172">
        <v>43709</v>
      </c>
      <c r="F143" s="172" t="s">
        <v>937</v>
      </c>
      <c r="G143" s="173" t="s">
        <v>862</v>
      </c>
      <c r="H143" s="196">
        <f>$C$49/12</f>
        <v>1.8166666666666667E-3</v>
      </c>
      <c r="I143" s="188">
        <f>(SUM('1.  LRAMVA Summary'!D$55:D$78)+SUM('1.  LRAMVA Summary'!D$79:D$80)*(MONTH($E143)-1)/12)*$H143</f>
        <v>0</v>
      </c>
      <c r="J143" s="188">
        <f>(SUM('1.  LRAMVA Summary'!E$55:E$78)+SUM('1.  LRAMVA Summary'!E$79:E$80)*(MONTH($E143)-1)/12)*$H143</f>
        <v>0</v>
      </c>
      <c r="K143" s="188">
        <f>(SUM('1.  LRAMVA Summary'!F$55:F$78)+SUM('1.  LRAMVA Summary'!F$79:F$80)*(MONTH($E143)-1)/12)*$H143</f>
        <v>0</v>
      </c>
      <c r="L143" s="188">
        <f>(SUM('1.  LRAMVA Summary'!G$55:G$78)+SUM('1.  LRAMVA Summary'!G$79:G$80)*(MONTH($E143)-1)/12)*$H143</f>
        <v>0</v>
      </c>
      <c r="M143" s="188">
        <f>(SUM('1.  LRAMVA Summary'!H$55:H$78)+SUM('1.  LRAMVA Summary'!H$79:H$80)*(MONTH($E143)-1)/12)*$H143</f>
        <v>0</v>
      </c>
      <c r="N143" s="188">
        <f>(SUM('1.  LRAMVA Summary'!I$55:I$78)+SUM('1.  LRAMVA Summary'!I$79:I$80)*(MONTH($E143)-1)/12)*$H143</f>
        <v>0</v>
      </c>
      <c r="O143" s="188">
        <f>(SUM('1.  LRAMVA Summary'!J$55:J$78)+SUM('1.  LRAMVA Summary'!J$79:J$80)*(MONTH($E143)-1)/12)*$H143</f>
        <v>0</v>
      </c>
      <c r="P143" s="188">
        <f>(SUM('1.  LRAMVA Summary'!K$55:K$78)+SUM('1.  LRAMVA Summary'!K$79:K$80)*(MONTH($E143)-1)/12)*$H143</f>
        <v>0</v>
      </c>
      <c r="Q143" s="188">
        <f>(SUM('1.  LRAMVA Summary'!L$55:L$78)+SUM('1.  LRAMVA Summary'!L$79:L$80)*(MONTH($E143)-1)/12)*$H143</f>
        <v>0</v>
      </c>
      <c r="R143" s="188">
        <f>(SUM('1.  LRAMVA Summary'!M$55:M$78)+SUM('1.  LRAMVA Summary'!M$79:M$80)*(MONTH($E143)-1)/12)*$H143</f>
        <v>0</v>
      </c>
      <c r="S143" s="188">
        <f>(SUM('1.  LRAMVA Summary'!N$55:N$78)+SUM('1.  LRAMVA Summary'!N$79:N$80)*(MONTH($E143)-1)/12)*$H143</f>
        <v>0</v>
      </c>
      <c r="T143" s="188">
        <f>(SUM('1.  LRAMVA Summary'!O$55:O$78)+SUM('1.  LRAMVA Summary'!O$79:O$80)*(MONTH($E143)-1)/12)*$H143</f>
        <v>0</v>
      </c>
      <c r="U143" s="188">
        <f>(SUM('1.  LRAMVA Summary'!P$55:P$78)+SUM('1.  LRAMVA Summary'!P$79:P$80)*(MONTH($E143)-1)/12)*$H143</f>
        <v>0</v>
      </c>
      <c r="V143" s="188">
        <f>(SUM('1.  LRAMVA Summary'!Q$55:Q$78)+SUM('1.  LRAMVA Summary'!Q$79:Q$80)*(MONTH($E143)-1)/12)*$H143</f>
        <v>0</v>
      </c>
      <c r="W143" s="189">
        <f t="shared" si="76"/>
        <v>0</v>
      </c>
    </row>
    <row r="144" spans="2:23">
      <c r="E144" s="172">
        <v>43739</v>
      </c>
      <c r="F144" s="172" t="s">
        <v>937</v>
      </c>
      <c r="G144" s="173" t="s">
        <v>866</v>
      </c>
      <c r="H144" s="196">
        <f>$C$50/12</f>
        <v>1.8166666666666667E-3</v>
      </c>
      <c r="I144" s="188">
        <f>(SUM('1.  LRAMVA Summary'!D$55:D$78)+SUM('1.  LRAMVA Summary'!D$79:D$80)*(MONTH($E144)-1)/12)*$H144</f>
        <v>0</v>
      </c>
      <c r="J144" s="188">
        <f>(SUM('1.  LRAMVA Summary'!E$55:E$78)+SUM('1.  LRAMVA Summary'!E$79:E$80)*(MONTH($E144)-1)/12)*$H144</f>
        <v>0</v>
      </c>
      <c r="K144" s="188">
        <f>(SUM('1.  LRAMVA Summary'!F$55:F$78)+SUM('1.  LRAMVA Summary'!F$79:F$80)*(MONTH($E144)-1)/12)*$H144</f>
        <v>0</v>
      </c>
      <c r="L144" s="188">
        <f>(SUM('1.  LRAMVA Summary'!G$55:G$78)+SUM('1.  LRAMVA Summary'!G$79:G$80)*(MONTH($E144)-1)/12)*$H144</f>
        <v>0</v>
      </c>
      <c r="M144" s="188">
        <f>(SUM('1.  LRAMVA Summary'!H$55:H$78)+SUM('1.  LRAMVA Summary'!H$79:H$80)*(MONTH($E144)-1)/12)*$H144</f>
        <v>0</v>
      </c>
      <c r="N144" s="188">
        <f>(SUM('1.  LRAMVA Summary'!I$55:I$78)+SUM('1.  LRAMVA Summary'!I$79:I$80)*(MONTH($E144)-1)/12)*$H144</f>
        <v>0</v>
      </c>
      <c r="O144" s="188">
        <f>(SUM('1.  LRAMVA Summary'!J$55:J$78)+SUM('1.  LRAMVA Summary'!J$79:J$80)*(MONTH($E144)-1)/12)*$H144</f>
        <v>0</v>
      </c>
      <c r="P144" s="188">
        <f>(SUM('1.  LRAMVA Summary'!K$55:K$78)+SUM('1.  LRAMVA Summary'!K$79:K$80)*(MONTH($E144)-1)/12)*$H144</f>
        <v>0</v>
      </c>
      <c r="Q144" s="188">
        <f>(SUM('1.  LRAMVA Summary'!L$55:L$78)+SUM('1.  LRAMVA Summary'!L$79:L$80)*(MONTH($E144)-1)/12)*$H144</f>
        <v>0</v>
      </c>
      <c r="R144" s="188">
        <f>(SUM('1.  LRAMVA Summary'!M$55:M$78)+SUM('1.  LRAMVA Summary'!M$79:M$80)*(MONTH($E144)-1)/12)*$H144</f>
        <v>0</v>
      </c>
      <c r="S144" s="188">
        <f>(SUM('1.  LRAMVA Summary'!N$55:N$78)+SUM('1.  LRAMVA Summary'!N$79:N$80)*(MONTH($E144)-1)/12)*$H144</f>
        <v>0</v>
      </c>
      <c r="T144" s="188">
        <f>(SUM('1.  LRAMVA Summary'!O$55:O$78)+SUM('1.  LRAMVA Summary'!O$79:O$80)*(MONTH($E144)-1)/12)*$H144</f>
        <v>0</v>
      </c>
      <c r="U144" s="188">
        <f>(SUM('1.  LRAMVA Summary'!P$55:P$78)+SUM('1.  LRAMVA Summary'!P$79:P$80)*(MONTH($E144)-1)/12)*$H144</f>
        <v>0</v>
      </c>
      <c r="V144" s="188">
        <f>(SUM('1.  LRAMVA Summary'!Q$55:Q$78)+SUM('1.  LRAMVA Summary'!Q$79:Q$80)*(MONTH($E144)-1)/12)*$H144</f>
        <v>0</v>
      </c>
      <c r="W144" s="189">
        <f t="shared" si="76"/>
        <v>0</v>
      </c>
    </row>
    <row r="145" spans="2:23">
      <c r="C145" s="8"/>
      <c r="E145" s="172">
        <v>43770</v>
      </c>
      <c r="F145" s="172" t="s">
        <v>937</v>
      </c>
      <c r="G145" s="173" t="s">
        <v>866</v>
      </c>
      <c r="H145" s="196">
        <f t="shared" ref="H145:H146" si="79">$C$50/12</f>
        <v>1.8166666666666667E-3</v>
      </c>
      <c r="I145" s="188">
        <f>(SUM('1.  LRAMVA Summary'!D$55:D$78)+SUM('1.  LRAMVA Summary'!D$79:D$80)*(MONTH($E145)-1)/12)*$H145</f>
        <v>0</v>
      </c>
      <c r="J145" s="188">
        <f>(SUM('1.  LRAMVA Summary'!E$55:E$78)+SUM('1.  LRAMVA Summary'!E$79:E$80)*(MONTH($E145)-1)/12)*$H145</f>
        <v>0</v>
      </c>
      <c r="K145" s="188">
        <f>(SUM('1.  LRAMVA Summary'!F$55:F$78)+SUM('1.  LRAMVA Summary'!F$79:F$80)*(MONTH($E145)-1)/12)*$H145</f>
        <v>0</v>
      </c>
      <c r="L145" s="188">
        <f>(SUM('1.  LRAMVA Summary'!G$55:G$78)+SUM('1.  LRAMVA Summary'!G$79:G$80)*(MONTH($E145)-1)/12)*$H145</f>
        <v>0</v>
      </c>
      <c r="M145" s="188">
        <f>(SUM('1.  LRAMVA Summary'!H$55:H$78)+SUM('1.  LRAMVA Summary'!H$79:H$80)*(MONTH($E145)-1)/12)*$H145</f>
        <v>0</v>
      </c>
      <c r="N145" s="188">
        <f>(SUM('1.  LRAMVA Summary'!I$55:I$78)+SUM('1.  LRAMVA Summary'!I$79:I$80)*(MONTH($E145)-1)/12)*$H145</f>
        <v>0</v>
      </c>
      <c r="O145" s="188">
        <f>(SUM('1.  LRAMVA Summary'!J$55:J$78)+SUM('1.  LRAMVA Summary'!J$79:J$80)*(MONTH($E145)-1)/12)*$H145</f>
        <v>0</v>
      </c>
      <c r="P145" s="188">
        <f>(SUM('1.  LRAMVA Summary'!K$55:K$78)+SUM('1.  LRAMVA Summary'!K$79:K$80)*(MONTH($E145)-1)/12)*$H145</f>
        <v>0</v>
      </c>
      <c r="Q145" s="188">
        <f>(SUM('1.  LRAMVA Summary'!L$55:L$78)+SUM('1.  LRAMVA Summary'!L$79:L$80)*(MONTH($E145)-1)/12)*$H145</f>
        <v>0</v>
      </c>
      <c r="R145" s="188">
        <f>(SUM('1.  LRAMVA Summary'!M$55:M$78)+SUM('1.  LRAMVA Summary'!M$79:M$80)*(MONTH($E145)-1)/12)*$H145</f>
        <v>0</v>
      </c>
      <c r="S145" s="188">
        <f>(SUM('1.  LRAMVA Summary'!N$55:N$78)+SUM('1.  LRAMVA Summary'!N$79:N$80)*(MONTH($E145)-1)/12)*$H145</f>
        <v>0</v>
      </c>
      <c r="T145" s="188">
        <f>(SUM('1.  LRAMVA Summary'!O$55:O$78)+SUM('1.  LRAMVA Summary'!O$79:O$80)*(MONTH($E145)-1)/12)*$H145</f>
        <v>0</v>
      </c>
      <c r="U145" s="188">
        <f>(SUM('1.  LRAMVA Summary'!P$55:P$78)+SUM('1.  LRAMVA Summary'!P$79:P$80)*(MONTH($E145)-1)/12)*$H145</f>
        <v>0</v>
      </c>
      <c r="V145" s="188">
        <f>(SUM('1.  LRAMVA Summary'!Q$55:Q$78)+SUM('1.  LRAMVA Summary'!Q$79:Q$80)*(MONTH($E145)-1)/12)*$H145</f>
        <v>0</v>
      </c>
      <c r="W145" s="189">
        <f t="shared" si="76"/>
        <v>0</v>
      </c>
    </row>
    <row r="146" spans="2:23">
      <c r="E146" s="172">
        <v>43800</v>
      </c>
      <c r="F146" s="172" t="s">
        <v>937</v>
      </c>
      <c r="G146" s="173" t="s">
        <v>866</v>
      </c>
      <c r="H146" s="196">
        <f t="shared" si="79"/>
        <v>1.8166666666666667E-3</v>
      </c>
      <c r="I146" s="188">
        <f>(SUM('1.  LRAMVA Summary'!D$55:D$78)+SUM('1.  LRAMVA Summary'!D$79:D$80)*(MONTH($E146)-1)/12)*$H146</f>
        <v>0</v>
      </c>
      <c r="J146" s="188">
        <f>(SUM('1.  LRAMVA Summary'!E$55:E$78)+SUM('1.  LRAMVA Summary'!E$79:E$80)*(MONTH($E146)-1)/12)*$H146</f>
        <v>0</v>
      </c>
      <c r="K146" s="188">
        <f>(SUM('1.  LRAMVA Summary'!F$55:F$78)+SUM('1.  LRAMVA Summary'!F$79:F$80)*(MONTH($E146)-1)/12)*$H146</f>
        <v>0</v>
      </c>
      <c r="L146" s="188">
        <f>(SUM('1.  LRAMVA Summary'!G$55:G$78)+SUM('1.  LRAMVA Summary'!G$79:G$80)*(MONTH($E146)-1)/12)*$H146</f>
        <v>0</v>
      </c>
      <c r="M146" s="188">
        <f>(SUM('1.  LRAMVA Summary'!H$55:H$78)+SUM('1.  LRAMVA Summary'!H$79:H$80)*(MONTH($E146)-1)/12)*$H146</f>
        <v>0</v>
      </c>
      <c r="N146" s="188">
        <f>(SUM('1.  LRAMVA Summary'!I$55:I$78)+SUM('1.  LRAMVA Summary'!I$79:I$80)*(MONTH($E146)-1)/12)*$H146</f>
        <v>0</v>
      </c>
      <c r="O146" s="188">
        <f>(SUM('1.  LRAMVA Summary'!J$55:J$78)+SUM('1.  LRAMVA Summary'!J$79:J$80)*(MONTH($E146)-1)/12)*$H146</f>
        <v>0</v>
      </c>
      <c r="P146" s="188">
        <f>(SUM('1.  LRAMVA Summary'!K$55:K$78)+SUM('1.  LRAMVA Summary'!K$79:K$80)*(MONTH($E146)-1)/12)*$H146</f>
        <v>0</v>
      </c>
      <c r="Q146" s="188">
        <f>(SUM('1.  LRAMVA Summary'!L$55:L$78)+SUM('1.  LRAMVA Summary'!L$79:L$80)*(MONTH($E146)-1)/12)*$H146</f>
        <v>0</v>
      </c>
      <c r="R146" s="188">
        <f>(SUM('1.  LRAMVA Summary'!M$55:M$78)+SUM('1.  LRAMVA Summary'!M$79:M$80)*(MONTH($E146)-1)/12)*$H146</f>
        <v>0</v>
      </c>
      <c r="S146" s="188">
        <f>(SUM('1.  LRAMVA Summary'!N$55:N$78)+SUM('1.  LRAMVA Summary'!N$79:N$80)*(MONTH($E146)-1)/12)*$H146</f>
        <v>0</v>
      </c>
      <c r="T146" s="188">
        <f>(SUM('1.  LRAMVA Summary'!O$55:O$78)+SUM('1.  LRAMVA Summary'!O$79:O$80)*(MONTH($E146)-1)/12)*$H146</f>
        <v>0</v>
      </c>
      <c r="U146" s="188">
        <f>(SUM('1.  LRAMVA Summary'!P$55:P$78)+SUM('1.  LRAMVA Summary'!P$79:P$80)*(MONTH($E146)-1)/12)*$H146</f>
        <v>0</v>
      </c>
      <c r="V146" s="188">
        <f>(SUM('1.  LRAMVA Summary'!Q$55:Q$78)+SUM('1.  LRAMVA Summary'!Q$79:Q$80)*(MONTH($E146)-1)/12)*$H146</f>
        <v>0</v>
      </c>
      <c r="W146" s="189">
        <f t="shared" si="76"/>
        <v>0</v>
      </c>
    </row>
    <row r="147" spans="2:23" ht="15" thickBot="1">
      <c r="E147" s="174" t="s">
        <v>938</v>
      </c>
      <c r="F147" s="174"/>
      <c r="G147" s="175"/>
      <c r="H147" s="176"/>
      <c r="I147" s="177">
        <f>SUM(I134:I146)</f>
        <v>0</v>
      </c>
      <c r="J147" s="177">
        <f>SUM(J134:J146)</f>
        <v>0</v>
      </c>
      <c r="K147" s="177">
        <f t="shared" ref="K147:O147" si="80">SUM(K134:K146)</f>
        <v>0</v>
      </c>
      <c r="L147" s="177">
        <f t="shared" si="80"/>
        <v>0</v>
      </c>
      <c r="M147" s="177">
        <f t="shared" si="80"/>
        <v>0</v>
      </c>
      <c r="N147" s="177">
        <f t="shared" si="80"/>
        <v>0</v>
      </c>
      <c r="O147" s="177">
        <f t="shared" si="80"/>
        <v>0</v>
      </c>
      <c r="P147" s="177">
        <f t="shared" ref="P147:V147" si="81">SUM(P134:P146)</f>
        <v>0</v>
      </c>
      <c r="Q147" s="177">
        <f t="shared" si="81"/>
        <v>0</v>
      </c>
      <c r="R147" s="177">
        <f t="shared" si="81"/>
        <v>0</v>
      </c>
      <c r="S147" s="177">
        <f t="shared" si="81"/>
        <v>0</v>
      </c>
      <c r="T147" s="177">
        <f t="shared" si="81"/>
        <v>0</v>
      </c>
      <c r="U147" s="177">
        <f t="shared" si="81"/>
        <v>0</v>
      </c>
      <c r="V147" s="177">
        <f t="shared" si="81"/>
        <v>0</v>
      </c>
      <c r="W147" s="177">
        <f>SUM(W134:W146)</f>
        <v>0</v>
      </c>
    </row>
    <row r="148" spans="2:23" ht="15" thickTop="1">
      <c r="E148" s="178" t="s">
        <v>208</v>
      </c>
      <c r="F148" s="178"/>
      <c r="G148" s="179"/>
      <c r="H148" s="180"/>
      <c r="I148" s="181"/>
      <c r="J148" s="181"/>
      <c r="K148" s="181"/>
      <c r="L148" s="181"/>
      <c r="M148" s="181"/>
      <c r="N148" s="181"/>
      <c r="O148" s="181"/>
      <c r="P148" s="181"/>
      <c r="Q148" s="181"/>
      <c r="R148" s="181"/>
      <c r="S148" s="181"/>
      <c r="T148" s="181"/>
      <c r="U148" s="181"/>
      <c r="V148" s="181"/>
      <c r="W148" s="182"/>
    </row>
    <row r="149" spans="2:23">
      <c r="B149" s="195"/>
      <c r="E149" s="183" t="s">
        <v>939</v>
      </c>
      <c r="F149" s="183"/>
      <c r="G149" s="184"/>
      <c r="H149" s="185"/>
      <c r="I149" s="186">
        <f>I147+I148</f>
        <v>0</v>
      </c>
      <c r="J149" s="186">
        <f t="shared" ref="J149" si="82">J147+J148</f>
        <v>0</v>
      </c>
      <c r="K149" s="186">
        <f t="shared" ref="K149" si="83">K147+K148</f>
        <v>0</v>
      </c>
      <c r="L149" s="186">
        <f t="shared" ref="L149" si="84">L147+L148</f>
        <v>0</v>
      </c>
      <c r="M149" s="186">
        <f t="shared" ref="M149" si="85">M147+M148</f>
        <v>0</v>
      </c>
      <c r="N149" s="186">
        <f t="shared" ref="N149" si="86">N147+N148</f>
        <v>0</v>
      </c>
      <c r="O149" s="186">
        <f t="shared" ref="O149:V149" si="87">O147+O148</f>
        <v>0</v>
      </c>
      <c r="P149" s="186">
        <f t="shared" si="87"/>
        <v>0</v>
      </c>
      <c r="Q149" s="186">
        <f t="shared" si="87"/>
        <v>0</v>
      </c>
      <c r="R149" s="186">
        <f t="shared" si="87"/>
        <v>0</v>
      </c>
      <c r="S149" s="186">
        <f t="shared" si="87"/>
        <v>0</v>
      </c>
      <c r="T149" s="186">
        <f t="shared" si="87"/>
        <v>0</v>
      </c>
      <c r="U149" s="186">
        <f t="shared" si="87"/>
        <v>0</v>
      </c>
      <c r="V149" s="186">
        <f t="shared" si="87"/>
        <v>0</v>
      </c>
      <c r="W149" s="186">
        <f>W147+W148</f>
        <v>0</v>
      </c>
    </row>
    <row r="150" spans="2:23">
      <c r="E150" s="172">
        <v>43831</v>
      </c>
      <c r="F150" s="172" t="s">
        <v>940</v>
      </c>
      <c r="G150" s="173" t="s">
        <v>854</v>
      </c>
      <c r="H150" s="196">
        <f>$C$51/12</f>
        <v>1.8166666666666667E-3</v>
      </c>
      <c r="I150" s="188">
        <f>(SUM('1.  LRAMVA Summary'!D$55:D$81)+SUM('1.  LRAMVA Summary'!D$82:D$83)*(MONTH($E150)-1)/12)*$H150</f>
        <v>0</v>
      </c>
      <c r="J150" s="188">
        <f>(SUM('1.  LRAMVA Summary'!E$55:E$81)+SUM('1.  LRAMVA Summary'!E$82:E$83)*(MONTH($E150)-1)/12)*$H150</f>
        <v>0</v>
      </c>
      <c r="K150" s="188">
        <f>(SUM('1.  LRAMVA Summary'!F$55:F$81)+SUM('1.  LRAMVA Summary'!F$82:F$83)*(MONTH($E150)-1)/12)*$H150</f>
        <v>0</v>
      </c>
      <c r="L150" s="188">
        <f>(SUM('1.  LRAMVA Summary'!G$55:G$81)+SUM('1.  LRAMVA Summary'!G$82:G$83)*(MONTH($E150)-1)/12)*$H150</f>
        <v>0</v>
      </c>
      <c r="M150" s="188">
        <f>(SUM('1.  LRAMVA Summary'!H$55:H$81)+SUM('1.  LRAMVA Summary'!H$82:H$83)*(MONTH($E150)-1)/12)*$H150</f>
        <v>0</v>
      </c>
      <c r="N150" s="188">
        <f>(SUM('1.  LRAMVA Summary'!I$55:I$81)+SUM('1.  LRAMVA Summary'!I$82:I$83)*(MONTH($E150)-1)/12)*$H150</f>
        <v>0</v>
      </c>
      <c r="O150" s="188">
        <f>(SUM('1.  LRAMVA Summary'!J$55:J$81)+SUM('1.  LRAMVA Summary'!J$82:J$83)*(MONTH($E150)-1)/12)*$H150</f>
        <v>0</v>
      </c>
      <c r="P150" s="188">
        <f>(SUM('1.  LRAMVA Summary'!K$55:K$81)+SUM('1.  LRAMVA Summary'!K$82:K$83)*(MONTH($E150)-1)/12)*$H150</f>
        <v>0</v>
      </c>
      <c r="Q150" s="188">
        <f>(SUM('1.  LRAMVA Summary'!L$55:L$81)+SUM('1.  LRAMVA Summary'!L$82:L$83)*(MONTH($E150)-1)/12)*$H150</f>
        <v>0</v>
      </c>
      <c r="R150" s="188">
        <f>(SUM('1.  LRAMVA Summary'!M$55:M$81)+SUM('1.  LRAMVA Summary'!M$82:M$83)*(MONTH($E150)-1)/12)*$H150</f>
        <v>0</v>
      </c>
      <c r="S150" s="188">
        <f>(SUM('1.  LRAMVA Summary'!N$55:N$81)+SUM('1.  LRAMVA Summary'!N$82:N$83)*(MONTH($E150)-1)/12)*$H150</f>
        <v>0</v>
      </c>
      <c r="T150" s="188">
        <f>(SUM('1.  LRAMVA Summary'!O$55:O$81)+SUM('1.  LRAMVA Summary'!O$82:O$83)*(MONTH($E150)-1)/12)*$H150</f>
        <v>0</v>
      </c>
      <c r="U150" s="188">
        <f>(SUM('1.  LRAMVA Summary'!P$55:P$81)+SUM('1.  LRAMVA Summary'!P$82:P$83)*(MONTH($E150)-1)/12)*$H150</f>
        <v>0</v>
      </c>
      <c r="V150" s="188">
        <f>(SUM('1.  LRAMVA Summary'!Q$55:Q$81)+SUM('1.  LRAMVA Summary'!Q$82:Q$83)*(MONTH($E150)-1)/12)*$H150</f>
        <v>0</v>
      </c>
      <c r="W150" s="189">
        <f>SUM(I150:V150)</f>
        <v>0</v>
      </c>
    </row>
    <row r="151" spans="2:23">
      <c r="E151" s="172">
        <v>43862</v>
      </c>
      <c r="F151" s="172" t="s">
        <v>940</v>
      </c>
      <c r="G151" s="173" t="s">
        <v>854</v>
      </c>
      <c r="H151" s="196">
        <f t="shared" ref="H151:H152" si="88">$C$51/12</f>
        <v>1.8166666666666667E-3</v>
      </c>
      <c r="I151" s="188">
        <f>(SUM('1.  LRAMVA Summary'!D$55:D$81)+SUM('1.  LRAMVA Summary'!D$82:D$83)*(MONTH($E151)-1)/12)*$H151</f>
        <v>0</v>
      </c>
      <c r="J151" s="188">
        <f>(SUM('1.  LRAMVA Summary'!E$55:E$81)+SUM('1.  LRAMVA Summary'!E$82:E$83)*(MONTH($E151)-1)/12)*$H151</f>
        <v>0</v>
      </c>
      <c r="K151" s="188">
        <f>(SUM('1.  LRAMVA Summary'!F$55:F$81)+SUM('1.  LRAMVA Summary'!F$82:F$83)*(MONTH($E151)-1)/12)*$H151</f>
        <v>0</v>
      </c>
      <c r="L151" s="188">
        <f>(SUM('1.  LRAMVA Summary'!G$55:G$81)+SUM('1.  LRAMVA Summary'!G$82:G$83)*(MONTH($E151)-1)/12)*$H151</f>
        <v>0</v>
      </c>
      <c r="M151" s="188">
        <f>(SUM('1.  LRAMVA Summary'!H$55:H$81)+SUM('1.  LRAMVA Summary'!H$82:H$83)*(MONTH($E151)-1)/12)*$H151</f>
        <v>0</v>
      </c>
      <c r="N151" s="188">
        <f>(SUM('1.  LRAMVA Summary'!I$55:I$81)+SUM('1.  LRAMVA Summary'!I$82:I$83)*(MONTH($E151)-1)/12)*$H151</f>
        <v>0</v>
      </c>
      <c r="O151" s="188">
        <f>(SUM('1.  LRAMVA Summary'!J$55:J$81)+SUM('1.  LRAMVA Summary'!J$82:J$83)*(MONTH($E151)-1)/12)*$H151</f>
        <v>0</v>
      </c>
      <c r="P151" s="188">
        <f>(SUM('1.  LRAMVA Summary'!K$55:K$81)+SUM('1.  LRAMVA Summary'!K$82:K$83)*(MONTH($E151)-1)/12)*$H151</f>
        <v>0</v>
      </c>
      <c r="Q151" s="188">
        <f>(SUM('1.  LRAMVA Summary'!L$55:L$81)+SUM('1.  LRAMVA Summary'!L$82:L$83)*(MONTH($E151)-1)/12)*$H151</f>
        <v>0</v>
      </c>
      <c r="R151" s="188">
        <f>(SUM('1.  LRAMVA Summary'!M$55:M$81)+SUM('1.  LRAMVA Summary'!M$82:M$83)*(MONTH($E151)-1)/12)*$H151</f>
        <v>0</v>
      </c>
      <c r="S151" s="188">
        <f>(SUM('1.  LRAMVA Summary'!N$55:N$81)+SUM('1.  LRAMVA Summary'!N$82:N$83)*(MONTH($E151)-1)/12)*$H151</f>
        <v>0</v>
      </c>
      <c r="T151" s="188">
        <f>(SUM('1.  LRAMVA Summary'!O$55:O$81)+SUM('1.  LRAMVA Summary'!O$82:O$83)*(MONTH($E151)-1)/12)*$H151</f>
        <v>0</v>
      </c>
      <c r="U151" s="188">
        <f>(SUM('1.  LRAMVA Summary'!P$55:P$81)+SUM('1.  LRAMVA Summary'!P$82:P$83)*(MONTH($E151)-1)/12)*$H151</f>
        <v>0</v>
      </c>
      <c r="V151" s="188">
        <f>(SUM('1.  LRAMVA Summary'!Q$55:Q$81)+SUM('1.  LRAMVA Summary'!Q$82:Q$83)*(MONTH($E151)-1)/12)*$H151</f>
        <v>0</v>
      </c>
      <c r="W151" s="189">
        <f t="shared" ref="W151:W160" si="89">SUM(I151:V151)</f>
        <v>0</v>
      </c>
    </row>
    <row r="152" spans="2:23">
      <c r="E152" s="172">
        <v>43891</v>
      </c>
      <c r="F152" s="172" t="s">
        <v>940</v>
      </c>
      <c r="G152" s="173" t="s">
        <v>854</v>
      </c>
      <c r="H152" s="196">
        <f t="shared" si="88"/>
        <v>1.8166666666666667E-3</v>
      </c>
      <c r="I152" s="188">
        <f>(SUM('1.  LRAMVA Summary'!D$55:D$81)+SUM('1.  LRAMVA Summary'!D$82:D$83)*(MONTH($E152)-1)/12)*$H152</f>
        <v>0</v>
      </c>
      <c r="J152" s="188">
        <f>(SUM('1.  LRAMVA Summary'!E$55:E$81)+SUM('1.  LRAMVA Summary'!E$82:E$83)*(MONTH($E152)-1)/12)*$H152</f>
        <v>0</v>
      </c>
      <c r="K152" s="188">
        <f>(SUM('1.  LRAMVA Summary'!F$55:F$81)+SUM('1.  LRAMVA Summary'!F$82:F$83)*(MONTH($E152)-1)/12)*$H152</f>
        <v>0</v>
      </c>
      <c r="L152" s="188">
        <f>(SUM('1.  LRAMVA Summary'!G$55:G$81)+SUM('1.  LRAMVA Summary'!G$82:G$83)*(MONTH($E152)-1)/12)*$H152</f>
        <v>0</v>
      </c>
      <c r="M152" s="188">
        <f>(SUM('1.  LRAMVA Summary'!H$55:H$81)+SUM('1.  LRAMVA Summary'!H$82:H$83)*(MONTH($E152)-1)/12)*$H152</f>
        <v>0</v>
      </c>
      <c r="N152" s="188">
        <f>(SUM('1.  LRAMVA Summary'!I$55:I$81)+SUM('1.  LRAMVA Summary'!I$82:I$83)*(MONTH($E152)-1)/12)*$H152</f>
        <v>0</v>
      </c>
      <c r="O152" s="188">
        <f>(SUM('1.  LRAMVA Summary'!J$55:J$81)+SUM('1.  LRAMVA Summary'!J$82:J$83)*(MONTH($E152)-1)/12)*$H152</f>
        <v>0</v>
      </c>
      <c r="P152" s="188">
        <f>(SUM('1.  LRAMVA Summary'!K$55:K$81)+SUM('1.  LRAMVA Summary'!K$82:K$83)*(MONTH($E152)-1)/12)*$H152</f>
        <v>0</v>
      </c>
      <c r="Q152" s="188">
        <f>(SUM('1.  LRAMVA Summary'!L$55:L$81)+SUM('1.  LRAMVA Summary'!L$82:L$83)*(MONTH($E152)-1)/12)*$H152</f>
        <v>0</v>
      </c>
      <c r="R152" s="188">
        <f>(SUM('1.  LRAMVA Summary'!M$55:M$81)+SUM('1.  LRAMVA Summary'!M$82:M$83)*(MONTH($E152)-1)/12)*$H152</f>
        <v>0</v>
      </c>
      <c r="S152" s="188">
        <f>(SUM('1.  LRAMVA Summary'!N$55:N$81)+SUM('1.  LRAMVA Summary'!N$82:N$83)*(MONTH($E152)-1)/12)*$H152</f>
        <v>0</v>
      </c>
      <c r="T152" s="188">
        <f>(SUM('1.  LRAMVA Summary'!O$55:O$81)+SUM('1.  LRAMVA Summary'!O$82:O$83)*(MONTH($E152)-1)/12)*$H152</f>
        <v>0</v>
      </c>
      <c r="U152" s="188">
        <f>(SUM('1.  LRAMVA Summary'!P$55:P$81)+SUM('1.  LRAMVA Summary'!P$82:P$83)*(MONTH($E152)-1)/12)*$H152</f>
        <v>0</v>
      </c>
      <c r="V152" s="188">
        <f>(SUM('1.  LRAMVA Summary'!Q$55:Q$81)+SUM('1.  LRAMVA Summary'!Q$82:Q$83)*(MONTH($E152)-1)/12)*$H152</f>
        <v>0</v>
      </c>
      <c r="W152" s="189">
        <f t="shared" si="89"/>
        <v>0</v>
      </c>
    </row>
    <row r="153" spans="2:23">
      <c r="E153" s="172">
        <v>43922</v>
      </c>
      <c r="F153" s="172" t="s">
        <v>940</v>
      </c>
      <c r="G153" s="173" t="s">
        <v>858</v>
      </c>
      <c r="H153" s="196">
        <f>$C$52/12</f>
        <v>1.8166666666666667E-3</v>
      </c>
      <c r="I153" s="188">
        <f>(SUM('1.  LRAMVA Summary'!D$55:D$81)+SUM('1.  LRAMVA Summary'!D$82:D$83)*(MONTH($E153)-1)/12)*$H153</f>
        <v>0</v>
      </c>
      <c r="J153" s="188">
        <f>(SUM('1.  LRAMVA Summary'!E$55:E$81)+SUM('1.  LRAMVA Summary'!E$82:E$83)*(MONTH($E153)-1)/12)*$H153</f>
        <v>0</v>
      </c>
      <c r="K153" s="188">
        <f>(SUM('1.  LRAMVA Summary'!F$55:F$81)+SUM('1.  LRAMVA Summary'!F$82:F$83)*(MONTH($E153)-1)/12)*$H153</f>
        <v>0</v>
      </c>
      <c r="L153" s="188">
        <f>(SUM('1.  LRAMVA Summary'!G$55:G$81)+SUM('1.  LRAMVA Summary'!G$82:G$83)*(MONTH($E153)-1)/12)*$H153</f>
        <v>0</v>
      </c>
      <c r="M153" s="188">
        <f>(SUM('1.  LRAMVA Summary'!H$55:H$81)+SUM('1.  LRAMVA Summary'!H$82:H$83)*(MONTH($E153)-1)/12)*$H153</f>
        <v>0</v>
      </c>
      <c r="N153" s="188">
        <f>(SUM('1.  LRAMVA Summary'!I$55:I$81)+SUM('1.  LRAMVA Summary'!I$82:I$83)*(MONTH($E153)-1)/12)*$H153</f>
        <v>0</v>
      </c>
      <c r="O153" s="188">
        <f>(SUM('1.  LRAMVA Summary'!J$55:J$81)+SUM('1.  LRAMVA Summary'!J$82:J$83)*(MONTH($E153)-1)/12)*$H153</f>
        <v>0</v>
      </c>
      <c r="P153" s="188">
        <f>(SUM('1.  LRAMVA Summary'!K$55:K$81)+SUM('1.  LRAMVA Summary'!K$82:K$83)*(MONTH($E153)-1)/12)*$H153</f>
        <v>0</v>
      </c>
      <c r="Q153" s="188">
        <f>(SUM('1.  LRAMVA Summary'!L$55:L$81)+SUM('1.  LRAMVA Summary'!L$82:L$83)*(MONTH($E153)-1)/12)*$H153</f>
        <v>0</v>
      </c>
      <c r="R153" s="188">
        <f>(SUM('1.  LRAMVA Summary'!M$55:M$81)+SUM('1.  LRAMVA Summary'!M$82:M$83)*(MONTH($E153)-1)/12)*$H153</f>
        <v>0</v>
      </c>
      <c r="S153" s="188">
        <f>(SUM('1.  LRAMVA Summary'!N$55:N$81)+SUM('1.  LRAMVA Summary'!N$82:N$83)*(MONTH($E153)-1)/12)*$H153</f>
        <v>0</v>
      </c>
      <c r="T153" s="188">
        <f>(SUM('1.  LRAMVA Summary'!O$55:O$81)+SUM('1.  LRAMVA Summary'!O$82:O$83)*(MONTH($E153)-1)/12)*$H153</f>
        <v>0</v>
      </c>
      <c r="U153" s="188">
        <f>(SUM('1.  LRAMVA Summary'!P$55:P$81)+SUM('1.  LRAMVA Summary'!P$82:P$83)*(MONTH($E153)-1)/12)*$H153</f>
        <v>0</v>
      </c>
      <c r="V153" s="188">
        <f>(SUM('1.  LRAMVA Summary'!Q$55:Q$81)+SUM('1.  LRAMVA Summary'!Q$82:Q$83)*(MONTH($E153)-1)/12)*$H153</f>
        <v>0</v>
      </c>
      <c r="W153" s="189">
        <f t="shared" si="89"/>
        <v>0</v>
      </c>
    </row>
    <row r="154" spans="2:23">
      <c r="E154" s="172">
        <v>43952</v>
      </c>
      <c r="F154" s="172" t="s">
        <v>940</v>
      </c>
      <c r="G154" s="173" t="s">
        <v>858</v>
      </c>
      <c r="H154" s="196">
        <f>$C$52/12</f>
        <v>1.8166666666666667E-3</v>
      </c>
      <c r="I154" s="188">
        <f>(SUM('1.  LRAMVA Summary'!D$55:D$81)+SUM('1.  LRAMVA Summary'!D$82:D$83)*(MONTH($E154)-1)/12)*$H154</f>
        <v>0</v>
      </c>
      <c r="J154" s="188">
        <f>(SUM('1.  LRAMVA Summary'!E$55:E$81)+SUM('1.  LRAMVA Summary'!E$82:E$83)*(MONTH($E154)-1)/12)*$H154</f>
        <v>0</v>
      </c>
      <c r="K154" s="188">
        <f>(SUM('1.  LRAMVA Summary'!F$55:F$81)+SUM('1.  LRAMVA Summary'!F$82:F$83)*(MONTH($E154)-1)/12)*$H154</f>
        <v>0</v>
      </c>
      <c r="L154" s="188">
        <f>(SUM('1.  LRAMVA Summary'!G$55:G$81)+SUM('1.  LRAMVA Summary'!G$82:G$83)*(MONTH($E154)-1)/12)*$H154</f>
        <v>0</v>
      </c>
      <c r="M154" s="188">
        <f>(SUM('1.  LRAMVA Summary'!H$55:H$81)+SUM('1.  LRAMVA Summary'!H$82:H$83)*(MONTH($E154)-1)/12)*$H154</f>
        <v>0</v>
      </c>
      <c r="N154" s="188">
        <f>(SUM('1.  LRAMVA Summary'!I$55:I$81)+SUM('1.  LRAMVA Summary'!I$82:I$83)*(MONTH($E154)-1)/12)*$H154</f>
        <v>0</v>
      </c>
      <c r="O154" s="188">
        <f>(SUM('1.  LRAMVA Summary'!J$55:J$81)+SUM('1.  LRAMVA Summary'!J$82:J$83)*(MONTH($E154)-1)/12)*$H154</f>
        <v>0</v>
      </c>
      <c r="P154" s="188">
        <f>(SUM('1.  LRAMVA Summary'!K$55:K$81)+SUM('1.  LRAMVA Summary'!K$82:K$83)*(MONTH($E154)-1)/12)*$H154</f>
        <v>0</v>
      </c>
      <c r="Q154" s="188">
        <f>(SUM('1.  LRAMVA Summary'!L$55:L$81)+SUM('1.  LRAMVA Summary'!L$82:L$83)*(MONTH($E154)-1)/12)*$H154</f>
        <v>0</v>
      </c>
      <c r="R154" s="188">
        <f>(SUM('1.  LRAMVA Summary'!M$55:M$81)+SUM('1.  LRAMVA Summary'!M$82:M$83)*(MONTH($E154)-1)/12)*$H154</f>
        <v>0</v>
      </c>
      <c r="S154" s="188">
        <f>(SUM('1.  LRAMVA Summary'!N$55:N$81)+SUM('1.  LRAMVA Summary'!N$82:N$83)*(MONTH($E154)-1)/12)*$H154</f>
        <v>0</v>
      </c>
      <c r="T154" s="188">
        <f>(SUM('1.  LRAMVA Summary'!O$55:O$81)+SUM('1.  LRAMVA Summary'!O$82:O$83)*(MONTH($E154)-1)/12)*$H154</f>
        <v>0</v>
      </c>
      <c r="U154" s="188">
        <f>(SUM('1.  LRAMVA Summary'!P$55:P$81)+SUM('1.  LRAMVA Summary'!P$82:P$83)*(MONTH($E154)-1)/12)*$H154</f>
        <v>0</v>
      </c>
      <c r="V154" s="188">
        <f>(SUM('1.  LRAMVA Summary'!Q$55:Q$81)+SUM('1.  LRAMVA Summary'!Q$82:Q$83)*(MONTH($E154)-1)/12)*$H154</f>
        <v>0</v>
      </c>
      <c r="W154" s="189">
        <f t="shared" si="89"/>
        <v>0</v>
      </c>
    </row>
    <row r="155" spans="2:23">
      <c r="E155" s="172">
        <v>43983</v>
      </c>
      <c r="F155" s="172" t="s">
        <v>940</v>
      </c>
      <c r="G155" s="173" t="s">
        <v>858</v>
      </c>
      <c r="H155" s="196">
        <f>$C$52/12</f>
        <v>1.8166666666666667E-3</v>
      </c>
      <c r="I155" s="188">
        <f>(SUM('1.  LRAMVA Summary'!D$55:D$81)+SUM('1.  LRAMVA Summary'!D$82:D$83)*(MONTH($E155)-1)/12)*$H155</f>
        <v>0</v>
      </c>
      <c r="J155" s="188">
        <f>(SUM('1.  LRAMVA Summary'!E$55:E$81)+SUM('1.  LRAMVA Summary'!E$82:E$83)*(MONTH($E155)-1)/12)*$H155</f>
        <v>0</v>
      </c>
      <c r="K155" s="188">
        <f>(SUM('1.  LRAMVA Summary'!F$55:F$81)+SUM('1.  LRAMVA Summary'!F$82:F$83)*(MONTH($E155)-1)/12)*$H155</f>
        <v>0</v>
      </c>
      <c r="L155" s="188">
        <f>(SUM('1.  LRAMVA Summary'!G$55:G$81)+SUM('1.  LRAMVA Summary'!G$82:G$83)*(MONTH($E155)-1)/12)*$H155</f>
        <v>0</v>
      </c>
      <c r="M155" s="188">
        <f>(SUM('1.  LRAMVA Summary'!H$55:H$81)+SUM('1.  LRAMVA Summary'!H$82:H$83)*(MONTH($E155)-1)/12)*$H155</f>
        <v>0</v>
      </c>
      <c r="N155" s="188">
        <f>(SUM('1.  LRAMVA Summary'!I$55:I$81)+SUM('1.  LRAMVA Summary'!I$82:I$83)*(MONTH($E155)-1)/12)*$H155</f>
        <v>0</v>
      </c>
      <c r="O155" s="188">
        <f>(SUM('1.  LRAMVA Summary'!J$55:J$81)+SUM('1.  LRAMVA Summary'!J$82:J$83)*(MONTH($E155)-1)/12)*$H155</f>
        <v>0</v>
      </c>
      <c r="P155" s="188">
        <f>(SUM('1.  LRAMVA Summary'!K$55:K$81)+SUM('1.  LRAMVA Summary'!K$82:K$83)*(MONTH($E155)-1)/12)*$H155</f>
        <v>0</v>
      </c>
      <c r="Q155" s="188">
        <f>(SUM('1.  LRAMVA Summary'!L$55:L$81)+SUM('1.  LRAMVA Summary'!L$82:L$83)*(MONTH($E155)-1)/12)*$H155</f>
        <v>0</v>
      </c>
      <c r="R155" s="188">
        <f>(SUM('1.  LRAMVA Summary'!M$55:M$81)+SUM('1.  LRAMVA Summary'!M$82:M$83)*(MONTH($E155)-1)/12)*$H155</f>
        <v>0</v>
      </c>
      <c r="S155" s="188">
        <f>(SUM('1.  LRAMVA Summary'!N$55:N$81)+SUM('1.  LRAMVA Summary'!N$82:N$83)*(MONTH($E155)-1)/12)*$H155</f>
        <v>0</v>
      </c>
      <c r="T155" s="188">
        <f>(SUM('1.  LRAMVA Summary'!O$55:O$81)+SUM('1.  LRAMVA Summary'!O$82:O$83)*(MONTH($E155)-1)/12)*$H155</f>
        <v>0</v>
      </c>
      <c r="U155" s="188">
        <f>(SUM('1.  LRAMVA Summary'!P$55:P$81)+SUM('1.  LRAMVA Summary'!P$82:P$83)*(MONTH($E155)-1)/12)*$H155</f>
        <v>0</v>
      </c>
      <c r="V155" s="188">
        <f>(SUM('1.  LRAMVA Summary'!Q$55:Q$81)+SUM('1.  LRAMVA Summary'!Q$82:Q$83)*(MONTH($E155)-1)/12)*$H155</f>
        <v>0</v>
      </c>
      <c r="W155" s="189">
        <f t="shared" si="89"/>
        <v>0</v>
      </c>
    </row>
    <row r="156" spans="2:23">
      <c r="E156" s="172">
        <v>44013</v>
      </c>
      <c r="F156" s="172" t="s">
        <v>940</v>
      </c>
      <c r="G156" s="173" t="s">
        <v>862</v>
      </c>
      <c r="H156" s="196">
        <f>$C$53/12</f>
        <v>4.75E-4</v>
      </c>
      <c r="I156" s="188">
        <f>(SUM('1.  LRAMVA Summary'!D$55:D$81)+SUM('1.  LRAMVA Summary'!D$82:D$83)*(MONTH($E156)-1)/12)*$H156</f>
        <v>0</v>
      </c>
      <c r="J156" s="188">
        <f>(SUM('1.  LRAMVA Summary'!E$55:E$81)+SUM('1.  LRAMVA Summary'!E$82:E$83)*(MONTH($E156)-1)/12)*$H156</f>
        <v>0</v>
      </c>
      <c r="K156" s="188">
        <f>(SUM('1.  LRAMVA Summary'!F$55:F$81)+SUM('1.  LRAMVA Summary'!F$82:F$83)*(MONTH($E156)-1)/12)*$H156</f>
        <v>0</v>
      </c>
      <c r="L156" s="188">
        <f>(SUM('1.  LRAMVA Summary'!G$55:G$81)+SUM('1.  LRAMVA Summary'!G$82:G$83)*(MONTH($E156)-1)/12)*$H156</f>
        <v>0</v>
      </c>
      <c r="M156" s="188">
        <f>(SUM('1.  LRAMVA Summary'!H$55:H$81)+SUM('1.  LRAMVA Summary'!H$82:H$83)*(MONTH($E156)-1)/12)*$H156</f>
        <v>0</v>
      </c>
      <c r="N156" s="188">
        <f>(SUM('1.  LRAMVA Summary'!I$55:I$81)+SUM('1.  LRAMVA Summary'!I$82:I$83)*(MONTH($E156)-1)/12)*$H156</f>
        <v>0</v>
      </c>
      <c r="O156" s="188">
        <f>(SUM('1.  LRAMVA Summary'!J$55:J$81)+SUM('1.  LRAMVA Summary'!J$82:J$83)*(MONTH($E156)-1)/12)*$H156</f>
        <v>0</v>
      </c>
      <c r="P156" s="188">
        <f>(SUM('1.  LRAMVA Summary'!K$55:K$81)+SUM('1.  LRAMVA Summary'!K$82:K$83)*(MONTH($E156)-1)/12)*$H156</f>
        <v>0</v>
      </c>
      <c r="Q156" s="188">
        <f>(SUM('1.  LRAMVA Summary'!L$55:L$81)+SUM('1.  LRAMVA Summary'!L$82:L$83)*(MONTH($E156)-1)/12)*$H156</f>
        <v>0</v>
      </c>
      <c r="R156" s="188">
        <f>(SUM('1.  LRAMVA Summary'!M$55:M$81)+SUM('1.  LRAMVA Summary'!M$82:M$83)*(MONTH($E156)-1)/12)*$H156</f>
        <v>0</v>
      </c>
      <c r="S156" s="188">
        <f>(SUM('1.  LRAMVA Summary'!N$55:N$81)+SUM('1.  LRAMVA Summary'!N$82:N$83)*(MONTH($E156)-1)/12)*$H156</f>
        <v>0</v>
      </c>
      <c r="T156" s="188">
        <f>(SUM('1.  LRAMVA Summary'!O$55:O$81)+SUM('1.  LRAMVA Summary'!O$82:O$83)*(MONTH($E156)-1)/12)*$H156</f>
        <v>0</v>
      </c>
      <c r="U156" s="188">
        <f>(SUM('1.  LRAMVA Summary'!P$55:P$81)+SUM('1.  LRAMVA Summary'!P$82:P$83)*(MONTH($E156)-1)/12)*$H156</f>
        <v>0</v>
      </c>
      <c r="V156" s="188">
        <f>(SUM('1.  LRAMVA Summary'!Q$55:Q$81)+SUM('1.  LRAMVA Summary'!Q$82:Q$83)*(MONTH($E156)-1)/12)*$H156</f>
        <v>0</v>
      </c>
      <c r="W156" s="189">
        <f t="shared" si="89"/>
        <v>0</v>
      </c>
    </row>
    <row r="157" spans="2:23">
      <c r="E157" s="172">
        <v>44044</v>
      </c>
      <c r="F157" s="172" t="s">
        <v>940</v>
      </c>
      <c r="G157" s="173" t="s">
        <v>862</v>
      </c>
      <c r="H157" s="196">
        <f t="shared" ref="H157:H158" si="90">$C$53/12</f>
        <v>4.75E-4</v>
      </c>
      <c r="I157" s="188">
        <f>(SUM('1.  LRAMVA Summary'!D$55:D$81)+SUM('1.  LRAMVA Summary'!D$82:D$83)*(MONTH($E157)-1)/12)*$H157</f>
        <v>0</v>
      </c>
      <c r="J157" s="188">
        <f>(SUM('1.  LRAMVA Summary'!E$55:E$81)+SUM('1.  LRAMVA Summary'!E$82:E$83)*(MONTH($E157)-1)/12)*$H157</f>
        <v>0</v>
      </c>
      <c r="K157" s="188">
        <f>(SUM('1.  LRAMVA Summary'!F$55:F$81)+SUM('1.  LRAMVA Summary'!F$82:F$83)*(MONTH($E157)-1)/12)*$H157</f>
        <v>0</v>
      </c>
      <c r="L157" s="188">
        <f>(SUM('1.  LRAMVA Summary'!G$55:G$81)+SUM('1.  LRAMVA Summary'!G$82:G$83)*(MONTH($E157)-1)/12)*$H157</f>
        <v>0</v>
      </c>
      <c r="M157" s="188">
        <f>(SUM('1.  LRAMVA Summary'!H$55:H$81)+SUM('1.  LRAMVA Summary'!H$82:H$83)*(MONTH($E157)-1)/12)*$H157</f>
        <v>0</v>
      </c>
      <c r="N157" s="188">
        <f>(SUM('1.  LRAMVA Summary'!I$55:I$81)+SUM('1.  LRAMVA Summary'!I$82:I$83)*(MONTH($E157)-1)/12)*$H157</f>
        <v>0</v>
      </c>
      <c r="O157" s="188">
        <f>(SUM('1.  LRAMVA Summary'!J$55:J$81)+SUM('1.  LRAMVA Summary'!J$82:J$83)*(MONTH($E157)-1)/12)*$H157</f>
        <v>0</v>
      </c>
      <c r="P157" s="188">
        <f>(SUM('1.  LRAMVA Summary'!K$55:K$81)+SUM('1.  LRAMVA Summary'!K$82:K$83)*(MONTH($E157)-1)/12)*$H157</f>
        <v>0</v>
      </c>
      <c r="Q157" s="188">
        <f>(SUM('1.  LRAMVA Summary'!L$55:L$81)+SUM('1.  LRAMVA Summary'!L$82:L$83)*(MONTH($E157)-1)/12)*$H157</f>
        <v>0</v>
      </c>
      <c r="R157" s="188">
        <f>(SUM('1.  LRAMVA Summary'!M$55:M$81)+SUM('1.  LRAMVA Summary'!M$82:M$83)*(MONTH($E157)-1)/12)*$H157</f>
        <v>0</v>
      </c>
      <c r="S157" s="188">
        <f>(SUM('1.  LRAMVA Summary'!N$55:N$81)+SUM('1.  LRAMVA Summary'!N$82:N$83)*(MONTH($E157)-1)/12)*$H157</f>
        <v>0</v>
      </c>
      <c r="T157" s="188">
        <f>(SUM('1.  LRAMVA Summary'!O$55:O$81)+SUM('1.  LRAMVA Summary'!O$82:O$83)*(MONTH($E157)-1)/12)*$H157</f>
        <v>0</v>
      </c>
      <c r="U157" s="188">
        <f>(SUM('1.  LRAMVA Summary'!P$55:P$81)+SUM('1.  LRAMVA Summary'!P$82:P$83)*(MONTH($E157)-1)/12)*$H157</f>
        <v>0</v>
      </c>
      <c r="V157" s="188">
        <f>(SUM('1.  LRAMVA Summary'!Q$55:Q$81)+SUM('1.  LRAMVA Summary'!Q$82:Q$83)*(MONTH($E157)-1)/12)*$H157</f>
        <v>0</v>
      </c>
      <c r="W157" s="189">
        <f t="shared" si="89"/>
        <v>0</v>
      </c>
    </row>
    <row r="158" spans="2:23">
      <c r="E158" s="172">
        <v>44075</v>
      </c>
      <c r="F158" s="172" t="s">
        <v>940</v>
      </c>
      <c r="G158" s="173" t="s">
        <v>862</v>
      </c>
      <c r="H158" s="196">
        <f t="shared" si="90"/>
        <v>4.75E-4</v>
      </c>
      <c r="I158" s="188">
        <f>(SUM('1.  LRAMVA Summary'!D$55:D$81)+SUM('1.  LRAMVA Summary'!D$82:D$83)*(MONTH($E158)-1)/12)*$H158</f>
        <v>0</v>
      </c>
      <c r="J158" s="188">
        <f>(SUM('1.  LRAMVA Summary'!E$55:E$81)+SUM('1.  LRAMVA Summary'!E$82:E$83)*(MONTH($E158)-1)/12)*$H158</f>
        <v>0</v>
      </c>
      <c r="K158" s="188">
        <f>(SUM('1.  LRAMVA Summary'!F$55:F$81)+SUM('1.  LRAMVA Summary'!F$82:F$83)*(MONTH($E158)-1)/12)*$H158</f>
        <v>0</v>
      </c>
      <c r="L158" s="188">
        <f>(SUM('1.  LRAMVA Summary'!G$55:G$81)+SUM('1.  LRAMVA Summary'!G$82:G$83)*(MONTH($E158)-1)/12)*$H158</f>
        <v>0</v>
      </c>
      <c r="M158" s="188">
        <f>(SUM('1.  LRAMVA Summary'!H$55:H$81)+SUM('1.  LRAMVA Summary'!H$82:H$83)*(MONTH($E158)-1)/12)*$H158</f>
        <v>0</v>
      </c>
      <c r="N158" s="188">
        <f>(SUM('1.  LRAMVA Summary'!I$55:I$81)+SUM('1.  LRAMVA Summary'!I$82:I$83)*(MONTH($E158)-1)/12)*$H158</f>
        <v>0</v>
      </c>
      <c r="O158" s="188">
        <f>(SUM('1.  LRAMVA Summary'!J$55:J$81)+SUM('1.  LRAMVA Summary'!J$82:J$83)*(MONTH($E158)-1)/12)*$H158</f>
        <v>0</v>
      </c>
      <c r="P158" s="188">
        <f>(SUM('1.  LRAMVA Summary'!K$55:K$81)+SUM('1.  LRAMVA Summary'!K$82:K$83)*(MONTH($E158)-1)/12)*$H158</f>
        <v>0</v>
      </c>
      <c r="Q158" s="188">
        <f>(SUM('1.  LRAMVA Summary'!L$55:L$81)+SUM('1.  LRAMVA Summary'!L$82:L$83)*(MONTH($E158)-1)/12)*$H158</f>
        <v>0</v>
      </c>
      <c r="R158" s="188">
        <f>(SUM('1.  LRAMVA Summary'!M$55:M$81)+SUM('1.  LRAMVA Summary'!M$82:M$83)*(MONTH($E158)-1)/12)*$H158</f>
        <v>0</v>
      </c>
      <c r="S158" s="188">
        <f>(SUM('1.  LRAMVA Summary'!N$55:N$81)+SUM('1.  LRAMVA Summary'!N$82:N$83)*(MONTH($E158)-1)/12)*$H158</f>
        <v>0</v>
      </c>
      <c r="T158" s="188">
        <f>(SUM('1.  LRAMVA Summary'!O$55:O$81)+SUM('1.  LRAMVA Summary'!O$82:O$83)*(MONTH($E158)-1)/12)*$H158</f>
        <v>0</v>
      </c>
      <c r="U158" s="188">
        <f>(SUM('1.  LRAMVA Summary'!P$55:P$81)+SUM('1.  LRAMVA Summary'!P$82:P$83)*(MONTH($E158)-1)/12)*$H158</f>
        <v>0</v>
      </c>
      <c r="V158" s="188">
        <f>(SUM('1.  LRAMVA Summary'!Q$55:Q$81)+SUM('1.  LRAMVA Summary'!Q$82:Q$83)*(MONTH($E158)-1)/12)*$H158</f>
        <v>0</v>
      </c>
      <c r="W158" s="189">
        <f t="shared" si="89"/>
        <v>0</v>
      </c>
    </row>
    <row r="159" spans="2:23">
      <c r="E159" s="172">
        <v>44105</v>
      </c>
      <c r="F159" s="172" t="s">
        <v>940</v>
      </c>
      <c r="G159" s="173" t="s">
        <v>866</v>
      </c>
      <c r="H159" s="196">
        <f>$C$54/12</f>
        <v>4.75E-4</v>
      </c>
      <c r="I159" s="188">
        <f>(SUM('1.  LRAMVA Summary'!D$55:D$81)+SUM('1.  LRAMVA Summary'!D$82:D$83)*(MONTH($E159)-1)/12)*$H159</f>
        <v>0</v>
      </c>
      <c r="J159" s="188">
        <f>(SUM('1.  LRAMVA Summary'!E$55:E$81)+SUM('1.  LRAMVA Summary'!E$82:E$83)*(MONTH($E159)-1)/12)*$H159</f>
        <v>0</v>
      </c>
      <c r="K159" s="188">
        <f>(SUM('1.  LRAMVA Summary'!F$55:F$81)+SUM('1.  LRAMVA Summary'!F$82:F$83)*(MONTH($E159)-1)/12)*$H159</f>
        <v>0</v>
      </c>
      <c r="L159" s="188">
        <f>(SUM('1.  LRAMVA Summary'!G$55:G$81)+SUM('1.  LRAMVA Summary'!G$82:G$83)*(MONTH($E159)-1)/12)*$H159</f>
        <v>0</v>
      </c>
      <c r="M159" s="188">
        <f>(SUM('1.  LRAMVA Summary'!H$55:H$81)+SUM('1.  LRAMVA Summary'!H$82:H$83)*(MONTH($E159)-1)/12)*$H159</f>
        <v>0</v>
      </c>
      <c r="N159" s="188">
        <f>(SUM('1.  LRAMVA Summary'!I$55:I$81)+SUM('1.  LRAMVA Summary'!I$82:I$83)*(MONTH($E159)-1)/12)*$H159</f>
        <v>0</v>
      </c>
      <c r="O159" s="188">
        <f>(SUM('1.  LRAMVA Summary'!J$55:J$81)+SUM('1.  LRAMVA Summary'!J$82:J$83)*(MONTH($E159)-1)/12)*$H159</f>
        <v>0</v>
      </c>
      <c r="P159" s="188">
        <f>(SUM('1.  LRAMVA Summary'!K$55:K$81)+SUM('1.  LRAMVA Summary'!K$82:K$83)*(MONTH($E159)-1)/12)*$H159</f>
        <v>0</v>
      </c>
      <c r="Q159" s="188">
        <f>(SUM('1.  LRAMVA Summary'!L$55:L$81)+SUM('1.  LRAMVA Summary'!L$82:L$83)*(MONTH($E159)-1)/12)*$H159</f>
        <v>0</v>
      </c>
      <c r="R159" s="188">
        <f>(SUM('1.  LRAMVA Summary'!M$55:M$81)+SUM('1.  LRAMVA Summary'!M$82:M$83)*(MONTH($E159)-1)/12)*$H159</f>
        <v>0</v>
      </c>
      <c r="S159" s="188">
        <f>(SUM('1.  LRAMVA Summary'!N$55:N$81)+SUM('1.  LRAMVA Summary'!N$82:N$83)*(MONTH($E159)-1)/12)*$H159</f>
        <v>0</v>
      </c>
      <c r="T159" s="188">
        <f>(SUM('1.  LRAMVA Summary'!O$55:O$81)+SUM('1.  LRAMVA Summary'!O$82:O$83)*(MONTH($E159)-1)/12)*$H159</f>
        <v>0</v>
      </c>
      <c r="U159" s="188">
        <f>(SUM('1.  LRAMVA Summary'!P$55:P$81)+SUM('1.  LRAMVA Summary'!P$82:P$83)*(MONTH($E159)-1)/12)*$H159</f>
        <v>0</v>
      </c>
      <c r="V159" s="188">
        <f>(SUM('1.  LRAMVA Summary'!Q$55:Q$81)+SUM('1.  LRAMVA Summary'!Q$82:Q$83)*(MONTH($E159)-1)/12)*$H159</f>
        <v>0</v>
      </c>
      <c r="W159" s="189">
        <f t="shared" si="89"/>
        <v>0</v>
      </c>
    </row>
    <row r="160" spans="2:23">
      <c r="E160" s="172">
        <v>44136</v>
      </c>
      <c r="F160" s="172" t="s">
        <v>940</v>
      </c>
      <c r="G160" s="173" t="s">
        <v>866</v>
      </c>
      <c r="H160" s="196">
        <f>$C$54/12</f>
        <v>4.75E-4</v>
      </c>
      <c r="I160" s="188">
        <f>(SUM('1.  LRAMVA Summary'!D$55:D$81)+SUM('1.  LRAMVA Summary'!D$82:D$83)*(MONTH($E160)-1)/12)*$H160</f>
        <v>0</v>
      </c>
      <c r="J160" s="188">
        <f>(SUM('1.  LRAMVA Summary'!E$55:E$81)+SUM('1.  LRAMVA Summary'!E$82:E$83)*(MONTH($E160)-1)/12)*$H160</f>
        <v>0</v>
      </c>
      <c r="K160" s="188">
        <f>(SUM('1.  LRAMVA Summary'!F$55:F$81)+SUM('1.  LRAMVA Summary'!F$82:F$83)*(MONTH($E160)-1)/12)*$H160</f>
        <v>0</v>
      </c>
      <c r="L160" s="188">
        <f>(SUM('1.  LRAMVA Summary'!G$55:G$81)+SUM('1.  LRAMVA Summary'!G$82:G$83)*(MONTH($E160)-1)/12)*$H160</f>
        <v>0</v>
      </c>
      <c r="M160" s="188">
        <f>(SUM('1.  LRAMVA Summary'!H$55:H$81)+SUM('1.  LRAMVA Summary'!H$82:H$83)*(MONTH($E160)-1)/12)*$H160</f>
        <v>0</v>
      </c>
      <c r="N160" s="188">
        <f>(SUM('1.  LRAMVA Summary'!I$55:I$81)+SUM('1.  LRAMVA Summary'!I$82:I$83)*(MONTH($E160)-1)/12)*$H160</f>
        <v>0</v>
      </c>
      <c r="O160" s="188">
        <f>(SUM('1.  LRAMVA Summary'!J$55:J$81)+SUM('1.  LRAMVA Summary'!J$82:J$83)*(MONTH($E160)-1)/12)*$H160</f>
        <v>0</v>
      </c>
      <c r="P160" s="188">
        <f>(SUM('1.  LRAMVA Summary'!K$55:K$81)+SUM('1.  LRAMVA Summary'!K$82:K$83)*(MONTH($E160)-1)/12)*$H160</f>
        <v>0</v>
      </c>
      <c r="Q160" s="188">
        <f>(SUM('1.  LRAMVA Summary'!L$55:L$81)+SUM('1.  LRAMVA Summary'!L$82:L$83)*(MONTH($E160)-1)/12)*$H160</f>
        <v>0</v>
      </c>
      <c r="R160" s="188">
        <f>(SUM('1.  LRAMVA Summary'!M$55:M$81)+SUM('1.  LRAMVA Summary'!M$82:M$83)*(MONTH($E160)-1)/12)*$H160</f>
        <v>0</v>
      </c>
      <c r="S160" s="188">
        <f>(SUM('1.  LRAMVA Summary'!N$55:N$81)+SUM('1.  LRAMVA Summary'!N$82:N$83)*(MONTH($E160)-1)/12)*$H160</f>
        <v>0</v>
      </c>
      <c r="T160" s="188">
        <f>(SUM('1.  LRAMVA Summary'!O$55:O$81)+SUM('1.  LRAMVA Summary'!O$82:O$83)*(MONTH($E160)-1)/12)*$H160</f>
        <v>0</v>
      </c>
      <c r="U160" s="188">
        <f>(SUM('1.  LRAMVA Summary'!P$55:P$81)+SUM('1.  LRAMVA Summary'!P$82:P$83)*(MONTH($E160)-1)/12)*$H160</f>
        <v>0</v>
      </c>
      <c r="V160" s="188">
        <f>(SUM('1.  LRAMVA Summary'!Q$55:Q$81)+SUM('1.  LRAMVA Summary'!Q$82:Q$83)*(MONTH($E160)-1)/12)*$H160</f>
        <v>0</v>
      </c>
      <c r="W160" s="189">
        <f t="shared" si="89"/>
        <v>0</v>
      </c>
    </row>
    <row r="161" spans="5:23">
      <c r="E161" s="172">
        <v>44166</v>
      </c>
      <c r="F161" s="172" t="s">
        <v>940</v>
      </c>
      <c r="G161" s="173" t="s">
        <v>866</v>
      </c>
      <c r="H161" s="196">
        <f>$C$54/12</f>
        <v>4.75E-4</v>
      </c>
      <c r="I161" s="188">
        <f>(SUM('1.  LRAMVA Summary'!D$55:D$81)+SUM('1.  LRAMVA Summary'!D$82:D$83)*(MONTH($E161)-1)/12)*$H161</f>
        <v>0</v>
      </c>
      <c r="J161" s="188">
        <f>(SUM('1.  LRAMVA Summary'!E$55:E$81)+SUM('1.  LRAMVA Summary'!E$82:E$83)*(MONTH($E161)-1)/12)*$H161</f>
        <v>0</v>
      </c>
      <c r="K161" s="188">
        <f>(SUM('1.  LRAMVA Summary'!F$55:F$81)+SUM('1.  LRAMVA Summary'!F$82:F$83)*(MONTH($E161)-1)/12)*$H161</f>
        <v>0</v>
      </c>
      <c r="L161" s="188">
        <f>(SUM('1.  LRAMVA Summary'!G$55:G$81)+SUM('1.  LRAMVA Summary'!G$82:G$83)*(MONTH($E161)-1)/12)*$H161</f>
        <v>0</v>
      </c>
      <c r="M161" s="188">
        <f>(SUM('1.  LRAMVA Summary'!H$55:H$81)+SUM('1.  LRAMVA Summary'!H$82:H$83)*(MONTH($E161)-1)/12)*$H161</f>
        <v>0</v>
      </c>
      <c r="N161" s="188">
        <f>(SUM('1.  LRAMVA Summary'!I$55:I$81)+SUM('1.  LRAMVA Summary'!I$82:I$83)*(MONTH($E161)-1)/12)*$H161</f>
        <v>0</v>
      </c>
      <c r="O161" s="188">
        <f>(SUM('1.  LRAMVA Summary'!J$55:J$81)+SUM('1.  LRAMVA Summary'!J$82:J$83)*(MONTH($E161)-1)/12)*$H161</f>
        <v>0</v>
      </c>
      <c r="P161" s="188">
        <f>(SUM('1.  LRAMVA Summary'!K$55:K$81)+SUM('1.  LRAMVA Summary'!K$82:K$83)*(MONTH($E161)-1)/12)*$H161</f>
        <v>0</v>
      </c>
      <c r="Q161" s="188">
        <f>(SUM('1.  LRAMVA Summary'!L$55:L$81)+SUM('1.  LRAMVA Summary'!L$82:L$83)*(MONTH($E161)-1)/12)*$H161</f>
        <v>0</v>
      </c>
      <c r="R161" s="188">
        <f>(SUM('1.  LRAMVA Summary'!M$55:M$81)+SUM('1.  LRAMVA Summary'!M$82:M$83)*(MONTH($E161)-1)/12)*$H161</f>
        <v>0</v>
      </c>
      <c r="S161" s="188">
        <f>(SUM('1.  LRAMVA Summary'!N$55:N$81)+SUM('1.  LRAMVA Summary'!N$82:N$83)*(MONTH($E161)-1)/12)*$H161</f>
        <v>0</v>
      </c>
      <c r="T161" s="188">
        <f>(SUM('1.  LRAMVA Summary'!O$55:O$81)+SUM('1.  LRAMVA Summary'!O$82:O$83)*(MONTH($E161)-1)/12)*$H161</f>
        <v>0</v>
      </c>
      <c r="U161" s="188">
        <f>(SUM('1.  LRAMVA Summary'!P$55:P$81)+SUM('1.  LRAMVA Summary'!P$82:P$83)*(MONTH($E161)-1)/12)*$H161</f>
        <v>0</v>
      </c>
      <c r="V161" s="188">
        <f>(SUM('1.  LRAMVA Summary'!Q$55:Q$81)+SUM('1.  LRAMVA Summary'!Q$82:Q$83)*(MONTH($E161)-1)/12)*$H161</f>
        <v>0</v>
      </c>
      <c r="W161" s="189">
        <f>SUM(I161:V161)</f>
        <v>0</v>
      </c>
    </row>
    <row r="162" spans="5:23" ht="15" thickBot="1">
      <c r="E162" s="174" t="s">
        <v>941</v>
      </c>
      <c r="F162" s="174"/>
      <c r="G162" s="175"/>
      <c r="H162" s="176"/>
      <c r="I162" s="177">
        <f>SUM(I149:I161)</f>
        <v>0</v>
      </c>
      <c r="J162" s="177">
        <f>SUM(J149:J161)</f>
        <v>0</v>
      </c>
      <c r="K162" s="177">
        <f t="shared" ref="K162:O162" si="91">SUM(K149:K161)</f>
        <v>0</v>
      </c>
      <c r="L162" s="177">
        <f t="shared" si="91"/>
        <v>0</v>
      </c>
      <c r="M162" s="177">
        <f t="shared" si="91"/>
        <v>0</v>
      </c>
      <c r="N162" s="177">
        <f t="shared" si="91"/>
        <v>0</v>
      </c>
      <c r="O162" s="177">
        <f t="shared" si="91"/>
        <v>0</v>
      </c>
      <c r="P162" s="177">
        <f t="shared" ref="P162:V162" si="92">SUM(P149:P161)</f>
        <v>0</v>
      </c>
      <c r="Q162" s="177">
        <f t="shared" si="92"/>
        <v>0</v>
      </c>
      <c r="R162" s="177">
        <f t="shared" si="92"/>
        <v>0</v>
      </c>
      <c r="S162" s="177">
        <f t="shared" si="92"/>
        <v>0</v>
      </c>
      <c r="T162" s="177">
        <f t="shared" si="92"/>
        <v>0</v>
      </c>
      <c r="U162" s="177">
        <f t="shared" si="92"/>
        <v>0</v>
      </c>
      <c r="V162" s="177">
        <f t="shared" si="92"/>
        <v>0</v>
      </c>
      <c r="W162" s="177">
        <f>SUM(W149:W161)</f>
        <v>0</v>
      </c>
    </row>
    <row r="163" spans="5:23" ht="15" thickTop="1">
      <c r="E163" s="178" t="s">
        <v>208</v>
      </c>
      <c r="F163" s="178"/>
      <c r="G163" s="179"/>
      <c r="H163" s="180"/>
      <c r="I163" s="181"/>
      <c r="J163" s="181"/>
      <c r="K163" s="181"/>
      <c r="L163" s="181"/>
      <c r="M163" s="181"/>
      <c r="N163" s="181"/>
      <c r="O163" s="181"/>
      <c r="P163" s="181"/>
      <c r="Q163" s="181"/>
      <c r="R163" s="181"/>
      <c r="S163" s="181"/>
      <c r="T163" s="181"/>
      <c r="U163" s="181"/>
      <c r="V163" s="181"/>
      <c r="W163" s="182"/>
    </row>
    <row r="164" spans="5:23">
      <c r="E164" s="183" t="s">
        <v>942</v>
      </c>
      <c r="F164" s="183"/>
      <c r="G164" s="184"/>
      <c r="H164" s="185"/>
      <c r="I164" s="186">
        <f>I162+I163</f>
        <v>0</v>
      </c>
      <c r="J164" s="186">
        <f t="shared" ref="J164:U164" si="93">J162+J163</f>
        <v>0</v>
      </c>
      <c r="K164" s="186">
        <f t="shared" si="93"/>
        <v>0</v>
      </c>
      <c r="L164" s="186">
        <f t="shared" si="93"/>
        <v>0</v>
      </c>
      <c r="M164" s="186">
        <f t="shared" si="93"/>
        <v>0</v>
      </c>
      <c r="N164" s="186">
        <f t="shared" si="93"/>
        <v>0</v>
      </c>
      <c r="O164" s="186">
        <f t="shared" si="93"/>
        <v>0</v>
      </c>
      <c r="P164" s="186">
        <f t="shared" si="93"/>
        <v>0</v>
      </c>
      <c r="Q164" s="186">
        <f t="shared" si="93"/>
        <v>0</v>
      </c>
      <c r="R164" s="186">
        <f t="shared" si="93"/>
        <v>0</v>
      </c>
      <c r="S164" s="186">
        <f t="shared" si="93"/>
        <v>0</v>
      </c>
      <c r="T164" s="186">
        <f t="shared" si="93"/>
        <v>0</v>
      </c>
      <c r="U164" s="186">
        <f t="shared" si="93"/>
        <v>0</v>
      </c>
      <c r="V164" s="186">
        <f>V162+V163</f>
        <v>0</v>
      </c>
      <c r="W164" s="186">
        <f>W162+W163</f>
        <v>0</v>
      </c>
    </row>
    <row r="165" spans="5:23">
      <c r="E165" s="172">
        <v>44197</v>
      </c>
      <c r="F165" s="172" t="s">
        <v>943</v>
      </c>
      <c r="G165" s="173" t="s">
        <v>854</v>
      </c>
      <c r="H165" s="196">
        <f>$C$55/12</f>
        <v>4.75E-4</v>
      </c>
      <c r="I165" s="188">
        <f>(SUM('1.  LRAMVA Summary'!D$55:D$84)+SUM('1.  LRAMVA Summary'!D$85:D$86)*(MONTH($E165)-1)/12)*$H165</f>
        <v>0</v>
      </c>
      <c r="J165" s="188">
        <f>(SUM('1.  LRAMVA Summary'!E$55:E$84)+SUM('1.  LRAMVA Summary'!E$85:E$86)*(MONTH($E165)-1)/12)*$H165</f>
        <v>0</v>
      </c>
      <c r="K165" s="188">
        <f>(SUM('1.  LRAMVA Summary'!F$55:F$84)+SUM('1.  LRAMVA Summary'!F$85:F$86)*(MONTH($E165)-1)/12)*$H165</f>
        <v>0</v>
      </c>
      <c r="L165" s="188">
        <f>(SUM('1.  LRAMVA Summary'!G$55:G$84)+SUM('1.  LRAMVA Summary'!G$85:G$86)*(MONTH($E165)-1)/12)*$H165</f>
        <v>0</v>
      </c>
      <c r="M165" s="188">
        <f>(SUM('1.  LRAMVA Summary'!H$55:H$84)+SUM('1.  LRAMVA Summary'!H$85:H$86)*(MONTH($E165)-1)/12)*$H165</f>
        <v>0</v>
      </c>
      <c r="N165" s="188">
        <f>(SUM('1.  LRAMVA Summary'!I$55:I$84)+SUM('1.  LRAMVA Summary'!I$85:I$86)*(MONTH($E165)-1)/12)*$H165</f>
        <v>0</v>
      </c>
      <c r="O165" s="188">
        <f>(SUM('1.  LRAMVA Summary'!J$55:J$84)+SUM('1.  LRAMVA Summary'!J$85:J$86)*(MONTH($E165)-1)/12)*$H165</f>
        <v>0</v>
      </c>
      <c r="P165" s="188">
        <f>(SUM('1.  LRAMVA Summary'!K$55:K$84)+SUM('1.  LRAMVA Summary'!K$85:K$86)*(MONTH($E165)-1)/12)*$H165</f>
        <v>0</v>
      </c>
      <c r="Q165" s="188">
        <f>(SUM('1.  LRAMVA Summary'!L$55:L$84)+SUM('1.  LRAMVA Summary'!L$85:L$86)*(MONTH($E165)-1)/12)*$H165</f>
        <v>0</v>
      </c>
      <c r="R165" s="188">
        <f>(SUM('1.  LRAMVA Summary'!M$55:M$84)+SUM('1.  LRAMVA Summary'!M$85:M$86)*(MONTH($E165)-1)/12)*$H165</f>
        <v>0</v>
      </c>
      <c r="S165" s="188">
        <f>(SUM('1.  LRAMVA Summary'!N$55:N$84)+SUM('1.  LRAMVA Summary'!N$85:N$86)*(MONTH($E165)-1)/12)*$H165</f>
        <v>0</v>
      </c>
      <c r="T165" s="188">
        <f>(SUM('1.  LRAMVA Summary'!O$55:O$84)+SUM('1.  LRAMVA Summary'!O$85:O$86)*(MONTH($E165)-1)/12)*$H165</f>
        <v>0</v>
      </c>
      <c r="U165" s="188">
        <f>(SUM('1.  LRAMVA Summary'!P$55:P$84)+SUM('1.  LRAMVA Summary'!P$85:P$86)*(MONTH($E165)-1)/12)*$H165</f>
        <v>0</v>
      </c>
      <c r="V165" s="188">
        <f>(SUM('1.  LRAMVA Summary'!Q$55:Q$84)+SUM('1.  LRAMVA Summary'!Q$85:Q$86)*(MONTH($E165)-1)/12)*$H165</f>
        <v>0</v>
      </c>
      <c r="W165" s="189">
        <f t="shared" ref="W165:W175" si="94">SUM(I165:V165)</f>
        <v>0</v>
      </c>
    </row>
    <row r="166" spans="5:23">
      <c r="E166" s="172">
        <v>44228</v>
      </c>
      <c r="F166" s="172" t="s">
        <v>943</v>
      </c>
      <c r="G166" s="173" t="s">
        <v>854</v>
      </c>
      <c r="H166" s="196">
        <f t="shared" ref="H166:H167" si="95">$C$55/12</f>
        <v>4.75E-4</v>
      </c>
      <c r="I166" s="188">
        <f>(SUM('1.  LRAMVA Summary'!D$55:D$84)+SUM('1.  LRAMVA Summary'!D$85:D$86)*(MONTH($E166)-1)/12)*$H166</f>
        <v>0</v>
      </c>
      <c r="J166" s="188">
        <f>(SUM('1.  LRAMVA Summary'!E$55:E$84)+SUM('1.  LRAMVA Summary'!E$85:E$86)*(MONTH($E166)-1)/12)*$H166</f>
        <v>-1.4184151472000024</v>
      </c>
      <c r="K166" s="188">
        <f>(SUM('1.  LRAMVA Summary'!F$55:F$84)+SUM('1.  LRAMVA Summary'!F$85:F$86)*(MONTH($E166)-1)/12)*$H166</f>
        <v>-0.30760349143125115</v>
      </c>
      <c r="L166" s="188">
        <f>(SUM('1.  LRAMVA Summary'!G$55:G$84)+SUM('1.  LRAMVA Summary'!G$85:G$86)*(MONTH($E166)-1)/12)*$H166</f>
        <v>-7.788248627509498</v>
      </c>
      <c r="M166" s="188">
        <f>(SUM('1.  LRAMVA Summary'!H$55:H$84)+SUM('1.  LRAMVA Summary'!H$85:H$86)*(MONTH($E166)-1)/12)*$H166</f>
        <v>-8.8518592384821684</v>
      </c>
      <c r="N166" s="188">
        <f>(SUM('1.  LRAMVA Summary'!I$55:I$84)+SUM('1.  LRAMVA Summary'!I$85:I$86)*(MONTH($E166)-1)/12)*$H166</f>
        <v>-7.5724442999999989E-2</v>
      </c>
      <c r="O166" s="188">
        <f>(SUM('1.  LRAMVA Summary'!J$55:J$84)+SUM('1.  LRAMVA Summary'!J$85:J$86)*(MONTH($E166)-1)/12)*$H166</f>
        <v>-0.90961995312499999</v>
      </c>
      <c r="P166" s="188">
        <f>(SUM('1.  LRAMVA Summary'!K$55:K$84)+SUM('1.  LRAMVA Summary'!K$85:K$86)*(MONTH($E166)-1)/12)*$H166</f>
        <v>0</v>
      </c>
      <c r="Q166" s="188">
        <f>(SUM('1.  LRAMVA Summary'!L$55:L$84)+SUM('1.  LRAMVA Summary'!L$85:L$86)*(MONTH($E166)-1)/12)*$H166</f>
        <v>0</v>
      </c>
      <c r="R166" s="188">
        <f>(SUM('1.  LRAMVA Summary'!M$55:M$84)+SUM('1.  LRAMVA Summary'!M$85:M$86)*(MONTH($E166)-1)/12)*$H166</f>
        <v>0</v>
      </c>
      <c r="S166" s="188">
        <f>(SUM('1.  LRAMVA Summary'!N$55:N$84)+SUM('1.  LRAMVA Summary'!N$85:N$86)*(MONTH($E166)-1)/12)*$H166</f>
        <v>0</v>
      </c>
      <c r="T166" s="188">
        <f>(SUM('1.  LRAMVA Summary'!O$55:O$84)+SUM('1.  LRAMVA Summary'!O$85:O$86)*(MONTH($E166)-1)/12)*$H166</f>
        <v>0</v>
      </c>
      <c r="U166" s="188">
        <f>(SUM('1.  LRAMVA Summary'!P$55:P$84)+SUM('1.  LRAMVA Summary'!P$85:P$86)*(MONTH($E166)-1)/12)*$H166</f>
        <v>0</v>
      </c>
      <c r="V166" s="188">
        <f>(SUM('1.  LRAMVA Summary'!Q$55:Q$84)+SUM('1.  LRAMVA Summary'!Q$85:Q$86)*(MONTH($E166)-1)/12)*$H166</f>
        <v>0</v>
      </c>
      <c r="W166" s="189">
        <f t="shared" si="94"/>
        <v>-19.351470900747916</v>
      </c>
    </row>
    <row r="167" spans="5:23">
      <c r="E167" s="172">
        <v>44256</v>
      </c>
      <c r="F167" s="172" t="s">
        <v>943</v>
      </c>
      <c r="G167" s="173" t="s">
        <v>854</v>
      </c>
      <c r="H167" s="196">
        <f t="shared" si="95"/>
        <v>4.75E-4</v>
      </c>
      <c r="I167" s="188">
        <f>(SUM('1.  LRAMVA Summary'!D$55:D$84)+SUM('1.  LRAMVA Summary'!D$85:D$86)*(MONTH($E167)-1)/12)*$H167</f>
        <v>0</v>
      </c>
      <c r="J167" s="188">
        <f>(SUM('1.  LRAMVA Summary'!E$55:E$84)+SUM('1.  LRAMVA Summary'!E$85:E$86)*(MONTH($E167)-1)/12)*$H167</f>
        <v>-2.8368302944000048</v>
      </c>
      <c r="K167" s="188">
        <f>(SUM('1.  LRAMVA Summary'!F$55:F$84)+SUM('1.  LRAMVA Summary'!F$85:F$86)*(MONTH($E167)-1)/12)*$H167</f>
        <v>-0.61520698286250231</v>
      </c>
      <c r="L167" s="188">
        <f>(SUM('1.  LRAMVA Summary'!G$55:G$84)+SUM('1.  LRAMVA Summary'!G$85:G$86)*(MONTH($E167)-1)/12)*$H167</f>
        <v>-15.576497255018996</v>
      </c>
      <c r="M167" s="188">
        <f>(SUM('1.  LRAMVA Summary'!H$55:H$84)+SUM('1.  LRAMVA Summary'!H$85:H$86)*(MONTH($E167)-1)/12)*$H167</f>
        <v>-17.703718476964337</v>
      </c>
      <c r="N167" s="188">
        <f>(SUM('1.  LRAMVA Summary'!I$55:I$84)+SUM('1.  LRAMVA Summary'!I$85:I$86)*(MONTH($E167)-1)/12)*$H167</f>
        <v>-0.15144888599999998</v>
      </c>
      <c r="O167" s="188">
        <f>(SUM('1.  LRAMVA Summary'!J$55:J$84)+SUM('1.  LRAMVA Summary'!J$85:J$86)*(MONTH($E167)-1)/12)*$H167</f>
        <v>-1.81923990625</v>
      </c>
      <c r="P167" s="188">
        <f>(SUM('1.  LRAMVA Summary'!K$55:K$84)+SUM('1.  LRAMVA Summary'!K$85:K$86)*(MONTH($E167)-1)/12)*$H167</f>
        <v>0</v>
      </c>
      <c r="Q167" s="188">
        <f>(SUM('1.  LRAMVA Summary'!L$55:L$84)+SUM('1.  LRAMVA Summary'!L$85:L$86)*(MONTH($E167)-1)/12)*$H167</f>
        <v>0</v>
      </c>
      <c r="R167" s="188">
        <f>(SUM('1.  LRAMVA Summary'!M$55:M$84)+SUM('1.  LRAMVA Summary'!M$85:M$86)*(MONTH($E167)-1)/12)*$H167</f>
        <v>0</v>
      </c>
      <c r="S167" s="188">
        <f>(SUM('1.  LRAMVA Summary'!N$55:N$84)+SUM('1.  LRAMVA Summary'!N$85:N$86)*(MONTH($E167)-1)/12)*$H167</f>
        <v>0</v>
      </c>
      <c r="T167" s="188">
        <f>(SUM('1.  LRAMVA Summary'!O$55:O$84)+SUM('1.  LRAMVA Summary'!O$85:O$86)*(MONTH($E167)-1)/12)*$H167</f>
        <v>0</v>
      </c>
      <c r="U167" s="188">
        <f>(SUM('1.  LRAMVA Summary'!P$55:P$84)+SUM('1.  LRAMVA Summary'!P$85:P$86)*(MONTH($E167)-1)/12)*$H167</f>
        <v>0</v>
      </c>
      <c r="V167" s="188">
        <f>(SUM('1.  LRAMVA Summary'!Q$55:Q$84)+SUM('1.  LRAMVA Summary'!Q$85:Q$86)*(MONTH($E167)-1)/12)*$H167</f>
        <v>0</v>
      </c>
      <c r="W167" s="189">
        <f t="shared" si="94"/>
        <v>-38.702941801495832</v>
      </c>
    </row>
    <row r="168" spans="5:23">
      <c r="E168" s="172">
        <v>44287</v>
      </c>
      <c r="F168" s="172" t="s">
        <v>943</v>
      </c>
      <c r="G168" s="173" t="s">
        <v>858</v>
      </c>
      <c r="H168" s="196">
        <f>$C$56/12</f>
        <v>4.75E-4</v>
      </c>
      <c r="I168" s="188">
        <f>(SUM('1.  LRAMVA Summary'!D$55:D$84)+SUM('1.  LRAMVA Summary'!D$85:D$86)*(MONTH($E168)-1)/12)*$H168</f>
        <v>0</v>
      </c>
      <c r="J168" s="188">
        <f>(SUM('1.  LRAMVA Summary'!E$55:E$84)+SUM('1.  LRAMVA Summary'!E$85:E$86)*(MONTH($E168)-1)/12)*$H168</f>
        <v>-4.2552454416000076</v>
      </c>
      <c r="K168" s="188">
        <f>(SUM('1.  LRAMVA Summary'!F$55:F$84)+SUM('1.  LRAMVA Summary'!F$85:F$86)*(MONTH($E168)-1)/12)*$H168</f>
        <v>-0.92281047429375362</v>
      </c>
      <c r="L168" s="188">
        <f>(SUM('1.  LRAMVA Summary'!G$55:G$84)+SUM('1.  LRAMVA Summary'!G$85:G$86)*(MONTH($E168)-1)/12)*$H168</f>
        <v>-23.364745882528496</v>
      </c>
      <c r="M168" s="188">
        <f>(SUM('1.  LRAMVA Summary'!H$55:H$84)+SUM('1.  LRAMVA Summary'!H$85:H$86)*(MONTH($E168)-1)/12)*$H168</f>
        <v>-26.555577715446503</v>
      </c>
      <c r="N168" s="188">
        <f>(SUM('1.  LRAMVA Summary'!I$55:I$84)+SUM('1.  LRAMVA Summary'!I$85:I$86)*(MONTH($E168)-1)/12)*$H168</f>
        <v>-0.22717332899999998</v>
      </c>
      <c r="O168" s="188">
        <f>(SUM('1.  LRAMVA Summary'!J$55:J$84)+SUM('1.  LRAMVA Summary'!J$85:J$86)*(MONTH($E168)-1)/12)*$H168</f>
        <v>-2.7288598593749995</v>
      </c>
      <c r="P168" s="188">
        <f>(SUM('1.  LRAMVA Summary'!K$55:K$84)+SUM('1.  LRAMVA Summary'!K$85:K$86)*(MONTH($E168)-1)/12)*$H168</f>
        <v>0</v>
      </c>
      <c r="Q168" s="188">
        <f>(SUM('1.  LRAMVA Summary'!L$55:L$84)+SUM('1.  LRAMVA Summary'!L$85:L$86)*(MONTH($E168)-1)/12)*$H168</f>
        <v>0</v>
      </c>
      <c r="R168" s="188">
        <f>(SUM('1.  LRAMVA Summary'!M$55:M$84)+SUM('1.  LRAMVA Summary'!M$85:M$86)*(MONTH($E168)-1)/12)*$H168</f>
        <v>0</v>
      </c>
      <c r="S168" s="188">
        <f>(SUM('1.  LRAMVA Summary'!N$55:N$84)+SUM('1.  LRAMVA Summary'!N$85:N$86)*(MONTH($E168)-1)/12)*$H168</f>
        <v>0</v>
      </c>
      <c r="T168" s="188">
        <f>(SUM('1.  LRAMVA Summary'!O$55:O$84)+SUM('1.  LRAMVA Summary'!O$85:O$86)*(MONTH($E168)-1)/12)*$H168</f>
        <v>0</v>
      </c>
      <c r="U168" s="188">
        <f>(SUM('1.  LRAMVA Summary'!P$55:P$84)+SUM('1.  LRAMVA Summary'!P$85:P$86)*(MONTH($E168)-1)/12)*$H168</f>
        <v>0</v>
      </c>
      <c r="V168" s="188">
        <f>(SUM('1.  LRAMVA Summary'!Q$55:Q$84)+SUM('1.  LRAMVA Summary'!Q$85:Q$86)*(MONTH($E168)-1)/12)*$H168</f>
        <v>0</v>
      </c>
      <c r="W168" s="189">
        <f t="shared" si="94"/>
        <v>-58.054412702243766</v>
      </c>
    </row>
    <row r="169" spans="5:23">
      <c r="E169" s="172">
        <v>44317</v>
      </c>
      <c r="F169" s="172" t="s">
        <v>943</v>
      </c>
      <c r="G169" s="173" t="s">
        <v>858</v>
      </c>
      <c r="H169" s="196">
        <f t="shared" ref="H169:H170" si="96">$C$56/12</f>
        <v>4.75E-4</v>
      </c>
      <c r="I169" s="188">
        <f>(SUM('1.  LRAMVA Summary'!D$55:D$84)+SUM('1.  LRAMVA Summary'!D$85:D$86)*(MONTH($E169)-1)/12)*$H169</f>
        <v>0</v>
      </c>
      <c r="J169" s="188">
        <f>(SUM('1.  LRAMVA Summary'!E$55:E$84)+SUM('1.  LRAMVA Summary'!E$85:E$86)*(MONTH($E169)-1)/12)*$H169</f>
        <v>-5.6736605888000096</v>
      </c>
      <c r="K169" s="188">
        <f>(SUM('1.  LRAMVA Summary'!F$55:F$84)+SUM('1.  LRAMVA Summary'!F$85:F$86)*(MONTH($E169)-1)/12)*$H169</f>
        <v>-1.2304139657250046</v>
      </c>
      <c r="L169" s="188">
        <f>(SUM('1.  LRAMVA Summary'!G$55:G$84)+SUM('1.  LRAMVA Summary'!G$85:G$86)*(MONTH($E169)-1)/12)*$H169</f>
        <v>-31.152994510037992</v>
      </c>
      <c r="M169" s="188">
        <f>(SUM('1.  LRAMVA Summary'!H$55:H$84)+SUM('1.  LRAMVA Summary'!H$85:H$86)*(MONTH($E169)-1)/12)*$H169</f>
        <v>-35.407436953928674</v>
      </c>
      <c r="N169" s="188">
        <f>(SUM('1.  LRAMVA Summary'!I$55:I$84)+SUM('1.  LRAMVA Summary'!I$85:I$86)*(MONTH($E169)-1)/12)*$H169</f>
        <v>-0.30289777199999995</v>
      </c>
      <c r="O169" s="188">
        <f>(SUM('1.  LRAMVA Summary'!J$55:J$84)+SUM('1.  LRAMVA Summary'!J$85:J$86)*(MONTH($E169)-1)/12)*$H169</f>
        <v>-3.6384798125</v>
      </c>
      <c r="P169" s="188">
        <f>(SUM('1.  LRAMVA Summary'!K$55:K$84)+SUM('1.  LRAMVA Summary'!K$85:K$86)*(MONTH($E169)-1)/12)*$H169</f>
        <v>0</v>
      </c>
      <c r="Q169" s="188">
        <f>(SUM('1.  LRAMVA Summary'!L$55:L$84)+SUM('1.  LRAMVA Summary'!L$85:L$86)*(MONTH($E169)-1)/12)*$H169</f>
        <v>0</v>
      </c>
      <c r="R169" s="188">
        <f>(SUM('1.  LRAMVA Summary'!M$55:M$84)+SUM('1.  LRAMVA Summary'!M$85:M$86)*(MONTH($E169)-1)/12)*$H169</f>
        <v>0</v>
      </c>
      <c r="S169" s="188">
        <f>(SUM('1.  LRAMVA Summary'!N$55:N$84)+SUM('1.  LRAMVA Summary'!N$85:N$86)*(MONTH($E169)-1)/12)*$H169</f>
        <v>0</v>
      </c>
      <c r="T169" s="188">
        <f>(SUM('1.  LRAMVA Summary'!O$55:O$84)+SUM('1.  LRAMVA Summary'!O$85:O$86)*(MONTH($E169)-1)/12)*$H169</f>
        <v>0</v>
      </c>
      <c r="U169" s="188">
        <f>(SUM('1.  LRAMVA Summary'!P$55:P$84)+SUM('1.  LRAMVA Summary'!P$85:P$86)*(MONTH($E169)-1)/12)*$H169</f>
        <v>0</v>
      </c>
      <c r="V169" s="188">
        <f>(SUM('1.  LRAMVA Summary'!Q$55:Q$84)+SUM('1.  LRAMVA Summary'!Q$85:Q$86)*(MONTH($E169)-1)/12)*$H169</f>
        <v>0</v>
      </c>
      <c r="W169" s="189">
        <f t="shared" si="94"/>
        <v>-77.405883602991665</v>
      </c>
    </row>
    <row r="170" spans="5:23">
      <c r="E170" s="172">
        <v>44348</v>
      </c>
      <c r="F170" s="172" t="s">
        <v>943</v>
      </c>
      <c r="G170" s="173" t="s">
        <v>858</v>
      </c>
      <c r="H170" s="196">
        <f t="shared" si="96"/>
        <v>4.75E-4</v>
      </c>
      <c r="I170" s="188">
        <f>(SUM('1.  LRAMVA Summary'!D$55:D$84)+SUM('1.  LRAMVA Summary'!D$85:D$86)*(MONTH($E170)-1)/12)*$H170</f>
        <v>0</v>
      </c>
      <c r="J170" s="188">
        <f>(SUM('1.  LRAMVA Summary'!E$55:E$84)+SUM('1.  LRAMVA Summary'!E$85:E$86)*(MONTH($E170)-1)/12)*$H170</f>
        <v>-7.0920757360000133</v>
      </c>
      <c r="K170" s="188">
        <f>(SUM('1.  LRAMVA Summary'!F$55:F$84)+SUM('1.  LRAMVA Summary'!F$85:F$86)*(MONTH($E170)-1)/12)*$H170</f>
        <v>-1.5380174571562559</v>
      </c>
      <c r="L170" s="188">
        <f>(SUM('1.  LRAMVA Summary'!G$55:G$84)+SUM('1.  LRAMVA Summary'!G$85:G$86)*(MONTH($E170)-1)/12)*$H170</f>
        <v>-38.941243137547488</v>
      </c>
      <c r="M170" s="188">
        <f>(SUM('1.  LRAMVA Summary'!H$55:H$84)+SUM('1.  LRAMVA Summary'!H$85:H$86)*(MONTH($E170)-1)/12)*$H170</f>
        <v>-44.259296192410837</v>
      </c>
      <c r="N170" s="188">
        <f>(SUM('1.  LRAMVA Summary'!I$55:I$84)+SUM('1.  LRAMVA Summary'!I$85:I$86)*(MONTH($E170)-1)/12)*$H170</f>
        <v>-0.37862221499999998</v>
      </c>
      <c r="O170" s="188">
        <f>(SUM('1.  LRAMVA Summary'!J$55:J$84)+SUM('1.  LRAMVA Summary'!J$85:J$86)*(MONTH($E170)-1)/12)*$H170</f>
        <v>-4.5480997656249995</v>
      </c>
      <c r="P170" s="188">
        <f>(SUM('1.  LRAMVA Summary'!K$55:K$84)+SUM('1.  LRAMVA Summary'!K$85:K$86)*(MONTH($E170)-1)/12)*$H170</f>
        <v>0</v>
      </c>
      <c r="Q170" s="188">
        <f>(SUM('1.  LRAMVA Summary'!L$55:L$84)+SUM('1.  LRAMVA Summary'!L$85:L$86)*(MONTH($E170)-1)/12)*$H170</f>
        <v>0</v>
      </c>
      <c r="R170" s="188">
        <f>(SUM('1.  LRAMVA Summary'!M$55:M$84)+SUM('1.  LRAMVA Summary'!M$85:M$86)*(MONTH($E170)-1)/12)*$H170</f>
        <v>0</v>
      </c>
      <c r="S170" s="188">
        <f>(SUM('1.  LRAMVA Summary'!N$55:N$84)+SUM('1.  LRAMVA Summary'!N$85:N$86)*(MONTH($E170)-1)/12)*$H170</f>
        <v>0</v>
      </c>
      <c r="T170" s="188">
        <f>(SUM('1.  LRAMVA Summary'!O$55:O$84)+SUM('1.  LRAMVA Summary'!O$85:O$86)*(MONTH($E170)-1)/12)*$H170</f>
        <v>0</v>
      </c>
      <c r="U170" s="188">
        <f>(SUM('1.  LRAMVA Summary'!P$55:P$84)+SUM('1.  LRAMVA Summary'!P$85:P$86)*(MONTH($E170)-1)/12)*$H170</f>
        <v>0</v>
      </c>
      <c r="V170" s="188">
        <f>(SUM('1.  LRAMVA Summary'!Q$55:Q$84)+SUM('1.  LRAMVA Summary'!Q$85:Q$86)*(MONTH($E170)-1)/12)*$H170</f>
        <v>0</v>
      </c>
      <c r="W170" s="189">
        <f t="shared" si="94"/>
        <v>-96.757354503739577</v>
      </c>
    </row>
    <row r="171" spans="5:23">
      <c r="E171" s="172">
        <v>44378</v>
      </c>
      <c r="F171" s="172" t="s">
        <v>943</v>
      </c>
      <c r="G171" s="173" t="s">
        <v>862</v>
      </c>
      <c r="H171" s="196">
        <f>$C$57/12</f>
        <v>4.75E-4</v>
      </c>
      <c r="I171" s="188">
        <f>(SUM('1.  LRAMVA Summary'!D$55:D$84)+SUM('1.  LRAMVA Summary'!D$85:D$86)*(MONTH($E171)-1)/12)*$H171</f>
        <v>0</v>
      </c>
      <c r="J171" s="188">
        <f>(SUM('1.  LRAMVA Summary'!E$55:E$84)+SUM('1.  LRAMVA Summary'!E$85:E$86)*(MONTH($E171)-1)/12)*$H171</f>
        <v>-8.5104908832000152</v>
      </c>
      <c r="K171" s="188">
        <f>(SUM('1.  LRAMVA Summary'!F$55:F$84)+SUM('1.  LRAMVA Summary'!F$85:F$86)*(MONTH($E171)-1)/12)*$H171</f>
        <v>-1.8456209485875072</v>
      </c>
      <c r="L171" s="188">
        <f>(SUM('1.  LRAMVA Summary'!G$55:G$84)+SUM('1.  LRAMVA Summary'!G$85:G$86)*(MONTH($E171)-1)/12)*$H171</f>
        <v>-46.729491765056991</v>
      </c>
      <c r="M171" s="188">
        <f>(SUM('1.  LRAMVA Summary'!H$55:H$84)+SUM('1.  LRAMVA Summary'!H$85:H$86)*(MONTH($E171)-1)/12)*$H171</f>
        <v>-53.111155430893007</v>
      </c>
      <c r="N171" s="188">
        <f>(SUM('1.  LRAMVA Summary'!I$55:I$84)+SUM('1.  LRAMVA Summary'!I$85:I$86)*(MONTH($E171)-1)/12)*$H171</f>
        <v>-0.45434665799999996</v>
      </c>
      <c r="O171" s="188">
        <f>(SUM('1.  LRAMVA Summary'!J$55:J$84)+SUM('1.  LRAMVA Summary'!J$85:J$86)*(MONTH($E171)-1)/12)*$H171</f>
        <v>-5.4577197187499991</v>
      </c>
      <c r="P171" s="188">
        <f>(SUM('1.  LRAMVA Summary'!K$55:K$84)+SUM('1.  LRAMVA Summary'!K$85:K$86)*(MONTH($E171)-1)/12)*$H171</f>
        <v>0</v>
      </c>
      <c r="Q171" s="188">
        <f>(SUM('1.  LRAMVA Summary'!L$55:L$84)+SUM('1.  LRAMVA Summary'!L$85:L$86)*(MONTH($E171)-1)/12)*$H171</f>
        <v>0</v>
      </c>
      <c r="R171" s="188">
        <f>(SUM('1.  LRAMVA Summary'!M$55:M$84)+SUM('1.  LRAMVA Summary'!M$85:M$86)*(MONTH($E171)-1)/12)*$H171</f>
        <v>0</v>
      </c>
      <c r="S171" s="188">
        <f>(SUM('1.  LRAMVA Summary'!N$55:N$84)+SUM('1.  LRAMVA Summary'!N$85:N$86)*(MONTH($E171)-1)/12)*$H171</f>
        <v>0</v>
      </c>
      <c r="T171" s="188">
        <f>(SUM('1.  LRAMVA Summary'!O$55:O$84)+SUM('1.  LRAMVA Summary'!O$85:O$86)*(MONTH($E171)-1)/12)*$H171</f>
        <v>0</v>
      </c>
      <c r="U171" s="188">
        <f>(SUM('1.  LRAMVA Summary'!P$55:P$84)+SUM('1.  LRAMVA Summary'!P$85:P$86)*(MONTH($E171)-1)/12)*$H171</f>
        <v>0</v>
      </c>
      <c r="V171" s="188">
        <f>(SUM('1.  LRAMVA Summary'!Q$55:Q$84)+SUM('1.  LRAMVA Summary'!Q$85:Q$86)*(MONTH($E171)-1)/12)*$H171</f>
        <v>0</v>
      </c>
      <c r="W171" s="189">
        <f t="shared" si="94"/>
        <v>-116.10882540448753</v>
      </c>
    </row>
    <row r="172" spans="5:23">
      <c r="E172" s="172">
        <v>44409</v>
      </c>
      <c r="F172" s="172" t="s">
        <v>943</v>
      </c>
      <c r="G172" s="173" t="s">
        <v>862</v>
      </c>
      <c r="H172" s="196">
        <f t="shared" ref="H172:H173" si="97">$C$57/12</f>
        <v>4.75E-4</v>
      </c>
      <c r="I172" s="188">
        <f>(SUM('1.  LRAMVA Summary'!D$55:D$84)+SUM('1.  LRAMVA Summary'!D$85:D$86)*(MONTH($E172)-1)/12)*$H172</f>
        <v>0</v>
      </c>
      <c r="J172" s="188">
        <f>(SUM('1.  LRAMVA Summary'!E$55:E$84)+SUM('1.  LRAMVA Summary'!E$85:E$86)*(MONTH($E172)-1)/12)*$H172</f>
        <v>-9.9289060304000181</v>
      </c>
      <c r="K172" s="188">
        <f>(SUM('1.  LRAMVA Summary'!F$55:F$84)+SUM('1.  LRAMVA Summary'!F$85:F$86)*(MONTH($E172)-1)/12)*$H172</f>
        <v>-2.1532244400187586</v>
      </c>
      <c r="L172" s="188">
        <f>(SUM('1.  LRAMVA Summary'!G$55:G$84)+SUM('1.  LRAMVA Summary'!G$85:G$86)*(MONTH($E172)-1)/12)*$H172</f>
        <v>-54.517740392566481</v>
      </c>
      <c r="M172" s="188">
        <f>(SUM('1.  LRAMVA Summary'!H$55:H$84)+SUM('1.  LRAMVA Summary'!H$85:H$86)*(MONTH($E172)-1)/12)*$H172</f>
        <v>-61.963014669375177</v>
      </c>
      <c r="N172" s="188">
        <f>(SUM('1.  LRAMVA Summary'!I$55:I$84)+SUM('1.  LRAMVA Summary'!I$85:I$86)*(MONTH($E172)-1)/12)*$H172</f>
        <v>-0.53007110099999999</v>
      </c>
      <c r="O172" s="188">
        <f>(SUM('1.  LRAMVA Summary'!J$55:J$84)+SUM('1.  LRAMVA Summary'!J$85:J$86)*(MONTH($E172)-1)/12)*$H172</f>
        <v>-6.3673396718749995</v>
      </c>
      <c r="P172" s="188">
        <f>(SUM('1.  LRAMVA Summary'!K$55:K$84)+SUM('1.  LRAMVA Summary'!K$85:K$86)*(MONTH($E172)-1)/12)*$H172</f>
        <v>0</v>
      </c>
      <c r="Q172" s="188">
        <f>(SUM('1.  LRAMVA Summary'!L$55:L$84)+SUM('1.  LRAMVA Summary'!L$85:L$86)*(MONTH($E172)-1)/12)*$H172</f>
        <v>0</v>
      </c>
      <c r="R172" s="188">
        <f>(SUM('1.  LRAMVA Summary'!M$55:M$84)+SUM('1.  LRAMVA Summary'!M$85:M$86)*(MONTH($E172)-1)/12)*$H172</f>
        <v>0</v>
      </c>
      <c r="S172" s="188">
        <f>(SUM('1.  LRAMVA Summary'!N$55:N$84)+SUM('1.  LRAMVA Summary'!N$85:N$86)*(MONTH($E172)-1)/12)*$H172</f>
        <v>0</v>
      </c>
      <c r="T172" s="188">
        <f>(SUM('1.  LRAMVA Summary'!O$55:O$84)+SUM('1.  LRAMVA Summary'!O$85:O$86)*(MONTH($E172)-1)/12)*$H172</f>
        <v>0</v>
      </c>
      <c r="U172" s="188">
        <f>(SUM('1.  LRAMVA Summary'!P$55:P$84)+SUM('1.  LRAMVA Summary'!P$85:P$86)*(MONTH($E172)-1)/12)*$H172</f>
        <v>0</v>
      </c>
      <c r="V172" s="188">
        <f>(SUM('1.  LRAMVA Summary'!Q$55:Q$84)+SUM('1.  LRAMVA Summary'!Q$85:Q$86)*(MONTH($E172)-1)/12)*$H172</f>
        <v>0</v>
      </c>
      <c r="W172" s="189">
        <f t="shared" si="94"/>
        <v>-135.46029630523543</v>
      </c>
    </row>
    <row r="173" spans="5:23">
      <c r="E173" s="172">
        <v>44440</v>
      </c>
      <c r="F173" s="172" t="s">
        <v>943</v>
      </c>
      <c r="G173" s="173" t="s">
        <v>862</v>
      </c>
      <c r="H173" s="196">
        <f t="shared" si="97"/>
        <v>4.75E-4</v>
      </c>
      <c r="I173" s="188">
        <f>(SUM('1.  LRAMVA Summary'!D$55:D$84)+SUM('1.  LRAMVA Summary'!D$85:D$86)*(MONTH($E173)-1)/12)*$H173</f>
        <v>0</v>
      </c>
      <c r="J173" s="188">
        <f>(SUM('1.  LRAMVA Summary'!E$55:E$84)+SUM('1.  LRAMVA Summary'!E$85:E$86)*(MONTH($E173)-1)/12)*$H173</f>
        <v>-11.347321177600019</v>
      </c>
      <c r="K173" s="188">
        <f>(SUM('1.  LRAMVA Summary'!F$55:F$84)+SUM('1.  LRAMVA Summary'!F$85:F$86)*(MONTH($E173)-1)/12)*$H173</f>
        <v>-2.4608279314500092</v>
      </c>
      <c r="L173" s="188">
        <f>(SUM('1.  LRAMVA Summary'!G$55:G$84)+SUM('1.  LRAMVA Summary'!G$85:G$86)*(MONTH($E173)-1)/12)*$H173</f>
        <v>-62.305989020075984</v>
      </c>
      <c r="M173" s="188">
        <f>(SUM('1.  LRAMVA Summary'!H$55:H$84)+SUM('1.  LRAMVA Summary'!H$85:H$86)*(MONTH($E173)-1)/12)*$H173</f>
        <v>-70.814873907857347</v>
      </c>
      <c r="N173" s="188">
        <f>(SUM('1.  LRAMVA Summary'!I$55:I$84)+SUM('1.  LRAMVA Summary'!I$85:I$86)*(MONTH($E173)-1)/12)*$H173</f>
        <v>-0.60579554399999991</v>
      </c>
      <c r="O173" s="188">
        <f>(SUM('1.  LRAMVA Summary'!J$55:J$84)+SUM('1.  LRAMVA Summary'!J$85:J$86)*(MONTH($E173)-1)/12)*$H173</f>
        <v>-7.2769596249999999</v>
      </c>
      <c r="P173" s="188">
        <f>(SUM('1.  LRAMVA Summary'!K$55:K$84)+SUM('1.  LRAMVA Summary'!K$85:K$86)*(MONTH($E173)-1)/12)*$H173</f>
        <v>0</v>
      </c>
      <c r="Q173" s="188">
        <f>(SUM('1.  LRAMVA Summary'!L$55:L$84)+SUM('1.  LRAMVA Summary'!L$85:L$86)*(MONTH($E173)-1)/12)*$H173</f>
        <v>0</v>
      </c>
      <c r="R173" s="188">
        <f>(SUM('1.  LRAMVA Summary'!M$55:M$84)+SUM('1.  LRAMVA Summary'!M$85:M$86)*(MONTH($E173)-1)/12)*$H173</f>
        <v>0</v>
      </c>
      <c r="S173" s="188">
        <f>(SUM('1.  LRAMVA Summary'!N$55:N$84)+SUM('1.  LRAMVA Summary'!N$85:N$86)*(MONTH($E173)-1)/12)*$H173</f>
        <v>0</v>
      </c>
      <c r="T173" s="188">
        <f>(SUM('1.  LRAMVA Summary'!O$55:O$84)+SUM('1.  LRAMVA Summary'!O$85:O$86)*(MONTH($E173)-1)/12)*$H173</f>
        <v>0</v>
      </c>
      <c r="U173" s="188">
        <f>(SUM('1.  LRAMVA Summary'!P$55:P$84)+SUM('1.  LRAMVA Summary'!P$85:P$86)*(MONTH($E173)-1)/12)*$H173</f>
        <v>0</v>
      </c>
      <c r="V173" s="188">
        <f>(SUM('1.  LRAMVA Summary'!Q$55:Q$84)+SUM('1.  LRAMVA Summary'!Q$85:Q$86)*(MONTH($E173)-1)/12)*$H173</f>
        <v>0</v>
      </c>
      <c r="W173" s="189">
        <f t="shared" si="94"/>
        <v>-154.81176720598333</v>
      </c>
    </row>
    <row r="174" spans="5:23">
      <c r="E174" s="172">
        <v>44470</v>
      </c>
      <c r="F174" s="172" t="s">
        <v>943</v>
      </c>
      <c r="G174" s="173" t="s">
        <v>866</v>
      </c>
      <c r="H174" s="196">
        <f>$C$58/12</f>
        <v>4.75E-4</v>
      </c>
      <c r="I174" s="188">
        <f>(SUM('1.  LRAMVA Summary'!D$55:D$84)+SUM('1.  LRAMVA Summary'!D$85:D$86)*(MONTH($E174)-1)/12)*$H174</f>
        <v>0</v>
      </c>
      <c r="J174" s="188">
        <f>(SUM('1.  LRAMVA Summary'!E$55:E$84)+SUM('1.  LRAMVA Summary'!E$85:E$86)*(MONTH($E174)-1)/12)*$H174</f>
        <v>-12.765736324800024</v>
      </c>
      <c r="K174" s="188">
        <f>(SUM('1.  LRAMVA Summary'!F$55:F$84)+SUM('1.  LRAMVA Summary'!F$85:F$86)*(MONTH($E174)-1)/12)*$H174</f>
        <v>-2.7684314228812608</v>
      </c>
      <c r="L174" s="188">
        <f>(SUM('1.  LRAMVA Summary'!G$55:G$84)+SUM('1.  LRAMVA Summary'!G$85:G$86)*(MONTH($E174)-1)/12)*$H174</f>
        <v>-70.094237647585487</v>
      </c>
      <c r="M174" s="188">
        <f>(SUM('1.  LRAMVA Summary'!H$55:H$84)+SUM('1.  LRAMVA Summary'!H$85:H$86)*(MONTH($E174)-1)/12)*$H174</f>
        <v>-79.66673314633951</v>
      </c>
      <c r="N174" s="188">
        <f>(SUM('1.  LRAMVA Summary'!I$55:I$84)+SUM('1.  LRAMVA Summary'!I$85:I$86)*(MONTH($E174)-1)/12)*$H174</f>
        <v>-0.68151998699999983</v>
      </c>
      <c r="O174" s="188">
        <f>(SUM('1.  LRAMVA Summary'!J$55:J$84)+SUM('1.  LRAMVA Summary'!J$85:J$86)*(MONTH($E174)-1)/12)*$H174</f>
        <v>-8.1865795781249986</v>
      </c>
      <c r="P174" s="188">
        <f>(SUM('1.  LRAMVA Summary'!K$55:K$84)+SUM('1.  LRAMVA Summary'!K$85:K$86)*(MONTH($E174)-1)/12)*$H174</f>
        <v>0</v>
      </c>
      <c r="Q174" s="188">
        <f>(SUM('1.  LRAMVA Summary'!L$55:L$84)+SUM('1.  LRAMVA Summary'!L$85:L$86)*(MONTH($E174)-1)/12)*$H174</f>
        <v>0</v>
      </c>
      <c r="R174" s="188">
        <f>(SUM('1.  LRAMVA Summary'!M$55:M$84)+SUM('1.  LRAMVA Summary'!M$85:M$86)*(MONTH($E174)-1)/12)*$H174</f>
        <v>0</v>
      </c>
      <c r="S174" s="188">
        <f>(SUM('1.  LRAMVA Summary'!N$55:N$84)+SUM('1.  LRAMVA Summary'!N$85:N$86)*(MONTH($E174)-1)/12)*$H174</f>
        <v>0</v>
      </c>
      <c r="T174" s="188">
        <f>(SUM('1.  LRAMVA Summary'!O$55:O$84)+SUM('1.  LRAMVA Summary'!O$85:O$86)*(MONTH($E174)-1)/12)*$H174</f>
        <v>0</v>
      </c>
      <c r="U174" s="188">
        <f>(SUM('1.  LRAMVA Summary'!P$55:P$84)+SUM('1.  LRAMVA Summary'!P$85:P$86)*(MONTH($E174)-1)/12)*$H174</f>
        <v>0</v>
      </c>
      <c r="V174" s="188">
        <f>(SUM('1.  LRAMVA Summary'!Q$55:Q$84)+SUM('1.  LRAMVA Summary'!Q$85:Q$86)*(MONTH($E174)-1)/12)*$H174</f>
        <v>0</v>
      </c>
      <c r="W174" s="189">
        <f t="shared" si="94"/>
        <v>-174.16323810673126</v>
      </c>
    </row>
    <row r="175" spans="5:23">
      <c r="E175" s="172">
        <v>44501</v>
      </c>
      <c r="F175" s="172" t="s">
        <v>943</v>
      </c>
      <c r="G175" s="173" t="s">
        <v>866</v>
      </c>
      <c r="H175" s="196">
        <f t="shared" ref="H175:H176" si="98">$C$58/12</f>
        <v>4.75E-4</v>
      </c>
      <c r="I175" s="188">
        <f>(SUM('1.  LRAMVA Summary'!D$55:D$84)+SUM('1.  LRAMVA Summary'!D$85:D$86)*(MONTH($E175)-1)/12)*$H175</f>
        <v>0</v>
      </c>
      <c r="J175" s="188">
        <f>(SUM('1.  LRAMVA Summary'!E$55:E$84)+SUM('1.  LRAMVA Summary'!E$85:E$86)*(MONTH($E175)-1)/12)*$H175</f>
        <v>-14.184151472000027</v>
      </c>
      <c r="K175" s="188">
        <f>(SUM('1.  LRAMVA Summary'!F$55:F$84)+SUM('1.  LRAMVA Summary'!F$85:F$86)*(MONTH($E175)-1)/12)*$H175</f>
        <v>-3.0760349143125119</v>
      </c>
      <c r="L175" s="188">
        <f>(SUM('1.  LRAMVA Summary'!G$55:G$84)+SUM('1.  LRAMVA Summary'!G$85:G$86)*(MONTH($E175)-1)/12)*$H175</f>
        <v>-77.882486275094976</v>
      </c>
      <c r="M175" s="188">
        <f>(SUM('1.  LRAMVA Summary'!H$55:H$84)+SUM('1.  LRAMVA Summary'!H$85:H$86)*(MONTH($E175)-1)/12)*$H175</f>
        <v>-88.518592384821673</v>
      </c>
      <c r="N175" s="188">
        <f>(SUM('1.  LRAMVA Summary'!I$55:I$84)+SUM('1.  LRAMVA Summary'!I$85:I$86)*(MONTH($E175)-1)/12)*$H175</f>
        <v>-0.75724442999999997</v>
      </c>
      <c r="O175" s="188">
        <f>(SUM('1.  LRAMVA Summary'!J$55:J$84)+SUM('1.  LRAMVA Summary'!J$85:J$86)*(MONTH($E175)-1)/12)*$H175</f>
        <v>-9.096199531249999</v>
      </c>
      <c r="P175" s="188">
        <f>(SUM('1.  LRAMVA Summary'!K$55:K$84)+SUM('1.  LRAMVA Summary'!K$85:K$86)*(MONTH($E175)-1)/12)*$H175</f>
        <v>0</v>
      </c>
      <c r="Q175" s="188">
        <f>(SUM('1.  LRAMVA Summary'!L$55:L$84)+SUM('1.  LRAMVA Summary'!L$85:L$86)*(MONTH($E175)-1)/12)*$H175</f>
        <v>0</v>
      </c>
      <c r="R175" s="188">
        <f>(SUM('1.  LRAMVA Summary'!M$55:M$84)+SUM('1.  LRAMVA Summary'!M$85:M$86)*(MONTH($E175)-1)/12)*$H175</f>
        <v>0</v>
      </c>
      <c r="S175" s="188">
        <f>(SUM('1.  LRAMVA Summary'!N$55:N$84)+SUM('1.  LRAMVA Summary'!N$85:N$86)*(MONTH($E175)-1)/12)*$H175</f>
        <v>0</v>
      </c>
      <c r="T175" s="188">
        <f>(SUM('1.  LRAMVA Summary'!O$55:O$84)+SUM('1.  LRAMVA Summary'!O$85:O$86)*(MONTH($E175)-1)/12)*$H175</f>
        <v>0</v>
      </c>
      <c r="U175" s="188">
        <f>(SUM('1.  LRAMVA Summary'!P$55:P$84)+SUM('1.  LRAMVA Summary'!P$85:P$86)*(MONTH($E175)-1)/12)*$H175</f>
        <v>0</v>
      </c>
      <c r="V175" s="188">
        <f>(SUM('1.  LRAMVA Summary'!Q$55:Q$84)+SUM('1.  LRAMVA Summary'!Q$85:Q$86)*(MONTH($E175)-1)/12)*$H175</f>
        <v>0</v>
      </c>
      <c r="W175" s="189">
        <f t="shared" si="94"/>
        <v>-193.51470900747915</v>
      </c>
    </row>
    <row r="176" spans="5:23">
      <c r="E176" s="172">
        <v>44531</v>
      </c>
      <c r="F176" s="172" t="s">
        <v>943</v>
      </c>
      <c r="G176" s="173" t="s">
        <v>866</v>
      </c>
      <c r="H176" s="196">
        <f t="shared" si="98"/>
        <v>4.75E-4</v>
      </c>
      <c r="I176" s="188">
        <f>(SUM('1.  LRAMVA Summary'!D$55:D$84)+SUM('1.  LRAMVA Summary'!D$85:D$86)*(MONTH($E176)-1)/12)*$H176</f>
        <v>0</v>
      </c>
      <c r="J176" s="188">
        <f>(SUM('1.  LRAMVA Summary'!E$55:E$84)+SUM('1.  LRAMVA Summary'!E$85:E$86)*(MONTH($E176)-1)/12)*$H176</f>
        <v>-15.602566619200029</v>
      </c>
      <c r="K176" s="188">
        <f>(SUM('1.  LRAMVA Summary'!F$55:F$84)+SUM('1.  LRAMVA Summary'!F$85:F$86)*(MONTH($E176)-1)/12)*$H176</f>
        <v>-3.383638405743763</v>
      </c>
      <c r="L176" s="188">
        <f>(SUM('1.  LRAMVA Summary'!G$55:G$84)+SUM('1.  LRAMVA Summary'!G$85:G$86)*(MONTH($E176)-1)/12)*$H176</f>
        <v>-85.67073490260448</v>
      </c>
      <c r="M176" s="188">
        <f>(SUM('1.  LRAMVA Summary'!H$55:H$84)+SUM('1.  LRAMVA Summary'!H$85:H$86)*(MONTH($E176)-1)/12)*$H176</f>
        <v>-97.37045162330385</v>
      </c>
      <c r="N176" s="188">
        <f>(SUM('1.  LRAMVA Summary'!I$55:I$84)+SUM('1.  LRAMVA Summary'!I$85:I$86)*(MONTH($E176)-1)/12)*$H176</f>
        <v>-0.83296887299999989</v>
      </c>
      <c r="O176" s="188">
        <f>(SUM('1.  LRAMVA Summary'!J$55:J$84)+SUM('1.  LRAMVA Summary'!J$85:J$86)*(MONTH($E176)-1)/12)*$H176</f>
        <v>-10.005819484374998</v>
      </c>
      <c r="P176" s="188">
        <f>(SUM('1.  LRAMVA Summary'!K$55:K$84)+SUM('1.  LRAMVA Summary'!K$85:K$86)*(MONTH($E176)-1)/12)*$H176</f>
        <v>0</v>
      </c>
      <c r="Q176" s="188">
        <f>(SUM('1.  LRAMVA Summary'!L$55:L$84)+SUM('1.  LRAMVA Summary'!L$85:L$86)*(MONTH($E176)-1)/12)*$H176</f>
        <v>0</v>
      </c>
      <c r="R176" s="188">
        <f>(SUM('1.  LRAMVA Summary'!M$55:M$84)+SUM('1.  LRAMVA Summary'!M$85:M$86)*(MONTH($E176)-1)/12)*$H176</f>
        <v>0</v>
      </c>
      <c r="S176" s="188">
        <f>(SUM('1.  LRAMVA Summary'!N$55:N$84)+SUM('1.  LRAMVA Summary'!N$85:N$86)*(MONTH($E176)-1)/12)*$H176</f>
        <v>0</v>
      </c>
      <c r="T176" s="188">
        <f>(SUM('1.  LRAMVA Summary'!O$55:O$84)+SUM('1.  LRAMVA Summary'!O$85:O$86)*(MONTH($E176)-1)/12)*$H176</f>
        <v>0</v>
      </c>
      <c r="U176" s="188">
        <f>(SUM('1.  LRAMVA Summary'!P$55:P$84)+SUM('1.  LRAMVA Summary'!P$85:P$86)*(MONTH($E176)-1)/12)*$H176</f>
        <v>0</v>
      </c>
      <c r="V176" s="188">
        <f>(SUM('1.  LRAMVA Summary'!Q$55:Q$84)+SUM('1.  LRAMVA Summary'!Q$85:Q$86)*(MONTH($E176)-1)/12)*$H176</f>
        <v>0</v>
      </c>
      <c r="W176" s="189">
        <f>SUM(I176:V176)</f>
        <v>-212.86617990822714</v>
      </c>
    </row>
    <row r="177" spans="5:23" ht="15" thickBot="1">
      <c r="E177" s="174" t="s">
        <v>944</v>
      </c>
      <c r="F177" s="174"/>
      <c r="G177" s="175"/>
      <c r="H177" s="176"/>
      <c r="I177" s="177">
        <f>SUM(I164:I176)</f>
        <v>0</v>
      </c>
      <c r="J177" s="177">
        <f>SUM(J164:J176)</f>
        <v>-93.615399715200184</v>
      </c>
      <c r="K177" s="177">
        <f t="shared" ref="K177:V177" si="99">SUM(K164:K176)</f>
        <v>-20.301830434462577</v>
      </c>
      <c r="L177" s="177">
        <f t="shared" si="99"/>
        <v>-514.02440941562691</v>
      </c>
      <c r="M177" s="177">
        <f t="shared" si="99"/>
        <v>-584.22270973982313</v>
      </c>
      <c r="N177" s="177">
        <f t="shared" si="99"/>
        <v>-4.9978132379999991</v>
      </c>
      <c r="O177" s="177">
        <f t="shared" si="99"/>
        <v>-60.03491690624999</v>
      </c>
      <c r="P177" s="177">
        <f t="shared" si="99"/>
        <v>0</v>
      </c>
      <c r="Q177" s="177">
        <f t="shared" si="99"/>
        <v>0</v>
      </c>
      <c r="R177" s="177">
        <f t="shared" si="99"/>
        <v>0</v>
      </c>
      <c r="S177" s="177">
        <f t="shared" si="99"/>
        <v>0</v>
      </c>
      <c r="T177" s="177">
        <f t="shared" si="99"/>
        <v>0</v>
      </c>
      <c r="U177" s="177">
        <f t="shared" si="99"/>
        <v>0</v>
      </c>
      <c r="V177" s="177">
        <f t="shared" si="99"/>
        <v>0</v>
      </c>
      <c r="W177" s="177">
        <f>SUM(W164:W176)</f>
        <v>-1277.1970794493625</v>
      </c>
    </row>
    <row r="178" spans="5:23" ht="15" thickTop="1">
      <c r="E178" s="178" t="s">
        <v>208</v>
      </c>
      <c r="F178" s="178"/>
      <c r="G178" s="179"/>
      <c r="H178" s="180"/>
      <c r="I178" s="181"/>
      <c r="J178" s="181"/>
      <c r="K178" s="181"/>
      <c r="L178" s="181"/>
      <c r="M178" s="181"/>
      <c r="N178" s="181"/>
      <c r="O178" s="181"/>
      <c r="P178" s="181"/>
      <c r="Q178" s="181"/>
      <c r="R178" s="181"/>
      <c r="S178" s="181"/>
      <c r="T178" s="181"/>
      <c r="U178" s="181"/>
      <c r="V178" s="181"/>
      <c r="W178" s="182"/>
    </row>
    <row r="179" spans="5:23">
      <c r="E179" s="183" t="s">
        <v>945</v>
      </c>
      <c r="F179" s="183"/>
      <c r="G179" s="184"/>
      <c r="H179" s="185"/>
      <c r="I179" s="186">
        <f>I177+I178</f>
        <v>0</v>
      </c>
      <c r="J179" s="186">
        <f t="shared" ref="J179:U179" si="100">J177+J178</f>
        <v>-93.615399715200184</v>
      </c>
      <c r="K179" s="186">
        <f t="shared" si="100"/>
        <v>-20.301830434462577</v>
      </c>
      <c r="L179" s="186">
        <f t="shared" si="100"/>
        <v>-514.02440941562691</v>
      </c>
      <c r="M179" s="186">
        <f t="shared" si="100"/>
        <v>-584.22270973982313</v>
      </c>
      <c r="N179" s="186">
        <f t="shared" si="100"/>
        <v>-4.9978132379999991</v>
      </c>
      <c r="O179" s="186">
        <f t="shared" si="100"/>
        <v>-60.03491690624999</v>
      </c>
      <c r="P179" s="186">
        <f t="shared" si="100"/>
        <v>0</v>
      </c>
      <c r="Q179" s="186">
        <f t="shared" si="100"/>
        <v>0</v>
      </c>
      <c r="R179" s="186">
        <f t="shared" si="100"/>
        <v>0</v>
      </c>
      <c r="S179" s="186">
        <f t="shared" si="100"/>
        <v>0</v>
      </c>
      <c r="T179" s="186">
        <f t="shared" si="100"/>
        <v>0</v>
      </c>
      <c r="U179" s="186">
        <f t="shared" si="100"/>
        <v>0</v>
      </c>
      <c r="V179" s="186">
        <f>V177+V178</f>
        <v>0</v>
      </c>
      <c r="W179" s="186">
        <f>W177+W178</f>
        <v>-1277.1970794493625</v>
      </c>
    </row>
    <row r="180" spans="5:23">
      <c r="E180" s="172">
        <v>44562</v>
      </c>
      <c r="F180" s="172" t="s">
        <v>946</v>
      </c>
      <c r="G180" s="173" t="s">
        <v>854</v>
      </c>
      <c r="H180" s="196">
        <f>$C$59/12</f>
        <v>4.75E-4</v>
      </c>
      <c r="I180" s="188">
        <f>(SUM('1.  LRAMVA Summary'!D$55:D$87)+SUM('1.  LRAMVA Summary'!D$88:D$89)*(MONTH($E180)-1)/12)*$H180</f>
        <v>0</v>
      </c>
      <c r="J180" s="188">
        <f>(SUM('1.  LRAMVA Summary'!E$55:E$87)+SUM('1.  LRAMVA Summary'!E$88:E$89)*(MONTH($E180)-1)/12)*$H180</f>
        <v>-17.02098176640003</v>
      </c>
      <c r="K180" s="188">
        <f>(SUM('1.  LRAMVA Summary'!F$55:F$87)+SUM('1.  LRAMVA Summary'!F$88:F$89)*(MONTH($E180)-1)/12)*$H180</f>
        <v>-3.6912418971750145</v>
      </c>
      <c r="L180" s="188">
        <f>(SUM('1.  LRAMVA Summary'!G$55:G$87)+SUM('1.  LRAMVA Summary'!G$88:G$89)*(MONTH($E180)-1)/12)*$H180</f>
        <v>-93.458983530113983</v>
      </c>
      <c r="M180" s="188">
        <f>(SUM('1.  LRAMVA Summary'!H$55:H$87)+SUM('1.  LRAMVA Summary'!H$88:H$89)*(MONTH($E180)-1)/12)*$H180</f>
        <v>-106.22231086178601</v>
      </c>
      <c r="N180" s="188">
        <f>(SUM('1.  LRAMVA Summary'!I$55:I$87)+SUM('1.  LRAMVA Summary'!I$88:I$89)*(MONTH($E180)-1)/12)*$H180</f>
        <v>-0.90869331599999992</v>
      </c>
      <c r="O180" s="188">
        <f>(SUM('1.  LRAMVA Summary'!J$55:J$87)+SUM('1.  LRAMVA Summary'!J$88:J$89)*(MONTH($E180)-1)/12)*$H180</f>
        <v>-10.915439437499998</v>
      </c>
      <c r="P180" s="188">
        <f>(SUM('1.  LRAMVA Summary'!K$55:K$87)+SUM('1.  LRAMVA Summary'!K$88:K$89)*(MONTH($E180)-1)/12)*$H180</f>
        <v>0</v>
      </c>
      <c r="Q180" s="188">
        <f>(SUM('1.  LRAMVA Summary'!L$55:L$87)+SUM('1.  LRAMVA Summary'!L$88:L$89)*(MONTH($E180)-1)/12)*$H180</f>
        <v>0</v>
      </c>
      <c r="R180" s="188">
        <f>(SUM('1.  LRAMVA Summary'!M$55:M$87)+SUM('1.  LRAMVA Summary'!M$88:M$89)*(MONTH($E180)-1)/12)*$H180</f>
        <v>0</v>
      </c>
      <c r="S180" s="188">
        <f>(SUM('1.  LRAMVA Summary'!N$55:N$87)+SUM('1.  LRAMVA Summary'!N$88:N$89)*(MONTH($E180)-1)/12)*$H180</f>
        <v>0</v>
      </c>
      <c r="T180" s="188">
        <f>(SUM('1.  LRAMVA Summary'!O$55:O$87)+SUM('1.  LRAMVA Summary'!O$88:O$89)*(MONTH($E180)-1)/12)*$H180</f>
        <v>0</v>
      </c>
      <c r="U180" s="188">
        <f>(SUM('1.  LRAMVA Summary'!P$55:P$87)+SUM('1.  LRAMVA Summary'!P$88:P$89)*(MONTH($E180)-1)/12)*$H180</f>
        <v>0</v>
      </c>
      <c r="V180" s="188">
        <f>(SUM('1.  LRAMVA Summary'!Q$55:Q$87)+SUM('1.  LRAMVA Summary'!Q$88:Q$89)*(MONTH($E180)-1)/12)*$H180</f>
        <v>0</v>
      </c>
      <c r="W180" s="189">
        <f>SUM(I180:V180)</f>
        <v>-232.21765080897507</v>
      </c>
    </row>
    <row r="181" spans="5:23">
      <c r="E181" s="172">
        <v>44593</v>
      </c>
      <c r="F181" s="172" t="s">
        <v>946</v>
      </c>
      <c r="G181" s="173" t="s">
        <v>854</v>
      </c>
      <c r="H181" s="196">
        <f t="shared" ref="H181:H182" si="101">$C$59/12</f>
        <v>4.75E-4</v>
      </c>
      <c r="I181" s="188">
        <f>(SUM('1.  LRAMVA Summary'!D$55:D$87)+SUM('1.  LRAMVA Summary'!D$88:D$89)*(MONTH($E181)-1)/12)*$H181</f>
        <v>0</v>
      </c>
      <c r="J181" s="188">
        <f>(SUM('1.  LRAMVA Summary'!E$55:E$87)+SUM('1.  LRAMVA Summary'!E$88:E$89)*(MONTH($E181)-1)/12)*$H181</f>
        <v>-14.48391243615003</v>
      </c>
      <c r="K181" s="188">
        <f>(SUM('1.  LRAMVA Summary'!F$55:F$87)+SUM('1.  LRAMVA Summary'!F$88:F$89)*(MONTH($E181)-1)/12)*$H181</f>
        <v>-1.4554354778133449</v>
      </c>
      <c r="L181" s="188">
        <f>(SUM('1.  LRAMVA Summary'!G$55:G$87)+SUM('1.  LRAMVA Summary'!G$88:G$89)*(MONTH($E181)-1)/12)*$H181</f>
        <v>-100.52997005183998</v>
      </c>
      <c r="M181" s="188">
        <f>(SUM('1.  LRAMVA Summary'!H$55:H$87)+SUM('1.  LRAMVA Summary'!H$88:H$89)*(MONTH($E181)-1)/12)*$H181</f>
        <v>-115.57629071887868</v>
      </c>
      <c r="N181" s="188">
        <f>(SUM('1.  LRAMVA Summary'!I$55:I$87)+SUM('1.  LRAMVA Summary'!I$88:I$89)*(MONTH($E181)-1)/12)*$H181</f>
        <v>-0.99024858302499996</v>
      </c>
      <c r="O181" s="188">
        <f>(SUM('1.  LRAMVA Summary'!J$55:J$87)+SUM('1.  LRAMVA Summary'!J$88:J$89)*(MONTH($E181)-1)/12)*$H181</f>
        <v>-11.216693798173655</v>
      </c>
      <c r="P181" s="188">
        <f>(SUM('1.  LRAMVA Summary'!K$55:K$87)+SUM('1.  LRAMVA Summary'!K$88:K$89)*(MONTH($E181)-1)/12)*$H181</f>
        <v>0</v>
      </c>
      <c r="Q181" s="188">
        <f>(SUM('1.  LRAMVA Summary'!L$55:L$87)+SUM('1.  LRAMVA Summary'!L$88:L$89)*(MONTH($E181)-1)/12)*$H181</f>
        <v>0</v>
      </c>
      <c r="R181" s="188">
        <f>(SUM('1.  LRAMVA Summary'!M$55:M$87)+SUM('1.  LRAMVA Summary'!M$88:M$89)*(MONTH($E181)-1)/12)*$H181</f>
        <v>0</v>
      </c>
      <c r="S181" s="188">
        <f>(SUM('1.  LRAMVA Summary'!N$55:N$87)+SUM('1.  LRAMVA Summary'!N$88:N$89)*(MONTH($E181)-1)/12)*$H181</f>
        <v>0</v>
      </c>
      <c r="T181" s="188">
        <f>(SUM('1.  LRAMVA Summary'!O$55:O$87)+SUM('1.  LRAMVA Summary'!O$88:O$89)*(MONTH($E181)-1)/12)*$H181</f>
        <v>0</v>
      </c>
      <c r="U181" s="188">
        <f>(SUM('1.  LRAMVA Summary'!P$55:P$87)+SUM('1.  LRAMVA Summary'!P$88:P$89)*(MONTH($E181)-1)/12)*$H181</f>
        <v>0</v>
      </c>
      <c r="V181" s="188">
        <f>(SUM('1.  LRAMVA Summary'!Q$55:Q$87)+SUM('1.  LRAMVA Summary'!Q$88:Q$89)*(MONTH($E181)-1)/12)*$H181</f>
        <v>0</v>
      </c>
      <c r="W181" s="189">
        <f t="shared" ref="W181:W190" si="102">SUM(I181:V181)</f>
        <v>-244.25255106588068</v>
      </c>
    </row>
    <row r="182" spans="5:23">
      <c r="E182" s="172">
        <v>44621</v>
      </c>
      <c r="F182" s="172" t="s">
        <v>946</v>
      </c>
      <c r="G182" s="173" t="s">
        <v>854</v>
      </c>
      <c r="H182" s="196">
        <f t="shared" si="101"/>
        <v>4.75E-4</v>
      </c>
      <c r="I182" s="188">
        <f>(SUM('1.  LRAMVA Summary'!D$55:D$87)+SUM('1.  LRAMVA Summary'!D$88:D$89)*(MONTH($E182)-1)/12)*$H182</f>
        <v>0</v>
      </c>
      <c r="J182" s="188">
        <f>(SUM('1.  LRAMVA Summary'!E$55:E$87)+SUM('1.  LRAMVA Summary'!E$88:E$89)*(MONTH($E182)-1)/12)*$H182</f>
        <v>-11.946843105900031</v>
      </c>
      <c r="K182" s="188">
        <f>(SUM('1.  LRAMVA Summary'!F$55:F$87)+SUM('1.  LRAMVA Summary'!F$88:F$89)*(MONTH($E182)-1)/12)*$H182</f>
        <v>0.78037094154832443</v>
      </c>
      <c r="L182" s="188">
        <f>(SUM('1.  LRAMVA Summary'!G$55:G$87)+SUM('1.  LRAMVA Summary'!G$88:G$89)*(MONTH($E182)-1)/12)*$H182</f>
        <v>-107.60095657356598</v>
      </c>
      <c r="M182" s="188">
        <f>(SUM('1.  LRAMVA Summary'!H$55:H$87)+SUM('1.  LRAMVA Summary'!H$88:H$89)*(MONTH($E182)-1)/12)*$H182</f>
        <v>-124.93027057597135</v>
      </c>
      <c r="N182" s="188">
        <f>(SUM('1.  LRAMVA Summary'!I$55:I$87)+SUM('1.  LRAMVA Summary'!I$88:I$89)*(MONTH($E182)-1)/12)*$H182</f>
        <v>-1.07180385005</v>
      </c>
      <c r="O182" s="188">
        <f>(SUM('1.  LRAMVA Summary'!J$55:J$87)+SUM('1.  LRAMVA Summary'!J$88:J$89)*(MONTH($E182)-1)/12)*$H182</f>
        <v>-11.517948158847311</v>
      </c>
      <c r="P182" s="188">
        <f>(SUM('1.  LRAMVA Summary'!K$55:K$87)+SUM('1.  LRAMVA Summary'!K$88:K$89)*(MONTH($E182)-1)/12)*$H182</f>
        <v>0</v>
      </c>
      <c r="Q182" s="188">
        <f>(SUM('1.  LRAMVA Summary'!L$55:L$87)+SUM('1.  LRAMVA Summary'!L$88:L$89)*(MONTH($E182)-1)/12)*$H182</f>
        <v>0</v>
      </c>
      <c r="R182" s="188">
        <f>(SUM('1.  LRAMVA Summary'!M$55:M$87)+SUM('1.  LRAMVA Summary'!M$88:M$89)*(MONTH($E182)-1)/12)*$H182</f>
        <v>0</v>
      </c>
      <c r="S182" s="188">
        <f>(SUM('1.  LRAMVA Summary'!N$55:N$87)+SUM('1.  LRAMVA Summary'!N$88:N$89)*(MONTH($E182)-1)/12)*$H182</f>
        <v>0</v>
      </c>
      <c r="T182" s="188">
        <f>(SUM('1.  LRAMVA Summary'!O$55:O$87)+SUM('1.  LRAMVA Summary'!O$88:O$89)*(MONTH($E182)-1)/12)*$H182</f>
        <v>0</v>
      </c>
      <c r="U182" s="188">
        <f>(SUM('1.  LRAMVA Summary'!P$55:P$87)+SUM('1.  LRAMVA Summary'!P$88:P$89)*(MONTH($E182)-1)/12)*$H182</f>
        <v>0</v>
      </c>
      <c r="V182" s="188">
        <f>(SUM('1.  LRAMVA Summary'!Q$55:Q$87)+SUM('1.  LRAMVA Summary'!Q$88:Q$89)*(MONTH($E182)-1)/12)*$H182</f>
        <v>0</v>
      </c>
      <c r="W182" s="189">
        <f t="shared" si="102"/>
        <v>-256.28745132278635</v>
      </c>
    </row>
    <row r="183" spans="5:23">
      <c r="E183" s="172">
        <v>44652</v>
      </c>
      <c r="F183" s="172" t="s">
        <v>946</v>
      </c>
      <c r="G183" s="173" t="s">
        <v>858</v>
      </c>
      <c r="H183" s="196">
        <f>$C$60/12</f>
        <v>8.5000000000000006E-4</v>
      </c>
      <c r="I183" s="188">
        <f>(SUM('1.  LRAMVA Summary'!D$55:D$87)+SUM('1.  LRAMVA Summary'!D$88:D$89)*(MONTH($E183)-1)/12)*$H183</f>
        <v>0</v>
      </c>
      <c r="J183" s="188">
        <f>(SUM('1.  LRAMVA Summary'!E$55:E$87)+SUM('1.  LRAMVA Summary'!E$88:E$89)*(MONTH($E183)-1)/12)*$H183</f>
        <v>-16.838542545900058</v>
      </c>
      <c r="K183" s="188">
        <f>(SUM('1.  LRAMVA Summary'!F$55:F$87)+SUM('1.  LRAMVA Summary'!F$88:F$89)*(MONTH($E183)-1)/12)*$H183</f>
        <v>5.3973700142599901</v>
      </c>
      <c r="L183" s="188">
        <f>(SUM('1.  LRAMVA Summary'!G$55:G$87)+SUM('1.  LRAMVA Summary'!G$88:G$89)*(MONTH($E183)-1)/12)*$H183</f>
        <v>-205.202424486312</v>
      </c>
      <c r="M183" s="188">
        <f>(SUM('1.  LRAMVA Summary'!H$55:H$87)+SUM('1.  LRAMVA Summary'!H$88:H$89)*(MONTH($E183)-1)/12)*$H183</f>
        <v>-240.29813235390407</v>
      </c>
      <c r="N183" s="188">
        <f>(SUM('1.  LRAMVA Summary'!I$55:I$87)+SUM('1.  LRAMVA Summary'!I$88:I$89)*(MONTH($E183)-1)/12)*$H183</f>
        <v>-2.0639057884500001</v>
      </c>
      <c r="O183" s="188">
        <f>(SUM('1.  LRAMVA Summary'!J$55:J$87)+SUM('1.  LRAMVA Summary'!J$88:J$89)*(MONTH($E183)-1)/12)*$H183</f>
        <v>-21.150151877037519</v>
      </c>
      <c r="P183" s="188">
        <f>(SUM('1.  LRAMVA Summary'!K$55:K$87)+SUM('1.  LRAMVA Summary'!K$88:K$89)*(MONTH($E183)-1)/12)*$H183</f>
        <v>0</v>
      </c>
      <c r="Q183" s="188">
        <f>(SUM('1.  LRAMVA Summary'!L$55:L$87)+SUM('1.  LRAMVA Summary'!L$88:L$89)*(MONTH($E183)-1)/12)*$H183</f>
        <v>0</v>
      </c>
      <c r="R183" s="188">
        <f>(SUM('1.  LRAMVA Summary'!M$55:M$87)+SUM('1.  LRAMVA Summary'!M$88:M$89)*(MONTH($E183)-1)/12)*$H183</f>
        <v>0</v>
      </c>
      <c r="S183" s="188">
        <f>(SUM('1.  LRAMVA Summary'!N$55:N$87)+SUM('1.  LRAMVA Summary'!N$88:N$89)*(MONTH($E183)-1)/12)*$H183</f>
        <v>0</v>
      </c>
      <c r="T183" s="188">
        <f>(SUM('1.  LRAMVA Summary'!O$55:O$87)+SUM('1.  LRAMVA Summary'!O$88:O$89)*(MONTH($E183)-1)/12)*$H183</f>
        <v>0</v>
      </c>
      <c r="U183" s="188">
        <f>(SUM('1.  LRAMVA Summary'!P$55:P$87)+SUM('1.  LRAMVA Summary'!P$88:P$89)*(MONTH($E183)-1)/12)*$H183</f>
        <v>0</v>
      </c>
      <c r="V183" s="188">
        <f>(SUM('1.  LRAMVA Summary'!Q$55:Q$87)+SUM('1.  LRAMVA Summary'!Q$88:Q$89)*(MONTH($E183)-1)/12)*$H183</f>
        <v>0</v>
      </c>
      <c r="W183" s="189">
        <f t="shared" si="102"/>
        <v>-480.1557870373436</v>
      </c>
    </row>
    <row r="184" spans="5:23">
      <c r="E184" s="172">
        <v>44682</v>
      </c>
      <c r="F184" s="172" t="s">
        <v>946</v>
      </c>
      <c r="G184" s="173" t="s">
        <v>858</v>
      </c>
      <c r="H184" s="196">
        <f t="shared" ref="H184:H185" si="103">$C$60/12</f>
        <v>8.5000000000000006E-4</v>
      </c>
      <c r="I184" s="188">
        <f>(SUM('1.  LRAMVA Summary'!D$55:D$87)+SUM('1.  LRAMVA Summary'!D$88:D$89)*(MONTH($E184)-1)/12)*$H184</f>
        <v>0</v>
      </c>
      <c r="J184" s="188">
        <f>(SUM('1.  LRAMVA Summary'!E$55:E$87)+SUM('1.  LRAMVA Summary'!E$88:E$89)*(MONTH($E184)-1)/12)*$H184</f>
        <v>-12.298523744400056</v>
      </c>
      <c r="K184" s="188">
        <f>(SUM('1.  LRAMVA Summary'!F$55:F$87)+SUM('1.  LRAMVA Summary'!F$88:F$89)*(MONTH($E184)-1)/12)*$H184</f>
        <v>9.3982867646966604</v>
      </c>
      <c r="L184" s="188">
        <f>(SUM('1.  LRAMVA Summary'!G$55:G$87)+SUM('1.  LRAMVA Summary'!G$88:G$89)*(MONTH($E184)-1)/12)*$H184</f>
        <v>-217.855768788348</v>
      </c>
      <c r="M184" s="188">
        <f>(SUM('1.  LRAMVA Summary'!H$55:H$87)+SUM('1.  LRAMVA Summary'!H$88:H$89)*(MONTH($E184)-1)/12)*$H184</f>
        <v>-257.03683315080673</v>
      </c>
      <c r="N184" s="188">
        <f>(SUM('1.  LRAMVA Summary'!I$55:I$87)+SUM('1.  LRAMVA Summary'!I$88:I$89)*(MONTH($E184)-1)/12)*$H184</f>
        <v>-2.2098467926000001</v>
      </c>
      <c r="O184" s="188">
        <f>(SUM('1.  LRAMVA Summary'!J$55:J$87)+SUM('1.  LRAMVA Summary'!J$88:J$89)*(MONTH($E184)-1)/12)*$H184</f>
        <v>-21.689238627716691</v>
      </c>
      <c r="P184" s="188">
        <f>(SUM('1.  LRAMVA Summary'!K$55:K$87)+SUM('1.  LRAMVA Summary'!K$88:K$89)*(MONTH($E184)-1)/12)*$H184</f>
        <v>0</v>
      </c>
      <c r="Q184" s="188">
        <f>(SUM('1.  LRAMVA Summary'!L$55:L$87)+SUM('1.  LRAMVA Summary'!L$88:L$89)*(MONTH($E184)-1)/12)*$H184</f>
        <v>0</v>
      </c>
      <c r="R184" s="188">
        <f>(SUM('1.  LRAMVA Summary'!M$55:M$87)+SUM('1.  LRAMVA Summary'!M$88:M$89)*(MONTH($E184)-1)/12)*$H184</f>
        <v>0</v>
      </c>
      <c r="S184" s="188">
        <f>(SUM('1.  LRAMVA Summary'!N$55:N$87)+SUM('1.  LRAMVA Summary'!N$88:N$89)*(MONTH($E184)-1)/12)*$H184</f>
        <v>0</v>
      </c>
      <c r="T184" s="188">
        <f>(SUM('1.  LRAMVA Summary'!O$55:O$87)+SUM('1.  LRAMVA Summary'!O$88:O$89)*(MONTH($E184)-1)/12)*$H184</f>
        <v>0</v>
      </c>
      <c r="U184" s="188">
        <f>(SUM('1.  LRAMVA Summary'!P$55:P$87)+SUM('1.  LRAMVA Summary'!P$88:P$89)*(MONTH($E184)-1)/12)*$H184</f>
        <v>0</v>
      </c>
      <c r="V184" s="188">
        <f>(SUM('1.  LRAMVA Summary'!Q$55:Q$87)+SUM('1.  LRAMVA Summary'!Q$88:Q$89)*(MONTH($E184)-1)/12)*$H184</f>
        <v>0</v>
      </c>
      <c r="W184" s="189">
        <f t="shared" si="102"/>
        <v>-501.69192433917482</v>
      </c>
    </row>
    <row r="185" spans="5:23">
      <c r="E185" s="172">
        <v>44713</v>
      </c>
      <c r="F185" s="172" t="s">
        <v>946</v>
      </c>
      <c r="G185" s="173" t="s">
        <v>858</v>
      </c>
      <c r="H185" s="196">
        <f t="shared" si="103"/>
        <v>8.5000000000000006E-4</v>
      </c>
      <c r="I185" s="188">
        <f>(SUM('1.  LRAMVA Summary'!D$55:D$87)+SUM('1.  LRAMVA Summary'!D$88:D$89)*(MONTH($E185)-1)/12)*$H185</f>
        <v>0</v>
      </c>
      <c r="J185" s="188">
        <f>(SUM('1.  LRAMVA Summary'!E$55:E$87)+SUM('1.  LRAMVA Summary'!E$88:E$89)*(MONTH($E185)-1)/12)*$H185</f>
        <v>-7.7585049429000561</v>
      </c>
      <c r="K185" s="188">
        <f>(SUM('1.  LRAMVA Summary'!F$55:F$87)+SUM('1.  LRAMVA Summary'!F$88:F$89)*(MONTH($E185)-1)/12)*$H185</f>
        <v>13.399203515133335</v>
      </c>
      <c r="L185" s="188">
        <f>(SUM('1.  LRAMVA Summary'!G$55:G$87)+SUM('1.  LRAMVA Summary'!G$88:G$89)*(MONTH($E185)-1)/12)*$H185</f>
        <v>-230.50911309038401</v>
      </c>
      <c r="M185" s="188">
        <f>(SUM('1.  LRAMVA Summary'!H$55:H$87)+SUM('1.  LRAMVA Summary'!H$88:H$89)*(MONTH($E185)-1)/12)*$H185</f>
        <v>-273.77553394770939</v>
      </c>
      <c r="N185" s="188">
        <f>(SUM('1.  LRAMVA Summary'!I$55:I$87)+SUM('1.  LRAMVA Summary'!I$88:I$89)*(MONTH($E185)-1)/12)*$H185</f>
        <v>-2.3557877967500001</v>
      </c>
      <c r="O185" s="188">
        <f>(SUM('1.  LRAMVA Summary'!J$55:J$87)+SUM('1.  LRAMVA Summary'!J$88:J$89)*(MONTH($E185)-1)/12)*$H185</f>
        <v>-22.228325378395866</v>
      </c>
      <c r="P185" s="188">
        <f>(SUM('1.  LRAMVA Summary'!K$55:K$87)+SUM('1.  LRAMVA Summary'!K$88:K$89)*(MONTH($E185)-1)/12)*$H185</f>
        <v>0</v>
      </c>
      <c r="Q185" s="188">
        <f>(SUM('1.  LRAMVA Summary'!L$55:L$87)+SUM('1.  LRAMVA Summary'!L$88:L$89)*(MONTH($E185)-1)/12)*$H185</f>
        <v>0</v>
      </c>
      <c r="R185" s="188">
        <f>(SUM('1.  LRAMVA Summary'!M$55:M$87)+SUM('1.  LRAMVA Summary'!M$88:M$89)*(MONTH($E185)-1)/12)*$H185</f>
        <v>0</v>
      </c>
      <c r="S185" s="188">
        <f>(SUM('1.  LRAMVA Summary'!N$55:N$87)+SUM('1.  LRAMVA Summary'!N$88:N$89)*(MONTH($E185)-1)/12)*$H185</f>
        <v>0</v>
      </c>
      <c r="T185" s="188">
        <f>(SUM('1.  LRAMVA Summary'!O$55:O$87)+SUM('1.  LRAMVA Summary'!O$88:O$89)*(MONTH($E185)-1)/12)*$H185</f>
        <v>0</v>
      </c>
      <c r="U185" s="188">
        <f>(SUM('1.  LRAMVA Summary'!P$55:P$87)+SUM('1.  LRAMVA Summary'!P$88:P$89)*(MONTH($E185)-1)/12)*$H185</f>
        <v>0</v>
      </c>
      <c r="V185" s="188">
        <f>(SUM('1.  LRAMVA Summary'!Q$55:Q$87)+SUM('1.  LRAMVA Summary'!Q$88:Q$89)*(MONTH($E185)-1)/12)*$H185</f>
        <v>0</v>
      </c>
      <c r="W185" s="189">
        <f t="shared" si="102"/>
        <v>-523.22806164100598</v>
      </c>
    </row>
    <row r="186" spans="5:23">
      <c r="E186" s="172">
        <v>44743</v>
      </c>
      <c r="F186" s="172" t="s">
        <v>946</v>
      </c>
      <c r="G186" s="173" t="s">
        <v>862</v>
      </c>
      <c r="H186" s="196">
        <f>$C$61/12</f>
        <v>1.8333333333333333E-3</v>
      </c>
      <c r="I186" s="188">
        <f>(SUM('1.  LRAMVA Summary'!D$55:D$87)+SUM('1.  LRAMVA Summary'!D$88:D$89)*(MONTH($E186)-1)/12)*$H186</f>
        <v>0</v>
      </c>
      <c r="J186" s="188">
        <f>(SUM('1.  LRAMVA Summary'!E$55:E$87)+SUM('1.  LRAMVA Summary'!E$88:E$89)*(MONTH($E186)-1)/12)*$H186</f>
        <v>-6.9418328540001193</v>
      </c>
      <c r="K186" s="188">
        <f>(SUM('1.  LRAMVA Summary'!F$55:F$87)+SUM('1.  LRAMVA Summary'!F$88:F$89)*(MONTH($E186)-1)/12)*$H186</f>
        <v>37.529671161033342</v>
      </c>
      <c r="L186" s="188">
        <f>(SUM('1.  LRAMVA Summary'!G$55:G$87)+SUM('1.  LRAMVA Summary'!G$88:G$89)*(MONTH($E186)-1)/12)*$H186</f>
        <v>-524.46804535619992</v>
      </c>
      <c r="M186" s="188">
        <f>(SUM('1.  LRAMVA Summary'!H$55:H$87)+SUM('1.  LRAMVA Summary'!H$88:H$89)*(MONTH($E186)-1)/12)*$H186</f>
        <v>-626.59932984132001</v>
      </c>
      <c r="N186" s="188">
        <f>(SUM('1.  LRAMVA Summary'!I$55:I$87)+SUM('1.  LRAMVA Summary'!I$88:I$89)*(MONTH($E186)-1)/12)*$H186</f>
        <v>-5.3958856489999993</v>
      </c>
      <c r="O186" s="188">
        <f>(SUM('1.  LRAMVA Summary'!J$55:J$87)+SUM('1.  LRAMVA Summary'!J$88:J$89)*(MONTH($E186)-1)/12)*$H186</f>
        <v>-49.106183023495177</v>
      </c>
      <c r="P186" s="188">
        <f>(SUM('1.  LRAMVA Summary'!K$55:K$87)+SUM('1.  LRAMVA Summary'!K$88:K$89)*(MONTH($E186)-1)/12)*$H186</f>
        <v>0</v>
      </c>
      <c r="Q186" s="188">
        <f>(SUM('1.  LRAMVA Summary'!L$55:L$87)+SUM('1.  LRAMVA Summary'!L$88:L$89)*(MONTH($E186)-1)/12)*$H186</f>
        <v>0</v>
      </c>
      <c r="R186" s="188">
        <f>(SUM('1.  LRAMVA Summary'!M$55:M$87)+SUM('1.  LRAMVA Summary'!M$88:M$89)*(MONTH($E186)-1)/12)*$H186</f>
        <v>0</v>
      </c>
      <c r="S186" s="188">
        <f>(SUM('1.  LRAMVA Summary'!N$55:N$87)+SUM('1.  LRAMVA Summary'!N$88:N$89)*(MONTH($E186)-1)/12)*$H186</f>
        <v>0</v>
      </c>
      <c r="T186" s="188">
        <f>(SUM('1.  LRAMVA Summary'!O$55:O$87)+SUM('1.  LRAMVA Summary'!O$88:O$89)*(MONTH($E186)-1)/12)*$H186</f>
        <v>0</v>
      </c>
      <c r="U186" s="188">
        <f>(SUM('1.  LRAMVA Summary'!P$55:P$87)+SUM('1.  LRAMVA Summary'!P$88:P$89)*(MONTH($E186)-1)/12)*$H186</f>
        <v>0</v>
      </c>
      <c r="V186" s="188">
        <f>(SUM('1.  LRAMVA Summary'!Q$55:Q$87)+SUM('1.  LRAMVA Summary'!Q$88:Q$89)*(MONTH($E186)-1)/12)*$H186</f>
        <v>0</v>
      </c>
      <c r="W186" s="189">
        <f t="shared" si="102"/>
        <v>-1174.9816055629819</v>
      </c>
    </row>
    <row r="187" spans="5:23">
      <c r="E187" s="172">
        <v>44774</v>
      </c>
      <c r="F187" s="172" t="s">
        <v>946</v>
      </c>
      <c r="G187" s="173" t="s">
        <v>862</v>
      </c>
      <c r="H187" s="196">
        <f t="shared" ref="H187:H188" si="104">$C$61/12</f>
        <v>1.8333333333333333E-3</v>
      </c>
      <c r="I187" s="188">
        <f>(SUM('1.  LRAMVA Summary'!D$55:D$87)+SUM('1.  LRAMVA Summary'!D$88:D$89)*(MONTH($E187)-1)/12)*$H187</f>
        <v>0</v>
      </c>
      <c r="J187" s="188">
        <f>(SUM('1.  LRAMVA Summary'!E$55:E$87)+SUM('1.  LRAMVA Summary'!E$88:E$89)*(MONTH($E187)-1)/12)*$H187</f>
        <v>2.8503645609998807</v>
      </c>
      <c r="K187" s="188">
        <f>(SUM('1.  LRAMVA Summary'!F$55:F$87)+SUM('1.  LRAMVA Summary'!F$88:F$89)*(MONTH($E187)-1)/12)*$H187</f>
        <v>46.159099446288913</v>
      </c>
      <c r="L187" s="188">
        <f>(SUM('1.  LRAMVA Summary'!G$55:G$87)+SUM('1.  LRAMVA Summary'!G$88:G$89)*(MONTH($E187)-1)/12)*$H187</f>
        <v>-551.75957228215998</v>
      </c>
      <c r="M187" s="188">
        <f>(SUM('1.  LRAMVA Summary'!H$55:H$87)+SUM('1.  LRAMVA Summary'!H$88:H$89)*(MONTH($E187)-1)/12)*$H187</f>
        <v>-662.70240999150224</v>
      </c>
      <c r="N187" s="188">
        <f>(SUM('1.  LRAMVA Summary'!I$55:I$87)+SUM('1.  LRAMVA Summary'!I$88:I$89)*(MONTH($E187)-1)/12)*$H187</f>
        <v>-5.7106603638333331</v>
      </c>
      <c r="O187" s="188">
        <f>(SUM('1.  LRAMVA Summary'!J$55:J$87)+SUM('1.  LRAMVA Summary'!J$88:J$89)*(MONTH($E187)-1)/12)*$H187</f>
        <v>-50.268919152411037</v>
      </c>
      <c r="P187" s="188">
        <f>(SUM('1.  LRAMVA Summary'!K$55:K$87)+SUM('1.  LRAMVA Summary'!K$88:K$89)*(MONTH($E187)-1)/12)*$H187</f>
        <v>0</v>
      </c>
      <c r="Q187" s="188">
        <f>(SUM('1.  LRAMVA Summary'!L$55:L$87)+SUM('1.  LRAMVA Summary'!L$88:L$89)*(MONTH($E187)-1)/12)*$H187</f>
        <v>0</v>
      </c>
      <c r="R187" s="188">
        <f>(SUM('1.  LRAMVA Summary'!M$55:M$87)+SUM('1.  LRAMVA Summary'!M$88:M$89)*(MONTH($E187)-1)/12)*$H187</f>
        <v>0</v>
      </c>
      <c r="S187" s="188">
        <f>(SUM('1.  LRAMVA Summary'!N$55:N$87)+SUM('1.  LRAMVA Summary'!N$88:N$89)*(MONTH($E187)-1)/12)*$H187</f>
        <v>0</v>
      </c>
      <c r="T187" s="188">
        <f>(SUM('1.  LRAMVA Summary'!O$55:O$87)+SUM('1.  LRAMVA Summary'!O$88:O$89)*(MONTH($E187)-1)/12)*$H187</f>
        <v>0</v>
      </c>
      <c r="U187" s="188">
        <f>(SUM('1.  LRAMVA Summary'!P$55:P$87)+SUM('1.  LRAMVA Summary'!P$88:P$89)*(MONTH($E187)-1)/12)*$H187</f>
        <v>0</v>
      </c>
      <c r="V187" s="188">
        <f>(SUM('1.  LRAMVA Summary'!Q$55:Q$87)+SUM('1.  LRAMVA Summary'!Q$88:Q$89)*(MONTH($E187)-1)/12)*$H187</f>
        <v>0</v>
      </c>
      <c r="W187" s="189">
        <f t="shared" si="102"/>
        <v>-1221.4320977826176</v>
      </c>
    </row>
    <row r="188" spans="5:23">
      <c r="E188" s="172">
        <v>44805</v>
      </c>
      <c r="F188" s="172" t="s">
        <v>946</v>
      </c>
      <c r="G188" s="173" t="s">
        <v>862</v>
      </c>
      <c r="H188" s="196">
        <f t="shared" si="104"/>
        <v>1.8333333333333333E-3</v>
      </c>
      <c r="I188" s="188">
        <f>(SUM('1.  LRAMVA Summary'!D$55:D$87)+SUM('1.  LRAMVA Summary'!D$88:D$89)*(MONTH($E188)-1)/12)*$H188</f>
        <v>0</v>
      </c>
      <c r="J188" s="188">
        <f>(SUM('1.  LRAMVA Summary'!E$55:E$87)+SUM('1.  LRAMVA Summary'!E$88:E$89)*(MONTH($E188)-1)/12)*$H188</f>
        <v>12.642561975999881</v>
      </c>
      <c r="K188" s="188">
        <f>(SUM('1.  LRAMVA Summary'!F$55:F$87)+SUM('1.  LRAMVA Summary'!F$88:F$89)*(MONTH($E188)-1)/12)*$H188</f>
        <v>54.78852773154447</v>
      </c>
      <c r="L188" s="188">
        <f>(SUM('1.  LRAMVA Summary'!G$55:G$87)+SUM('1.  LRAMVA Summary'!G$88:G$89)*(MONTH($E188)-1)/12)*$H188</f>
        <v>-579.05109920811992</v>
      </c>
      <c r="M188" s="188">
        <f>(SUM('1.  LRAMVA Summary'!H$55:H$87)+SUM('1.  LRAMVA Summary'!H$88:H$89)*(MONTH($E188)-1)/12)*$H188</f>
        <v>-698.80549014168457</v>
      </c>
      <c r="N188" s="188">
        <f>(SUM('1.  LRAMVA Summary'!I$55:I$87)+SUM('1.  LRAMVA Summary'!I$88:I$89)*(MONTH($E188)-1)/12)*$H188</f>
        <v>-6.0254350786666659</v>
      </c>
      <c r="O188" s="188">
        <f>(SUM('1.  LRAMVA Summary'!J$55:J$87)+SUM('1.  LRAMVA Summary'!J$88:J$89)*(MONTH($E188)-1)/12)*$H188</f>
        <v>-51.431655281326904</v>
      </c>
      <c r="P188" s="188">
        <f>(SUM('1.  LRAMVA Summary'!K$55:K$87)+SUM('1.  LRAMVA Summary'!K$88:K$89)*(MONTH($E188)-1)/12)*$H188</f>
        <v>0</v>
      </c>
      <c r="Q188" s="188">
        <f>(SUM('1.  LRAMVA Summary'!L$55:L$87)+SUM('1.  LRAMVA Summary'!L$88:L$89)*(MONTH($E188)-1)/12)*$H188</f>
        <v>0</v>
      </c>
      <c r="R188" s="188">
        <f>(SUM('1.  LRAMVA Summary'!M$55:M$87)+SUM('1.  LRAMVA Summary'!M$88:M$89)*(MONTH($E188)-1)/12)*$H188</f>
        <v>0</v>
      </c>
      <c r="S188" s="188">
        <f>(SUM('1.  LRAMVA Summary'!N$55:N$87)+SUM('1.  LRAMVA Summary'!N$88:N$89)*(MONTH($E188)-1)/12)*$H188</f>
        <v>0</v>
      </c>
      <c r="T188" s="188">
        <f>(SUM('1.  LRAMVA Summary'!O$55:O$87)+SUM('1.  LRAMVA Summary'!O$88:O$89)*(MONTH($E188)-1)/12)*$H188</f>
        <v>0</v>
      </c>
      <c r="U188" s="188">
        <f>(SUM('1.  LRAMVA Summary'!P$55:P$87)+SUM('1.  LRAMVA Summary'!P$88:P$89)*(MONTH($E188)-1)/12)*$H188</f>
        <v>0</v>
      </c>
      <c r="V188" s="188">
        <f>(SUM('1.  LRAMVA Summary'!Q$55:Q$87)+SUM('1.  LRAMVA Summary'!Q$88:Q$89)*(MONTH($E188)-1)/12)*$H188</f>
        <v>0</v>
      </c>
      <c r="W188" s="189">
        <f t="shared" si="102"/>
        <v>-1267.8825900022537</v>
      </c>
    </row>
    <row r="189" spans="5:23">
      <c r="E189" s="172">
        <v>44835</v>
      </c>
      <c r="F189" s="172" t="s">
        <v>946</v>
      </c>
      <c r="G189" s="173" t="s">
        <v>866</v>
      </c>
      <c r="H189" s="196">
        <f>$C$62/12</f>
        <v>3.225E-3</v>
      </c>
      <c r="I189" s="188">
        <f>(SUM('1.  LRAMVA Summary'!D$55:D$87)+SUM('1.  LRAMVA Summary'!D$88:D$89)*(MONTH($E189)-1)/12)*$H189</f>
        <v>0</v>
      </c>
      <c r="J189" s="188">
        <f>(SUM('1.  LRAMVA Summary'!E$55:E$87)+SUM('1.  LRAMVA Summary'!E$88:E$89)*(MONTH($E189)-1)/12)*$H189</f>
        <v>39.464781292349812</v>
      </c>
      <c r="K189" s="188">
        <f>(SUM('1.  LRAMVA Summary'!F$55:F$87)+SUM('1.  LRAMVA Summary'!F$88:F$89)*(MONTH($E189)-1)/12)*$H189</f>
        <v>111.55794990228007</v>
      </c>
      <c r="L189" s="188">
        <f>(SUM('1.  LRAMVA Summary'!G$55:G$87)+SUM('1.  LRAMVA Summary'!G$88:G$89)*(MONTH($E189)-1)/12)*$H189</f>
        <v>-1066.6118014267679</v>
      </c>
      <c r="M189" s="188">
        <f>(SUM('1.  LRAMVA Summary'!H$55:H$87)+SUM('1.  LRAMVA Summary'!H$88:H$89)*(MONTH($E189)-1)/12)*$H189</f>
        <v>-1292.7709850134202</v>
      </c>
      <c r="N189" s="188">
        <f>(SUM('1.  LRAMVA Summary'!I$55:I$87)+SUM('1.  LRAMVA Summary'!I$88:I$89)*(MONTH($E189)-1)/12)*$H189</f>
        <v>-11.153005409475</v>
      </c>
      <c r="O189" s="188">
        <f>(SUM('1.  LRAMVA Summary'!J$55:J$87)+SUM('1.  LRAMVA Summary'!J$88:J$89)*(MONTH($E189)-1)/12)*$H189</f>
        <v>-92.518315798927048</v>
      </c>
      <c r="P189" s="188">
        <f>(SUM('1.  LRAMVA Summary'!K$55:K$87)+SUM('1.  LRAMVA Summary'!K$88:K$89)*(MONTH($E189)-1)/12)*$H189</f>
        <v>0</v>
      </c>
      <c r="Q189" s="188">
        <f>(SUM('1.  LRAMVA Summary'!L$55:L$87)+SUM('1.  LRAMVA Summary'!L$88:L$89)*(MONTH($E189)-1)/12)*$H189</f>
        <v>0</v>
      </c>
      <c r="R189" s="188">
        <f>(SUM('1.  LRAMVA Summary'!M$55:M$87)+SUM('1.  LRAMVA Summary'!M$88:M$89)*(MONTH($E189)-1)/12)*$H189</f>
        <v>0</v>
      </c>
      <c r="S189" s="188">
        <f>(SUM('1.  LRAMVA Summary'!N$55:N$87)+SUM('1.  LRAMVA Summary'!N$88:N$89)*(MONTH($E189)-1)/12)*$H189</f>
        <v>0</v>
      </c>
      <c r="T189" s="188">
        <f>(SUM('1.  LRAMVA Summary'!O$55:O$87)+SUM('1.  LRAMVA Summary'!O$88:O$89)*(MONTH($E189)-1)/12)*$H189</f>
        <v>0</v>
      </c>
      <c r="U189" s="188">
        <f>(SUM('1.  LRAMVA Summary'!P$55:P$87)+SUM('1.  LRAMVA Summary'!P$88:P$89)*(MONTH($E189)-1)/12)*$H189</f>
        <v>0</v>
      </c>
      <c r="V189" s="188">
        <f>(SUM('1.  LRAMVA Summary'!Q$55:Q$87)+SUM('1.  LRAMVA Summary'!Q$88:Q$89)*(MONTH($E189)-1)/12)*$H189</f>
        <v>0</v>
      </c>
      <c r="W189" s="189">
        <f t="shared" si="102"/>
        <v>-2312.0313764539605</v>
      </c>
    </row>
    <row r="190" spans="5:23">
      <c r="E190" s="172">
        <v>44866</v>
      </c>
      <c r="F190" s="172" t="s">
        <v>946</v>
      </c>
      <c r="G190" s="173" t="s">
        <v>866</v>
      </c>
      <c r="H190" s="196">
        <f t="shared" ref="H190:H191" si="105">$C$62/12</f>
        <v>3.225E-3</v>
      </c>
      <c r="I190" s="188">
        <f>(SUM('1.  LRAMVA Summary'!D$55:D$87)+SUM('1.  LRAMVA Summary'!D$88:D$89)*(MONTH($E190)-1)/12)*$H190</f>
        <v>0</v>
      </c>
      <c r="J190" s="188">
        <f>(SUM('1.  LRAMVA Summary'!E$55:E$87)+SUM('1.  LRAMVA Summary'!E$88:E$89)*(MONTH($E190)-1)/12)*$H190</f>
        <v>56.690146745099788</v>
      </c>
      <c r="K190" s="188">
        <f>(SUM('1.  LRAMVA Summary'!F$55:F$87)+SUM('1.  LRAMVA Summary'!F$88:F$89)*(MONTH($E190)-1)/12)*$H190</f>
        <v>126.7378987495251</v>
      </c>
      <c r="L190" s="188">
        <f>(SUM('1.  LRAMVA Summary'!G$55:G$87)+SUM('1.  LRAMVA Summary'!G$88:G$89)*(MONTH($E190)-1)/12)*$H190</f>
        <v>-1114.6200783374338</v>
      </c>
      <c r="M190" s="188">
        <f>(SUM('1.  LRAMVA Summary'!H$55:H$87)+SUM('1.  LRAMVA Summary'!H$88:H$89)*(MONTH($E190)-1)/12)*$H190</f>
        <v>-1356.2795850957862</v>
      </c>
      <c r="N190" s="188">
        <f>(SUM('1.  LRAMVA Summary'!I$55:I$87)+SUM('1.  LRAMVA Summary'!I$88:I$89)*(MONTH($E190)-1)/12)*$H190</f>
        <v>-11.70672274875</v>
      </c>
      <c r="O190" s="188">
        <f>(SUM('1.  LRAMVA Summary'!J$55:J$87)+SUM('1.  LRAMVA Summary'!J$88:J$89)*(MONTH($E190)-1)/12)*$H190</f>
        <v>-94.563674352974488</v>
      </c>
      <c r="P190" s="188">
        <f>(SUM('1.  LRAMVA Summary'!K$55:K$87)+SUM('1.  LRAMVA Summary'!K$88:K$89)*(MONTH($E190)-1)/12)*$H190</f>
        <v>0</v>
      </c>
      <c r="Q190" s="188">
        <f>(SUM('1.  LRAMVA Summary'!L$55:L$87)+SUM('1.  LRAMVA Summary'!L$88:L$89)*(MONTH($E190)-1)/12)*$H190</f>
        <v>0</v>
      </c>
      <c r="R190" s="188">
        <f>(SUM('1.  LRAMVA Summary'!M$55:M$87)+SUM('1.  LRAMVA Summary'!M$88:M$89)*(MONTH($E190)-1)/12)*$H190</f>
        <v>0</v>
      </c>
      <c r="S190" s="188">
        <f>(SUM('1.  LRAMVA Summary'!N$55:N$87)+SUM('1.  LRAMVA Summary'!N$88:N$89)*(MONTH($E190)-1)/12)*$H190</f>
        <v>0</v>
      </c>
      <c r="T190" s="188">
        <f>(SUM('1.  LRAMVA Summary'!O$55:O$87)+SUM('1.  LRAMVA Summary'!O$88:O$89)*(MONTH($E190)-1)/12)*$H190</f>
        <v>0</v>
      </c>
      <c r="U190" s="188">
        <f>(SUM('1.  LRAMVA Summary'!P$55:P$87)+SUM('1.  LRAMVA Summary'!P$88:P$89)*(MONTH($E190)-1)/12)*$H190</f>
        <v>0</v>
      </c>
      <c r="V190" s="188">
        <f>(SUM('1.  LRAMVA Summary'!Q$55:Q$87)+SUM('1.  LRAMVA Summary'!Q$88:Q$89)*(MONTH($E190)-1)/12)*$H190</f>
        <v>0</v>
      </c>
      <c r="W190" s="189">
        <f t="shared" si="102"/>
        <v>-2393.7420150403195</v>
      </c>
    </row>
    <row r="191" spans="5:23">
      <c r="E191" s="172">
        <v>44896</v>
      </c>
      <c r="F191" s="172" t="s">
        <v>946</v>
      </c>
      <c r="G191" s="173" t="s">
        <v>866</v>
      </c>
      <c r="H191" s="196">
        <f t="shared" si="105"/>
        <v>3.225E-3</v>
      </c>
      <c r="I191" s="188">
        <f>(SUM('1.  LRAMVA Summary'!D$55:D$87)+SUM('1.  LRAMVA Summary'!D$88:D$89)*(MONTH($E191)-1)/12)*$H191</f>
        <v>0</v>
      </c>
      <c r="J191" s="188">
        <f>(SUM('1.  LRAMVA Summary'!E$55:E$87)+SUM('1.  LRAMVA Summary'!E$88:E$89)*(MONTH($E191)-1)/12)*$H191</f>
        <v>73.915512197849765</v>
      </c>
      <c r="K191" s="188">
        <f>(SUM('1.  LRAMVA Summary'!F$55:F$87)+SUM('1.  LRAMVA Summary'!F$88:F$89)*(MONTH($E191)-1)/12)*$H191</f>
        <v>141.91784759677012</v>
      </c>
      <c r="L191" s="188">
        <f>(SUM('1.  LRAMVA Summary'!G$55:G$87)+SUM('1.  LRAMVA Summary'!G$88:G$89)*(MONTH($E191)-1)/12)*$H191</f>
        <v>-1162.6283552481</v>
      </c>
      <c r="M191" s="188">
        <f>(SUM('1.  LRAMVA Summary'!H$55:H$87)+SUM('1.  LRAMVA Summary'!H$88:H$89)*(MONTH($E191)-1)/12)*$H191</f>
        <v>-1419.7881851781522</v>
      </c>
      <c r="N191" s="188">
        <f>(SUM('1.  LRAMVA Summary'!I$55:I$87)+SUM('1.  LRAMVA Summary'!I$88:I$89)*(MONTH($E191)-1)/12)*$H191</f>
        <v>-12.260440088025</v>
      </c>
      <c r="O191" s="188">
        <f>(SUM('1.  LRAMVA Summary'!J$55:J$87)+SUM('1.  LRAMVA Summary'!J$88:J$89)*(MONTH($E191)-1)/12)*$H191</f>
        <v>-96.609032907021955</v>
      </c>
      <c r="P191" s="188">
        <f>(SUM('1.  LRAMVA Summary'!K$55:K$87)+SUM('1.  LRAMVA Summary'!K$88:K$89)*(MONTH($E191)-1)/12)*$H191</f>
        <v>0</v>
      </c>
      <c r="Q191" s="188">
        <f>(SUM('1.  LRAMVA Summary'!L$55:L$87)+SUM('1.  LRAMVA Summary'!L$88:L$89)*(MONTH($E191)-1)/12)*$H191</f>
        <v>0</v>
      </c>
      <c r="R191" s="188">
        <f>(SUM('1.  LRAMVA Summary'!M$55:M$87)+SUM('1.  LRAMVA Summary'!M$88:M$89)*(MONTH($E191)-1)/12)*$H191</f>
        <v>0</v>
      </c>
      <c r="S191" s="188">
        <f>(SUM('1.  LRAMVA Summary'!N$55:N$87)+SUM('1.  LRAMVA Summary'!N$88:N$89)*(MONTH($E191)-1)/12)*$H191</f>
        <v>0</v>
      </c>
      <c r="T191" s="188">
        <f>(SUM('1.  LRAMVA Summary'!O$55:O$87)+SUM('1.  LRAMVA Summary'!O$88:O$89)*(MONTH($E191)-1)/12)*$H191</f>
        <v>0</v>
      </c>
      <c r="U191" s="188">
        <f>(SUM('1.  LRAMVA Summary'!P$55:P$87)+SUM('1.  LRAMVA Summary'!P$88:P$89)*(MONTH($E191)-1)/12)*$H191</f>
        <v>0</v>
      </c>
      <c r="V191" s="188">
        <f>(SUM('1.  LRAMVA Summary'!Q$55:Q$87)+SUM('1.  LRAMVA Summary'!Q$88:Q$89)*(MONTH($E191)-1)/12)*$H191</f>
        <v>0</v>
      </c>
      <c r="W191" s="189">
        <f>SUM(I191:V191)</f>
        <v>-2475.4526536266794</v>
      </c>
    </row>
    <row r="192" spans="5:23" ht="15" thickBot="1">
      <c r="E192" s="174" t="s">
        <v>947</v>
      </c>
      <c r="F192" s="174"/>
      <c r="G192" s="175"/>
      <c r="H192" s="176"/>
      <c r="I192" s="177">
        <f>SUM(I179:I191)</f>
        <v>0</v>
      </c>
      <c r="J192" s="177">
        <f>SUM(J179:J191)</f>
        <v>4.6588256614485459</v>
      </c>
      <c r="K192" s="177">
        <f t="shared" ref="K192:V192" si="106">SUM(K179:K191)</f>
        <v>522.21771801362934</v>
      </c>
      <c r="L192" s="177">
        <f t="shared" si="106"/>
        <v>-6468.3205777949715</v>
      </c>
      <c r="M192" s="177">
        <f t="shared" si="106"/>
        <v>-7759.0080666107451</v>
      </c>
      <c r="N192" s="177">
        <f t="shared" si="106"/>
        <v>-66.850248702625009</v>
      </c>
      <c r="O192" s="177">
        <f t="shared" si="106"/>
        <v>-593.25049470007775</v>
      </c>
      <c r="P192" s="177">
        <f t="shared" si="106"/>
        <v>0</v>
      </c>
      <c r="Q192" s="177">
        <f t="shared" si="106"/>
        <v>0</v>
      </c>
      <c r="R192" s="177">
        <f t="shared" si="106"/>
        <v>0</v>
      </c>
      <c r="S192" s="177">
        <f t="shared" si="106"/>
        <v>0</v>
      </c>
      <c r="T192" s="177">
        <f t="shared" si="106"/>
        <v>0</v>
      </c>
      <c r="U192" s="177">
        <f t="shared" si="106"/>
        <v>0</v>
      </c>
      <c r="V192" s="177">
        <f t="shared" si="106"/>
        <v>0</v>
      </c>
      <c r="W192" s="177">
        <f>SUM(W179:W191)</f>
        <v>-14360.552844133341</v>
      </c>
    </row>
    <row r="193" spans="5:23" ht="15" thickTop="1">
      <c r="E193" s="649" t="s">
        <v>208</v>
      </c>
      <c r="F193" s="649"/>
      <c r="G193" s="650"/>
      <c r="H193" s="651"/>
      <c r="I193" s="652"/>
      <c r="J193" s="652"/>
      <c r="K193" s="652"/>
      <c r="L193" s="652"/>
      <c r="M193" s="652"/>
      <c r="N193" s="652"/>
      <c r="O193" s="652"/>
      <c r="P193" s="652"/>
      <c r="Q193" s="652"/>
      <c r="R193" s="652"/>
      <c r="S193" s="652"/>
      <c r="T193" s="652"/>
      <c r="U193" s="652"/>
      <c r="V193" s="652"/>
      <c r="W193" s="653"/>
    </row>
    <row r="194" spans="5:23">
      <c r="E194" s="183" t="s">
        <v>948</v>
      </c>
      <c r="F194" s="183"/>
      <c r="G194" s="184"/>
      <c r="H194" s="185"/>
      <c r="I194" s="186">
        <f>I192+I193</f>
        <v>0</v>
      </c>
      <c r="J194" s="186">
        <f t="shared" ref="J194:U194" si="107">J192+J193</f>
        <v>4.6588256614485459</v>
      </c>
      <c r="K194" s="186">
        <f t="shared" si="107"/>
        <v>522.21771801362934</v>
      </c>
      <c r="L194" s="186">
        <f t="shared" si="107"/>
        <v>-6468.3205777949715</v>
      </c>
      <c r="M194" s="186">
        <f t="shared" si="107"/>
        <v>-7759.0080666107451</v>
      </c>
      <c r="N194" s="186">
        <f t="shared" si="107"/>
        <v>-66.850248702625009</v>
      </c>
      <c r="O194" s="186">
        <f t="shared" si="107"/>
        <v>-593.25049470007775</v>
      </c>
      <c r="P194" s="186">
        <f t="shared" si="107"/>
        <v>0</v>
      </c>
      <c r="Q194" s="186">
        <f t="shared" si="107"/>
        <v>0</v>
      </c>
      <c r="R194" s="186">
        <f t="shared" si="107"/>
        <v>0</v>
      </c>
      <c r="S194" s="186">
        <f t="shared" si="107"/>
        <v>0</v>
      </c>
      <c r="T194" s="186">
        <f t="shared" si="107"/>
        <v>0</v>
      </c>
      <c r="U194" s="186">
        <f t="shared" si="107"/>
        <v>0</v>
      </c>
      <c r="V194" s="186">
        <f>V192+V193</f>
        <v>0</v>
      </c>
      <c r="W194" s="186">
        <f>W192+W193</f>
        <v>-14360.552844133341</v>
      </c>
    </row>
    <row r="195" spans="5:23">
      <c r="E195" s="172">
        <v>44927</v>
      </c>
      <c r="F195" s="172" t="s">
        <v>949</v>
      </c>
      <c r="G195" s="173" t="s">
        <v>854</v>
      </c>
      <c r="H195" s="196">
        <f>$C$63/12</f>
        <v>3.9416666666666671E-3</v>
      </c>
      <c r="I195" s="188">
        <f>(SUM('1.  LRAMVA Summary'!D$55:D$90)+SUM('1.  LRAMVA Summary'!D$91:D$92)*(MONTH($E195)-1)/12)*$H195</f>
        <v>0</v>
      </c>
      <c r="J195" s="188">
        <f>(SUM('1.  LRAMVA Summary'!E$55:E$90)+SUM('1.  LRAMVA Summary'!E$91:E$92)*(MONTH($E195)-1)/12)*$H195</f>
        <v>111.39440601739976</v>
      </c>
      <c r="K195" s="188">
        <f>(SUM('1.  LRAMVA Summary'!F$55:F$90)+SUM('1.  LRAMVA Summary'!F$91:F$92)*(MONTH($E195)-1)/12)*$H195</f>
        <v>192.00841787601851</v>
      </c>
      <c r="L195" s="188">
        <f>(SUM('1.  LRAMVA Summary'!G$55:G$90)+SUM('1.  LRAMVA Summary'!G$91:G$92)*(MONTH($E195)-1)/12)*$H195</f>
        <v>-1479.6669948607141</v>
      </c>
      <c r="M195" s="188">
        <f>(SUM('1.  LRAMVA Summary'!H$55:H$90)+SUM('1.  LRAMVA Summary'!H$91:H$92)*(MONTH($E195)-1)/12)*$H195</f>
        <v>-1812.918293096189</v>
      </c>
      <c r="N195" s="188">
        <f>(SUM('1.  LRAMVA Summary'!I$55:I$90)+SUM('1.  LRAMVA Summary'!I$91:I$92)*(MONTH($E195)-1)/12)*$H195</f>
        <v>-15.6617479667</v>
      </c>
      <c r="O195" s="188">
        <f>(SUM('1.  LRAMVA Summary'!J$55:J$90)+SUM('1.  LRAMVA Summary'!J$91:J$92)*(MONTH($E195)-1)/12)*$H195</f>
        <v>-120.57758956352927</v>
      </c>
      <c r="P195" s="188">
        <f>(SUM('1.  LRAMVA Summary'!K$55:K$90)+SUM('1.  LRAMVA Summary'!K$91:K$92)*(MONTH($E195)-1)/12)*$H195</f>
        <v>0</v>
      </c>
      <c r="Q195" s="188">
        <f>(SUM('1.  LRAMVA Summary'!L$55:L$90)+SUM('1.  LRAMVA Summary'!L$91:L$92)*(MONTH($E195)-1)/12)*$H195</f>
        <v>0</v>
      </c>
      <c r="R195" s="188">
        <f>(SUM('1.  LRAMVA Summary'!M$55:M$90)+SUM('1.  LRAMVA Summary'!M$91:M$92)*(MONTH($E195)-1)/12)*$H195</f>
        <v>0</v>
      </c>
      <c r="S195" s="188">
        <f>(SUM('1.  LRAMVA Summary'!N$55:N$90)+SUM('1.  LRAMVA Summary'!N$91:N$92)*(MONTH($E195)-1)/12)*$H195</f>
        <v>0</v>
      </c>
      <c r="T195" s="188">
        <f>(SUM('1.  LRAMVA Summary'!O$55:O$90)+SUM('1.  LRAMVA Summary'!O$91:O$92)*(MONTH($E195)-1)/12)*$H195</f>
        <v>0</v>
      </c>
      <c r="U195" s="188">
        <f>(SUM('1.  LRAMVA Summary'!P$55:P$90)+SUM('1.  LRAMVA Summary'!P$91:P$92)*(MONTH($E195)-1)/12)*$H195</f>
        <v>0</v>
      </c>
      <c r="V195" s="188">
        <f>(SUM('1.  LRAMVA Summary'!Q$55:Q$90)+SUM('1.  LRAMVA Summary'!Q$91:Q$92)*(MONTH($E195)-1)/12)*$H195</f>
        <v>0</v>
      </c>
      <c r="W195" s="188">
        <f>(SUM('1.  LRAMVA Summary'!R$55:R$90)+SUM('1.  LRAMVA Summary'!R$91:R$92)*(MONTH($E195)-1)/12)*$H195</f>
        <v>-3125.4218015937149</v>
      </c>
    </row>
    <row r="196" spans="5:23">
      <c r="E196" s="172">
        <v>44958</v>
      </c>
      <c r="F196" s="172" t="s">
        <v>949</v>
      </c>
      <c r="G196" s="173" t="s">
        <v>854</v>
      </c>
      <c r="H196" s="196">
        <f>$C$63/12</f>
        <v>3.9416666666666671E-3</v>
      </c>
      <c r="I196" s="188">
        <f>(SUM('1.  LRAMVA Summary'!D$55:D$90)+SUM('1.  LRAMVA Summary'!D$91:D$92)*(MONTH($E196)-1)/12)*$H196</f>
        <v>0</v>
      </c>
      <c r="J196" s="188">
        <f>(SUM('1.  LRAMVA Summary'!E$55:E$90)+SUM('1.  LRAMVA Summary'!E$91:E$92)*(MONTH($E196)-1)/12)*$H196</f>
        <v>177.01100021302477</v>
      </c>
      <c r="K196" s="188">
        <f>(SUM('1.  LRAMVA Summary'!F$55:F$90)+SUM('1.  LRAMVA Summary'!F$91:F$92)*(MONTH($E196)-1)/12)*$H196</f>
        <v>234.09393220753239</v>
      </c>
      <c r="L196" s="188">
        <f>(SUM('1.  LRAMVA Summary'!G$55:G$90)+SUM('1.  LRAMVA Summary'!G$91:G$92)*(MONTH($E196)-1)/12)*$H196</f>
        <v>-1530.8539465161298</v>
      </c>
      <c r="M196" s="188">
        <f>(SUM('1.  LRAMVA Summary'!H$55:H$90)+SUM('1.  LRAMVA Summary'!H$91:H$92)*(MONTH($E196)-1)/12)*$H196</f>
        <v>-1800.0981453884344</v>
      </c>
      <c r="N196" s="188">
        <f>(SUM('1.  LRAMVA Summary'!I$55:I$90)+SUM('1.  LRAMVA Summary'!I$91:I$92)*(MONTH($E196)-1)/12)*$H196</f>
        <v>-16.386405352212499</v>
      </c>
      <c r="O196" s="188">
        <f>(SUM('1.  LRAMVA Summary'!J$55:J$90)+SUM('1.  LRAMVA Summary'!J$91:J$92)*(MONTH($E196)-1)/12)*$H196</f>
        <v>-120.78438959972583</v>
      </c>
      <c r="P196" s="188">
        <f>(SUM('1.  LRAMVA Summary'!K$55:K$90)+SUM('1.  LRAMVA Summary'!K$91:K$92)*(MONTH($E196)-1)/12)*$H196</f>
        <v>0</v>
      </c>
      <c r="Q196" s="188">
        <f>(SUM('1.  LRAMVA Summary'!L$55:L$90)+SUM('1.  LRAMVA Summary'!L$91:L$92)*(MONTH($E196)-1)/12)*$H196</f>
        <v>0</v>
      </c>
      <c r="R196" s="188">
        <f>(SUM('1.  LRAMVA Summary'!M$55:M$90)+SUM('1.  LRAMVA Summary'!M$91:M$92)*(MONTH($E196)-1)/12)*$H196</f>
        <v>0</v>
      </c>
      <c r="S196" s="188">
        <f>(SUM('1.  LRAMVA Summary'!N$55:N$90)+SUM('1.  LRAMVA Summary'!N$91:N$92)*(MONTH($E196)-1)/12)*$H196</f>
        <v>0</v>
      </c>
      <c r="T196" s="188">
        <f>(SUM('1.  LRAMVA Summary'!O$55:O$90)+SUM('1.  LRAMVA Summary'!O$91:O$92)*(MONTH($E196)-1)/12)*$H196</f>
        <v>0</v>
      </c>
      <c r="U196" s="188">
        <f>(SUM('1.  LRAMVA Summary'!P$55:P$90)+SUM('1.  LRAMVA Summary'!P$91:P$92)*(MONTH($E196)-1)/12)*$H196</f>
        <v>0</v>
      </c>
      <c r="V196" s="188">
        <f>(SUM('1.  LRAMVA Summary'!Q$55:Q$90)+SUM('1.  LRAMVA Summary'!Q$91:Q$92)*(MONTH($E196)-1)/12)*$H196</f>
        <v>0</v>
      </c>
      <c r="W196" s="188">
        <f>(SUM('1.  LRAMVA Summary'!R$55:R$90)+SUM('1.  LRAMVA Summary'!R$91:R$92)*(MONTH($E196)-1)/12)*$H196</f>
        <v>-3057.0179544359466</v>
      </c>
    </row>
    <row r="197" spans="5:23">
      <c r="E197" s="172">
        <v>44986</v>
      </c>
      <c r="F197" s="172" t="s">
        <v>949</v>
      </c>
      <c r="G197" s="173" t="s">
        <v>854</v>
      </c>
      <c r="H197" s="196">
        <f>$C$63/12</f>
        <v>3.9416666666666671E-3</v>
      </c>
      <c r="I197" s="188">
        <f>(SUM('1.  LRAMVA Summary'!D$55:D$90)+SUM('1.  LRAMVA Summary'!D$91:D$92)*(MONTH($E197)-1)/12)*$H197</f>
        <v>0</v>
      </c>
      <c r="J197" s="188">
        <f>(SUM('1.  LRAMVA Summary'!E$55:E$90)+SUM('1.  LRAMVA Summary'!E$91:E$92)*(MONTH($E197)-1)/12)*$H197</f>
        <v>242.62759440864977</v>
      </c>
      <c r="K197" s="188">
        <f>(SUM('1.  LRAMVA Summary'!F$55:F$90)+SUM('1.  LRAMVA Summary'!F$91:F$92)*(MONTH($E197)-1)/12)*$H197</f>
        <v>276.1794465390463</v>
      </c>
      <c r="L197" s="188">
        <f>(SUM('1.  LRAMVA Summary'!G$55:G$90)+SUM('1.  LRAMVA Summary'!G$91:G$92)*(MONTH($E197)-1)/12)*$H197</f>
        <v>-1582.0408981715459</v>
      </c>
      <c r="M197" s="188">
        <f>(SUM('1.  LRAMVA Summary'!H$55:H$90)+SUM('1.  LRAMVA Summary'!H$91:H$92)*(MONTH($E197)-1)/12)*$H197</f>
        <v>-1787.2779976806801</v>
      </c>
      <c r="N197" s="188">
        <f>(SUM('1.  LRAMVA Summary'!I$55:I$90)+SUM('1.  LRAMVA Summary'!I$91:I$92)*(MONTH($E197)-1)/12)*$H197</f>
        <v>-17.111062737725003</v>
      </c>
      <c r="O197" s="188">
        <f>(SUM('1.  LRAMVA Summary'!J$55:J$90)+SUM('1.  LRAMVA Summary'!J$91:J$92)*(MONTH($E197)-1)/12)*$H197</f>
        <v>-120.99118963592238</v>
      </c>
      <c r="P197" s="188">
        <f>(SUM('1.  LRAMVA Summary'!K$55:K$90)+SUM('1.  LRAMVA Summary'!K$91:K$92)*(MONTH($E197)-1)/12)*$H197</f>
        <v>0</v>
      </c>
      <c r="Q197" s="188">
        <f>(SUM('1.  LRAMVA Summary'!L$55:L$90)+SUM('1.  LRAMVA Summary'!L$91:L$92)*(MONTH($E197)-1)/12)*$H197</f>
        <v>0</v>
      </c>
      <c r="R197" s="188">
        <f>(SUM('1.  LRAMVA Summary'!M$55:M$90)+SUM('1.  LRAMVA Summary'!M$91:M$92)*(MONTH($E197)-1)/12)*$H197</f>
        <v>0</v>
      </c>
      <c r="S197" s="188">
        <f>(SUM('1.  LRAMVA Summary'!N$55:N$90)+SUM('1.  LRAMVA Summary'!N$91:N$92)*(MONTH($E197)-1)/12)*$H197</f>
        <v>0</v>
      </c>
      <c r="T197" s="188">
        <f>(SUM('1.  LRAMVA Summary'!O$55:O$90)+SUM('1.  LRAMVA Summary'!O$91:O$92)*(MONTH($E197)-1)/12)*$H197</f>
        <v>0</v>
      </c>
      <c r="U197" s="188">
        <f>(SUM('1.  LRAMVA Summary'!P$55:P$90)+SUM('1.  LRAMVA Summary'!P$91:P$92)*(MONTH($E197)-1)/12)*$H197</f>
        <v>0</v>
      </c>
      <c r="V197" s="188">
        <f>(SUM('1.  LRAMVA Summary'!Q$55:Q$90)+SUM('1.  LRAMVA Summary'!Q$91:Q$92)*(MONTH($E197)-1)/12)*$H197</f>
        <v>0</v>
      </c>
      <c r="W197" s="188">
        <f>(SUM('1.  LRAMVA Summary'!R$55:R$90)+SUM('1.  LRAMVA Summary'!R$91:R$92)*(MONTH($E197)-1)/12)*$H197</f>
        <v>-2988.6141072781779</v>
      </c>
    </row>
    <row r="198" spans="5:23">
      <c r="E198" s="172">
        <v>45017</v>
      </c>
      <c r="F198" s="172" t="s">
        <v>949</v>
      </c>
      <c r="G198" s="173" t="s">
        <v>858</v>
      </c>
      <c r="H198" s="196">
        <f>$C$64/12</f>
        <v>4.15E-3</v>
      </c>
      <c r="I198" s="188">
        <f>(SUM('1.  LRAMVA Summary'!D$55:D$90)+SUM('1.  LRAMVA Summary'!D$91:D$92)*(MONTH($E198)-1)/12)*$H198</f>
        <v>0</v>
      </c>
      <c r="J198" s="188">
        <f>(SUM('1.  LRAMVA Summary'!E$55:E$90)+SUM('1.  LRAMVA Summary'!E$91:E$92)*(MONTH($E198)-1)/12)*$H198</f>
        <v>324.53616474614978</v>
      </c>
      <c r="K198" s="188">
        <f>(SUM('1.  LRAMVA Summary'!F$55:F$90)+SUM('1.  LRAMVA Summary'!F$91:F$92)*(MONTH($E198)-1)/12)*$H198</f>
        <v>335.08657613856019</v>
      </c>
      <c r="L198" s="188">
        <f>(SUM('1.  LRAMVA Summary'!G$55:G$90)+SUM('1.  LRAMVA Summary'!G$91:G$92)*(MONTH($E198)-1)/12)*$H198</f>
        <v>-1719.5506748706698</v>
      </c>
      <c r="M198" s="188">
        <f>(SUM('1.  LRAMVA Summary'!H$55:H$90)+SUM('1.  LRAMVA Summary'!H$91:H$92)*(MONTH($E198)-1)/12)*$H198</f>
        <v>-1868.2452627621922</v>
      </c>
      <c r="N198" s="188">
        <f>(SUM('1.  LRAMVA Summary'!I$55:I$90)+SUM('1.  LRAMVA Summary'!I$91:I$92)*(MONTH($E198)-1)/12)*$H198</f>
        <v>-18.778411461674999</v>
      </c>
      <c r="O198" s="188">
        <f>(SUM('1.  LRAMVA Summary'!J$55:J$90)+SUM('1.  LRAMVA Summary'!J$91:J$92)*(MONTH($E198)-1)/12)*$H198</f>
        <v>-127.6038030797362</v>
      </c>
      <c r="P198" s="188">
        <f>(SUM('1.  LRAMVA Summary'!K$55:K$90)+SUM('1.  LRAMVA Summary'!K$91:K$92)*(MONTH($E198)-1)/12)*$H198</f>
        <v>0</v>
      </c>
      <c r="Q198" s="188">
        <f>(SUM('1.  LRAMVA Summary'!L$55:L$90)+SUM('1.  LRAMVA Summary'!L$91:L$92)*(MONTH($E198)-1)/12)*$H198</f>
        <v>0</v>
      </c>
      <c r="R198" s="188">
        <f>(SUM('1.  LRAMVA Summary'!M$55:M$90)+SUM('1.  LRAMVA Summary'!M$91:M$92)*(MONTH($E198)-1)/12)*$H198</f>
        <v>0</v>
      </c>
      <c r="S198" s="188">
        <f>(SUM('1.  LRAMVA Summary'!N$55:N$90)+SUM('1.  LRAMVA Summary'!N$91:N$92)*(MONTH($E198)-1)/12)*$H198</f>
        <v>0</v>
      </c>
      <c r="T198" s="188">
        <f>(SUM('1.  LRAMVA Summary'!O$55:O$90)+SUM('1.  LRAMVA Summary'!O$91:O$92)*(MONTH($E198)-1)/12)*$H198</f>
        <v>0</v>
      </c>
      <c r="U198" s="188">
        <f>(SUM('1.  LRAMVA Summary'!P$55:P$90)+SUM('1.  LRAMVA Summary'!P$91:P$92)*(MONTH($E198)-1)/12)*$H198</f>
        <v>0</v>
      </c>
      <c r="V198" s="188">
        <f>(SUM('1.  LRAMVA Summary'!Q$55:Q$90)+SUM('1.  LRAMVA Summary'!Q$91:Q$92)*(MONTH($E198)-1)/12)*$H198</f>
        <v>0</v>
      </c>
      <c r="W198" s="188">
        <f>(SUM('1.  LRAMVA Summary'!R$55:R$90)+SUM('1.  LRAMVA Summary'!R$91:R$92)*(MONTH($E198)-1)/12)*$H198</f>
        <v>-3074.5554112895643</v>
      </c>
    </row>
    <row r="199" spans="5:23">
      <c r="E199" s="172">
        <v>45047</v>
      </c>
      <c r="F199" s="172" t="s">
        <v>949</v>
      </c>
      <c r="G199" s="173" t="s">
        <v>858</v>
      </c>
      <c r="H199" s="196">
        <f>$C$64/12</f>
        <v>4.15E-3</v>
      </c>
      <c r="I199" s="188">
        <f>(SUM('1.  LRAMVA Summary'!D$55:D$90)+SUM('1.  LRAMVA Summary'!D$91:D$92)*(MONTH($E199)-1)/12)*$H199</f>
        <v>0</v>
      </c>
      <c r="J199" s="188">
        <f>(SUM('1.  LRAMVA Summary'!E$55:E$90)+SUM('1.  LRAMVA Summary'!E$91:E$92)*(MONTH($E199)-1)/12)*$H199</f>
        <v>393.62086645739976</v>
      </c>
      <c r="K199" s="188">
        <f>(SUM('1.  LRAMVA Summary'!F$55:F$90)+SUM('1.  LRAMVA Summary'!F$91:F$92)*(MONTH($E199)-1)/12)*$H199</f>
        <v>379.39648340514344</v>
      </c>
      <c r="L199" s="188">
        <f>(SUM('1.  LRAMVA Summary'!G$55:G$90)+SUM('1.  LRAMVA Summary'!G$91:G$92)*(MONTH($E199)-1)/12)*$H199</f>
        <v>-1773.4430679455052</v>
      </c>
      <c r="M199" s="188">
        <f>(SUM('1.  LRAMVA Summary'!H$55:H$90)+SUM('1.  LRAMVA Summary'!H$91:H$92)*(MONTH($E199)-1)/12)*$H199</f>
        <v>-1854.7475173954656</v>
      </c>
      <c r="N199" s="188">
        <f>(SUM('1.  LRAMVA Summary'!I$55:I$90)+SUM('1.  LRAMVA Summary'!I$91:I$92)*(MONTH($E199)-1)/12)*$H199</f>
        <v>-19.541369977499997</v>
      </c>
      <c r="O199" s="188">
        <f>(SUM('1.  LRAMVA Summary'!J$55:J$90)+SUM('1.  LRAMVA Summary'!J$91:J$92)*(MONTH($E199)-1)/12)*$H199</f>
        <v>-127.82153335040401</v>
      </c>
      <c r="P199" s="188">
        <f>(SUM('1.  LRAMVA Summary'!K$55:K$90)+SUM('1.  LRAMVA Summary'!K$91:K$92)*(MONTH($E199)-1)/12)*$H199</f>
        <v>0</v>
      </c>
      <c r="Q199" s="188">
        <f>(SUM('1.  LRAMVA Summary'!L$55:L$90)+SUM('1.  LRAMVA Summary'!L$91:L$92)*(MONTH($E199)-1)/12)*$H199</f>
        <v>0</v>
      </c>
      <c r="R199" s="188">
        <f>(SUM('1.  LRAMVA Summary'!M$55:M$90)+SUM('1.  LRAMVA Summary'!M$91:M$92)*(MONTH($E199)-1)/12)*$H199</f>
        <v>0</v>
      </c>
      <c r="S199" s="188">
        <f>(SUM('1.  LRAMVA Summary'!N$55:N$90)+SUM('1.  LRAMVA Summary'!N$91:N$92)*(MONTH($E199)-1)/12)*$H199</f>
        <v>0</v>
      </c>
      <c r="T199" s="188">
        <f>(SUM('1.  LRAMVA Summary'!O$55:O$90)+SUM('1.  LRAMVA Summary'!O$91:O$92)*(MONTH($E199)-1)/12)*$H199</f>
        <v>0</v>
      </c>
      <c r="U199" s="188">
        <f>(SUM('1.  LRAMVA Summary'!P$55:P$90)+SUM('1.  LRAMVA Summary'!P$91:P$92)*(MONTH($E199)-1)/12)*$H199</f>
        <v>0</v>
      </c>
      <c r="V199" s="188">
        <f>(SUM('1.  LRAMVA Summary'!Q$55:Q$90)+SUM('1.  LRAMVA Summary'!Q$91:Q$92)*(MONTH($E199)-1)/12)*$H199</f>
        <v>0</v>
      </c>
      <c r="W199" s="188">
        <f>(SUM('1.  LRAMVA Summary'!R$55:R$90)+SUM('1.  LRAMVA Summary'!R$91:R$92)*(MONTH($E199)-1)/12)*$H199</f>
        <v>-3002.5361388063325</v>
      </c>
    </row>
    <row r="200" spans="5:23">
      <c r="E200" s="172">
        <v>45078</v>
      </c>
      <c r="F200" s="172" t="s">
        <v>949</v>
      </c>
      <c r="G200" s="173" t="s">
        <v>858</v>
      </c>
      <c r="H200" s="196">
        <f>$C$64/12</f>
        <v>4.15E-3</v>
      </c>
      <c r="I200" s="188">
        <f>(SUM('1.  LRAMVA Summary'!D$55:D$90)+SUM('1.  LRAMVA Summary'!D$91:D$92)*(MONTH($E200)-1)/12)*$H200</f>
        <v>0</v>
      </c>
      <c r="J200" s="188">
        <f>(SUM('1.  LRAMVA Summary'!E$55:E$90)+SUM('1.  LRAMVA Summary'!E$91:E$92)*(MONTH($E200)-1)/12)*$H200</f>
        <v>462.70556816864973</v>
      </c>
      <c r="K200" s="188">
        <f>(SUM('1.  LRAMVA Summary'!F$55:F$90)+SUM('1.  LRAMVA Summary'!F$91:F$92)*(MONTH($E200)-1)/12)*$H200</f>
        <v>423.70639067172681</v>
      </c>
      <c r="L200" s="188">
        <f>(SUM('1.  LRAMVA Summary'!G$55:G$90)+SUM('1.  LRAMVA Summary'!G$91:G$92)*(MONTH($E200)-1)/12)*$H200</f>
        <v>-1827.3354610203405</v>
      </c>
      <c r="M200" s="188">
        <f>(SUM('1.  LRAMVA Summary'!H$55:H$90)+SUM('1.  LRAMVA Summary'!H$91:H$92)*(MONTH($E200)-1)/12)*$H200</f>
        <v>-1841.2497720287388</v>
      </c>
      <c r="N200" s="188">
        <f>(SUM('1.  LRAMVA Summary'!I$55:I$90)+SUM('1.  LRAMVA Summary'!I$91:I$92)*(MONTH($E200)-1)/12)*$H200</f>
        <v>-20.304328493324999</v>
      </c>
      <c r="O200" s="188">
        <f>(SUM('1.  LRAMVA Summary'!J$55:J$90)+SUM('1.  LRAMVA Summary'!J$91:J$92)*(MONTH($E200)-1)/12)*$H200</f>
        <v>-128.03926362107185</v>
      </c>
      <c r="P200" s="188">
        <f>(SUM('1.  LRAMVA Summary'!K$55:K$90)+SUM('1.  LRAMVA Summary'!K$91:K$92)*(MONTH($E200)-1)/12)*$H200</f>
        <v>0</v>
      </c>
      <c r="Q200" s="188">
        <f>(SUM('1.  LRAMVA Summary'!L$55:L$90)+SUM('1.  LRAMVA Summary'!L$91:L$92)*(MONTH($E200)-1)/12)*$H200</f>
        <v>0</v>
      </c>
      <c r="R200" s="188">
        <f>(SUM('1.  LRAMVA Summary'!M$55:M$90)+SUM('1.  LRAMVA Summary'!M$91:M$92)*(MONTH($E200)-1)/12)*$H200</f>
        <v>0</v>
      </c>
      <c r="S200" s="188">
        <f>(SUM('1.  LRAMVA Summary'!N$55:N$90)+SUM('1.  LRAMVA Summary'!N$91:N$92)*(MONTH($E200)-1)/12)*$H200</f>
        <v>0</v>
      </c>
      <c r="T200" s="188">
        <f>(SUM('1.  LRAMVA Summary'!O$55:O$90)+SUM('1.  LRAMVA Summary'!O$91:O$92)*(MONTH($E200)-1)/12)*$H200</f>
        <v>0</v>
      </c>
      <c r="U200" s="188">
        <f>(SUM('1.  LRAMVA Summary'!P$55:P$90)+SUM('1.  LRAMVA Summary'!P$91:P$92)*(MONTH($E200)-1)/12)*$H200</f>
        <v>0</v>
      </c>
      <c r="V200" s="188">
        <f>(SUM('1.  LRAMVA Summary'!Q$55:Q$90)+SUM('1.  LRAMVA Summary'!Q$91:Q$92)*(MONTH($E200)-1)/12)*$H200</f>
        <v>0</v>
      </c>
      <c r="W200" s="188">
        <f>(SUM('1.  LRAMVA Summary'!R$55:R$90)+SUM('1.  LRAMVA Summary'!R$91:R$92)*(MONTH($E200)-1)/12)*$H200</f>
        <v>-2930.5168663231002</v>
      </c>
    </row>
    <row r="201" spans="5:23">
      <c r="E201" s="172">
        <v>45108</v>
      </c>
      <c r="F201" s="172" t="s">
        <v>949</v>
      </c>
      <c r="G201" s="173" t="s">
        <v>862</v>
      </c>
      <c r="H201" s="196">
        <f>$C$65/12</f>
        <v>4.15E-3</v>
      </c>
      <c r="I201" s="188">
        <f>(SUM('1.  LRAMVA Summary'!D$55:D$90)+SUM('1.  LRAMVA Summary'!D$91:D$92)*(MONTH($E201)-1)/12)*$H201</f>
        <v>0</v>
      </c>
      <c r="J201" s="188">
        <f>(SUM('1.  LRAMVA Summary'!E$55:E$90)+SUM('1.  LRAMVA Summary'!E$91:E$92)*(MONTH($E201)-1)/12)*$H201</f>
        <v>531.79026987989982</v>
      </c>
      <c r="K201" s="188">
        <f>(SUM('1.  LRAMVA Summary'!F$55:F$90)+SUM('1.  LRAMVA Summary'!F$91:F$92)*(MONTH($E201)-1)/12)*$H201</f>
        <v>468.01629793831017</v>
      </c>
      <c r="L201" s="188">
        <f>(SUM('1.  LRAMVA Summary'!G$55:G$90)+SUM('1.  LRAMVA Summary'!G$91:G$92)*(MONTH($E201)-1)/12)*$H201</f>
        <v>-1881.2278540951759</v>
      </c>
      <c r="M201" s="188">
        <f>(SUM('1.  LRAMVA Summary'!H$55:H$90)+SUM('1.  LRAMVA Summary'!H$91:H$92)*(MONTH($E201)-1)/12)*$H201</f>
        <v>-1827.7520266620124</v>
      </c>
      <c r="N201" s="188">
        <f>(SUM('1.  LRAMVA Summary'!I$55:I$90)+SUM('1.  LRAMVA Summary'!I$91:I$92)*(MONTH($E201)-1)/12)*$H201</f>
        <v>-21.06728700915</v>
      </c>
      <c r="O201" s="188">
        <f>(SUM('1.  LRAMVA Summary'!J$55:J$90)+SUM('1.  LRAMVA Summary'!J$91:J$92)*(MONTH($E201)-1)/12)*$H201</f>
        <v>-128.25699389173968</v>
      </c>
      <c r="P201" s="188">
        <f>(SUM('1.  LRAMVA Summary'!K$55:K$90)+SUM('1.  LRAMVA Summary'!K$91:K$92)*(MONTH($E201)-1)/12)*$H201</f>
        <v>0</v>
      </c>
      <c r="Q201" s="188">
        <f>(SUM('1.  LRAMVA Summary'!L$55:L$90)+SUM('1.  LRAMVA Summary'!L$91:L$92)*(MONTH($E201)-1)/12)*$H201</f>
        <v>0</v>
      </c>
      <c r="R201" s="188">
        <f>(SUM('1.  LRAMVA Summary'!M$55:M$90)+SUM('1.  LRAMVA Summary'!M$91:M$92)*(MONTH($E201)-1)/12)*$H201</f>
        <v>0</v>
      </c>
      <c r="S201" s="188">
        <f>(SUM('1.  LRAMVA Summary'!N$55:N$90)+SUM('1.  LRAMVA Summary'!N$91:N$92)*(MONTH($E201)-1)/12)*$H201</f>
        <v>0</v>
      </c>
      <c r="T201" s="188">
        <f>(SUM('1.  LRAMVA Summary'!O$55:O$90)+SUM('1.  LRAMVA Summary'!O$91:O$92)*(MONTH($E201)-1)/12)*$H201</f>
        <v>0</v>
      </c>
      <c r="U201" s="188">
        <f>(SUM('1.  LRAMVA Summary'!P$55:P$90)+SUM('1.  LRAMVA Summary'!P$91:P$92)*(MONTH($E201)-1)/12)*$H201</f>
        <v>0</v>
      </c>
      <c r="V201" s="188">
        <f>(SUM('1.  LRAMVA Summary'!Q$55:Q$90)+SUM('1.  LRAMVA Summary'!Q$91:Q$92)*(MONTH($E201)-1)/12)*$H201</f>
        <v>0</v>
      </c>
      <c r="W201" s="188">
        <f>(SUM('1.  LRAMVA Summary'!R$55:R$90)+SUM('1.  LRAMVA Summary'!R$91:R$92)*(MONTH($E201)-1)/12)*$H201</f>
        <v>-2858.4975938398684</v>
      </c>
    </row>
    <row r="202" spans="5:23">
      <c r="E202" s="172">
        <v>45139</v>
      </c>
      <c r="F202" s="172" t="s">
        <v>949</v>
      </c>
      <c r="G202" s="173" t="s">
        <v>862</v>
      </c>
      <c r="H202" s="196">
        <f>$C$65/12</f>
        <v>4.15E-3</v>
      </c>
      <c r="I202" s="188">
        <f>(SUM('1.  LRAMVA Summary'!D$55:D$90)+SUM('1.  LRAMVA Summary'!D$91:D$92)*(MONTH($E202)-1)/12)*$H202</f>
        <v>0</v>
      </c>
      <c r="J202" s="188">
        <f>(SUM('1.  LRAMVA Summary'!E$55:E$90)+SUM('1.  LRAMVA Summary'!E$91:E$92)*(MONTH($E202)-1)/12)*$H202</f>
        <v>600.87497159114969</v>
      </c>
      <c r="K202" s="188">
        <f>(SUM('1.  LRAMVA Summary'!F$55:F$90)+SUM('1.  LRAMVA Summary'!F$91:F$92)*(MONTH($E202)-1)/12)*$H202</f>
        <v>512.32620520489343</v>
      </c>
      <c r="L202" s="188">
        <f>(SUM('1.  LRAMVA Summary'!G$55:G$90)+SUM('1.  LRAMVA Summary'!G$91:G$92)*(MONTH($E202)-1)/12)*$H202</f>
        <v>-1935.120247170011</v>
      </c>
      <c r="M202" s="188">
        <f>(SUM('1.  LRAMVA Summary'!H$55:H$90)+SUM('1.  LRAMVA Summary'!H$91:H$92)*(MONTH($E202)-1)/12)*$H202</f>
        <v>-1814.2542812952856</v>
      </c>
      <c r="N202" s="188">
        <f>(SUM('1.  LRAMVA Summary'!I$55:I$90)+SUM('1.  LRAMVA Summary'!I$91:I$92)*(MONTH($E202)-1)/12)*$H202</f>
        <v>-21.830245524974998</v>
      </c>
      <c r="O202" s="188">
        <f>(SUM('1.  LRAMVA Summary'!J$55:J$90)+SUM('1.  LRAMVA Summary'!J$91:J$92)*(MONTH($E202)-1)/12)*$H202</f>
        <v>-128.47472416240751</v>
      </c>
      <c r="P202" s="188">
        <f>(SUM('1.  LRAMVA Summary'!K$55:K$90)+SUM('1.  LRAMVA Summary'!K$91:K$92)*(MONTH($E202)-1)/12)*$H202</f>
        <v>0</v>
      </c>
      <c r="Q202" s="188">
        <f>(SUM('1.  LRAMVA Summary'!L$55:L$90)+SUM('1.  LRAMVA Summary'!L$91:L$92)*(MONTH($E202)-1)/12)*$H202</f>
        <v>0</v>
      </c>
      <c r="R202" s="188">
        <f>(SUM('1.  LRAMVA Summary'!M$55:M$90)+SUM('1.  LRAMVA Summary'!M$91:M$92)*(MONTH($E202)-1)/12)*$H202</f>
        <v>0</v>
      </c>
      <c r="S202" s="188">
        <f>(SUM('1.  LRAMVA Summary'!N$55:N$90)+SUM('1.  LRAMVA Summary'!N$91:N$92)*(MONTH($E202)-1)/12)*$H202</f>
        <v>0</v>
      </c>
      <c r="T202" s="188">
        <f>(SUM('1.  LRAMVA Summary'!O$55:O$90)+SUM('1.  LRAMVA Summary'!O$91:O$92)*(MONTH($E202)-1)/12)*$H202</f>
        <v>0</v>
      </c>
      <c r="U202" s="188">
        <f>(SUM('1.  LRAMVA Summary'!P$55:P$90)+SUM('1.  LRAMVA Summary'!P$91:P$92)*(MONTH($E202)-1)/12)*$H202</f>
        <v>0</v>
      </c>
      <c r="V202" s="188">
        <f>(SUM('1.  LRAMVA Summary'!Q$55:Q$90)+SUM('1.  LRAMVA Summary'!Q$91:Q$92)*(MONTH($E202)-1)/12)*$H202</f>
        <v>0</v>
      </c>
      <c r="W202" s="188">
        <f>(SUM('1.  LRAMVA Summary'!R$55:R$90)+SUM('1.  LRAMVA Summary'!R$91:R$92)*(MONTH($E202)-1)/12)*$H202</f>
        <v>-2786.478321356637</v>
      </c>
    </row>
    <row r="203" spans="5:23">
      <c r="E203" s="172">
        <v>45170</v>
      </c>
      <c r="F203" s="172" t="s">
        <v>949</v>
      </c>
      <c r="G203" s="173" t="s">
        <v>862</v>
      </c>
      <c r="H203" s="196">
        <f>$C$65/12</f>
        <v>4.15E-3</v>
      </c>
      <c r="I203" s="188">
        <f>(SUM('1.  LRAMVA Summary'!D$55:D$90)+SUM('1.  LRAMVA Summary'!D$91:D$92)*(MONTH($E203)-1)/12)*$H203</f>
        <v>0</v>
      </c>
      <c r="J203" s="188">
        <f>(SUM('1.  LRAMVA Summary'!E$55:E$90)+SUM('1.  LRAMVA Summary'!E$91:E$92)*(MONTH($E203)-1)/12)*$H203</f>
        <v>669.95967330239978</v>
      </c>
      <c r="K203" s="188">
        <f>(SUM('1.  LRAMVA Summary'!F$55:F$90)+SUM('1.  LRAMVA Summary'!F$91:F$92)*(MONTH($E203)-1)/12)*$H203</f>
        <v>556.63611247147674</v>
      </c>
      <c r="L203" s="188">
        <f>(SUM('1.  LRAMVA Summary'!G$55:G$90)+SUM('1.  LRAMVA Summary'!G$91:G$92)*(MONTH($E203)-1)/12)*$H203</f>
        <v>-1989.0126402448466</v>
      </c>
      <c r="M203" s="188">
        <f>(SUM('1.  LRAMVA Summary'!H$55:H$90)+SUM('1.  LRAMVA Summary'!H$91:H$92)*(MONTH($E203)-1)/12)*$H203</f>
        <v>-1800.7565359285588</v>
      </c>
      <c r="N203" s="188">
        <f>(SUM('1.  LRAMVA Summary'!I$55:I$90)+SUM('1.  LRAMVA Summary'!I$91:I$92)*(MONTH($E203)-1)/12)*$H203</f>
        <v>-22.5932040408</v>
      </c>
      <c r="O203" s="188">
        <f>(SUM('1.  LRAMVA Summary'!J$55:J$90)+SUM('1.  LRAMVA Summary'!J$91:J$92)*(MONTH($E203)-1)/12)*$H203</f>
        <v>-128.69245443307534</v>
      </c>
      <c r="P203" s="188">
        <f>(SUM('1.  LRAMVA Summary'!K$55:K$90)+SUM('1.  LRAMVA Summary'!K$91:K$92)*(MONTH($E203)-1)/12)*$H203</f>
        <v>0</v>
      </c>
      <c r="Q203" s="188">
        <f>(SUM('1.  LRAMVA Summary'!L$55:L$90)+SUM('1.  LRAMVA Summary'!L$91:L$92)*(MONTH($E203)-1)/12)*$H203</f>
        <v>0</v>
      </c>
      <c r="R203" s="188">
        <f>(SUM('1.  LRAMVA Summary'!M$55:M$90)+SUM('1.  LRAMVA Summary'!M$91:M$92)*(MONTH($E203)-1)/12)*$H203</f>
        <v>0</v>
      </c>
      <c r="S203" s="188">
        <f>(SUM('1.  LRAMVA Summary'!N$55:N$90)+SUM('1.  LRAMVA Summary'!N$91:N$92)*(MONTH($E203)-1)/12)*$H203</f>
        <v>0</v>
      </c>
      <c r="T203" s="188">
        <f>(SUM('1.  LRAMVA Summary'!O$55:O$90)+SUM('1.  LRAMVA Summary'!O$91:O$92)*(MONTH($E203)-1)/12)*$H203</f>
        <v>0</v>
      </c>
      <c r="U203" s="188">
        <f>(SUM('1.  LRAMVA Summary'!P$55:P$90)+SUM('1.  LRAMVA Summary'!P$91:P$92)*(MONTH($E203)-1)/12)*$H203</f>
        <v>0</v>
      </c>
      <c r="V203" s="188">
        <f>(SUM('1.  LRAMVA Summary'!Q$55:Q$90)+SUM('1.  LRAMVA Summary'!Q$91:Q$92)*(MONTH($E203)-1)/12)*$H203</f>
        <v>0</v>
      </c>
      <c r="W203" s="188">
        <f>(SUM('1.  LRAMVA Summary'!R$55:R$90)+SUM('1.  LRAMVA Summary'!R$91:R$92)*(MONTH($E203)-1)/12)*$H203</f>
        <v>-2714.4590488734048</v>
      </c>
    </row>
    <row r="204" spans="5:23">
      <c r="E204" s="172">
        <v>45200</v>
      </c>
      <c r="F204" s="172" t="s">
        <v>949</v>
      </c>
      <c r="G204" s="173" t="s">
        <v>866</v>
      </c>
      <c r="H204" s="196">
        <f>$C$66/12</f>
        <v>4.5750000000000001E-3</v>
      </c>
      <c r="I204" s="188">
        <f>(SUM('1.  LRAMVA Summary'!D$55:D$90)+SUM('1.  LRAMVA Summary'!D$91:D$92)*(MONTH($E204)-1)/12)*$H204</f>
        <v>0</v>
      </c>
      <c r="J204" s="188">
        <f>(SUM('1.  LRAMVA Summary'!E$55:E$90)+SUM('1.  LRAMVA Summary'!E$91:E$92)*(MONTH($E204)-1)/12)*$H204</f>
        <v>814.72964233432469</v>
      </c>
      <c r="K204" s="188">
        <f>(SUM('1.  LRAMVA Summary'!F$55:F$90)+SUM('1.  LRAMVA Summary'!F$91:F$92)*(MONTH($E204)-1)/12)*$H204</f>
        <v>662.48868441003015</v>
      </c>
      <c r="L204" s="188">
        <f>(SUM('1.  LRAMVA Summary'!G$55:G$90)+SUM('1.  LRAMVA Summary'!G$91:G$92)*(MONTH($E204)-1)/12)*$H204</f>
        <v>-2252.1181993825408</v>
      </c>
      <c r="M204" s="188">
        <f>(SUM('1.  LRAMVA Summary'!H$55:H$90)+SUM('1.  LRAMVA Summary'!H$91:H$92)*(MONTH($E204)-1)/12)*$H204</f>
        <v>-1970.2913173061163</v>
      </c>
      <c r="N204" s="188">
        <f>(SUM('1.  LRAMVA Summary'!I$55:I$90)+SUM('1.  LRAMVA Summary'!I$91:I$92)*(MONTH($E204)-1)/12)*$H204</f>
        <v>-25.748058722062499</v>
      </c>
      <c r="O204" s="188">
        <f>(SUM('1.  LRAMVA Summary'!J$55:J$90)+SUM('1.  LRAMVA Summary'!J$91:J$92)*(MONTH($E204)-1)/12)*$H204</f>
        <v>-142.11183012521082</v>
      </c>
      <c r="P204" s="188">
        <f>(SUM('1.  LRAMVA Summary'!K$55:K$90)+SUM('1.  LRAMVA Summary'!K$91:K$92)*(MONTH($E204)-1)/12)*$H204</f>
        <v>0</v>
      </c>
      <c r="Q204" s="188">
        <f>(SUM('1.  LRAMVA Summary'!L$55:L$90)+SUM('1.  LRAMVA Summary'!L$91:L$92)*(MONTH($E204)-1)/12)*$H204</f>
        <v>0</v>
      </c>
      <c r="R204" s="188">
        <f>(SUM('1.  LRAMVA Summary'!M$55:M$90)+SUM('1.  LRAMVA Summary'!M$91:M$92)*(MONTH($E204)-1)/12)*$H204</f>
        <v>0</v>
      </c>
      <c r="S204" s="188">
        <f>(SUM('1.  LRAMVA Summary'!N$55:N$90)+SUM('1.  LRAMVA Summary'!N$91:N$92)*(MONTH($E204)-1)/12)*$H204</f>
        <v>0</v>
      </c>
      <c r="T204" s="188">
        <f>(SUM('1.  LRAMVA Summary'!O$55:O$90)+SUM('1.  LRAMVA Summary'!O$91:O$92)*(MONTH($E204)-1)/12)*$H204</f>
        <v>0</v>
      </c>
      <c r="U204" s="188">
        <f>(SUM('1.  LRAMVA Summary'!P$55:P$90)+SUM('1.  LRAMVA Summary'!P$91:P$92)*(MONTH($E204)-1)/12)*$H204</f>
        <v>0</v>
      </c>
      <c r="V204" s="188">
        <f>(SUM('1.  LRAMVA Summary'!Q$55:Q$90)+SUM('1.  LRAMVA Summary'!Q$91:Q$92)*(MONTH($E204)-1)/12)*$H204</f>
        <v>0</v>
      </c>
      <c r="W204" s="188">
        <f>(SUM('1.  LRAMVA Summary'!R$55:R$90)+SUM('1.  LRAMVA Summary'!R$91:R$92)*(MONTH($E204)-1)/12)*$H204</f>
        <v>-2913.0510787915764</v>
      </c>
    </row>
    <row r="205" spans="5:23">
      <c r="E205" s="172">
        <v>45231</v>
      </c>
      <c r="F205" s="172" t="s">
        <v>949</v>
      </c>
      <c r="G205" s="173" t="s">
        <v>866</v>
      </c>
      <c r="H205" s="196">
        <f>$C$66/12</f>
        <v>4.5750000000000001E-3</v>
      </c>
      <c r="I205" s="188">
        <f>(SUM('1.  LRAMVA Summary'!D$55:D$90)+SUM('1.  LRAMVA Summary'!D$91:D$92)*(MONTH($E205)-1)/12)*$H205</f>
        <v>0</v>
      </c>
      <c r="J205" s="188">
        <f>(SUM('1.  LRAMVA Summary'!E$55:E$90)+SUM('1.  LRAMVA Summary'!E$91:E$92)*(MONTH($E205)-1)/12)*$H205</f>
        <v>890.88928337744971</v>
      </c>
      <c r="K205" s="188">
        <f>(SUM('1.  LRAMVA Summary'!F$55:F$90)+SUM('1.  LRAMVA Summary'!F$91:F$92)*(MONTH($E205)-1)/12)*$H205</f>
        <v>711.33635326415515</v>
      </c>
      <c r="L205" s="188">
        <f>(SUM('1.  LRAMVA Summary'!G$55:G$90)+SUM('1.  LRAMVA Summary'!G$91:G$92)*(MONTH($E205)-1)/12)*$H205</f>
        <v>-2311.5296929529918</v>
      </c>
      <c r="M205" s="188">
        <f>(SUM('1.  LRAMVA Summary'!H$55:H$90)+SUM('1.  LRAMVA Summary'!H$91:H$92)*(MONTH($E205)-1)/12)*$H205</f>
        <v>-1955.4112727150862</v>
      </c>
      <c r="N205" s="188">
        <f>(SUM('1.  LRAMVA Summary'!I$55:I$90)+SUM('1.  LRAMVA Summary'!I$91:I$92)*(MONTH($E205)-1)/12)*$H205</f>
        <v>-26.589151543724999</v>
      </c>
      <c r="O205" s="188">
        <f>(SUM('1.  LRAMVA Summary'!J$55:J$90)+SUM('1.  LRAMVA Summary'!J$91:J$92)*(MONTH($E205)-1)/12)*$H205</f>
        <v>-142.35185807420007</v>
      </c>
      <c r="P205" s="188">
        <f>(SUM('1.  LRAMVA Summary'!K$55:K$90)+SUM('1.  LRAMVA Summary'!K$91:K$92)*(MONTH($E205)-1)/12)*$H205</f>
        <v>0</v>
      </c>
      <c r="Q205" s="188">
        <f>(SUM('1.  LRAMVA Summary'!L$55:L$90)+SUM('1.  LRAMVA Summary'!L$91:L$92)*(MONTH($E205)-1)/12)*$H205</f>
        <v>0</v>
      </c>
      <c r="R205" s="188">
        <f>(SUM('1.  LRAMVA Summary'!M$55:M$90)+SUM('1.  LRAMVA Summary'!M$91:M$92)*(MONTH($E205)-1)/12)*$H205</f>
        <v>0</v>
      </c>
      <c r="S205" s="188">
        <f>(SUM('1.  LRAMVA Summary'!N$55:N$90)+SUM('1.  LRAMVA Summary'!N$91:N$92)*(MONTH($E205)-1)/12)*$H205</f>
        <v>0</v>
      </c>
      <c r="T205" s="188">
        <f>(SUM('1.  LRAMVA Summary'!O$55:O$90)+SUM('1.  LRAMVA Summary'!O$91:O$92)*(MONTH($E205)-1)/12)*$H205</f>
        <v>0</v>
      </c>
      <c r="U205" s="188">
        <f>(SUM('1.  LRAMVA Summary'!P$55:P$90)+SUM('1.  LRAMVA Summary'!P$91:P$92)*(MONTH($E205)-1)/12)*$H205</f>
        <v>0</v>
      </c>
      <c r="V205" s="188">
        <f>(SUM('1.  LRAMVA Summary'!Q$55:Q$90)+SUM('1.  LRAMVA Summary'!Q$91:Q$92)*(MONTH($E205)-1)/12)*$H205</f>
        <v>0</v>
      </c>
      <c r="W205" s="188">
        <f>(SUM('1.  LRAMVA Summary'!R$55:R$90)+SUM('1.  LRAMVA Summary'!R$91:R$92)*(MONTH($E205)-1)/12)*$H205</f>
        <v>-2833.6563386443991</v>
      </c>
    </row>
    <row r="206" spans="5:23">
      <c r="E206" s="172">
        <v>45261</v>
      </c>
      <c r="F206" s="172" t="s">
        <v>949</v>
      </c>
      <c r="G206" s="173" t="s">
        <v>866</v>
      </c>
      <c r="H206" s="196">
        <f>$C$66/12</f>
        <v>4.5750000000000001E-3</v>
      </c>
      <c r="I206" s="188">
        <f>(SUM('1.  LRAMVA Summary'!D$55:D$90)+SUM('1.  LRAMVA Summary'!D$91:D$92)*(MONTH($E206)-1)/12)*$H206</f>
        <v>0</v>
      </c>
      <c r="J206" s="188">
        <f>(SUM('1.  LRAMVA Summary'!E$55:E$90)+SUM('1.  LRAMVA Summary'!E$91:E$92)*(MONTH($E206)-1)/12)*$H206</f>
        <v>967.04892442057474</v>
      </c>
      <c r="K206" s="188">
        <f>(SUM('1.  LRAMVA Summary'!F$55:F$90)+SUM('1.  LRAMVA Summary'!F$91:F$92)*(MONTH($E206)-1)/12)*$H206</f>
        <v>760.18402211828015</v>
      </c>
      <c r="L206" s="188">
        <f>(SUM('1.  LRAMVA Summary'!G$55:G$90)+SUM('1.  LRAMVA Summary'!G$91:G$92)*(MONTH($E206)-1)/12)*$H206</f>
        <v>-2370.9411865234429</v>
      </c>
      <c r="M206" s="188">
        <f>(SUM('1.  LRAMVA Summary'!H$55:H$90)+SUM('1.  LRAMVA Summary'!H$91:H$92)*(MONTH($E206)-1)/12)*$H206</f>
        <v>-1940.5312281240565</v>
      </c>
      <c r="N206" s="188">
        <f>(SUM('1.  LRAMVA Summary'!I$55:I$90)+SUM('1.  LRAMVA Summary'!I$91:I$92)*(MONTH($E206)-1)/12)*$H206</f>
        <v>-27.430244365387502</v>
      </c>
      <c r="O206" s="188">
        <f>(SUM('1.  LRAMVA Summary'!J$55:J$90)+SUM('1.  LRAMVA Summary'!J$91:J$92)*(MONTH($E206)-1)/12)*$H206</f>
        <v>-142.59188602318929</v>
      </c>
      <c r="P206" s="188">
        <f>(SUM('1.  LRAMVA Summary'!K$55:K$90)+SUM('1.  LRAMVA Summary'!K$91:K$92)*(MONTH($E206)-1)/12)*$H206</f>
        <v>0</v>
      </c>
      <c r="Q206" s="188">
        <f>(SUM('1.  LRAMVA Summary'!L$55:L$90)+SUM('1.  LRAMVA Summary'!L$91:L$92)*(MONTH($E206)-1)/12)*$H206</f>
        <v>0</v>
      </c>
      <c r="R206" s="188">
        <f>(SUM('1.  LRAMVA Summary'!M$55:M$90)+SUM('1.  LRAMVA Summary'!M$91:M$92)*(MONTH($E206)-1)/12)*$H206</f>
        <v>0</v>
      </c>
      <c r="S206" s="188">
        <f>(SUM('1.  LRAMVA Summary'!N$55:N$90)+SUM('1.  LRAMVA Summary'!N$91:N$92)*(MONTH($E206)-1)/12)*$H206</f>
        <v>0</v>
      </c>
      <c r="T206" s="188">
        <f>(SUM('1.  LRAMVA Summary'!O$55:O$90)+SUM('1.  LRAMVA Summary'!O$91:O$92)*(MONTH($E206)-1)/12)*$H206</f>
        <v>0</v>
      </c>
      <c r="U206" s="188">
        <f>(SUM('1.  LRAMVA Summary'!P$55:P$90)+SUM('1.  LRAMVA Summary'!P$91:P$92)*(MONTH($E206)-1)/12)*$H206</f>
        <v>0</v>
      </c>
      <c r="V206" s="188">
        <f>(SUM('1.  LRAMVA Summary'!Q$55:Q$90)+SUM('1.  LRAMVA Summary'!Q$91:Q$92)*(MONTH($E206)-1)/12)*$H206</f>
        <v>0</v>
      </c>
      <c r="W206" s="188">
        <f>(SUM('1.  LRAMVA Summary'!R$55:R$90)+SUM('1.  LRAMVA Summary'!R$91:R$92)*(MONTH($E206)-1)/12)*$H206</f>
        <v>-2754.2615984972217</v>
      </c>
    </row>
    <row r="207" spans="5:23" ht="15" thickBot="1">
      <c r="E207" s="174" t="s">
        <v>950</v>
      </c>
      <c r="F207" s="174"/>
      <c r="G207" s="175"/>
      <c r="H207" s="176"/>
      <c r="I207" s="177">
        <f>SUM(I194:I206)</f>
        <v>0</v>
      </c>
      <c r="J207" s="177">
        <f>SUM(J194:J206)</f>
        <v>6191.8471905785209</v>
      </c>
      <c r="K207" s="177">
        <f t="shared" ref="K207:V207" si="108">SUM(K194:K206)</f>
        <v>6033.6766402588028</v>
      </c>
      <c r="L207" s="177">
        <f t="shared" si="108"/>
        <v>-29121.161441548891</v>
      </c>
      <c r="M207" s="177">
        <f t="shared" si="108"/>
        <v>-30032.541716993557</v>
      </c>
      <c r="N207" s="177">
        <f t="shared" si="108"/>
        <v>-319.89176589786257</v>
      </c>
      <c r="O207" s="177">
        <f t="shared" si="108"/>
        <v>-2151.5480102602901</v>
      </c>
      <c r="P207" s="177">
        <f t="shared" si="108"/>
        <v>0</v>
      </c>
      <c r="Q207" s="177">
        <f t="shared" si="108"/>
        <v>0</v>
      </c>
      <c r="R207" s="177">
        <f t="shared" si="108"/>
        <v>0</v>
      </c>
      <c r="S207" s="177">
        <f t="shared" si="108"/>
        <v>0</v>
      </c>
      <c r="T207" s="177">
        <f t="shared" si="108"/>
        <v>0</v>
      </c>
      <c r="U207" s="177">
        <f t="shared" si="108"/>
        <v>0</v>
      </c>
      <c r="V207" s="177">
        <f t="shared" si="108"/>
        <v>0</v>
      </c>
      <c r="W207" s="177">
        <f>SUM(W194:W206)</f>
        <v>-49399.61910386329</v>
      </c>
    </row>
    <row r="208" spans="5:23" ht="15" thickTop="1">
      <c r="E208" s="649" t="s">
        <v>208</v>
      </c>
      <c r="F208" s="649"/>
      <c r="G208" s="650"/>
      <c r="H208" s="651"/>
      <c r="I208" s="652"/>
      <c r="J208" s="652"/>
      <c r="K208" s="652"/>
      <c r="L208" s="652"/>
      <c r="M208" s="652"/>
      <c r="N208" s="652"/>
      <c r="O208" s="652"/>
      <c r="P208" s="652"/>
      <c r="Q208" s="652"/>
      <c r="R208" s="652"/>
      <c r="S208" s="652"/>
      <c r="T208" s="652"/>
      <c r="U208" s="652"/>
      <c r="V208" s="652"/>
      <c r="W208" s="653"/>
    </row>
    <row r="209" spans="5:23">
      <c r="E209" s="183" t="s">
        <v>951</v>
      </c>
      <c r="F209" s="183"/>
      <c r="G209" s="184"/>
      <c r="H209" s="185"/>
      <c r="I209" s="186">
        <f>I207+I208</f>
        <v>0</v>
      </c>
      <c r="J209" s="186">
        <f t="shared" ref="J209:U209" si="109">J207+J208</f>
        <v>6191.8471905785209</v>
      </c>
      <c r="K209" s="186">
        <f t="shared" si="109"/>
        <v>6033.6766402588028</v>
      </c>
      <c r="L209" s="186">
        <f t="shared" si="109"/>
        <v>-29121.161441548891</v>
      </c>
      <c r="M209" s="186">
        <f t="shared" si="109"/>
        <v>-30032.541716993557</v>
      </c>
      <c r="N209" s="186">
        <f t="shared" si="109"/>
        <v>-319.89176589786257</v>
      </c>
      <c r="O209" s="186">
        <f t="shared" si="109"/>
        <v>-2151.5480102602901</v>
      </c>
      <c r="P209" s="186">
        <f t="shared" si="109"/>
        <v>0</v>
      </c>
      <c r="Q209" s="186">
        <f t="shared" si="109"/>
        <v>0</v>
      </c>
      <c r="R209" s="186">
        <f t="shared" si="109"/>
        <v>0</v>
      </c>
      <c r="S209" s="186">
        <f t="shared" si="109"/>
        <v>0</v>
      </c>
      <c r="T209" s="186">
        <f t="shared" si="109"/>
        <v>0</v>
      </c>
      <c r="U209" s="186">
        <f t="shared" si="109"/>
        <v>0</v>
      </c>
      <c r="V209" s="186">
        <f>V207+V208</f>
        <v>0</v>
      </c>
      <c r="W209" s="186">
        <f>W207+W208</f>
        <v>-49399.61910386329</v>
      </c>
    </row>
    <row r="210" spans="5:23">
      <c r="E210" s="172">
        <v>45292</v>
      </c>
      <c r="F210" s="172" t="s">
        <v>952</v>
      </c>
      <c r="G210" s="173" t="s">
        <v>854</v>
      </c>
      <c r="H210" s="196"/>
      <c r="I210" s="188">
        <f>(SUM('1.  LRAMVA Summary'!D$55:D$90)+SUM('1.  LRAMVA Summary'!D$91:D$92)*(MONTH($E210)-1)/12)*$H210</f>
        <v>0</v>
      </c>
      <c r="J210" s="188">
        <f>(SUM('1.  LRAMVA Summary'!E$55:E$90)+SUM('1.  LRAMVA Summary'!E$91:E$92)*(MONTH($E210)-1)/12)*$H210</f>
        <v>0</v>
      </c>
      <c r="K210" s="188">
        <f>(SUM('1.  LRAMVA Summary'!F$55:F$90)+SUM('1.  LRAMVA Summary'!F$91:F$92)*(MONTH($E210)-1)/12)*$H210</f>
        <v>0</v>
      </c>
      <c r="L210" s="188">
        <f>(SUM('1.  LRAMVA Summary'!G$55:G$90)+SUM('1.  LRAMVA Summary'!G$91:G$92)*(MONTH($E210)-1)/12)*$H210</f>
        <v>0</v>
      </c>
      <c r="M210" s="188">
        <f>(SUM('1.  LRAMVA Summary'!H$55:H$90)+SUM('1.  LRAMVA Summary'!H$91:H$92)*(MONTH($E210)-1)/12)*$H210</f>
        <v>0</v>
      </c>
      <c r="N210" s="188">
        <f>(SUM('1.  LRAMVA Summary'!I$55:I$90)+SUM('1.  LRAMVA Summary'!I$91:I$92)*(MONTH($E210)-1)/12)*$H210</f>
        <v>0</v>
      </c>
      <c r="O210" s="188">
        <f>(SUM('1.  LRAMVA Summary'!J$55:J$90)+SUM('1.  LRAMVA Summary'!J$91:J$92)*(MONTH($E210)-1)/12)*$H210</f>
        <v>0</v>
      </c>
      <c r="P210" s="188">
        <f>(SUM('1.  LRAMVA Summary'!K$55:K$90)+SUM('1.  LRAMVA Summary'!K$91:K$92)*(MONTH($E210)-1)/12)*$H210</f>
        <v>0</v>
      </c>
      <c r="Q210" s="188">
        <f>(SUM('1.  LRAMVA Summary'!L$55:L$90)+SUM('1.  LRAMVA Summary'!L$91:L$92)*(MONTH($E210)-1)/12)*$H210</f>
        <v>0</v>
      </c>
      <c r="R210" s="188">
        <f>(SUM('1.  LRAMVA Summary'!M$55:M$90)+SUM('1.  LRAMVA Summary'!M$91:M$92)*(MONTH($E210)-1)/12)*$H210</f>
        <v>0</v>
      </c>
      <c r="S210" s="188">
        <f>(SUM('1.  LRAMVA Summary'!N$55:N$90)+SUM('1.  LRAMVA Summary'!N$91:N$92)*(MONTH($E210)-1)/12)*$H210</f>
        <v>0</v>
      </c>
      <c r="T210" s="188">
        <f>(SUM('1.  LRAMVA Summary'!O$55:O$90)+SUM('1.  LRAMVA Summary'!O$91:O$92)*(MONTH($E210)-1)/12)*$H210</f>
        <v>0</v>
      </c>
      <c r="U210" s="188">
        <f>(SUM('1.  LRAMVA Summary'!P$55:P$90)+SUM('1.  LRAMVA Summary'!P$91:P$92)*(MONTH($E210)-1)/12)*$H210</f>
        <v>0</v>
      </c>
      <c r="V210" s="188">
        <f>(SUM('1.  LRAMVA Summary'!Q$55:Q$90)+SUM('1.  LRAMVA Summary'!Q$91:Q$92)*(MONTH($E210)-1)/12)*$H210</f>
        <v>0</v>
      </c>
      <c r="W210" s="188">
        <f>(SUM('1.  LRAMVA Summary'!R$55:R$90)+SUM('1.  LRAMVA Summary'!R$91:R$92)*(MONTH($E210)-1)/12)*$H210</f>
        <v>0</v>
      </c>
    </row>
    <row r="211" spans="5:23">
      <c r="E211" s="172">
        <v>45323</v>
      </c>
      <c r="F211" s="172" t="s">
        <v>952</v>
      </c>
      <c r="G211" s="173" t="s">
        <v>854</v>
      </c>
      <c r="H211" s="196"/>
      <c r="I211" s="188">
        <f>(SUM('1.  LRAMVA Summary'!D$55:D$90)+SUM('1.  LRAMVA Summary'!D$91:D$92)*(MONTH($E211)-1)/12)*$H211</f>
        <v>0</v>
      </c>
      <c r="J211" s="188">
        <f>(SUM('1.  LRAMVA Summary'!E$55:E$90)+SUM('1.  LRAMVA Summary'!E$91:E$92)*(MONTH($E211)-1)/12)*$H211</f>
        <v>0</v>
      </c>
      <c r="K211" s="188">
        <f>(SUM('1.  LRAMVA Summary'!F$55:F$90)+SUM('1.  LRAMVA Summary'!F$91:F$92)*(MONTH($E211)-1)/12)*$H211</f>
        <v>0</v>
      </c>
      <c r="L211" s="188">
        <f>(SUM('1.  LRAMVA Summary'!G$55:G$90)+SUM('1.  LRAMVA Summary'!G$91:G$92)*(MONTH($E211)-1)/12)*$H211</f>
        <v>0</v>
      </c>
      <c r="M211" s="188">
        <f>(SUM('1.  LRAMVA Summary'!H$55:H$90)+SUM('1.  LRAMVA Summary'!H$91:H$92)*(MONTH($E211)-1)/12)*$H211</f>
        <v>0</v>
      </c>
      <c r="N211" s="188">
        <f>(SUM('1.  LRAMVA Summary'!I$55:I$90)+SUM('1.  LRAMVA Summary'!I$91:I$92)*(MONTH($E211)-1)/12)*$H211</f>
        <v>0</v>
      </c>
      <c r="O211" s="188">
        <f>(SUM('1.  LRAMVA Summary'!J$55:J$90)+SUM('1.  LRAMVA Summary'!J$91:J$92)*(MONTH($E211)-1)/12)*$H211</f>
        <v>0</v>
      </c>
      <c r="P211" s="188">
        <f>(SUM('1.  LRAMVA Summary'!K$55:K$90)+SUM('1.  LRAMVA Summary'!K$91:K$92)*(MONTH($E211)-1)/12)*$H211</f>
        <v>0</v>
      </c>
      <c r="Q211" s="188">
        <f>(SUM('1.  LRAMVA Summary'!L$55:L$90)+SUM('1.  LRAMVA Summary'!L$91:L$92)*(MONTH($E211)-1)/12)*$H211</f>
        <v>0</v>
      </c>
      <c r="R211" s="188">
        <f>(SUM('1.  LRAMVA Summary'!M$55:M$90)+SUM('1.  LRAMVA Summary'!M$91:M$92)*(MONTH($E211)-1)/12)*$H211</f>
        <v>0</v>
      </c>
      <c r="S211" s="188">
        <f>(SUM('1.  LRAMVA Summary'!N$55:N$90)+SUM('1.  LRAMVA Summary'!N$91:N$92)*(MONTH($E211)-1)/12)*$H211</f>
        <v>0</v>
      </c>
      <c r="T211" s="188">
        <f>(SUM('1.  LRAMVA Summary'!O$55:O$90)+SUM('1.  LRAMVA Summary'!O$91:O$92)*(MONTH($E211)-1)/12)*$H211</f>
        <v>0</v>
      </c>
      <c r="U211" s="188">
        <f>(SUM('1.  LRAMVA Summary'!P$55:P$90)+SUM('1.  LRAMVA Summary'!P$91:P$92)*(MONTH($E211)-1)/12)*$H211</f>
        <v>0</v>
      </c>
      <c r="V211" s="188">
        <f>(SUM('1.  LRAMVA Summary'!Q$55:Q$90)+SUM('1.  LRAMVA Summary'!Q$91:Q$92)*(MONTH($E211)-1)/12)*$H211</f>
        <v>0</v>
      </c>
      <c r="W211" s="188">
        <f>(SUM('1.  LRAMVA Summary'!R$55:R$90)+SUM('1.  LRAMVA Summary'!R$91:R$92)*(MONTH($E211)-1)/12)*$H211</f>
        <v>0</v>
      </c>
    </row>
    <row r="212" spans="5:23">
      <c r="E212" s="172">
        <v>45352</v>
      </c>
      <c r="F212" s="172" t="s">
        <v>952</v>
      </c>
      <c r="G212" s="173" t="s">
        <v>854</v>
      </c>
      <c r="H212" s="196"/>
      <c r="I212" s="188">
        <f>(SUM('1.  LRAMVA Summary'!D$55:D$90)+SUM('1.  LRAMVA Summary'!D$91:D$92)*(MONTH($E212)-1)/12)*$H212</f>
        <v>0</v>
      </c>
      <c r="J212" s="188">
        <f>(SUM('1.  LRAMVA Summary'!E$55:E$90)+SUM('1.  LRAMVA Summary'!E$91:E$92)*(MONTH($E212)-1)/12)*$H212</f>
        <v>0</v>
      </c>
      <c r="K212" s="188">
        <f>(SUM('1.  LRAMVA Summary'!F$55:F$90)+SUM('1.  LRAMVA Summary'!F$91:F$92)*(MONTH($E212)-1)/12)*$H212</f>
        <v>0</v>
      </c>
      <c r="L212" s="188">
        <f>(SUM('1.  LRAMVA Summary'!G$55:G$90)+SUM('1.  LRAMVA Summary'!G$91:G$92)*(MONTH($E212)-1)/12)*$H212</f>
        <v>0</v>
      </c>
      <c r="M212" s="188">
        <f>(SUM('1.  LRAMVA Summary'!H$55:H$90)+SUM('1.  LRAMVA Summary'!H$91:H$92)*(MONTH($E212)-1)/12)*$H212</f>
        <v>0</v>
      </c>
      <c r="N212" s="188">
        <f>(SUM('1.  LRAMVA Summary'!I$55:I$90)+SUM('1.  LRAMVA Summary'!I$91:I$92)*(MONTH($E212)-1)/12)*$H212</f>
        <v>0</v>
      </c>
      <c r="O212" s="188">
        <f>(SUM('1.  LRAMVA Summary'!J$55:J$90)+SUM('1.  LRAMVA Summary'!J$91:J$92)*(MONTH($E212)-1)/12)*$H212</f>
        <v>0</v>
      </c>
      <c r="P212" s="188">
        <f>(SUM('1.  LRAMVA Summary'!K$55:K$90)+SUM('1.  LRAMVA Summary'!K$91:K$92)*(MONTH($E212)-1)/12)*$H212</f>
        <v>0</v>
      </c>
      <c r="Q212" s="188">
        <f>(SUM('1.  LRAMVA Summary'!L$55:L$90)+SUM('1.  LRAMVA Summary'!L$91:L$92)*(MONTH($E212)-1)/12)*$H212</f>
        <v>0</v>
      </c>
      <c r="R212" s="188">
        <f>(SUM('1.  LRAMVA Summary'!M$55:M$90)+SUM('1.  LRAMVA Summary'!M$91:M$92)*(MONTH($E212)-1)/12)*$H212</f>
        <v>0</v>
      </c>
      <c r="S212" s="188">
        <f>(SUM('1.  LRAMVA Summary'!N$55:N$90)+SUM('1.  LRAMVA Summary'!N$91:N$92)*(MONTH($E212)-1)/12)*$H212</f>
        <v>0</v>
      </c>
      <c r="T212" s="188">
        <f>(SUM('1.  LRAMVA Summary'!O$55:O$90)+SUM('1.  LRAMVA Summary'!O$91:O$92)*(MONTH($E212)-1)/12)*$H212</f>
        <v>0</v>
      </c>
      <c r="U212" s="188">
        <f>(SUM('1.  LRAMVA Summary'!P$55:P$90)+SUM('1.  LRAMVA Summary'!P$91:P$92)*(MONTH($E212)-1)/12)*$H212</f>
        <v>0</v>
      </c>
      <c r="V212" s="188">
        <f>(SUM('1.  LRAMVA Summary'!Q$55:Q$90)+SUM('1.  LRAMVA Summary'!Q$91:Q$92)*(MONTH($E212)-1)/12)*$H212</f>
        <v>0</v>
      </c>
      <c r="W212" s="188">
        <f>(SUM('1.  LRAMVA Summary'!R$55:R$90)+SUM('1.  LRAMVA Summary'!R$91:R$92)*(MONTH($E212)-1)/12)*$H212</f>
        <v>0</v>
      </c>
    </row>
    <row r="213" spans="5:23">
      <c r="E213" s="172">
        <v>45383</v>
      </c>
      <c r="F213" s="172" t="s">
        <v>952</v>
      </c>
      <c r="G213" s="173" t="s">
        <v>858</v>
      </c>
      <c r="H213" s="196"/>
      <c r="I213" s="188">
        <f>(SUM('1.  LRAMVA Summary'!D$55:D$90)+SUM('1.  LRAMVA Summary'!D$91:D$92)*(MONTH($E213)-1)/12)*$H213</f>
        <v>0</v>
      </c>
      <c r="J213" s="188">
        <f>(SUM('1.  LRAMVA Summary'!E$55:E$90)+SUM('1.  LRAMVA Summary'!E$91:E$92)*(MONTH($E213)-1)/12)*$H213</f>
        <v>0</v>
      </c>
      <c r="K213" s="188">
        <f>(SUM('1.  LRAMVA Summary'!F$55:F$90)+SUM('1.  LRAMVA Summary'!F$91:F$92)*(MONTH($E213)-1)/12)*$H213</f>
        <v>0</v>
      </c>
      <c r="L213" s="188">
        <f>(SUM('1.  LRAMVA Summary'!G$55:G$90)+SUM('1.  LRAMVA Summary'!G$91:G$92)*(MONTH($E213)-1)/12)*$H213</f>
        <v>0</v>
      </c>
      <c r="M213" s="188">
        <f>(SUM('1.  LRAMVA Summary'!H$55:H$90)+SUM('1.  LRAMVA Summary'!H$91:H$92)*(MONTH($E213)-1)/12)*$H213</f>
        <v>0</v>
      </c>
      <c r="N213" s="188">
        <f>(SUM('1.  LRAMVA Summary'!I$55:I$90)+SUM('1.  LRAMVA Summary'!I$91:I$92)*(MONTH($E213)-1)/12)*$H213</f>
        <v>0</v>
      </c>
      <c r="O213" s="188">
        <f>(SUM('1.  LRAMVA Summary'!J$55:J$90)+SUM('1.  LRAMVA Summary'!J$91:J$92)*(MONTH($E213)-1)/12)*$H213</f>
        <v>0</v>
      </c>
      <c r="P213" s="188">
        <f>(SUM('1.  LRAMVA Summary'!K$55:K$90)+SUM('1.  LRAMVA Summary'!K$91:K$92)*(MONTH($E213)-1)/12)*$H213</f>
        <v>0</v>
      </c>
      <c r="Q213" s="188">
        <f>(SUM('1.  LRAMVA Summary'!L$55:L$90)+SUM('1.  LRAMVA Summary'!L$91:L$92)*(MONTH($E213)-1)/12)*$H213</f>
        <v>0</v>
      </c>
      <c r="R213" s="188">
        <f>(SUM('1.  LRAMVA Summary'!M$55:M$90)+SUM('1.  LRAMVA Summary'!M$91:M$92)*(MONTH($E213)-1)/12)*$H213</f>
        <v>0</v>
      </c>
      <c r="S213" s="188">
        <f>(SUM('1.  LRAMVA Summary'!N$55:N$90)+SUM('1.  LRAMVA Summary'!N$91:N$92)*(MONTH($E213)-1)/12)*$H213</f>
        <v>0</v>
      </c>
      <c r="T213" s="188">
        <f>(SUM('1.  LRAMVA Summary'!O$55:O$90)+SUM('1.  LRAMVA Summary'!O$91:O$92)*(MONTH($E213)-1)/12)*$H213</f>
        <v>0</v>
      </c>
      <c r="U213" s="188">
        <f>(SUM('1.  LRAMVA Summary'!P$55:P$90)+SUM('1.  LRAMVA Summary'!P$91:P$92)*(MONTH($E213)-1)/12)*$H213</f>
        <v>0</v>
      </c>
      <c r="V213" s="188">
        <f>(SUM('1.  LRAMVA Summary'!Q$55:Q$90)+SUM('1.  LRAMVA Summary'!Q$91:Q$92)*(MONTH($E213)-1)/12)*$H213</f>
        <v>0</v>
      </c>
      <c r="W213" s="188">
        <f>(SUM('1.  LRAMVA Summary'!R$55:R$90)+SUM('1.  LRAMVA Summary'!R$91:R$92)*(MONTH($E213)-1)/12)*$H213</f>
        <v>0</v>
      </c>
    </row>
    <row r="214" spans="5:23">
      <c r="E214" s="172">
        <v>45413</v>
      </c>
      <c r="F214" s="172" t="s">
        <v>952</v>
      </c>
      <c r="G214" s="173" t="s">
        <v>858</v>
      </c>
      <c r="H214" s="196"/>
      <c r="I214" s="188">
        <f>(SUM('1.  LRAMVA Summary'!D$55:D$90)+SUM('1.  LRAMVA Summary'!D$91:D$92)*(MONTH($E214)-1)/12)*$H214</f>
        <v>0</v>
      </c>
      <c r="J214" s="188">
        <f>(SUM('1.  LRAMVA Summary'!E$55:E$90)+SUM('1.  LRAMVA Summary'!E$91:E$92)*(MONTH($E214)-1)/12)*$H214</f>
        <v>0</v>
      </c>
      <c r="K214" s="188">
        <f>(SUM('1.  LRAMVA Summary'!F$55:F$90)+SUM('1.  LRAMVA Summary'!F$91:F$92)*(MONTH($E214)-1)/12)*$H214</f>
        <v>0</v>
      </c>
      <c r="L214" s="188">
        <f>(SUM('1.  LRAMVA Summary'!G$55:G$90)+SUM('1.  LRAMVA Summary'!G$91:G$92)*(MONTH($E214)-1)/12)*$H214</f>
        <v>0</v>
      </c>
      <c r="M214" s="188">
        <f>(SUM('1.  LRAMVA Summary'!H$55:H$90)+SUM('1.  LRAMVA Summary'!H$91:H$92)*(MONTH($E214)-1)/12)*$H214</f>
        <v>0</v>
      </c>
      <c r="N214" s="188">
        <f>(SUM('1.  LRAMVA Summary'!I$55:I$90)+SUM('1.  LRAMVA Summary'!I$91:I$92)*(MONTH($E214)-1)/12)*$H214</f>
        <v>0</v>
      </c>
      <c r="O214" s="188">
        <f>(SUM('1.  LRAMVA Summary'!J$55:J$90)+SUM('1.  LRAMVA Summary'!J$91:J$92)*(MONTH($E214)-1)/12)*$H214</f>
        <v>0</v>
      </c>
      <c r="P214" s="188">
        <f>(SUM('1.  LRAMVA Summary'!K$55:K$90)+SUM('1.  LRAMVA Summary'!K$91:K$92)*(MONTH($E214)-1)/12)*$H214</f>
        <v>0</v>
      </c>
      <c r="Q214" s="188">
        <f>(SUM('1.  LRAMVA Summary'!L$55:L$90)+SUM('1.  LRAMVA Summary'!L$91:L$92)*(MONTH($E214)-1)/12)*$H214</f>
        <v>0</v>
      </c>
      <c r="R214" s="188">
        <f>(SUM('1.  LRAMVA Summary'!M$55:M$90)+SUM('1.  LRAMVA Summary'!M$91:M$92)*(MONTH($E214)-1)/12)*$H214</f>
        <v>0</v>
      </c>
      <c r="S214" s="188">
        <f>(SUM('1.  LRAMVA Summary'!N$55:N$90)+SUM('1.  LRAMVA Summary'!N$91:N$92)*(MONTH($E214)-1)/12)*$H214</f>
        <v>0</v>
      </c>
      <c r="T214" s="188">
        <f>(SUM('1.  LRAMVA Summary'!O$55:O$90)+SUM('1.  LRAMVA Summary'!O$91:O$92)*(MONTH($E214)-1)/12)*$H214</f>
        <v>0</v>
      </c>
      <c r="U214" s="188">
        <f>(SUM('1.  LRAMVA Summary'!P$55:P$90)+SUM('1.  LRAMVA Summary'!P$91:P$92)*(MONTH($E214)-1)/12)*$H214</f>
        <v>0</v>
      </c>
      <c r="V214" s="188">
        <f>(SUM('1.  LRAMVA Summary'!Q$55:Q$90)+SUM('1.  LRAMVA Summary'!Q$91:Q$92)*(MONTH($E214)-1)/12)*$H214</f>
        <v>0</v>
      </c>
      <c r="W214" s="188">
        <f>(SUM('1.  LRAMVA Summary'!R$55:R$90)+SUM('1.  LRAMVA Summary'!R$91:R$92)*(MONTH($E214)-1)/12)*$H214</f>
        <v>0</v>
      </c>
    </row>
    <row r="215" spans="5:23">
      <c r="E215" s="172">
        <v>45444</v>
      </c>
      <c r="F215" s="172" t="s">
        <v>952</v>
      </c>
      <c r="G215" s="173" t="s">
        <v>858</v>
      </c>
      <c r="H215" s="196"/>
      <c r="I215" s="188">
        <f>(SUM('1.  LRAMVA Summary'!D$55:D$90)+SUM('1.  LRAMVA Summary'!D$91:D$92)*(MONTH($E215)-1)/12)*$H215</f>
        <v>0</v>
      </c>
      <c r="J215" s="188">
        <f>(SUM('1.  LRAMVA Summary'!E$55:E$90)+SUM('1.  LRAMVA Summary'!E$91:E$92)*(MONTH($E215)-1)/12)*$H215</f>
        <v>0</v>
      </c>
      <c r="K215" s="188">
        <f>(SUM('1.  LRAMVA Summary'!F$55:F$90)+SUM('1.  LRAMVA Summary'!F$91:F$92)*(MONTH($E215)-1)/12)*$H215</f>
        <v>0</v>
      </c>
      <c r="L215" s="188">
        <f>(SUM('1.  LRAMVA Summary'!G$55:G$90)+SUM('1.  LRAMVA Summary'!G$91:G$92)*(MONTH($E215)-1)/12)*$H215</f>
        <v>0</v>
      </c>
      <c r="M215" s="188">
        <f>(SUM('1.  LRAMVA Summary'!H$55:H$90)+SUM('1.  LRAMVA Summary'!H$91:H$92)*(MONTH($E215)-1)/12)*$H215</f>
        <v>0</v>
      </c>
      <c r="N215" s="188">
        <f>(SUM('1.  LRAMVA Summary'!I$55:I$90)+SUM('1.  LRAMVA Summary'!I$91:I$92)*(MONTH($E215)-1)/12)*$H215</f>
        <v>0</v>
      </c>
      <c r="O215" s="188">
        <f>(SUM('1.  LRAMVA Summary'!J$55:J$90)+SUM('1.  LRAMVA Summary'!J$91:J$92)*(MONTH($E215)-1)/12)*$H215</f>
        <v>0</v>
      </c>
      <c r="P215" s="188">
        <f>(SUM('1.  LRAMVA Summary'!K$55:K$90)+SUM('1.  LRAMVA Summary'!K$91:K$92)*(MONTH($E215)-1)/12)*$H215</f>
        <v>0</v>
      </c>
      <c r="Q215" s="188">
        <f>(SUM('1.  LRAMVA Summary'!L$55:L$90)+SUM('1.  LRAMVA Summary'!L$91:L$92)*(MONTH($E215)-1)/12)*$H215</f>
        <v>0</v>
      </c>
      <c r="R215" s="188">
        <f>(SUM('1.  LRAMVA Summary'!M$55:M$90)+SUM('1.  LRAMVA Summary'!M$91:M$92)*(MONTH($E215)-1)/12)*$H215</f>
        <v>0</v>
      </c>
      <c r="S215" s="188">
        <f>(SUM('1.  LRAMVA Summary'!N$55:N$90)+SUM('1.  LRAMVA Summary'!N$91:N$92)*(MONTH($E215)-1)/12)*$H215</f>
        <v>0</v>
      </c>
      <c r="T215" s="188">
        <f>(SUM('1.  LRAMVA Summary'!O$55:O$90)+SUM('1.  LRAMVA Summary'!O$91:O$92)*(MONTH($E215)-1)/12)*$H215</f>
        <v>0</v>
      </c>
      <c r="U215" s="188">
        <f>(SUM('1.  LRAMVA Summary'!P$55:P$90)+SUM('1.  LRAMVA Summary'!P$91:P$92)*(MONTH($E215)-1)/12)*$H215</f>
        <v>0</v>
      </c>
      <c r="V215" s="188">
        <f>(SUM('1.  LRAMVA Summary'!Q$55:Q$90)+SUM('1.  LRAMVA Summary'!Q$91:Q$92)*(MONTH($E215)-1)/12)*$H215</f>
        <v>0</v>
      </c>
      <c r="W215" s="188">
        <f>(SUM('1.  LRAMVA Summary'!R$55:R$90)+SUM('1.  LRAMVA Summary'!R$91:R$92)*(MONTH($E215)-1)/12)*$H215</f>
        <v>0</v>
      </c>
    </row>
    <row r="216" spans="5:23">
      <c r="E216" s="172">
        <v>45474</v>
      </c>
      <c r="F216" s="172" t="s">
        <v>952</v>
      </c>
      <c r="G216" s="173" t="s">
        <v>862</v>
      </c>
      <c r="H216" s="196"/>
      <c r="I216" s="188">
        <f>(SUM('1.  LRAMVA Summary'!D$55:D$90)+SUM('1.  LRAMVA Summary'!D$91:D$92)*(MONTH($E216)-1)/12)*$H216</f>
        <v>0</v>
      </c>
      <c r="J216" s="188">
        <f>(SUM('1.  LRAMVA Summary'!E$55:E$90)+SUM('1.  LRAMVA Summary'!E$91:E$92)*(MONTH($E216)-1)/12)*$H216</f>
        <v>0</v>
      </c>
      <c r="K216" s="188">
        <f>(SUM('1.  LRAMVA Summary'!F$55:F$90)+SUM('1.  LRAMVA Summary'!F$91:F$92)*(MONTH($E216)-1)/12)*$H216</f>
        <v>0</v>
      </c>
      <c r="L216" s="188">
        <f>(SUM('1.  LRAMVA Summary'!G$55:G$90)+SUM('1.  LRAMVA Summary'!G$91:G$92)*(MONTH($E216)-1)/12)*$H216</f>
        <v>0</v>
      </c>
      <c r="M216" s="188">
        <f>(SUM('1.  LRAMVA Summary'!H$55:H$90)+SUM('1.  LRAMVA Summary'!H$91:H$92)*(MONTH($E216)-1)/12)*$H216</f>
        <v>0</v>
      </c>
      <c r="N216" s="188">
        <f>(SUM('1.  LRAMVA Summary'!I$55:I$90)+SUM('1.  LRAMVA Summary'!I$91:I$92)*(MONTH($E216)-1)/12)*$H216</f>
        <v>0</v>
      </c>
      <c r="O216" s="188">
        <f>(SUM('1.  LRAMVA Summary'!J$55:J$90)+SUM('1.  LRAMVA Summary'!J$91:J$92)*(MONTH($E216)-1)/12)*$H216</f>
        <v>0</v>
      </c>
      <c r="P216" s="188">
        <f>(SUM('1.  LRAMVA Summary'!K$55:K$90)+SUM('1.  LRAMVA Summary'!K$91:K$92)*(MONTH($E216)-1)/12)*$H216</f>
        <v>0</v>
      </c>
      <c r="Q216" s="188">
        <f>(SUM('1.  LRAMVA Summary'!L$55:L$90)+SUM('1.  LRAMVA Summary'!L$91:L$92)*(MONTH($E216)-1)/12)*$H216</f>
        <v>0</v>
      </c>
      <c r="R216" s="188">
        <f>(SUM('1.  LRAMVA Summary'!M$55:M$90)+SUM('1.  LRAMVA Summary'!M$91:M$92)*(MONTH($E216)-1)/12)*$H216</f>
        <v>0</v>
      </c>
      <c r="S216" s="188">
        <f>(SUM('1.  LRAMVA Summary'!N$55:N$90)+SUM('1.  LRAMVA Summary'!N$91:N$92)*(MONTH($E216)-1)/12)*$H216</f>
        <v>0</v>
      </c>
      <c r="T216" s="188">
        <f>(SUM('1.  LRAMVA Summary'!O$55:O$90)+SUM('1.  LRAMVA Summary'!O$91:O$92)*(MONTH($E216)-1)/12)*$H216</f>
        <v>0</v>
      </c>
      <c r="U216" s="188">
        <f>(SUM('1.  LRAMVA Summary'!P$55:P$90)+SUM('1.  LRAMVA Summary'!P$91:P$92)*(MONTH($E216)-1)/12)*$H216</f>
        <v>0</v>
      </c>
      <c r="V216" s="188">
        <f>(SUM('1.  LRAMVA Summary'!Q$55:Q$90)+SUM('1.  LRAMVA Summary'!Q$91:Q$92)*(MONTH($E216)-1)/12)*$H216</f>
        <v>0</v>
      </c>
      <c r="W216" s="188">
        <f>(SUM('1.  LRAMVA Summary'!R$55:R$90)+SUM('1.  LRAMVA Summary'!R$91:R$92)*(MONTH($E216)-1)/12)*$H216</f>
        <v>0</v>
      </c>
    </row>
    <row r="217" spans="5:23">
      <c r="E217" s="172">
        <v>45505</v>
      </c>
      <c r="F217" s="172" t="s">
        <v>952</v>
      </c>
      <c r="G217" s="173" t="s">
        <v>862</v>
      </c>
      <c r="H217" s="196"/>
      <c r="I217" s="188">
        <f>(SUM('1.  LRAMVA Summary'!D$55:D$90)+SUM('1.  LRAMVA Summary'!D$91:D$92)*(MONTH($E217)-1)/12)*$H217</f>
        <v>0</v>
      </c>
      <c r="J217" s="188">
        <f>(SUM('1.  LRAMVA Summary'!E$55:E$90)+SUM('1.  LRAMVA Summary'!E$91:E$92)*(MONTH($E217)-1)/12)*$H217</f>
        <v>0</v>
      </c>
      <c r="K217" s="188">
        <f>(SUM('1.  LRAMVA Summary'!F$55:F$90)+SUM('1.  LRAMVA Summary'!F$91:F$92)*(MONTH($E217)-1)/12)*$H217</f>
        <v>0</v>
      </c>
      <c r="L217" s="188">
        <f>(SUM('1.  LRAMVA Summary'!G$55:G$90)+SUM('1.  LRAMVA Summary'!G$91:G$92)*(MONTH($E217)-1)/12)*$H217</f>
        <v>0</v>
      </c>
      <c r="M217" s="188">
        <f>(SUM('1.  LRAMVA Summary'!H$55:H$90)+SUM('1.  LRAMVA Summary'!H$91:H$92)*(MONTH($E217)-1)/12)*$H217</f>
        <v>0</v>
      </c>
      <c r="N217" s="188">
        <f>(SUM('1.  LRAMVA Summary'!I$55:I$90)+SUM('1.  LRAMVA Summary'!I$91:I$92)*(MONTH($E217)-1)/12)*$H217</f>
        <v>0</v>
      </c>
      <c r="O217" s="188">
        <f>(SUM('1.  LRAMVA Summary'!J$55:J$90)+SUM('1.  LRAMVA Summary'!J$91:J$92)*(MONTH($E217)-1)/12)*$H217</f>
        <v>0</v>
      </c>
      <c r="P217" s="188">
        <f>(SUM('1.  LRAMVA Summary'!K$55:K$90)+SUM('1.  LRAMVA Summary'!K$91:K$92)*(MONTH($E217)-1)/12)*$H217</f>
        <v>0</v>
      </c>
      <c r="Q217" s="188">
        <f>(SUM('1.  LRAMVA Summary'!L$55:L$90)+SUM('1.  LRAMVA Summary'!L$91:L$92)*(MONTH($E217)-1)/12)*$H217</f>
        <v>0</v>
      </c>
      <c r="R217" s="188">
        <f>(SUM('1.  LRAMVA Summary'!M$55:M$90)+SUM('1.  LRAMVA Summary'!M$91:M$92)*(MONTH($E217)-1)/12)*$H217</f>
        <v>0</v>
      </c>
      <c r="S217" s="188">
        <f>(SUM('1.  LRAMVA Summary'!N$55:N$90)+SUM('1.  LRAMVA Summary'!N$91:N$92)*(MONTH($E217)-1)/12)*$H217</f>
        <v>0</v>
      </c>
      <c r="T217" s="188">
        <f>(SUM('1.  LRAMVA Summary'!O$55:O$90)+SUM('1.  LRAMVA Summary'!O$91:O$92)*(MONTH($E217)-1)/12)*$H217</f>
        <v>0</v>
      </c>
      <c r="U217" s="188">
        <f>(SUM('1.  LRAMVA Summary'!P$55:P$90)+SUM('1.  LRAMVA Summary'!P$91:P$92)*(MONTH($E217)-1)/12)*$H217</f>
        <v>0</v>
      </c>
      <c r="V217" s="188">
        <f>(SUM('1.  LRAMVA Summary'!Q$55:Q$90)+SUM('1.  LRAMVA Summary'!Q$91:Q$92)*(MONTH($E217)-1)/12)*$H217</f>
        <v>0</v>
      </c>
      <c r="W217" s="188">
        <f>(SUM('1.  LRAMVA Summary'!R$55:R$90)+SUM('1.  LRAMVA Summary'!R$91:R$92)*(MONTH($E217)-1)/12)*$H217</f>
        <v>0</v>
      </c>
    </row>
    <row r="218" spans="5:23">
      <c r="E218" s="172">
        <v>45536</v>
      </c>
      <c r="F218" s="172" t="s">
        <v>952</v>
      </c>
      <c r="G218" s="173" t="s">
        <v>862</v>
      </c>
      <c r="H218" s="196"/>
      <c r="I218" s="188">
        <f>(SUM('1.  LRAMVA Summary'!D$55:D$90)+SUM('1.  LRAMVA Summary'!D$91:D$92)*(MONTH($E218)-1)/12)*$H218</f>
        <v>0</v>
      </c>
      <c r="J218" s="188">
        <f>(SUM('1.  LRAMVA Summary'!E$55:E$90)+SUM('1.  LRAMVA Summary'!E$91:E$92)*(MONTH($E218)-1)/12)*$H218</f>
        <v>0</v>
      </c>
      <c r="K218" s="188">
        <f>(SUM('1.  LRAMVA Summary'!F$55:F$90)+SUM('1.  LRAMVA Summary'!F$91:F$92)*(MONTH($E218)-1)/12)*$H218</f>
        <v>0</v>
      </c>
      <c r="L218" s="188">
        <f>(SUM('1.  LRAMVA Summary'!G$55:G$90)+SUM('1.  LRAMVA Summary'!G$91:G$92)*(MONTH($E218)-1)/12)*$H218</f>
        <v>0</v>
      </c>
      <c r="M218" s="188">
        <f>(SUM('1.  LRAMVA Summary'!H$55:H$90)+SUM('1.  LRAMVA Summary'!H$91:H$92)*(MONTH($E218)-1)/12)*$H218</f>
        <v>0</v>
      </c>
      <c r="N218" s="188">
        <f>(SUM('1.  LRAMVA Summary'!I$55:I$90)+SUM('1.  LRAMVA Summary'!I$91:I$92)*(MONTH($E218)-1)/12)*$H218</f>
        <v>0</v>
      </c>
      <c r="O218" s="188">
        <f>(SUM('1.  LRAMVA Summary'!J$55:J$90)+SUM('1.  LRAMVA Summary'!J$91:J$92)*(MONTH($E218)-1)/12)*$H218</f>
        <v>0</v>
      </c>
      <c r="P218" s="188">
        <f>(SUM('1.  LRAMVA Summary'!K$55:K$90)+SUM('1.  LRAMVA Summary'!K$91:K$92)*(MONTH($E218)-1)/12)*$H218</f>
        <v>0</v>
      </c>
      <c r="Q218" s="188">
        <f>(SUM('1.  LRAMVA Summary'!L$55:L$90)+SUM('1.  LRAMVA Summary'!L$91:L$92)*(MONTH($E218)-1)/12)*$H218</f>
        <v>0</v>
      </c>
      <c r="R218" s="188">
        <f>(SUM('1.  LRAMVA Summary'!M$55:M$90)+SUM('1.  LRAMVA Summary'!M$91:M$92)*(MONTH($E218)-1)/12)*$H218</f>
        <v>0</v>
      </c>
      <c r="S218" s="188">
        <f>(SUM('1.  LRAMVA Summary'!N$55:N$90)+SUM('1.  LRAMVA Summary'!N$91:N$92)*(MONTH($E218)-1)/12)*$H218</f>
        <v>0</v>
      </c>
      <c r="T218" s="188">
        <f>(SUM('1.  LRAMVA Summary'!O$55:O$90)+SUM('1.  LRAMVA Summary'!O$91:O$92)*(MONTH($E218)-1)/12)*$H218</f>
        <v>0</v>
      </c>
      <c r="U218" s="188">
        <f>(SUM('1.  LRAMVA Summary'!P$55:P$90)+SUM('1.  LRAMVA Summary'!P$91:P$92)*(MONTH($E218)-1)/12)*$H218</f>
        <v>0</v>
      </c>
      <c r="V218" s="188">
        <f>(SUM('1.  LRAMVA Summary'!Q$55:Q$90)+SUM('1.  LRAMVA Summary'!Q$91:Q$92)*(MONTH($E218)-1)/12)*$H218</f>
        <v>0</v>
      </c>
      <c r="W218" s="188">
        <f>(SUM('1.  LRAMVA Summary'!R$55:R$90)+SUM('1.  LRAMVA Summary'!R$91:R$92)*(MONTH($E218)-1)/12)*$H218</f>
        <v>0</v>
      </c>
    </row>
    <row r="219" spans="5:23">
      <c r="E219" s="172">
        <v>45566</v>
      </c>
      <c r="F219" s="172" t="s">
        <v>952</v>
      </c>
      <c r="G219" s="173" t="s">
        <v>866</v>
      </c>
      <c r="H219" s="196"/>
      <c r="I219" s="188">
        <f>(SUM('1.  LRAMVA Summary'!D$55:D$90)+SUM('1.  LRAMVA Summary'!D$91:D$92)*(MONTH($E219)-1)/12)*$H219</f>
        <v>0</v>
      </c>
      <c r="J219" s="188">
        <f>(SUM('1.  LRAMVA Summary'!E$55:E$90)+SUM('1.  LRAMVA Summary'!E$91:E$92)*(MONTH($E219)-1)/12)*$H219</f>
        <v>0</v>
      </c>
      <c r="K219" s="188">
        <f>(SUM('1.  LRAMVA Summary'!F$55:F$90)+SUM('1.  LRAMVA Summary'!F$91:F$92)*(MONTH($E219)-1)/12)*$H219</f>
        <v>0</v>
      </c>
      <c r="L219" s="188">
        <f>(SUM('1.  LRAMVA Summary'!G$55:G$90)+SUM('1.  LRAMVA Summary'!G$91:G$92)*(MONTH($E219)-1)/12)*$H219</f>
        <v>0</v>
      </c>
      <c r="M219" s="188">
        <f>(SUM('1.  LRAMVA Summary'!H$55:H$90)+SUM('1.  LRAMVA Summary'!H$91:H$92)*(MONTH($E219)-1)/12)*$H219</f>
        <v>0</v>
      </c>
      <c r="N219" s="188">
        <f>(SUM('1.  LRAMVA Summary'!I$55:I$90)+SUM('1.  LRAMVA Summary'!I$91:I$92)*(MONTH($E219)-1)/12)*$H219</f>
        <v>0</v>
      </c>
      <c r="O219" s="188">
        <f>(SUM('1.  LRAMVA Summary'!J$55:J$90)+SUM('1.  LRAMVA Summary'!J$91:J$92)*(MONTH($E219)-1)/12)*$H219</f>
        <v>0</v>
      </c>
      <c r="P219" s="188">
        <f>(SUM('1.  LRAMVA Summary'!K$55:K$90)+SUM('1.  LRAMVA Summary'!K$91:K$92)*(MONTH($E219)-1)/12)*$H219</f>
        <v>0</v>
      </c>
      <c r="Q219" s="188">
        <f>(SUM('1.  LRAMVA Summary'!L$55:L$90)+SUM('1.  LRAMVA Summary'!L$91:L$92)*(MONTH($E219)-1)/12)*$H219</f>
        <v>0</v>
      </c>
      <c r="R219" s="188">
        <f>(SUM('1.  LRAMVA Summary'!M$55:M$90)+SUM('1.  LRAMVA Summary'!M$91:M$92)*(MONTH($E219)-1)/12)*$H219</f>
        <v>0</v>
      </c>
      <c r="S219" s="188">
        <f>(SUM('1.  LRAMVA Summary'!N$55:N$90)+SUM('1.  LRAMVA Summary'!N$91:N$92)*(MONTH($E219)-1)/12)*$H219</f>
        <v>0</v>
      </c>
      <c r="T219" s="188">
        <f>(SUM('1.  LRAMVA Summary'!O$55:O$90)+SUM('1.  LRAMVA Summary'!O$91:O$92)*(MONTH($E219)-1)/12)*$H219</f>
        <v>0</v>
      </c>
      <c r="U219" s="188">
        <f>(SUM('1.  LRAMVA Summary'!P$55:P$90)+SUM('1.  LRAMVA Summary'!P$91:P$92)*(MONTH($E219)-1)/12)*$H219</f>
        <v>0</v>
      </c>
      <c r="V219" s="188">
        <f>(SUM('1.  LRAMVA Summary'!Q$55:Q$90)+SUM('1.  LRAMVA Summary'!Q$91:Q$92)*(MONTH($E219)-1)/12)*$H219</f>
        <v>0</v>
      </c>
      <c r="W219" s="188">
        <f>(SUM('1.  LRAMVA Summary'!R$55:R$90)+SUM('1.  LRAMVA Summary'!R$91:R$92)*(MONTH($E219)-1)/12)*$H219</f>
        <v>0</v>
      </c>
    </row>
    <row r="220" spans="5:23">
      <c r="E220" s="172">
        <v>45597</v>
      </c>
      <c r="F220" s="172" t="s">
        <v>952</v>
      </c>
      <c r="G220" s="173" t="s">
        <v>866</v>
      </c>
      <c r="H220" s="196"/>
      <c r="I220" s="188">
        <f>(SUM('1.  LRAMVA Summary'!D$55:D$90)+SUM('1.  LRAMVA Summary'!D$91:D$92)*(MONTH($E220)-1)/12)*$H220</f>
        <v>0</v>
      </c>
      <c r="J220" s="188">
        <f>(SUM('1.  LRAMVA Summary'!E$55:E$90)+SUM('1.  LRAMVA Summary'!E$91:E$92)*(MONTH($E220)-1)/12)*$H220</f>
        <v>0</v>
      </c>
      <c r="K220" s="188">
        <f>(SUM('1.  LRAMVA Summary'!F$55:F$90)+SUM('1.  LRAMVA Summary'!F$91:F$92)*(MONTH($E220)-1)/12)*$H220</f>
        <v>0</v>
      </c>
      <c r="L220" s="188">
        <f>(SUM('1.  LRAMVA Summary'!G$55:G$90)+SUM('1.  LRAMVA Summary'!G$91:G$92)*(MONTH($E220)-1)/12)*$H220</f>
        <v>0</v>
      </c>
      <c r="M220" s="188">
        <f>(SUM('1.  LRAMVA Summary'!H$55:H$90)+SUM('1.  LRAMVA Summary'!H$91:H$92)*(MONTH($E220)-1)/12)*$H220</f>
        <v>0</v>
      </c>
      <c r="N220" s="188">
        <f>(SUM('1.  LRAMVA Summary'!I$55:I$90)+SUM('1.  LRAMVA Summary'!I$91:I$92)*(MONTH($E220)-1)/12)*$H220</f>
        <v>0</v>
      </c>
      <c r="O220" s="188">
        <f>(SUM('1.  LRAMVA Summary'!J$55:J$90)+SUM('1.  LRAMVA Summary'!J$91:J$92)*(MONTH($E220)-1)/12)*$H220</f>
        <v>0</v>
      </c>
      <c r="P220" s="188">
        <f>(SUM('1.  LRAMVA Summary'!K$55:K$90)+SUM('1.  LRAMVA Summary'!K$91:K$92)*(MONTH($E220)-1)/12)*$H220</f>
        <v>0</v>
      </c>
      <c r="Q220" s="188">
        <f>(SUM('1.  LRAMVA Summary'!L$55:L$90)+SUM('1.  LRAMVA Summary'!L$91:L$92)*(MONTH($E220)-1)/12)*$H220</f>
        <v>0</v>
      </c>
      <c r="R220" s="188">
        <f>(SUM('1.  LRAMVA Summary'!M$55:M$90)+SUM('1.  LRAMVA Summary'!M$91:M$92)*(MONTH($E220)-1)/12)*$H220</f>
        <v>0</v>
      </c>
      <c r="S220" s="188">
        <f>(SUM('1.  LRAMVA Summary'!N$55:N$90)+SUM('1.  LRAMVA Summary'!N$91:N$92)*(MONTH($E220)-1)/12)*$H220</f>
        <v>0</v>
      </c>
      <c r="T220" s="188">
        <f>(SUM('1.  LRAMVA Summary'!O$55:O$90)+SUM('1.  LRAMVA Summary'!O$91:O$92)*(MONTH($E220)-1)/12)*$H220</f>
        <v>0</v>
      </c>
      <c r="U220" s="188">
        <f>(SUM('1.  LRAMVA Summary'!P$55:P$90)+SUM('1.  LRAMVA Summary'!P$91:P$92)*(MONTH($E220)-1)/12)*$H220</f>
        <v>0</v>
      </c>
      <c r="V220" s="188">
        <f>(SUM('1.  LRAMVA Summary'!Q$55:Q$90)+SUM('1.  LRAMVA Summary'!Q$91:Q$92)*(MONTH($E220)-1)/12)*$H220</f>
        <v>0</v>
      </c>
      <c r="W220" s="188">
        <f>(SUM('1.  LRAMVA Summary'!R$55:R$90)+SUM('1.  LRAMVA Summary'!R$91:R$92)*(MONTH($E220)-1)/12)*$H220</f>
        <v>0</v>
      </c>
    </row>
    <row r="221" spans="5:23">
      <c r="E221" s="172">
        <v>45627</v>
      </c>
      <c r="F221" s="172" t="s">
        <v>952</v>
      </c>
      <c r="G221" s="173" t="s">
        <v>866</v>
      </c>
      <c r="H221" s="196"/>
      <c r="I221" s="188">
        <f>(SUM('1.  LRAMVA Summary'!D$55:D$90)+SUM('1.  LRAMVA Summary'!D$91:D$92)*(MONTH($E221)-1)/12)*$H221</f>
        <v>0</v>
      </c>
      <c r="J221" s="188">
        <f>(SUM('1.  LRAMVA Summary'!E$55:E$90)+SUM('1.  LRAMVA Summary'!E$91:E$92)*(MONTH($E221)-1)/12)*$H221</f>
        <v>0</v>
      </c>
      <c r="K221" s="188">
        <f>(SUM('1.  LRAMVA Summary'!F$55:F$90)+SUM('1.  LRAMVA Summary'!F$91:F$92)*(MONTH($E221)-1)/12)*$H221</f>
        <v>0</v>
      </c>
      <c r="L221" s="188">
        <f>(SUM('1.  LRAMVA Summary'!G$55:G$90)+SUM('1.  LRAMVA Summary'!G$91:G$92)*(MONTH($E221)-1)/12)*$H221</f>
        <v>0</v>
      </c>
      <c r="M221" s="188">
        <f>(SUM('1.  LRAMVA Summary'!H$55:H$90)+SUM('1.  LRAMVA Summary'!H$91:H$92)*(MONTH($E221)-1)/12)*$H221</f>
        <v>0</v>
      </c>
      <c r="N221" s="188">
        <f>(SUM('1.  LRAMVA Summary'!I$55:I$90)+SUM('1.  LRAMVA Summary'!I$91:I$92)*(MONTH($E221)-1)/12)*$H221</f>
        <v>0</v>
      </c>
      <c r="O221" s="188">
        <f>(SUM('1.  LRAMVA Summary'!J$55:J$90)+SUM('1.  LRAMVA Summary'!J$91:J$92)*(MONTH($E221)-1)/12)*$H221</f>
        <v>0</v>
      </c>
      <c r="P221" s="188">
        <f>(SUM('1.  LRAMVA Summary'!K$55:K$90)+SUM('1.  LRAMVA Summary'!K$91:K$92)*(MONTH($E221)-1)/12)*$H221</f>
        <v>0</v>
      </c>
      <c r="Q221" s="188">
        <f>(SUM('1.  LRAMVA Summary'!L$55:L$90)+SUM('1.  LRAMVA Summary'!L$91:L$92)*(MONTH($E221)-1)/12)*$H221</f>
        <v>0</v>
      </c>
      <c r="R221" s="188">
        <f>(SUM('1.  LRAMVA Summary'!M$55:M$90)+SUM('1.  LRAMVA Summary'!M$91:M$92)*(MONTH($E221)-1)/12)*$H221</f>
        <v>0</v>
      </c>
      <c r="S221" s="188">
        <f>(SUM('1.  LRAMVA Summary'!N$55:N$90)+SUM('1.  LRAMVA Summary'!N$91:N$92)*(MONTH($E221)-1)/12)*$H221</f>
        <v>0</v>
      </c>
      <c r="T221" s="188">
        <f>(SUM('1.  LRAMVA Summary'!O$55:O$90)+SUM('1.  LRAMVA Summary'!O$91:O$92)*(MONTH($E221)-1)/12)*$H221</f>
        <v>0</v>
      </c>
      <c r="U221" s="188">
        <f>(SUM('1.  LRAMVA Summary'!P$55:P$90)+SUM('1.  LRAMVA Summary'!P$91:P$92)*(MONTH($E221)-1)/12)*$H221</f>
        <v>0</v>
      </c>
      <c r="V221" s="188">
        <f>(SUM('1.  LRAMVA Summary'!Q$55:Q$90)+SUM('1.  LRAMVA Summary'!Q$91:Q$92)*(MONTH($E221)-1)/12)*$H221</f>
        <v>0</v>
      </c>
      <c r="W221" s="188">
        <f>(SUM('1.  LRAMVA Summary'!R$55:R$90)+SUM('1.  LRAMVA Summary'!R$91:R$92)*(MONTH($E221)-1)/12)*$H221</f>
        <v>0</v>
      </c>
    </row>
    <row r="222" spans="5:23" ht="15" thickBot="1">
      <c r="E222" s="174" t="s">
        <v>953</v>
      </c>
      <c r="F222" s="174"/>
      <c r="G222" s="175"/>
      <c r="H222" s="176"/>
      <c r="I222" s="177">
        <f>SUM(I209:I221)</f>
        <v>0</v>
      </c>
      <c r="J222" s="177">
        <f>SUM(J209:J221)</f>
        <v>6191.8471905785209</v>
      </c>
      <c r="K222" s="177">
        <f t="shared" ref="K222:V222" si="110">SUM(K209:K221)</f>
        <v>6033.6766402588028</v>
      </c>
      <c r="L222" s="177">
        <f t="shared" si="110"/>
        <v>-29121.161441548891</v>
      </c>
      <c r="M222" s="177">
        <f t="shared" si="110"/>
        <v>-30032.541716993557</v>
      </c>
      <c r="N222" s="177">
        <f t="shared" si="110"/>
        <v>-319.89176589786257</v>
      </c>
      <c r="O222" s="177">
        <f t="shared" si="110"/>
        <v>-2151.5480102602901</v>
      </c>
      <c r="P222" s="177">
        <f t="shared" si="110"/>
        <v>0</v>
      </c>
      <c r="Q222" s="177">
        <f t="shared" si="110"/>
        <v>0</v>
      </c>
      <c r="R222" s="177">
        <f t="shared" si="110"/>
        <v>0</v>
      </c>
      <c r="S222" s="177">
        <f t="shared" si="110"/>
        <v>0</v>
      </c>
      <c r="T222" s="177">
        <f t="shared" si="110"/>
        <v>0</v>
      </c>
      <c r="U222" s="177">
        <f t="shared" si="110"/>
        <v>0</v>
      </c>
      <c r="V222" s="177">
        <f t="shared" si="110"/>
        <v>0</v>
      </c>
      <c r="W222" s="177">
        <f>SUM(W209:W221)</f>
        <v>-49399.61910386329</v>
      </c>
    </row>
    <row r="223" spans="5:23" ht="15" thickTop="1"/>
  </sheetData>
  <dataConsolidate/>
  <mergeCells count="4">
    <mergeCell ref="B12:C12"/>
    <mergeCell ref="C8:S8"/>
    <mergeCell ref="C9:S9"/>
    <mergeCell ref="C10:S10"/>
  </mergeCells>
  <phoneticPr fontId="244" type="noConversion"/>
  <hyperlinks>
    <hyperlink ref="B77" r:id="rId1" xr:uid="{00000000-0004-0000-0B00-000000000000}"/>
    <hyperlink ref="K12" location="Table_1_b.__Annual_LRAMVA_Breakdown_by_Year_and_Rate_Class" display="Go to Tab 1: Summary" xr:uid="{00000000-0004-0000-0B00-000001000000}"/>
  </hyperlinks>
  <pageMargins left="0.7" right="0.7" top="0.75" bottom="0.75" header="0.3" footer="0.3"/>
  <pageSetup scale="35" fitToHeight="0" orientation="landscape" r:id="rId2"/>
  <drawing r:id="rId3"/>
  <legacyDrawing r:id="rId4"/>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pageSetUpPr fitToPage="1"/>
  </sheetPr>
  <dimension ref="B1:BU115"/>
  <sheetViews>
    <sheetView topLeftCell="A22" zoomScale="90" zoomScaleNormal="90" workbookViewId="0">
      <pane xSplit="9" ySplit="5" topLeftCell="M48" activePane="bottomRight" state="frozen"/>
      <selection activeCell="A22" sqref="A22"/>
      <selection pane="topRight" activeCell="J22" sqref="J22"/>
      <selection pane="bottomLeft" activeCell="A27" sqref="A27"/>
      <selection pane="bottomRight" activeCell="U68" sqref="U68"/>
    </sheetView>
  </sheetViews>
  <sheetFormatPr defaultColWidth="9" defaultRowHeight="14.4" outlineLevelRow="1"/>
  <cols>
    <col min="1" max="1" width="6" style="1" customWidth="1"/>
    <col min="2" max="2" width="24.33203125" style="1" hidden="1" customWidth="1"/>
    <col min="3" max="3" width="11.44140625" style="10" hidden="1" customWidth="1"/>
    <col min="4" max="4" width="37.5546875" style="1" customWidth="1"/>
    <col min="5" max="5" width="19.5546875" style="1" hidden="1" customWidth="1"/>
    <col min="6" max="6" width="6.6640625" style="1" hidden="1" customWidth="1"/>
    <col min="7" max="7" width="14.5546875" style="1" hidden="1" customWidth="1"/>
    <col min="8" max="8" width="19.44140625" style="1" customWidth="1"/>
    <col min="9" max="9" width="17.5546875" style="512" hidden="1" customWidth="1"/>
    <col min="10" max="10" width="23" style="512" customWidth="1"/>
    <col min="11" max="11" width="2" style="1" customWidth="1"/>
    <col min="12" max="19" width="0.109375" style="1" customWidth="1"/>
    <col min="20" max="20" width="22.44140625" style="1" customWidth="1"/>
    <col min="21" max="21" width="9" style="1" customWidth="1"/>
    <col min="22" max="26" width="14.33203125" style="762" bestFit="1" customWidth="1"/>
    <col min="27" max="28" width="13.33203125" style="762" bestFit="1" customWidth="1"/>
    <col min="29" max="41" width="9" style="1" customWidth="1"/>
    <col min="42" max="42" width="2" style="1" customWidth="1"/>
    <col min="43" max="43" width="12.5546875" style="1" customWidth="1"/>
    <col min="44" max="50" width="12" style="1" customWidth="1"/>
    <col min="51" max="51" width="15.33203125" style="1" customWidth="1"/>
    <col min="52" max="52" width="12" style="1" customWidth="1"/>
    <col min="53" max="53" width="13.33203125" style="1" customWidth="1"/>
    <col min="54" max="54" width="13" style="1" customWidth="1"/>
    <col min="55" max="59" width="13.88671875" style="1" bestFit="1" customWidth="1"/>
    <col min="60" max="64" width="12" style="1" bestFit="1" customWidth="1"/>
    <col min="65" max="16384" width="9" style="1"/>
  </cols>
  <sheetData>
    <row r="1" spans="2:33">
      <c r="I1" s="1"/>
      <c r="J1" s="1"/>
    </row>
    <row r="2" spans="2:33">
      <c r="I2" s="1"/>
      <c r="J2" s="1"/>
    </row>
    <row r="3" spans="2:33">
      <c r="I3" s="1"/>
      <c r="J3" s="1"/>
    </row>
    <row r="4" spans="2:33">
      <c r="I4" s="1"/>
      <c r="J4" s="1"/>
    </row>
    <row r="5" spans="2:33">
      <c r="I5" s="1"/>
      <c r="J5" s="1"/>
    </row>
    <row r="6" spans="2:33">
      <c r="I6" s="1"/>
      <c r="J6" s="1"/>
    </row>
    <row r="7" spans="2:33">
      <c r="I7" s="1"/>
      <c r="J7" s="1"/>
    </row>
    <row r="8" spans="2:33">
      <c r="I8" s="1"/>
      <c r="J8" s="1"/>
    </row>
    <row r="9" spans="2:33">
      <c r="I9" s="1"/>
      <c r="J9" s="1"/>
    </row>
    <row r="10" spans="2:33">
      <c r="I10" s="1"/>
      <c r="J10" s="1"/>
    </row>
    <row r="11" spans="2:33" ht="15" thickBot="1">
      <c r="I11" s="1"/>
      <c r="J11" s="1"/>
    </row>
    <row r="12" spans="2:33" ht="25.5" customHeight="1" outlineLevel="1" thickBot="1">
      <c r="B12" s="88" t="s">
        <v>56</v>
      </c>
      <c r="D12" s="97" t="s">
        <v>165</v>
      </c>
      <c r="E12" s="13"/>
      <c r="F12" s="141"/>
      <c r="G12" s="142"/>
      <c r="H12" s="143"/>
      <c r="I12" s="1"/>
      <c r="J12" s="1"/>
      <c r="K12" s="143"/>
      <c r="L12" s="141"/>
      <c r="M12" s="141"/>
      <c r="N12" s="141"/>
      <c r="O12" s="141"/>
      <c r="P12" s="141"/>
      <c r="Q12" s="144"/>
    </row>
    <row r="13" spans="2:33" ht="25.5" customHeight="1" outlineLevel="1" thickBot="1">
      <c r="B13" s="88"/>
      <c r="D13" s="514" t="s">
        <v>57</v>
      </c>
      <c r="E13" s="13"/>
      <c r="F13" s="141"/>
      <c r="G13" s="142"/>
      <c r="H13" s="143"/>
      <c r="I13" s="1"/>
      <c r="J13" s="1"/>
      <c r="K13" s="143"/>
      <c r="L13" s="141"/>
      <c r="M13" s="141"/>
      <c r="N13" s="141"/>
      <c r="O13" s="141"/>
      <c r="P13" s="141"/>
      <c r="Q13" s="144"/>
    </row>
    <row r="14" spans="2:33" ht="30" customHeight="1" outlineLevel="1" thickBot="1">
      <c r="B14" s="29"/>
      <c r="D14" s="495" t="s">
        <v>167</v>
      </c>
      <c r="I14" s="1"/>
      <c r="J14" s="1"/>
    </row>
    <row r="15" spans="2:33" ht="26.25" customHeight="1" outlineLevel="1">
      <c r="C15" s="93"/>
      <c r="I15" s="1"/>
      <c r="J15" s="1"/>
    </row>
    <row r="16" spans="2:33" ht="23.25" customHeight="1" outlineLevel="1">
      <c r="B16" s="89" t="s">
        <v>23</v>
      </c>
      <c r="C16" s="93"/>
      <c r="D16" s="496" t="s">
        <v>954</v>
      </c>
      <c r="E16" s="491"/>
      <c r="F16" s="491"/>
      <c r="G16" s="499"/>
      <c r="H16" s="491"/>
      <c r="I16" s="491"/>
      <c r="J16" s="491"/>
      <c r="K16" s="491"/>
      <c r="L16" s="491"/>
      <c r="M16" s="491"/>
      <c r="N16" s="491"/>
      <c r="O16" s="491"/>
      <c r="P16" s="491"/>
      <c r="Q16" s="491"/>
      <c r="R16" s="491"/>
      <c r="S16" s="491"/>
      <c r="T16" s="491"/>
      <c r="U16" s="491"/>
      <c r="V16" s="763"/>
      <c r="W16" s="763"/>
      <c r="X16" s="763"/>
      <c r="Y16" s="763"/>
      <c r="Z16" s="763"/>
      <c r="AA16" s="763"/>
      <c r="AB16" s="763"/>
      <c r="AC16" s="491"/>
      <c r="AD16" s="491"/>
      <c r="AE16" s="491"/>
      <c r="AF16" s="491"/>
      <c r="AG16" s="491"/>
    </row>
    <row r="17" spans="2:73" ht="23.25" customHeight="1" outlineLevel="1">
      <c r="B17" s="551" t="s">
        <v>955</v>
      </c>
      <c r="C17" s="93"/>
      <c r="D17" s="496" t="s">
        <v>956</v>
      </c>
      <c r="E17" s="491"/>
      <c r="F17" s="491"/>
      <c r="G17" s="499"/>
      <c r="H17" s="491"/>
      <c r="I17" s="491"/>
      <c r="J17" s="491"/>
      <c r="K17" s="491"/>
      <c r="L17" s="491"/>
      <c r="M17" s="491"/>
      <c r="N17" s="491"/>
      <c r="O17" s="491"/>
      <c r="P17" s="491"/>
      <c r="Q17" s="491"/>
      <c r="R17" s="491"/>
      <c r="S17" s="491"/>
      <c r="T17" s="491"/>
      <c r="U17" s="491"/>
      <c r="V17" s="763"/>
      <c r="W17" s="763"/>
      <c r="X17" s="763"/>
      <c r="Y17" s="763"/>
      <c r="Z17" s="763"/>
      <c r="AA17" s="763"/>
      <c r="AB17" s="763"/>
      <c r="AC17" s="491"/>
      <c r="AD17" s="491"/>
      <c r="AE17" s="491"/>
      <c r="AF17" s="491"/>
      <c r="AG17" s="491"/>
    </row>
    <row r="18" spans="2:73" ht="23.25" customHeight="1" outlineLevel="1">
      <c r="C18" s="93"/>
      <c r="D18" s="496" t="s">
        <v>957</v>
      </c>
      <c r="E18" s="491"/>
      <c r="F18" s="491"/>
      <c r="G18" s="499"/>
      <c r="H18" s="491"/>
      <c r="I18" s="491"/>
      <c r="J18" s="491"/>
      <c r="K18" s="491"/>
      <c r="L18" s="491"/>
      <c r="M18" s="491"/>
      <c r="N18" s="491"/>
      <c r="O18" s="491"/>
      <c r="P18" s="491"/>
      <c r="Q18" s="491"/>
      <c r="R18" s="491"/>
      <c r="S18" s="491"/>
      <c r="T18" s="491"/>
      <c r="U18" s="491"/>
      <c r="V18" s="763"/>
      <c r="W18" s="763"/>
      <c r="X18" s="763"/>
      <c r="Y18" s="763"/>
      <c r="Z18" s="763"/>
      <c r="AA18" s="763"/>
      <c r="AB18" s="763"/>
      <c r="AC18" s="491"/>
      <c r="AD18" s="491"/>
      <c r="AE18" s="491"/>
      <c r="AF18" s="491"/>
      <c r="AG18" s="491"/>
    </row>
    <row r="19" spans="2:73" ht="23.25" customHeight="1" outlineLevel="1">
      <c r="C19" s="93"/>
      <c r="D19" s="496" t="s">
        <v>958</v>
      </c>
      <c r="E19" s="491"/>
      <c r="F19" s="491"/>
      <c r="G19" s="499"/>
      <c r="H19" s="491"/>
      <c r="I19" s="491"/>
      <c r="J19" s="491"/>
      <c r="K19" s="491"/>
      <c r="L19" s="491"/>
      <c r="M19" s="491"/>
      <c r="N19" s="491"/>
      <c r="O19" s="491"/>
      <c r="P19" s="491"/>
      <c r="Q19" s="491"/>
      <c r="R19" s="491"/>
      <c r="S19" s="491"/>
      <c r="T19" s="491"/>
      <c r="U19" s="491"/>
      <c r="V19" s="763"/>
      <c r="W19" s="763"/>
      <c r="X19" s="763"/>
      <c r="Y19" s="763"/>
      <c r="Z19" s="763"/>
      <c r="AA19" s="763"/>
      <c r="AB19" s="763"/>
      <c r="AC19" s="491"/>
      <c r="AD19" s="491"/>
      <c r="AE19" s="491"/>
      <c r="AF19" s="491"/>
      <c r="AG19" s="491"/>
    </row>
    <row r="20" spans="2:73" ht="23.25" customHeight="1" outlineLevel="1">
      <c r="C20" s="93"/>
      <c r="D20" s="496" t="s">
        <v>959</v>
      </c>
      <c r="E20" s="491"/>
      <c r="F20" s="491"/>
      <c r="G20" s="499"/>
      <c r="H20" s="491"/>
      <c r="I20" s="491"/>
      <c r="J20" s="491"/>
      <c r="K20" s="491"/>
      <c r="L20" s="491"/>
      <c r="M20" s="491"/>
      <c r="N20" s="491"/>
      <c r="O20" s="491"/>
      <c r="P20" s="491"/>
      <c r="Q20" s="491"/>
      <c r="R20" s="491"/>
      <c r="S20" s="491"/>
      <c r="T20" s="491"/>
      <c r="U20" s="491"/>
      <c r="V20" s="763"/>
      <c r="W20" s="763"/>
      <c r="X20" s="763"/>
      <c r="Y20" s="763"/>
      <c r="Z20" s="763"/>
      <c r="AA20" s="763"/>
      <c r="AB20" s="763"/>
      <c r="AC20" s="491"/>
      <c r="AD20" s="491"/>
      <c r="AE20" s="491"/>
      <c r="AF20" s="491"/>
      <c r="AG20" s="491"/>
    </row>
    <row r="21" spans="2:73" ht="23.25" customHeight="1" outlineLevel="1">
      <c r="C21" s="93"/>
      <c r="D21" s="563" t="s">
        <v>960</v>
      </c>
      <c r="E21" s="491"/>
      <c r="F21" s="491"/>
      <c r="G21" s="499"/>
      <c r="H21" s="491"/>
      <c r="I21" s="491"/>
      <c r="J21" s="491"/>
      <c r="K21" s="491"/>
      <c r="L21" s="491"/>
      <c r="M21" s="491"/>
      <c r="N21" s="491"/>
      <c r="O21" s="491"/>
      <c r="P21" s="491"/>
      <c r="Q21" s="491"/>
      <c r="R21" s="491"/>
      <c r="S21" s="491"/>
      <c r="T21" s="491"/>
      <c r="U21" s="491"/>
      <c r="V21" s="763"/>
      <c r="W21" s="763"/>
      <c r="X21" s="763"/>
      <c r="Y21" s="763"/>
      <c r="Z21" s="763"/>
      <c r="AA21" s="763"/>
      <c r="AB21" s="763"/>
      <c r="AC21" s="491"/>
      <c r="AD21" s="491"/>
      <c r="AE21" s="491"/>
      <c r="AF21" s="491"/>
      <c r="AG21" s="491"/>
    </row>
    <row r="22" spans="2:73">
      <c r="I22" s="1"/>
      <c r="J22" s="1"/>
    </row>
    <row r="23" spans="2:73" ht="15.6">
      <c r="B23" s="145" t="s">
        <v>961</v>
      </c>
      <c r="H23" s="9"/>
      <c r="I23" s="9"/>
      <c r="J23" s="9"/>
    </row>
    <row r="24" spans="2:73" s="541" customFormat="1" ht="21" customHeight="1">
      <c r="B24" s="541" t="s">
        <v>962</v>
      </c>
      <c r="C24" s="930" t="s">
        <v>963</v>
      </c>
      <c r="D24" s="930"/>
      <c r="E24" s="930"/>
      <c r="F24" s="930"/>
      <c r="G24" s="930"/>
      <c r="H24" s="546" t="s">
        <v>964</v>
      </c>
      <c r="I24" s="546" t="s">
        <v>965</v>
      </c>
      <c r="J24" s="546" t="s">
        <v>966</v>
      </c>
      <c r="L24" s="541" t="s">
        <v>963</v>
      </c>
      <c r="V24" s="764"/>
      <c r="W24" s="764"/>
      <c r="X24" s="764"/>
      <c r="Y24" s="764"/>
      <c r="Z24" s="764"/>
      <c r="AA24" s="764"/>
      <c r="AB24" s="764"/>
      <c r="AQ24" s="541" t="s">
        <v>963</v>
      </c>
    </row>
    <row r="25" spans="2:73" s="205" customFormat="1" ht="49.5" customHeight="1">
      <c r="B25" s="201" t="s">
        <v>967</v>
      </c>
      <c r="C25" s="829" t="s">
        <v>313</v>
      </c>
      <c r="D25" s="201" t="s">
        <v>968</v>
      </c>
      <c r="E25" s="201" t="s">
        <v>969</v>
      </c>
      <c r="F25" s="201" t="s">
        <v>970</v>
      </c>
      <c r="G25" s="201" t="s">
        <v>971</v>
      </c>
      <c r="H25" s="201" t="s">
        <v>972</v>
      </c>
      <c r="I25" s="513" t="s">
        <v>973</v>
      </c>
      <c r="J25" s="518" t="s">
        <v>974</v>
      </c>
      <c r="K25" s="516"/>
      <c r="L25" s="202" t="s">
        <v>975</v>
      </c>
      <c r="M25" s="203"/>
      <c r="N25" s="203"/>
      <c r="O25" s="203"/>
      <c r="P25" s="203"/>
      <c r="Q25" s="203"/>
      <c r="R25" s="203"/>
      <c r="S25" s="203"/>
      <c r="T25" s="203"/>
      <c r="U25" s="203"/>
      <c r="V25" s="765"/>
      <c r="W25" s="765"/>
      <c r="X25" s="765"/>
      <c r="Y25" s="765"/>
      <c r="Z25" s="765"/>
      <c r="AA25" s="765"/>
      <c r="AB25" s="765"/>
      <c r="AC25" s="203"/>
      <c r="AD25" s="203"/>
      <c r="AE25" s="203"/>
      <c r="AF25" s="203"/>
      <c r="AG25" s="203"/>
      <c r="AH25" s="203"/>
      <c r="AI25" s="203"/>
      <c r="AJ25" s="203"/>
      <c r="AK25" s="203"/>
      <c r="AL25" s="203"/>
      <c r="AM25" s="203"/>
      <c r="AN25" s="203"/>
      <c r="AO25" s="204"/>
      <c r="AQ25" s="202" t="s">
        <v>976</v>
      </c>
      <c r="AR25" s="203"/>
      <c r="AS25" s="203"/>
      <c r="AT25" s="203"/>
      <c r="AU25" s="203"/>
      <c r="AV25" s="203"/>
      <c r="AW25" s="203"/>
      <c r="AX25" s="203"/>
      <c r="AY25" s="203"/>
      <c r="AZ25" s="203"/>
      <c r="BA25" s="203"/>
      <c r="BB25" s="203"/>
      <c r="BC25" s="203"/>
      <c r="BD25" s="203"/>
      <c r="BE25" s="203"/>
      <c r="BF25" s="203"/>
      <c r="BG25" s="203"/>
      <c r="BH25" s="203"/>
      <c r="BI25" s="203"/>
      <c r="BJ25" s="203"/>
      <c r="BK25" s="203"/>
      <c r="BL25" s="203"/>
      <c r="BM25" s="203"/>
      <c r="BN25" s="203"/>
      <c r="BO25" s="203"/>
      <c r="BP25" s="203"/>
      <c r="BQ25" s="203"/>
      <c r="BR25" s="203"/>
      <c r="BS25" s="203"/>
      <c r="BT25" s="204"/>
    </row>
    <row r="26" spans="2:73" s="205" customFormat="1" ht="30" customHeight="1">
      <c r="B26" s="206"/>
      <c r="C26" s="830"/>
      <c r="D26" s="206"/>
      <c r="E26" s="206"/>
      <c r="F26" s="206"/>
      <c r="G26" s="206"/>
      <c r="H26" s="552"/>
      <c r="I26" s="511"/>
      <c r="J26" s="511"/>
      <c r="K26" s="517"/>
      <c r="L26" s="207">
        <v>2011</v>
      </c>
      <c r="M26" s="207">
        <v>2012</v>
      </c>
      <c r="N26" s="207">
        <v>2013</v>
      </c>
      <c r="O26" s="207">
        <v>2014</v>
      </c>
      <c r="P26" s="207">
        <v>2015</v>
      </c>
      <c r="Q26" s="207">
        <v>2016</v>
      </c>
      <c r="R26" s="207">
        <v>2017</v>
      </c>
      <c r="S26" s="207">
        <v>2018</v>
      </c>
      <c r="T26" s="207">
        <v>2019</v>
      </c>
      <c r="U26" s="207">
        <v>2020</v>
      </c>
      <c r="V26" s="207">
        <v>2021</v>
      </c>
      <c r="W26" s="207">
        <v>2022</v>
      </c>
      <c r="X26" s="207">
        <v>2023</v>
      </c>
      <c r="Y26" s="207">
        <v>2024</v>
      </c>
      <c r="Z26" s="207">
        <v>2025</v>
      </c>
      <c r="AA26" s="207">
        <v>2026</v>
      </c>
      <c r="AB26" s="207">
        <v>2027</v>
      </c>
      <c r="AC26" s="207">
        <v>2028</v>
      </c>
      <c r="AD26" s="207">
        <v>2029</v>
      </c>
      <c r="AE26" s="207">
        <v>2030</v>
      </c>
      <c r="AF26" s="207">
        <v>2031</v>
      </c>
      <c r="AG26" s="207">
        <v>2032</v>
      </c>
      <c r="AH26" s="207">
        <v>2033</v>
      </c>
      <c r="AI26" s="207">
        <v>2034</v>
      </c>
      <c r="AJ26" s="207">
        <v>2035</v>
      </c>
      <c r="AK26" s="207">
        <v>2036</v>
      </c>
      <c r="AL26" s="207">
        <v>2037</v>
      </c>
      <c r="AM26" s="207">
        <v>2038</v>
      </c>
      <c r="AN26" s="207">
        <v>2039</v>
      </c>
      <c r="AO26" s="207">
        <v>2040</v>
      </c>
      <c r="AQ26" s="207">
        <v>2011</v>
      </c>
      <c r="AR26" s="207">
        <v>2012</v>
      </c>
      <c r="AS26" s="207">
        <v>2013</v>
      </c>
      <c r="AT26" s="207">
        <v>2014</v>
      </c>
      <c r="AU26" s="207">
        <v>2015</v>
      </c>
      <c r="AV26" s="207">
        <v>2016</v>
      </c>
      <c r="AW26" s="207">
        <v>2017</v>
      </c>
      <c r="AX26" s="207">
        <v>2018</v>
      </c>
      <c r="AY26" s="207">
        <v>2019</v>
      </c>
      <c r="AZ26" s="207">
        <v>2020</v>
      </c>
      <c r="BA26" s="207">
        <v>2021</v>
      </c>
      <c r="BB26" s="207">
        <v>2022</v>
      </c>
      <c r="BC26" s="207">
        <v>2023</v>
      </c>
      <c r="BD26" s="207">
        <v>2024</v>
      </c>
      <c r="BE26" s="207">
        <v>2025</v>
      </c>
      <c r="BF26" s="207">
        <v>2026</v>
      </c>
      <c r="BG26" s="207">
        <v>2027</v>
      </c>
      <c r="BH26" s="207">
        <v>2028</v>
      </c>
      <c r="BI26" s="207">
        <v>2029</v>
      </c>
      <c r="BJ26" s="207">
        <v>2030</v>
      </c>
      <c r="BK26" s="207">
        <v>2031</v>
      </c>
      <c r="BL26" s="207">
        <v>2032</v>
      </c>
      <c r="BM26" s="207">
        <v>2033</v>
      </c>
      <c r="BN26" s="207">
        <v>2034</v>
      </c>
      <c r="BO26" s="207">
        <v>2035</v>
      </c>
      <c r="BP26" s="207">
        <v>2036</v>
      </c>
      <c r="BQ26" s="207">
        <v>2037</v>
      </c>
      <c r="BR26" s="207">
        <v>2038</v>
      </c>
      <c r="BS26" s="207">
        <v>2039</v>
      </c>
      <c r="BT26" s="207">
        <v>2040</v>
      </c>
    </row>
    <row r="27" spans="2:73" s="13" customFormat="1" ht="15.6">
      <c r="B27" s="553" t="s">
        <v>1007</v>
      </c>
      <c r="C27" s="828">
        <v>335</v>
      </c>
      <c r="D27" s="553" t="s">
        <v>164</v>
      </c>
      <c r="E27" s="553" t="s">
        <v>995</v>
      </c>
      <c r="F27" s="553"/>
      <c r="G27" s="553"/>
      <c r="H27" s="553">
        <v>2020</v>
      </c>
      <c r="I27" s="519"/>
      <c r="J27" s="519" t="s">
        <v>115</v>
      </c>
      <c r="K27" s="38"/>
      <c r="L27" s="557"/>
      <c r="M27" s="558"/>
      <c r="N27" s="558"/>
      <c r="O27" s="558"/>
      <c r="P27" s="558"/>
      <c r="Q27" s="558"/>
      <c r="R27" s="558"/>
      <c r="S27" s="558"/>
      <c r="T27" s="558"/>
      <c r="U27" s="855">
        <f>+'8.  Streetlighting'!F39-'7.  Persistence Report'!U28</f>
        <v>3.335209500000019</v>
      </c>
      <c r="V27" s="855">
        <f>+'8.  Streetlighting'!F40-'7.  Persistence Report'!V28</f>
        <v>-11.273480000000006</v>
      </c>
      <c r="W27" s="785"/>
      <c r="X27" s="785"/>
      <c r="Y27" s="785"/>
      <c r="Z27" s="785"/>
      <c r="AA27" s="766"/>
      <c r="AB27" s="766"/>
      <c r="AC27" s="558"/>
      <c r="AD27" s="558"/>
      <c r="AE27" s="558"/>
      <c r="AF27" s="558"/>
      <c r="AG27" s="558"/>
      <c r="AH27" s="558"/>
      <c r="AI27" s="558"/>
      <c r="AJ27" s="558"/>
      <c r="AK27" s="558"/>
      <c r="AL27" s="558"/>
      <c r="AM27" s="558"/>
      <c r="AN27" s="558"/>
      <c r="AO27" s="559"/>
      <c r="AP27" s="38"/>
      <c r="AQ27" s="557"/>
      <c r="AR27" s="558"/>
      <c r="AS27" s="558"/>
      <c r="AT27" s="558"/>
      <c r="AU27" s="558"/>
      <c r="AV27" s="558"/>
      <c r="AW27" s="558"/>
      <c r="AX27" s="558"/>
      <c r="AY27" s="558"/>
      <c r="AZ27" s="785"/>
      <c r="BA27" s="785"/>
      <c r="BB27" s="785"/>
      <c r="BC27" s="785"/>
      <c r="BD27" s="785"/>
      <c r="BE27" s="785"/>
      <c r="BF27" s="558"/>
      <c r="BG27" s="558"/>
      <c r="BH27" s="558"/>
      <c r="BI27" s="558"/>
      <c r="BJ27" s="558"/>
      <c r="BK27" s="558"/>
      <c r="BL27" s="558"/>
      <c r="BM27" s="558"/>
      <c r="BN27" s="558"/>
      <c r="BO27" s="558"/>
      <c r="BP27" s="558"/>
      <c r="BQ27" s="558"/>
      <c r="BR27" s="558"/>
      <c r="BS27" s="558"/>
      <c r="BT27" s="559"/>
      <c r="BU27" s="1"/>
    </row>
    <row r="28" spans="2:73" s="13" customFormat="1" ht="15.6">
      <c r="B28" s="553" t="s">
        <v>1007</v>
      </c>
      <c r="C28" s="828">
        <v>335</v>
      </c>
      <c r="D28" s="553" t="s">
        <v>164</v>
      </c>
      <c r="E28" s="553" t="s">
        <v>995</v>
      </c>
      <c r="F28" s="553"/>
      <c r="G28" s="553"/>
      <c r="H28" s="553">
        <v>2020</v>
      </c>
      <c r="I28" s="519"/>
      <c r="J28" s="519" t="s">
        <v>110</v>
      </c>
      <c r="K28" s="38"/>
      <c r="L28" s="557"/>
      <c r="M28" s="558"/>
      <c r="N28" s="558"/>
      <c r="O28" s="558"/>
      <c r="P28" s="558"/>
      <c r="Q28" s="558"/>
      <c r="R28" s="558"/>
      <c r="S28" s="558"/>
      <c r="T28" s="558"/>
      <c r="U28" s="855">
        <v>120.46</v>
      </c>
      <c r="V28" s="855">
        <v>178.7</v>
      </c>
      <c r="W28" s="855">
        <f>+'8.  Streetlighting'!F41</f>
        <v>166.58938739999999</v>
      </c>
      <c r="X28" s="855">
        <f>+'8.  Streetlighting'!F42</f>
        <v>165.75644046299999</v>
      </c>
      <c r="Y28" s="855">
        <f>+'8.  Streetlighting'!F43</f>
        <v>164.92765826068498</v>
      </c>
      <c r="Z28" s="785"/>
      <c r="AA28" s="766"/>
      <c r="AB28" s="766"/>
      <c r="AC28" s="558"/>
      <c r="AD28" s="558"/>
      <c r="AE28" s="558"/>
      <c r="AF28" s="558"/>
      <c r="AG28" s="558"/>
      <c r="AH28" s="558"/>
      <c r="AI28" s="558"/>
      <c r="AJ28" s="558"/>
      <c r="AK28" s="558"/>
      <c r="AL28" s="558"/>
      <c r="AM28" s="558"/>
      <c r="AN28" s="558"/>
      <c r="AO28" s="559"/>
      <c r="AP28" s="38"/>
      <c r="AQ28" s="557"/>
      <c r="AR28" s="558"/>
      <c r="AS28" s="558"/>
      <c r="AT28" s="558"/>
      <c r="AU28" s="558"/>
      <c r="AV28" s="558"/>
      <c r="AW28" s="558"/>
      <c r="AX28" s="558"/>
      <c r="AY28" s="558"/>
      <c r="AZ28" s="785"/>
      <c r="BA28" s="785"/>
      <c r="BB28" s="785"/>
      <c r="BC28" s="785"/>
      <c r="BD28" s="785"/>
      <c r="BE28" s="785"/>
      <c r="BF28" s="558"/>
      <c r="BG28" s="558"/>
      <c r="BH28" s="558"/>
      <c r="BI28" s="558"/>
      <c r="BJ28" s="558"/>
      <c r="BK28" s="558"/>
      <c r="BL28" s="558"/>
      <c r="BM28" s="558"/>
      <c r="BN28" s="558"/>
      <c r="BO28" s="558"/>
      <c r="BP28" s="558"/>
      <c r="BQ28" s="558"/>
      <c r="BR28" s="558"/>
      <c r="BS28" s="558"/>
      <c r="BT28" s="559"/>
      <c r="BU28" s="1"/>
    </row>
    <row r="29" spans="2:73" s="13" customFormat="1" ht="15.6">
      <c r="B29" s="553"/>
      <c r="C29" s="828">
        <v>417</v>
      </c>
      <c r="D29" s="553" t="s">
        <v>507</v>
      </c>
      <c r="E29" s="553" t="s">
        <v>995</v>
      </c>
      <c r="F29" s="553"/>
      <c r="G29" s="553"/>
      <c r="H29" s="553">
        <v>2020</v>
      </c>
      <c r="I29" s="519"/>
      <c r="J29" s="519" t="s">
        <v>110</v>
      </c>
      <c r="K29" s="38"/>
      <c r="L29" s="557"/>
      <c r="M29" s="558"/>
      <c r="N29" s="558"/>
      <c r="O29" s="558"/>
      <c r="P29" s="558"/>
      <c r="Q29" s="558"/>
      <c r="R29" s="558"/>
      <c r="S29" s="558"/>
      <c r="T29" s="558"/>
      <c r="U29" s="844">
        <v>2084.5300000000002</v>
      </c>
      <c r="V29" s="844">
        <v>2084.5300000000002</v>
      </c>
      <c r="W29" s="844">
        <v>2074.2199999999998</v>
      </c>
      <c r="X29" s="844">
        <v>2074.2199999999998</v>
      </c>
      <c r="Y29" s="844">
        <v>2074.2199999999998</v>
      </c>
      <c r="Z29" s="844">
        <v>2074.16</v>
      </c>
      <c r="AA29" s="766"/>
      <c r="AB29" s="766"/>
      <c r="AC29" s="558"/>
      <c r="AD29" s="558"/>
      <c r="AE29" s="558"/>
      <c r="AF29" s="558"/>
      <c r="AG29" s="558"/>
      <c r="AH29" s="558"/>
      <c r="AI29" s="558"/>
      <c r="AJ29" s="558"/>
      <c r="AK29" s="558"/>
      <c r="AL29" s="558"/>
      <c r="AM29" s="558"/>
      <c r="AN29" s="558"/>
      <c r="AO29" s="559"/>
      <c r="AP29" s="38"/>
      <c r="AQ29" s="557"/>
      <c r="AR29" s="558"/>
      <c r="AS29" s="558"/>
      <c r="AT29" s="558"/>
      <c r="AU29" s="558"/>
      <c r="AV29" s="558"/>
      <c r="AW29" s="558"/>
      <c r="AX29" s="558"/>
      <c r="AY29" s="558"/>
      <c r="AZ29" s="844">
        <v>11584995</v>
      </c>
      <c r="BA29" s="844">
        <v>11584995</v>
      </c>
      <c r="BB29" s="844">
        <v>11527706</v>
      </c>
      <c r="BC29" s="844">
        <v>11527706</v>
      </c>
      <c r="BD29" s="844">
        <v>11527706</v>
      </c>
      <c r="BE29" s="844">
        <v>11527398</v>
      </c>
      <c r="BF29" s="558"/>
      <c r="BG29" s="558"/>
      <c r="BH29" s="558"/>
      <c r="BI29" s="558"/>
      <c r="BJ29" s="558"/>
      <c r="BK29" s="558"/>
      <c r="BL29" s="558"/>
      <c r="BM29" s="558"/>
      <c r="BN29" s="558"/>
      <c r="BO29" s="558"/>
      <c r="BP29" s="558"/>
      <c r="BQ29" s="558"/>
      <c r="BR29" s="558"/>
      <c r="BS29" s="558"/>
      <c r="BT29" s="559"/>
      <c r="BU29" s="1"/>
    </row>
    <row r="30" spans="2:73" s="13" customFormat="1" ht="15.6">
      <c r="B30" s="553" t="s">
        <v>1007</v>
      </c>
      <c r="C30" s="828">
        <v>335</v>
      </c>
      <c r="D30" s="553" t="s">
        <v>164</v>
      </c>
      <c r="E30" s="553" t="s">
        <v>995</v>
      </c>
      <c r="F30" s="553"/>
      <c r="G30" s="553"/>
      <c r="H30" s="553">
        <v>2020</v>
      </c>
      <c r="I30" s="519"/>
      <c r="J30" s="519" t="s">
        <v>110</v>
      </c>
      <c r="K30" s="38"/>
      <c r="L30" s="557"/>
      <c r="M30" s="558"/>
      <c r="N30" s="558"/>
      <c r="O30" s="558"/>
      <c r="P30" s="558"/>
      <c r="Q30" s="558"/>
      <c r="R30" s="558"/>
      <c r="S30" s="558"/>
      <c r="T30" s="558"/>
      <c r="U30" s="785">
        <v>0</v>
      </c>
      <c r="V30" s="843">
        <v>59.51</v>
      </c>
      <c r="W30" s="843">
        <v>148.37</v>
      </c>
      <c r="X30" s="843">
        <v>147.63</v>
      </c>
      <c r="Y30" s="843">
        <v>146.88999999999999</v>
      </c>
      <c r="Z30" s="843">
        <v>146.16</v>
      </c>
      <c r="AA30" s="766"/>
      <c r="AB30" s="766"/>
      <c r="AC30" s="558"/>
      <c r="AD30" s="558"/>
      <c r="AE30" s="558"/>
      <c r="AF30" s="558"/>
      <c r="AG30" s="558"/>
      <c r="AH30" s="558"/>
      <c r="AI30" s="558"/>
      <c r="AJ30" s="558"/>
      <c r="AK30" s="558"/>
      <c r="AL30" s="558"/>
      <c r="AM30" s="558"/>
      <c r="AN30" s="558"/>
      <c r="AO30" s="559"/>
      <c r="AP30" s="38"/>
      <c r="AQ30" s="557"/>
      <c r="AR30" s="558"/>
      <c r="AS30" s="558"/>
      <c r="AT30" s="558"/>
      <c r="AU30" s="558"/>
      <c r="AV30" s="558"/>
      <c r="AW30" s="558"/>
      <c r="AX30" s="558"/>
      <c r="AY30" s="558"/>
      <c r="AZ30" s="785"/>
      <c r="BA30" s="785"/>
      <c r="BB30" s="785"/>
      <c r="BC30" s="785"/>
      <c r="BD30" s="785"/>
      <c r="BE30" s="785"/>
      <c r="BF30" s="558"/>
      <c r="BG30" s="558"/>
      <c r="BH30" s="558"/>
      <c r="BI30" s="558"/>
      <c r="BJ30" s="558"/>
      <c r="BK30" s="558"/>
      <c r="BL30" s="558"/>
      <c r="BM30" s="558"/>
      <c r="BN30" s="558"/>
      <c r="BO30" s="558"/>
      <c r="BP30" s="558"/>
      <c r="BQ30" s="558"/>
      <c r="BR30" s="558"/>
      <c r="BS30" s="558"/>
      <c r="BT30" s="559"/>
      <c r="BU30" s="1"/>
    </row>
    <row r="31" spans="2:73" ht="15.6">
      <c r="B31" s="553"/>
      <c r="C31" s="828" t="s">
        <v>1090</v>
      </c>
      <c r="D31" s="768" t="s">
        <v>507</v>
      </c>
      <c r="E31" s="553" t="s">
        <v>995</v>
      </c>
      <c r="F31" s="553"/>
      <c r="G31" s="553"/>
      <c r="H31" s="553">
        <v>2020</v>
      </c>
      <c r="I31" s="519"/>
      <c r="J31" s="519" t="s">
        <v>110</v>
      </c>
      <c r="K31" s="38"/>
      <c r="L31" s="557"/>
      <c r="M31" s="558"/>
      <c r="N31" s="558"/>
      <c r="O31" s="558"/>
      <c r="P31" s="558"/>
      <c r="Q31" s="558"/>
      <c r="R31" s="558"/>
      <c r="S31" s="558"/>
      <c r="T31" s="558"/>
      <c r="U31" s="858">
        <v>2106.59</v>
      </c>
      <c r="V31" s="845">
        <v>2106.59</v>
      </c>
      <c r="W31" s="845">
        <v>2096.17</v>
      </c>
      <c r="X31" s="845">
        <v>2096.17</v>
      </c>
      <c r="Y31" s="845">
        <v>2096.17</v>
      </c>
      <c r="Z31" s="769"/>
      <c r="AA31" s="766"/>
      <c r="AB31" s="766"/>
      <c r="AC31" s="558"/>
      <c r="AD31" s="558"/>
      <c r="AE31" s="558"/>
      <c r="AF31" s="558"/>
      <c r="AG31" s="558"/>
      <c r="AH31" s="558"/>
      <c r="AI31" s="558"/>
      <c r="AJ31" s="558"/>
      <c r="AK31" s="558"/>
      <c r="AL31" s="558"/>
      <c r="AM31" s="558"/>
      <c r="AN31" s="558"/>
      <c r="AO31" s="559"/>
      <c r="AP31" s="38"/>
      <c r="AQ31" s="557"/>
      <c r="AR31" s="558"/>
      <c r="AS31" s="558"/>
      <c r="AT31" s="558"/>
      <c r="AU31" s="558"/>
      <c r="AV31" s="558"/>
      <c r="AW31" s="558"/>
      <c r="AX31" s="558"/>
      <c r="AY31" s="558"/>
      <c r="AZ31" s="558"/>
      <c r="BA31" s="845">
        <v>12139717</v>
      </c>
      <c r="BB31" s="845">
        <v>12079685</v>
      </c>
      <c r="BC31" s="845">
        <v>12079685</v>
      </c>
      <c r="BD31" s="845">
        <v>12079685</v>
      </c>
      <c r="BE31" s="845">
        <v>12079362</v>
      </c>
      <c r="BF31" s="558"/>
      <c r="BG31" s="558"/>
      <c r="BH31" s="558"/>
      <c r="BI31" s="558"/>
      <c r="BJ31" s="558"/>
      <c r="BK31" s="558"/>
      <c r="BL31" s="558"/>
      <c r="BM31" s="558"/>
      <c r="BN31" s="558"/>
      <c r="BO31" s="558"/>
      <c r="BP31" s="558"/>
      <c r="BQ31" s="558"/>
      <c r="BR31" s="558"/>
      <c r="BS31" s="558"/>
      <c r="BT31" s="559"/>
      <c r="BU31" s="13"/>
    </row>
    <row r="32" spans="2:73">
      <c r="B32" s="553"/>
      <c r="C32" s="828" t="s">
        <v>1090</v>
      </c>
      <c r="D32" s="768" t="s">
        <v>508</v>
      </c>
      <c r="E32" s="553" t="s">
        <v>995</v>
      </c>
      <c r="F32" s="553"/>
      <c r="G32" s="553"/>
      <c r="H32" s="553">
        <v>2020</v>
      </c>
      <c r="I32" s="519"/>
      <c r="J32" s="519" t="s">
        <v>110</v>
      </c>
      <c r="K32" s="38"/>
      <c r="L32" s="557"/>
      <c r="M32" s="558"/>
      <c r="N32" s="558"/>
      <c r="O32" s="558"/>
      <c r="P32" s="558"/>
      <c r="Q32" s="558"/>
      <c r="R32" s="558"/>
      <c r="S32" s="558"/>
      <c r="T32" s="558"/>
      <c r="U32" s="558"/>
      <c r="V32" s="845">
        <v>0.02</v>
      </c>
      <c r="W32" s="845">
        <v>0.01</v>
      </c>
      <c r="X32" s="845">
        <v>0.01</v>
      </c>
      <c r="Y32" s="845">
        <v>0.01</v>
      </c>
      <c r="Z32" s="769"/>
      <c r="AA32" s="766"/>
      <c r="AB32" s="766"/>
      <c r="AC32" s="558"/>
      <c r="AD32" s="558"/>
      <c r="AE32" s="558"/>
      <c r="AF32" s="558"/>
      <c r="AG32" s="558"/>
      <c r="AH32" s="558"/>
      <c r="AI32" s="558"/>
      <c r="AJ32" s="558"/>
      <c r="AK32" s="558"/>
      <c r="AL32" s="558"/>
      <c r="AM32" s="558"/>
      <c r="AN32" s="558"/>
      <c r="AO32" s="559"/>
      <c r="AP32" s="38"/>
      <c r="AQ32" s="557"/>
      <c r="AR32" s="558"/>
      <c r="AS32" s="558"/>
      <c r="AT32" s="558"/>
      <c r="AU32" s="558"/>
      <c r="AV32" s="558"/>
      <c r="AW32" s="558"/>
      <c r="AX32" s="558"/>
      <c r="AY32" s="558"/>
      <c r="AZ32" s="558"/>
      <c r="BA32" s="845">
        <v>71057</v>
      </c>
      <c r="BB32" s="844">
        <v>51890</v>
      </c>
      <c r="BC32" s="845">
        <v>51732</v>
      </c>
      <c r="BD32" s="845">
        <v>51732</v>
      </c>
      <c r="BE32" s="845">
        <v>51732</v>
      </c>
      <c r="BF32" s="558"/>
      <c r="BG32" s="558"/>
      <c r="BH32" s="558"/>
      <c r="BI32" s="558"/>
      <c r="BJ32" s="558"/>
      <c r="BK32" s="558"/>
      <c r="BL32" s="558"/>
      <c r="BM32" s="558"/>
      <c r="BN32" s="558"/>
      <c r="BO32" s="558"/>
      <c r="BP32" s="558"/>
      <c r="BQ32" s="558"/>
      <c r="BR32" s="558"/>
      <c r="BS32" s="558"/>
      <c r="BT32" s="559"/>
    </row>
    <row r="33" spans="2:73">
      <c r="B33" s="553"/>
      <c r="C33" s="828" t="s">
        <v>1090</v>
      </c>
      <c r="D33" s="768" t="s">
        <v>513</v>
      </c>
      <c r="E33" s="553" t="s">
        <v>995</v>
      </c>
      <c r="F33" s="553"/>
      <c r="G33" s="553"/>
      <c r="H33" s="553">
        <v>2020</v>
      </c>
      <c r="I33" s="519"/>
      <c r="J33" s="519" t="s">
        <v>110</v>
      </c>
      <c r="K33" s="38"/>
      <c r="L33" s="557"/>
      <c r="M33" s="558"/>
      <c r="N33" s="558"/>
      <c r="O33" s="558"/>
      <c r="P33" s="558"/>
      <c r="Q33" s="558"/>
      <c r="R33" s="558"/>
      <c r="S33" s="558"/>
      <c r="T33" s="558"/>
      <c r="U33" s="558"/>
      <c r="V33" s="845">
        <v>0.02</v>
      </c>
      <c r="W33" s="845">
        <v>0.02</v>
      </c>
      <c r="X33" s="845">
        <v>0.02</v>
      </c>
      <c r="Y33" s="845">
        <v>0.02</v>
      </c>
      <c r="Z33" s="769"/>
      <c r="AA33" s="766"/>
      <c r="AB33" s="766"/>
      <c r="AC33" s="558"/>
      <c r="AD33" s="558"/>
      <c r="AE33" s="558"/>
      <c r="AF33" s="558"/>
      <c r="AG33" s="558"/>
      <c r="AH33" s="558"/>
      <c r="AI33" s="558"/>
      <c r="AJ33" s="558"/>
      <c r="AK33" s="558"/>
      <c r="AL33" s="558"/>
      <c r="AM33" s="558"/>
      <c r="AN33" s="558"/>
      <c r="AO33" s="559"/>
      <c r="AP33" s="38"/>
      <c r="AQ33" s="557"/>
      <c r="AR33" s="558"/>
      <c r="AS33" s="558"/>
      <c r="AT33" s="558"/>
      <c r="AU33" s="558"/>
      <c r="AV33" s="558"/>
      <c r="AW33" s="558"/>
      <c r="AX33" s="558"/>
      <c r="AY33" s="558"/>
      <c r="AZ33" s="558"/>
      <c r="BA33" s="845">
        <v>119512</v>
      </c>
      <c r="BB33" s="844">
        <v>119512</v>
      </c>
      <c r="BC33" s="845">
        <v>119512</v>
      </c>
      <c r="BD33" s="845">
        <v>119512</v>
      </c>
      <c r="BE33" s="845">
        <v>119512</v>
      </c>
      <c r="BF33" s="558"/>
      <c r="BG33" s="558"/>
      <c r="BH33" s="558"/>
      <c r="BI33" s="558"/>
      <c r="BJ33" s="558"/>
      <c r="BK33" s="558"/>
      <c r="BL33" s="558"/>
      <c r="BM33" s="558"/>
      <c r="BN33" s="558"/>
      <c r="BO33" s="558"/>
      <c r="BP33" s="558"/>
      <c r="BQ33" s="558"/>
      <c r="BR33" s="558"/>
      <c r="BS33" s="558"/>
      <c r="BT33" s="559"/>
    </row>
    <row r="34" spans="2:73">
      <c r="B34" s="553"/>
      <c r="C34" s="828" t="s">
        <v>1090</v>
      </c>
      <c r="D34" s="768" t="s">
        <v>513</v>
      </c>
      <c r="E34" s="553" t="s">
        <v>995</v>
      </c>
      <c r="F34" s="553"/>
      <c r="G34" s="553"/>
      <c r="H34" s="553">
        <v>2020</v>
      </c>
      <c r="I34" s="519"/>
      <c r="J34" s="519" t="s">
        <v>110</v>
      </c>
      <c r="K34" s="38"/>
      <c r="L34" s="557"/>
      <c r="M34" s="558"/>
      <c r="N34" s="558"/>
      <c r="O34" s="558"/>
      <c r="P34" s="558"/>
      <c r="Q34" s="558"/>
      <c r="R34" s="558"/>
      <c r="S34" s="558"/>
      <c r="T34" s="558"/>
      <c r="U34" s="855">
        <v>76.23</v>
      </c>
      <c r="V34" s="855">
        <v>76.23</v>
      </c>
      <c r="W34" s="855">
        <v>76.23</v>
      </c>
      <c r="X34" s="855">
        <v>76.23</v>
      </c>
      <c r="Y34" s="855">
        <v>76.23</v>
      </c>
      <c r="Z34" s="769"/>
      <c r="AA34" s="766"/>
      <c r="AB34" s="766"/>
      <c r="AC34" s="558"/>
      <c r="AD34" s="558"/>
      <c r="AE34" s="558"/>
      <c r="AF34" s="558"/>
      <c r="AG34" s="558"/>
      <c r="AH34" s="558"/>
      <c r="AI34" s="558"/>
      <c r="AJ34" s="558"/>
      <c r="AK34" s="558"/>
      <c r="AL34" s="558"/>
      <c r="AM34" s="558"/>
      <c r="AN34" s="558"/>
      <c r="AO34" s="559"/>
      <c r="AP34" s="38"/>
      <c r="AQ34" s="557"/>
      <c r="AR34" s="558"/>
      <c r="AS34" s="558"/>
      <c r="AT34" s="558"/>
      <c r="AU34" s="558"/>
      <c r="AV34" s="558"/>
      <c r="AW34" s="558"/>
      <c r="AX34" s="558"/>
      <c r="AY34" s="558"/>
      <c r="AZ34" s="558"/>
      <c r="BA34" s="855">
        <v>280606.90000000002</v>
      </c>
      <c r="BB34" s="769"/>
      <c r="BC34" s="769"/>
      <c r="BD34" s="769"/>
      <c r="BE34" s="769"/>
      <c r="BF34" s="558"/>
      <c r="BG34" s="558"/>
      <c r="BH34" s="558"/>
      <c r="BI34" s="558"/>
      <c r="BJ34" s="558"/>
      <c r="BK34" s="558"/>
      <c r="BL34" s="558"/>
      <c r="BM34" s="558"/>
      <c r="BN34" s="558"/>
      <c r="BO34" s="558"/>
      <c r="BP34" s="558"/>
      <c r="BQ34" s="558"/>
      <c r="BR34" s="558"/>
      <c r="BS34" s="558"/>
      <c r="BT34" s="559"/>
    </row>
    <row r="35" spans="2:73">
      <c r="B35" s="553"/>
      <c r="C35" s="828" t="s">
        <v>1090</v>
      </c>
      <c r="D35" s="768" t="s">
        <v>511</v>
      </c>
      <c r="E35" s="553" t="s">
        <v>995</v>
      </c>
      <c r="F35" s="553"/>
      <c r="G35" s="553"/>
      <c r="H35" s="553">
        <v>2020</v>
      </c>
      <c r="I35" s="519"/>
      <c r="J35" s="519" t="s">
        <v>110</v>
      </c>
      <c r="K35" s="38"/>
      <c r="L35" s="557"/>
      <c r="M35" s="558"/>
      <c r="N35" s="558"/>
      <c r="O35" s="558"/>
      <c r="P35" s="558"/>
      <c r="Q35" s="558"/>
      <c r="R35" s="558"/>
      <c r="S35" s="558"/>
      <c r="T35" s="558"/>
      <c r="U35" s="558"/>
      <c r="V35" s="845">
        <v>0.01</v>
      </c>
      <c r="W35" s="845">
        <v>0.01</v>
      </c>
      <c r="X35" s="845">
        <v>0.01</v>
      </c>
      <c r="Y35" s="845">
        <v>0.01</v>
      </c>
      <c r="Z35" s="769"/>
      <c r="AA35" s="766"/>
      <c r="AB35" s="766"/>
      <c r="AC35" s="558"/>
      <c r="AD35" s="558"/>
      <c r="AE35" s="558"/>
      <c r="AF35" s="558"/>
      <c r="AG35" s="558"/>
      <c r="AH35" s="558"/>
      <c r="AI35" s="558"/>
      <c r="AJ35" s="558"/>
      <c r="AK35" s="558"/>
      <c r="AL35" s="558"/>
      <c r="AM35" s="558"/>
      <c r="AN35" s="558"/>
      <c r="AO35" s="559"/>
      <c r="AP35" s="38"/>
      <c r="AQ35" s="557"/>
      <c r="AR35" s="558"/>
      <c r="AS35" s="558"/>
      <c r="AT35" s="558"/>
      <c r="AU35" s="558"/>
      <c r="AV35" s="558"/>
      <c r="AW35" s="558"/>
      <c r="AX35" s="558"/>
      <c r="AY35" s="558"/>
      <c r="AZ35" s="558"/>
      <c r="BA35" s="845">
        <v>108811</v>
      </c>
      <c r="BB35" s="845">
        <v>108811</v>
      </c>
      <c r="BC35" s="845">
        <v>108811</v>
      </c>
      <c r="BD35" s="845">
        <v>108811</v>
      </c>
      <c r="BE35" s="845">
        <v>108811</v>
      </c>
      <c r="BF35" s="558"/>
      <c r="BG35" s="558"/>
      <c r="BH35" s="558"/>
      <c r="BI35" s="558"/>
      <c r="BJ35" s="558"/>
      <c r="BK35" s="558"/>
      <c r="BL35" s="558"/>
      <c r="BM35" s="558"/>
      <c r="BN35" s="558"/>
      <c r="BO35" s="558"/>
      <c r="BP35" s="558"/>
      <c r="BQ35" s="558"/>
      <c r="BR35" s="558"/>
      <c r="BS35" s="558"/>
      <c r="BT35" s="559"/>
    </row>
    <row r="36" spans="2:73">
      <c r="B36" s="553"/>
      <c r="C36" s="828" t="s">
        <v>1090</v>
      </c>
      <c r="D36" s="768" t="s">
        <v>509</v>
      </c>
      <c r="E36" s="553" t="s">
        <v>995</v>
      </c>
      <c r="F36" s="553"/>
      <c r="G36" s="553"/>
      <c r="H36" s="553">
        <v>2020</v>
      </c>
      <c r="I36" s="519"/>
      <c r="J36" s="519" t="s">
        <v>110</v>
      </c>
      <c r="K36" s="38"/>
      <c r="L36" s="557"/>
      <c r="M36" s="558"/>
      <c r="N36" s="558"/>
      <c r="O36" s="558"/>
      <c r="P36" s="558"/>
      <c r="Q36" s="558"/>
      <c r="R36" s="558"/>
      <c r="S36" s="558"/>
      <c r="T36" s="558"/>
      <c r="U36" s="558"/>
      <c r="V36" s="845">
        <v>0</v>
      </c>
      <c r="W36" s="845">
        <v>0</v>
      </c>
      <c r="X36" s="845">
        <v>0</v>
      </c>
      <c r="Y36" s="845">
        <v>0</v>
      </c>
      <c r="Z36" s="769"/>
      <c r="AA36" s="766"/>
      <c r="AB36" s="766"/>
      <c r="AC36" s="558"/>
      <c r="AD36" s="558"/>
      <c r="AE36" s="558"/>
      <c r="AF36" s="558"/>
      <c r="AG36" s="558"/>
      <c r="AH36" s="558"/>
      <c r="AI36" s="558"/>
      <c r="AJ36" s="558"/>
      <c r="AK36" s="558"/>
      <c r="AL36" s="558"/>
      <c r="AM36" s="558"/>
      <c r="AN36" s="558"/>
      <c r="AO36" s="559"/>
      <c r="AP36" s="38"/>
      <c r="AQ36" s="557"/>
      <c r="AR36" s="558"/>
      <c r="AS36" s="558"/>
      <c r="AT36" s="558"/>
      <c r="AU36" s="558"/>
      <c r="AV36" s="558"/>
      <c r="AW36" s="558"/>
      <c r="AX36" s="558"/>
      <c r="AY36" s="558"/>
      <c r="AZ36" s="558"/>
      <c r="BA36" s="769">
        <v>0</v>
      </c>
      <c r="BB36" s="769">
        <v>0</v>
      </c>
      <c r="BC36" s="769">
        <v>0</v>
      </c>
      <c r="BD36" s="769">
        <v>0</v>
      </c>
      <c r="BE36" s="769">
        <v>0</v>
      </c>
      <c r="BF36" s="558"/>
      <c r="BG36" s="558"/>
      <c r="BH36" s="558"/>
      <c r="BI36" s="558"/>
      <c r="BJ36" s="558"/>
      <c r="BK36" s="558"/>
      <c r="BL36" s="558"/>
      <c r="BM36" s="558"/>
      <c r="BN36" s="558"/>
      <c r="BO36" s="558"/>
      <c r="BP36" s="558"/>
      <c r="BQ36" s="558"/>
      <c r="BR36" s="558"/>
      <c r="BS36" s="558"/>
      <c r="BT36" s="559"/>
    </row>
    <row r="37" spans="2:73">
      <c r="B37" s="553"/>
      <c r="C37" s="828" t="s">
        <v>1090</v>
      </c>
      <c r="D37" s="768" t="s">
        <v>504</v>
      </c>
      <c r="E37" s="553" t="s">
        <v>995</v>
      </c>
      <c r="F37" s="553"/>
      <c r="G37" s="553"/>
      <c r="H37" s="553">
        <v>2020</v>
      </c>
      <c r="I37" s="519"/>
      <c r="J37" s="519" t="s">
        <v>110</v>
      </c>
      <c r="K37" s="38"/>
      <c r="L37" s="557"/>
      <c r="M37" s="558"/>
      <c r="N37" s="558"/>
      <c r="O37" s="558"/>
      <c r="P37" s="558"/>
      <c r="Q37" s="558"/>
      <c r="R37" s="558"/>
      <c r="S37" s="558"/>
      <c r="T37" s="558"/>
      <c r="U37" s="558"/>
      <c r="V37" s="845">
        <v>0.12</v>
      </c>
      <c r="W37" s="845">
        <v>0.11</v>
      </c>
      <c r="X37" s="845">
        <v>0.11</v>
      </c>
      <c r="Y37" s="845">
        <v>0.11</v>
      </c>
      <c r="Z37" s="769"/>
      <c r="AA37" s="766"/>
      <c r="AB37" s="766"/>
      <c r="AC37" s="558"/>
      <c r="AD37" s="558"/>
      <c r="AE37" s="558"/>
      <c r="AF37" s="558"/>
      <c r="AG37" s="558"/>
      <c r="AH37" s="558"/>
      <c r="AI37" s="558"/>
      <c r="AJ37" s="558"/>
      <c r="AK37" s="558"/>
      <c r="AL37" s="558"/>
      <c r="AM37" s="558"/>
      <c r="AN37" s="558"/>
      <c r="AO37" s="559"/>
      <c r="AP37" s="38"/>
      <c r="AQ37" s="557"/>
      <c r="AR37" s="558"/>
      <c r="AS37" s="558"/>
      <c r="AT37" s="558"/>
      <c r="AU37" s="558"/>
      <c r="AV37" s="558"/>
      <c r="AW37" s="558"/>
      <c r="AX37" s="558"/>
      <c r="AY37" s="558"/>
      <c r="AZ37" s="558"/>
      <c r="BA37" s="845">
        <v>1216550</v>
      </c>
      <c r="BB37" s="845">
        <v>1189382</v>
      </c>
      <c r="BC37" s="845">
        <v>1162214</v>
      </c>
      <c r="BD37" s="845">
        <v>1159865</v>
      </c>
      <c r="BE37" s="845">
        <v>1159865</v>
      </c>
      <c r="BF37" s="558"/>
      <c r="BG37" s="558"/>
      <c r="BH37" s="558"/>
      <c r="BI37" s="558"/>
      <c r="BJ37" s="558"/>
      <c r="BK37" s="558"/>
      <c r="BL37" s="558"/>
      <c r="BM37" s="558"/>
      <c r="BN37" s="558"/>
      <c r="BO37" s="558"/>
      <c r="BP37" s="558"/>
      <c r="BQ37" s="558"/>
      <c r="BR37" s="558"/>
      <c r="BS37" s="558"/>
      <c r="BT37" s="559"/>
    </row>
    <row r="38" spans="2:73" s="13" customFormat="1" ht="15.6">
      <c r="B38" s="553" t="s">
        <v>1010</v>
      </c>
      <c r="C38" s="828">
        <v>335</v>
      </c>
      <c r="D38" s="553" t="s">
        <v>164</v>
      </c>
      <c r="E38" s="553" t="s">
        <v>995</v>
      </c>
      <c r="F38" s="553"/>
      <c r="G38" s="553"/>
      <c r="H38" s="553">
        <v>2021</v>
      </c>
      <c r="I38" s="519"/>
      <c r="J38" s="519" t="s">
        <v>110</v>
      </c>
      <c r="K38" s="38"/>
      <c r="L38" s="557"/>
      <c r="M38" s="558"/>
      <c r="N38" s="558"/>
      <c r="O38" s="558"/>
      <c r="P38" s="558"/>
      <c r="Q38" s="558"/>
      <c r="R38" s="558"/>
      <c r="S38" s="558"/>
      <c r="T38" s="558"/>
      <c r="U38" s="558"/>
      <c r="V38" s="841">
        <v>59.51</v>
      </c>
      <c r="W38" s="841">
        <v>148.37</v>
      </c>
      <c r="X38" s="841">
        <v>147.63</v>
      </c>
      <c r="Y38" s="841">
        <v>146.88999999999999</v>
      </c>
      <c r="Z38" s="841">
        <v>146.16</v>
      </c>
      <c r="AA38" s="766"/>
      <c r="AB38" s="766"/>
      <c r="AC38" s="558"/>
      <c r="AD38" s="558"/>
      <c r="AE38" s="558"/>
      <c r="AF38" s="558"/>
      <c r="AG38" s="558"/>
      <c r="AH38" s="558"/>
      <c r="AI38" s="558"/>
      <c r="AJ38" s="558"/>
      <c r="AK38" s="558"/>
      <c r="AL38" s="558"/>
      <c r="AM38" s="558"/>
      <c r="AN38" s="558"/>
      <c r="AO38" s="559"/>
      <c r="AP38" s="38"/>
      <c r="AQ38" s="557"/>
      <c r="AR38" s="558"/>
      <c r="AS38" s="558"/>
      <c r="AT38" s="558"/>
      <c r="AU38" s="558"/>
      <c r="AV38" s="558"/>
      <c r="AW38" s="558"/>
      <c r="AX38" s="558"/>
      <c r="AY38" s="558"/>
      <c r="AZ38" s="558"/>
      <c r="BA38" s="558"/>
      <c r="BB38" s="558"/>
      <c r="BC38" s="558"/>
      <c r="BD38" s="558"/>
      <c r="BE38" s="558"/>
      <c r="BF38" s="558"/>
      <c r="BG38" s="558"/>
      <c r="BH38" s="558"/>
      <c r="BI38" s="558"/>
      <c r="BJ38" s="558"/>
      <c r="BK38" s="558"/>
      <c r="BL38" s="558"/>
      <c r="BM38" s="558"/>
      <c r="BN38" s="558"/>
      <c r="BO38" s="558"/>
      <c r="BP38" s="558"/>
      <c r="BQ38" s="558"/>
      <c r="BR38" s="558"/>
      <c r="BS38" s="558"/>
      <c r="BT38" s="559"/>
      <c r="BU38" s="1"/>
    </row>
    <row r="39" spans="2:73" s="13" customFormat="1" ht="15.6">
      <c r="B39" s="553"/>
      <c r="C39" s="828">
        <v>417</v>
      </c>
      <c r="D39" s="553" t="s">
        <v>507</v>
      </c>
      <c r="E39" s="553" t="s">
        <v>995</v>
      </c>
      <c r="F39" s="553"/>
      <c r="G39" s="553"/>
      <c r="H39" s="553">
        <v>2021</v>
      </c>
      <c r="I39" s="519"/>
      <c r="J39" s="519" t="s">
        <v>110</v>
      </c>
      <c r="K39" s="38"/>
      <c r="L39" s="557"/>
      <c r="M39" s="558"/>
      <c r="N39" s="558"/>
      <c r="O39" s="558"/>
      <c r="P39" s="558"/>
      <c r="Q39" s="558"/>
      <c r="R39" s="558"/>
      <c r="S39" s="558"/>
      <c r="T39" s="558"/>
      <c r="U39" s="558"/>
      <c r="V39" s="847">
        <v>255.49</v>
      </c>
      <c r="W39" s="847">
        <v>255.49</v>
      </c>
      <c r="X39" s="847">
        <v>254.23</v>
      </c>
      <c r="Y39" s="847">
        <v>254.23</v>
      </c>
      <c r="Z39" s="847">
        <v>254.23</v>
      </c>
      <c r="AA39" s="766"/>
      <c r="AB39" s="766"/>
      <c r="AC39" s="558"/>
      <c r="AD39" s="558"/>
      <c r="AE39" s="558"/>
      <c r="AF39" s="558"/>
      <c r="AG39" s="558"/>
      <c r="AH39" s="558"/>
      <c r="AI39" s="558"/>
      <c r="AJ39" s="558"/>
      <c r="AK39" s="558"/>
      <c r="AL39" s="558"/>
      <c r="AM39" s="558"/>
      <c r="AN39" s="558"/>
      <c r="AO39" s="559"/>
      <c r="AP39" s="38"/>
      <c r="AQ39" s="557"/>
      <c r="AR39" s="558"/>
      <c r="AS39" s="558"/>
      <c r="AT39" s="558"/>
      <c r="AU39" s="558"/>
      <c r="AV39" s="558"/>
      <c r="AW39" s="558"/>
      <c r="AX39" s="558"/>
      <c r="AY39" s="558"/>
      <c r="AZ39" s="558"/>
      <c r="BA39" s="846">
        <v>4568663</v>
      </c>
      <c r="BB39" s="846">
        <v>4568663</v>
      </c>
      <c r="BC39" s="846">
        <v>4546071</v>
      </c>
      <c r="BD39" s="846">
        <v>4546071</v>
      </c>
      <c r="BE39" s="846">
        <v>4546071</v>
      </c>
      <c r="BF39" s="558"/>
      <c r="BG39" s="558"/>
      <c r="BH39" s="558"/>
      <c r="BI39" s="558"/>
      <c r="BJ39" s="558"/>
      <c r="BK39" s="558"/>
      <c r="BL39" s="558"/>
      <c r="BM39" s="558"/>
      <c r="BN39" s="558"/>
      <c r="BO39" s="558"/>
      <c r="BP39" s="558"/>
      <c r="BQ39" s="558"/>
      <c r="BR39" s="558"/>
      <c r="BS39" s="558"/>
      <c r="BT39" s="559"/>
      <c r="BU39" s="1"/>
    </row>
    <row r="40" spans="2:73" s="13" customFormat="1" ht="15.6">
      <c r="B40" s="553"/>
      <c r="C40" s="828" t="s">
        <v>1091</v>
      </c>
      <c r="D40" s="760" t="s">
        <v>335</v>
      </c>
      <c r="E40" s="553" t="s">
        <v>995</v>
      </c>
      <c r="F40" s="553"/>
      <c r="G40" s="553"/>
      <c r="H40" s="553">
        <v>2021</v>
      </c>
      <c r="I40" s="519"/>
      <c r="J40" s="519" t="s">
        <v>110</v>
      </c>
      <c r="K40" s="38"/>
      <c r="L40" s="557"/>
      <c r="M40" s="558"/>
      <c r="N40" s="558"/>
      <c r="O40" s="558"/>
      <c r="P40" s="558"/>
      <c r="Q40" s="558"/>
      <c r="R40" s="558"/>
      <c r="S40" s="558"/>
      <c r="T40" s="558"/>
      <c r="U40" s="558"/>
      <c r="V40" s="847">
        <v>585.76</v>
      </c>
      <c r="W40" s="847">
        <v>585.76</v>
      </c>
      <c r="X40" s="847">
        <v>585.70000000000005</v>
      </c>
      <c r="Y40" s="847">
        <v>585.59</v>
      </c>
      <c r="Z40" s="847">
        <v>585.53</v>
      </c>
      <c r="AA40" s="766"/>
      <c r="AB40" s="766"/>
      <c r="AC40" s="558"/>
      <c r="AD40" s="558"/>
      <c r="AE40" s="558"/>
      <c r="AF40" s="558"/>
      <c r="AG40" s="558"/>
      <c r="AH40" s="558"/>
      <c r="AI40" s="558"/>
      <c r="AJ40" s="558"/>
      <c r="AK40" s="558"/>
      <c r="AL40" s="558"/>
      <c r="AM40" s="558"/>
      <c r="AN40" s="558"/>
      <c r="AO40" s="559"/>
      <c r="AP40" s="38"/>
      <c r="AQ40" s="557"/>
      <c r="AR40" s="558"/>
      <c r="AS40" s="558"/>
      <c r="AT40" s="558"/>
      <c r="AU40" s="558"/>
      <c r="AV40" s="558"/>
      <c r="AW40" s="558"/>
      <c r="AX40" s="558"/>
      <c r="AY40" s="558"/>
      <c r="AZ40" s="558"/>
      <c r="BA40" s="846">
        <v>3067673</v>
      </c>
      <c r="BB40" s="846">
        <v>3067673</v>
      </c>
      <c r="BC40" s="846">
        <v>3067366.23</v>
      </c>
      <c r="BD40" s="846">
        <v>3066752.7</v>
      </c>
      <c r="BE40" s="846">
        <v>3066445.93</v>
      </c>
      <c r="BF40" s="558"/>
      <c r="BG40" s="558"/>
      <c r="BH40" s="558"/>
      <c r="BI40" s="558"/>
      <c r="BJ40" s="558"/>
      <c r="BK40" s="558"/>
      <c r="BL40" s="558"/>
      <c r="BM40" s="558"/>
      <c r="BN40" s="558"/>
      <c r="BO40" s="558"/>
      <c r="BP40" s="558"/>
      <c r="BQ40" s="558"/>
      <c r="BR40" s="558"/>
      <c r="BS40" s="558"/>
      <c r="BT40" s="559"/>
      <c r="BU40" s="1"/>
    </row>
    <row r="41" spans="2:73" s="13" customFormat="1" ht="15.6">
      <c r="B41" s="553"/>
      <c r="C41" s="828">
        <v>419</v>
      </c>
      <c r="D41" s="553" t="s">
        <v>509</v>
      </c>
      <c r="E41" s="553" t="s">
        <v>995</v>
      </c>
      <c r="F41" s="553"/>
      <c r="G41" s="553"/>
      <c r="H41" s="553">
        <v>2021</v>
      </c>
      <c r="I41" s="519"/>
      <c r="J41" s="519" t="s">
        <v>110</v>
      </c>
      <c r="K41" s="38"/>
      <c r="L41" s="557"/>
      <c r="M41" s="558"/>
      <c r="N41" s="558"/>
      <c r="O41" s="558"/>
      <c r="P41" s="558"/>
      <c r="Q41" s="558"/>
      <c r="R41" s="558"/>
      <c r="S41" s="558"/>
      <c r="T41" s="558"/>
      <c r="U41" s="558"/>
      <c r="V41" s="847">
        <v>150.22</v>
      </c>
      <c r="W41" s="847">
        <v>148.72999999999999</v>
      </c>
      <c r="X41" s="847">
        <v>148.72999999999999</v>
      </c>
      <c r="Y41" s="847">
        <v>148.72999999999999</v>
      </c>
      <c r="Z41" s="847">
        <v>148.72999999999999</v>
      </c>
      <c r="AA41" s="766"/>
      <c r="AB41" s="766"/>
      <c r="AC41" s="558"/>
      <c r="AD41" s="558"/>
      <c r="AE41" s="558"/>
      <c r="AF41" s="558"/>
      <c r="AG41" s="558"/>
      <c r="AH41" s="558"/>
      <c r="AI41" s="558"/>
      <c r="AJ41" s="558"/>
      <c r="AK41" s="558"/>
      <c r="AL41" s="558"/>
      <c r="AM41" s="558"/>
      <c r="AN41" s="558"/>
      <c r="AO41" s="559"/>
      <c r="AP41" s="38"/>
      <c r="AQ41" s="557"/>
      <c r="AR41" s="558"/>
      <c r="AS41" s="558"/>
      <c r="AT41" s="558"/>
      <c r="AU41" s="558"/>
      <c r="AV41" s="558"/>
      <c r="AW41" s="558"/>
      <c r="AX41" s="558"/>
      <c r="AY41" s="558"/>
      <c r="AZ41" s="558"/>
      <c r="BA41" s="846">
        <v>326788.65999999997</v>
      </c>
      <c r="BB41" s="846">
        <v>326788.65999999997</v>
      </c>
      <c r="BC41" s="846">
        <v>326788.65999999997</v>
      </c>
      <c r="BD41" s="846">
        <v>326788.65999999997</v>
      </c>
      <c r="BE41" s="846">
        <v>326788.65999999997</v>
      </c>
      <c r="BF41" s="558"/>
      <c r="BG41" s="558"/>
      <c r="BH41" s="558"/>
      <c r="BI41" s="558"/>
      <c r="BJ41" s="558"/>
      <c r="BK41" s="558"/>
      <c r="BL41" s="558"/>
      <c r="BM41" s="558"/>
      <c r="BN41" s="558"/>
      <c r="BO41" s="558"/>
      <c r="BP41" s="558"/>
      <c r="BQ41" s="558"/>
      <c r="BR41" s="558"/>
      <c r="BS41" s="558"/>
      <c r="BT41" s="559"/>
      <c r="BU41" s="1"/>
    </row>
    <row r="42" spans="2:73" s="13" customFormat="1" ht="15.6">
      <c r="B42" s="553"/>
      <c r="C42" s="828" t="s">
        <v>1091</v>
      </c>
      <c r="D42" s="760" t="s">
        <v>1008</v>
      </c>
      <c r="E42" s="553" t="s">
        <v>995</v>
      </c>
      <c r="F42" s="553"/>
      <c r="G42" s="553"/>
      <c r="H42" s="553">
        <v>2021</v>
      </c>
      <c r="I42" s="519"/>
      <c r="J42" s="519" t="s">
        <v>110</v>
      </c>
      <c r="K42" s="38"/>
      <c r="L42" s="557"/>
      <c r="M42" s="558"/>
      <c r="N42" s="558"/>
      <c r="O42" s="558"/>
      <c r="P42" s="558"/>
      <c r="Q42" s="558"/>
      <c r="R42" s="558"/>
      <c r="S42" s="558"/>
      <c r="T42" s="558"/>
      <c r="U42" s="558"/>
      <c r="V42" s="847">
        <v>19.190000000000001</v>
      </c>
      <c r="W42" s="847">
        <v>16.89</v>
      </c>
      <c r="X42" s="847">
        <v>12.34</v>
      </c>
      <c r="Y42" s="847">
        <v>12.3</v>
      </c>
      <c r="Z42" s="847">
        <v>12.3</v>
      </c>
      <c r="AA42" s="766"/>
      <c r="AB42" s="766"/>
      <c r="AC42" s="558"/>
      <c r="AD42" s="558"/>
      <c r="AE42" s="558"/>
      <c r="AF42" s="558"/>
      <c r="AG42" s="558"/>
      <c r="AH42" s="558"/>
      <c r="AI42" s="558"/>
      <c r="AJ42" s="558"/>
      <c r="AK42" s="558"/>
      <c r="AL42" s="558"/>
      <c r="AM42" s="558"/>
      <c r="AN42" s="558"/>
      <c r="AO42" s="559"/>
      <c r="AP42" s="38"/>
      <c r="AQ42" s="557"/>
      <c r="AR42" s="558"/>
      <c r="AS42" s="558"/>
      <c r="AT42" s="558"/>
      <c r="AU42" s="558"/>
      <c r="AV42" s="558"/>
      <c r="AW42" s="558"/>
      <c r="AX42" s="558"/>
      <c r="AY42" s="558"/>
      <c r="AZ42" s="558"/>
      <c r="BA42" s="846">
        <v>806357.1</v>
      </c>
      <c r="BB42" s="846">
        <v>806357.1</v>
      </c>
      <c r="BC42" s="846">
        <v>804260.57</v>
      </c>
      <c r="BD42" s="846">
        <v>802083.4</v>
      </c>
      <c r="BE42" s="846">
        <v>799986.87</v>
      </c>
      <c r="BF42" s="558"/>
      <c r="BG42" s="558"/>
      <c r="BH42" s="558"/>
      <c r="BI42" s="558"/>
      <c r="BJ42" s="558"/>
      <c r="BK42" s="558"/>
      <c r="BL42" s="558"/>
      <c r="BM42" s="558"/>
      <c r="BN42" s="558"/>
      <c r="BO42" s="558"/>
      <c r="BP42" s="558"/>
      <c r="BQ42" s="558"/>
      <c r="BR42" s="558"/>
      <c r="BS42" s="558"/>
      <c r="BT42" s="559"/>
      <c r="BU42" s="1"/>
    </row>
    <row r="43" spans="2:73" s="13" customFormat="1" ht="15.6">
      <c r="B43" s="553"/>
      <c r="C43" s="828" t="s">
        <v>1091</v>
      </c>
      <c r="D43" s="760" t="s">
        <v>1008</v>
      </c>
      <c r="E43" s="553" t="s">
        <v>995</v>
      </c>
      <c r="F43" s="553"/>
      <c r="G43" s="553"/>
      <c r="H43" s="553">
        <v>2022</v>
      </c>
      <c r="I43" s="519"/>
      <c r="J43" s="519" t="s">
        <v>110</v>
      </c>
      <c r="K43" s="38"/>
      <c r="L43" s="557"/>
      <c r="M43" s="558"/>
      <c r="N43" s="558"/>
      <c r="O43" s="558"/>
      <c r="P43" s="558"/>
      <c r="Q43" s="558"/>
      <c r="R43" s="558"/>
      <c r="S43" s="558"/>
      <c r="T43" s="558"/>
      <c r="U43" s="558"/>
      <c r="V43" s="766"/>
      <c r="W43" s="847">
        <v>7.16</v>
      </c>
      <c r="X43" s="847">
        <v>7.14</v>
      </c>
      <c r="Y43" s="847">
        <v>7.12</v>
      </c>
      <c r="Z43" s="847">
        <v>7.1</v>
      </c>
      <c r="AA43" s="847">
        <v>7.08</v>
      </c>
      <c r="AB43" s="766"/>
      <c r="AC43" s="558"/>
      <c r="AD43" s="558"/>
      <c r="AE43" s="558"/>
      <c r="AF43" s="558"/>
      <c r="AG43" s="558"/>
      <c r="AH43" s="558"/>
      <c r="AI43" s="558"/>
      <c r="AJ43" s="558"/>
      <c r="AK43" s="558"/>
      <c r="AL43" s="558"/>
      <c r="AM43" s="558"/>
      <c r="AN43" s="558"/>
      <c r="AO43" s="559"/>
      <c r="AP43" s="38"/>
      <c r="AQ43" s="557"/>
      <c r="AR43" s="558"/>
      <c r="AS43" s="558"/>
      <c r="AT43" s="558"/>
      <c r="AU43" s="558"/>
      <c r="AV43" s="558"/>
      <c r="AW43" s="558"/>
      <c r="AX43" s="558"/>
      <c r="AY43" s="558"/>
      <c r="AZ43" s="558"/>
      <c r="BA43" s="558"/>
      <c r="BB43" s="846">
        <v>724638.07</v>
      </c>
      <c r="BC43" s="846">
        <v>724638.07</v>
      </c>
      <c r="BD43" s="846">
        <v>722754.01</v>
      </c>
      <c r="BE43" s="846">
        <v>720797.49</v>
      </c>
      <c r="BF43" s="846">
        <v>718913.43</v>
      </c>
      <c r="BG43" s="558"/>
      <c r="BH43" s="558"/>
      <c r="BI43" s="558"/>
      <c r="BJ43" s="558"/>
      <c r="BK43" s="558"/>
      <c r="BL43" s="558"/>
      <c r="BM43" s="558"/>
      <c r="BN43" s="558"/>
      <c r="BO43" s="558"/>
      <c r="BP43" s="558"/>
      <c r="BQ43" s="558"/>
      <c r="BR43" s="558"/>
      <c r="BS43" s="558"/>
      <c r="BT43" s="559"/>
      <c r="BU43" s="1"/>
    </row>
    <row r="44" spans="2:73" s="13" customFormat="1" ht="15.6">
      <c r="B44" s="553"/>
      <c r="C44" s="828" t="s">
        <v>1091</v>
      </c>
      <c r="D44" s="760" t="s">
        <v>1009</v>
      </c>
      <c r="E44" s="553" t="s">
        <v>995</v>
      </c>
      <c r="F44" s="553"/>
      <c r="G44" s="553"/>
      <c r="H44" s="553">
        <v>2021</v>
      </c>
      <c r="I44" s="519"/>
      <c r="J44" s="519" t="s">
        <v>110</v>
      </c>
      <c r="K44" s="38"/>
      <c r="L44" s="557"/>
      <c r="M44" s="558"/>
      <c r="N44" s="558"/>
      <c r="O44" s="558"/>
      <c r="P44" s="558"/>
      <c r="Q44" s="558"/>
      <c r="R44" s="558"/>
      <c r="S44" s="558"/>
      <c r="T44" s="558"/>
      <c r="U44" s="558"/>
      <c r="V44" s="847">
        <v>38.36</v>
      </c>
      <c r="W44" s="847">
        <v>33.78</v>
      </c>
      <c r="X44" s="847">
        <v>24.67</v>
      </c>
      <c r="Y44" s="847">
        <v>24.59</v>
      </c>
      <c r="Z44" s="847">
        <v>24.59</v>
      </c>
      <c r="AA44" s="766"/>
      <c r="AB44" s="766"/>
      <c r="AC44" s="558"/>
      <c r="AD44" s="558"/>
      <c r="AE44" s="558"/>
      <c r="AF44" s="558"/>
      <c r="AG44" s="558"/>
      <c r="AH44" s="558"/>
      <c r="AI44" s="558"/>
      <c r="AJ44" s="558"/>
      <c r="AK44" s="558"/>
      <c r="AL44" s="558"/>
      <c r="AM44" s="558"/>
      <c r="AN44" s="558"/>
      <c r="AO44" s="559"/>
      <c r="AP44" s="38"/>
      <c r="AQ44" s="557"/>
      <c r="AR44" s="558"/>
      <c r="AS44" s="558"/>
      <c r="AT44" s="558"/>
      <c r="AU44" s="558"/>
      <c r="AV44" s="558"/>
      <c r="AW44" s="558"/>
      <c r="AX44" s="558"/>
      <c r="AY44" s="558"/>
      <c r="AZ44" s="558"/>
      <c r="BA44" s="846">
        <v>712633.2</v>
      </c>
      <c r="BB44" s="846">
        <v>712633.2</v>
      </c>
      <c r="BC44" s="846">
        <v>712633.2</v>
      </c>
      <c r="BD44" s="846">
        <v>712633.2</v>
      </c>
      <c r="BE44" s="846">
        <v>712633.2</v>
      </c>
      <c r="BF44" s="558"/>
      <c r="BG44" s="558"/>
      <c r="BH44" s="558"/>
      <c r="BI44" s="558"/>
      <c r="BJ44" s="558"/>
      <c r="BK44" s="558"/>
      <c r="BL44" s="558"/>
      <c r="BM44" s="558"/>
      <c r="BN44" s="558"/>
      <c r="BO44" s="558"/>
      <c r="BP44" s="558"/>
      <c r="BQ44" s="558"/>
      <c r="BR44" s="558"/>
      <c r="BS44" s="558"/>
      <c r="BT44" s="559"/>
      <c r="BU44" s="1"/>
    </row>
    <row r="45" spans="2:73" s="13" customFormat="1" ht="15.6">
      <c r="B45" s="553"/>
      <c r="C45" s="828" t="s">
        <v>1091</v>
      </c>
      <c r="D45" s="760" t="s">
        <v>1009</v>
      </c>
      <c r="E45" s="553" t="s">
        <v>995</v>
      </c>
      <c r="F45" s="553"/>
      <c r="G45" s="553"/>
      <c r="H45" s="553">
        <v>2022</v>
      </c>
      <c r="I45" s="519"/>
      <c r="J45" s="519" t="s">
        <v>110</v>
      </c>
      <c r="K45" s="38"/>
      <c r="L45" s="557"/>
      <c r="M45" s="558"/>
      <c r="N45" s="558"/>
      <c r="O45" s="558"/>
      <c r="P45" s="558"/>
      <c r="Q45" s="558"/>
      <c r="R45" s="558"/>
      <c r="S45" s="558"/>
      <c r="T45" s="558"/>
      <c r="U45" s="558"/>
      <c r="V45" s="766"/>
      <c r="W45" s="847">
        <v>53.17</v>
      </c>
      <c r="X45" s="847">
        <v>53.17</v>
      </c>
      <c r="Y45" s="847">
        <v>53.17</v>
      </c>
      <c r="Z45" s="847">
        <v>53.17</v>
      </c>
      <c r="AA45" s="847">
        <v>53.17</v>
      </c>
      <c r="AB45" s="766"/>
      <c r="AC45" s="558"/>
      <c r="AD45" s="558"/>
      <c r="AE45" s="558"/>
      <c r="AF45" s="558"/>
      <c r="AG45" s="558"/>
      <c r="AH45" s="558"/>
      <c r="AI45" s="558"/>
      <c r="AJ45" s="558"/>
      <c r="AK45" s="558"/>
      <c r="AL45" s="558"/>
      <c r="AM45" s="558"/>
      <c r="AN45" s="558"/>
      <c r="AO45" s="559"/>
      <c r="AP45" s="38"/>
      <c r="AQ45" s="557"/>
      <c r="AR45" s="558"/>
      <c r="AS45" s="558"/>
      <c r="AT45" s="558"/>
      <c r="AU45" s="558"/>
      <c r="AV45" s="558"/>
      <c r="AW45" s="558"/>
      <c r="AX45" s="558"/>
      <c r="AY45" s="558"/>
      <c r="AZ45" s="558"/>
      <c r="BA45" s="558"/>
      <c r="BB45" s="846">
        <v>1218679.2</v>
      </c>
      <c r="BC45" s="846">
        <v>1218679.2</v>
      </c>
      <c r="BD45" s="846">
        <v>1218679.2</v>
      </c>
      <c r="BE45" s="846">
        <v>1218679.2</v>
      </c>
      <c r="BF45" s="846">
        <v>1218679.2</v>
      </c>
      <c r="BG45" s="558"/>
      <c r="BH45" s="558"/>
      <c r="BI45" s="558"/>
      <c r="BJ45" s="558"/>
      <c r="BK45" s="558"/>
      <c r="BL45" s="558"/>
      <c r="BM45" s="558"/>
      <c r="BN45" s="558"/>
      <c r="BO45" s="558"/>
      <c r="BP45" s="558"/>
      <c r="BQ45" s="558"/>
      <c r="BR45" s="558"/>
      <c r="BS45" s="558"/>
      <c r="BT45" s="559"/>
      <c r="BU45" s="1"/>
    </row>
    <row r="46" spans="2:73" s="13" customFormat="1" ht="15.6">
      <c r="B46" s="553" t="s">
        <v>1010</v>
      </c>
      <c r="C46" s="828">
        <v>335</v>
      </c>
      <c r="D46" s="553" t="s">
        <v>164</v>
      </c>
      <c r="E46" s="553" t="s">
        <v>995</v>
      </c>
      <c r="F46" s="553"/>
      <c r="G46" s="553"/>
      <c r="H46" s="553">
        <v>2021</v>
      </c>
      <c r="I46" s="519"/>
      <c r="J46" s="519" t="s">
        <v>115</v>
      </c>
      <c r="K46" s="38"/>
      <c r="L46" s="557"/>
      <c r="M46" s="558"/>
      <c r="N46" s="558"/>
      <c r="O46" s="558"/>
      <c r="P46" s="558"/>
      <c r="Q46" s="558"/>
      <c r="R46" s="558"/>
      <c r="S46" s="558"/>
      <c r="T46" s="558"/>
      <c r="U46" s="558"/>
      <c r="V46" s="855">
        <f>+'8.  Streetlighting'!F67-'7.  Persistence Report'!V38</f>
        <v>11.492271999999993</v>
      </c>
      <c r="W46" s="855">
        <f>+'8.  Streetlighting'!F68-'7.  Persistence Report'!W38</f>
        <v>47.426415999999989</v>
      </c>
      <c r="X46" s="855">
        <f>+'8.  Streetlighting'!F69-'7.  Persistence Report'!X38</f>
        <v>47.187433919999989</v>
      </c>
      <c r="Y46" s="855">
        <f>+'8.  Streetlighting'!F70-'7.  Persistence Report'!Y38</f>
        <v>46.953346750399987</v>
      </c>
      <c r="Z46" s="855">
        <f>+'8.  Streetlighting'!F71-'7.  Persistence Report'!Z38</f>
        <v>46.714130016647971</v>
      </c>
      <c r="AA46" s="766"/>
      <c r="AB46" s="766"/>
      <c r="AC46" s="558"/>
      <c r="AD46" s="558"/>
      <c r="AE46" s="558"/>
      <c r="AF46" s="558"/>
      <c r="AG46" s="558"/>
      <c r="AH46" s="558"/>
      <c r="AI46" s="558"/>
      <c r="AJ46" s="558"/>
      <c r="AK46" s="558"/>
      <c r="AL46" s="558"/>
      <c r="AM46" s="558"/>
      <c r="AN46" s="558"/>
      <c r="AO46" s="559"/>
      <c r="AP46" s="38"/>
      <c r="AQ46" s="557"/>
      <c r="AR46" s="558"/>
      <c r="AS46" s="558"/>
      <c r="AT46" s="558"/>
      <c r="AU46" s="558"/>
      <c r="AV46" s="558"/>
      <c r="AW46" s="558"/>
      <c r="AX46" s="558"/>
      <c r="AY46" s="558"/>
      <c r="AZ46" s="558"/>
      <c r="BA46" s="558"/>
      <c r="BB46" s="558"/>
      <c r="BC46" s="558"/>
      <c r="BD46" s="558"/>
      <c r="BE46" s="558"/>
      <c r="BF46" s="558"/>
      <c r="BG46" s="558"/>
      <c r="BH46" s="558"/>
      <c r="BI46" s="558"/>
      <c r="BJ46" s="558"/>
      <c r="BK46" s="558"/>
      <c r="BL46" s="558"/>
      <c r="BM46" s="558"/>
      <c r="BN46" s="558"/>
      <c r="BO46" s="558"/>
      <c r="BP46" s="558"/>
      <c r="BQ46" s="558"/>
      <c r="BR46" s="558"/>
      <c r="BS46" s="558"/>
      <c r="BT46" s="559"/>
      <c r="BU46" s="1"/>
    </row>
    <row r="47" spans="2:73">
      <c r="B47" s="553"/>
      <c r="C47" s="828" t="s">
        <v>1090</v>
      </c>
      <c r="D47" s="768" t="s">
        <v>507</v>
      </c>
      <c r="E47" s="553" t="s">
        <v>995</v>
      </c>
      <c r="F47" s="553"/>
      <c r="G47" s="553"/>
      <c r="H47" s="553">
        <v>2021</v>
      </c>
      <c r="I47" s="519"/>
      <c r="J47" s="519" t="s">
        <v>110</v>
      </c>
      <c r="K47" s="38"/>
      <c r="L47" s="557"/>
      <c r="M47" s="558"/>
      <c r="N47" s="558"/>
      <c r="O47" s="558"/>
      <c r="P47" s="558"/>
      <c r="Q47" s="558"/>
      <c r="R47" s="558"/>
      <c r="S47" s="558"/>
      <c r="T47" s="558"/>
      <c r="U47" s="558"/>
      <c r="V47" s="845">
        <v>3678.46</v>
      </c>
      <c r="W47" s="845">
        <v>3678.46</v>
      </c>
      <c r="X47" s="845">
        <v>3678.46</v>
      </c>
      <c r="Y47" s="845">
        <v>3678.46</v>
      </c>
      <c r="Z47" s="845">
        <v>3678.46</v>
      </c>
      <c r="AA47" s="766"/>
      <c r="AB47" s="766"/>
      <c r="AC47" s="558"/>
      <c r="AD47" s="558"/>
      <c r="AE47" s="558"/>
      <c r="AF47" s="558"/>
      <c r="AG47" s="558"/>
      <c r="AH47" s="558"/>
      <c r="AI47" s="558"/>
      <c r="AJ47" s="558"/>
      <c r="AK47" s="558"/>
      <c r="AL47" s="558"/>
      <c r="AM47" s="558"/>
      <c r="AN47" s="558"/>
      <c r="AO47" s="559"/>
      <c r="AP47" s="38"/>
      <c r="AQ47" s="557"/>
      <c r="AR47" s="558"/>
      <c r="AS47" s="558"/>
      <c r="AT47" s="558"/>
      <c r="AU47" s="558"/>
      <c r="AV47" s="558"/>
      <c r="AW47" s="558"/>
      <c r="AX47" s="558"/>
      <c r="AY47" s="558"/>
      <c r="AZ47" s="558"/>
      <c r="BA47" s="845">
        <v>25512505</v>
      </c>
      <c r="BB47" s="845">
        <v>25512505</v>
      </c>
      <c r="BC47" s="845">
        <v>25386343</v>
      </c>
      <c r="BD47" s="845">
        <v>25386343</v>
      </c>
      <c r="BE47" s="845">
        <v>25386343</v>
      </c>
      <c r="BF47" s="558"/>
      <c r="BG47" s="558"/>
      <c r="BH47" s="558"/>
      <c r="BI47" s="558"/>
      <c r="BJ47" s="558"/>
      <c r="BK47" s="558"/>
      <c r="BL47" s="558"/>
      <c r="BM47" s="558"/>
      <c r="BN47" s="558"/>
      <c r="BO47" s="558"/>
      <c r="BP47" s="558"/>
      <c r="BQ47" s="558"/>
      <c r="BR47" s="558"/>
      <c r="BS47" s="558"/>
      <c r="BT47" s="559"/>
    </row>
    <row r="48" spans="2:73">
      <c r="B48" s="553"/>
      <c r="C48" s="828" t="s">
        <v>1090</v>
      </c>
      <c r="D48" s="768" t="s">
        <v>508</v>
      </c>
      <c r="E48" s="553" t="s">
        <v>995</v>
      </c>
      <c r="F48" s="553"/>
      <c r="G48" s="553"/>
      <c r="H48" s="553">
        <v>2021</v>
      </c>
      <c r="I48" s="519"/>
      <c r="J48" s="519" t="s">
        <v>110</v>
      </c>
      <c r="K48" s="38"/>
      <c r="L48" s="557"/>
      <c r="M48" s="558"/>
      <c r="N48" s="558"/>
      <c r="O48" s="558"/>
      <c r="P48" s="558"/>
      <c r="Q48" s="558"/>
      <c r="R48" s="558"/>
      <c r="S48" s="558"/>
      <c r="T48" s="558"/>
      <c r="U48" s="558"/>
      <c r="V48" s="845">
        <v>5156.2</v>
      </c>
      <c r="W48" s="845">
        <v>5156.2</v>
      </c>
      <c r="X48" s="845">
        <v>5156.2</v>
      </c>
      <c r="Y48" s="845">
        <v>5156.2</v>
      </c>
      <c r="Z48" s="845">
        <v>5156.2</v>
      </c>
      <c r="AA48" s="766"/>
      <c r="AB48" s="766"/>
      <c r="AC48" s="558"/>
      <c r="AD48" s="558"/>
      <c r="AE48" s="558"/>
      <c r="AF48" s="558"/>
      <c r="AG48" s="558"/>
      <c r="AH48" s="558"/>
      <c r="AI48" s="558"/>
      <c r="AJ48" s="558"/>
      <c r="AK48" s="558"/>
      <c r="AL48" s="558"/>
      <c r="AM48" s="558"/>
      <c r="AN48" s="558"/>
      <c r="AO48" s="559"/>
      <c r="AP48" s="38"/>
      <c r="AQ48" s="557"/>
      <c r="AR48" s="558"/>
      <c r="AS48" s="558"/>
      <c r="AT48" s="558"/>
      <c r="AU48" s="558"/>
      <c r="AV48" s="558"/>
      <c r="AW48" s="558"/>
      <c r="AX48" s="558"/>
      <c r="AY48" s="558"/>
      <c r="AZ48" s="558"/>
      <c r="BA48" s="845">
        <v>32507</v>
      </c>
      <c r="BB48" s="845">
        <v>28623</v>
      </c>
      <c r="BC48" s="845">
        <v>20902</v>
      </c>
      <c r="BD48" s="845">
        <v>20838</v>
      </c>
      <c r="BE48" s="845">
        <v>20838</v>
      </c>
      <c r="BF48" s="558"/>
      <c r="BG48" s="558"/>
      <c r="BH48" s="558"/>
      <c r="BI48" s="558"/>
      <c r="BJ48" s="558"/>
      <c r="BK48" s="558"/>
      <c r="BL48" s="558"/>
      <c r="BM48" s="558"/>
      <c r="BN48" s="558"/>
      <c r="BO48" s="558"/>
      <c r="BP48" s="558"/>
      <c r="BQ48" s="558"/>
      <c r="BR48" s="558"/>
      <c r="BS48" s="558"/>
      <c r="BT48" s="559"/>
    </row>
    <row r="49" spans="2:73">
      <c r="B49" s="553"/>
      <c r="C49" s="828" t="s">
        <v>1090</v>
      </c>
      <c r="D49" s="768" t="s">
        <v>513</v>
      </c>
      <c r="E49" s="553" t="s">
        <v>995</v>
      </c>
      <c r="F49" s="553"/>
      <c r="G49" s="553"/>
      <c r="H49" s="553">
        <v>2021</v>
      </c>
      <c r="I49" s="519"/>
      <c r="J49" s="519" t="s">
        <v>110</v>
      </c>
      <c r="K49" s="38"/>
      <c r="L49" s="557"/>
      <c r="M49" s="558"/>
      <c r="N49" s="558"/>
      <c r="O49" s="558"/>
      <c r="P49" s="558"/>
      <c r="Q49" s="558"/>
      <c r="R49" s="558"/>
      <c r="S49" s="558"/>
      <c r="T49" s="558"/>
      <c r="U49" s="558"/>
      <c r="V49" s="845">
        <v>15.23</v>
      </c>
      <c r="W49" s="845">
        <v>15.23</v>
      </c>
      <c r="X49" s="845">
        <v>15.23</v>
      </c>
      <c r="Y49" s="845">
        <v>15.23</v>
      </c>
      <c r="Z49" s="845">
        <v>15.23</v>
      </c>
      <c r="AA49" s="766"/>
      <c r="AB49" s="766"/>
      <c r="AC49" s="558"/>
      <c r="AD49" s="558"/>
      <c r="AE49" s="558"/>
      <c r="AF49" s="558"/>
      <c r="AG49" s="558"/>
      <c r="AH49" s="558"/>
      <c r="AI49" s="558"/>
      <c r="AJ49" s="558"/>
      <c r="AK49" s="558"/>
      <c r="AL49" s="558"/>
      <c r="AM49" s="558"/>
      <c r="AN49" s="558"/>
      <c r="AO49" s="559"/>
      <c r="AP49" s="38"/>
      <c r="AQ49" s="557"/>
      <c r="AR49" s="558"/>
      <c r="AS49" s="558"/>
      <c r="AT49" s="558"/>
      <c r="AU49" s="558"/>
      <c r="AV49" s="558"/>
      <c r="AW49" s="558"/>
      <c r="AX49" s="558"/>
      <c r="AY49" s="558"/>
      <c r="AZ49" s="558"/>
      <c r="BA49" s="845">
        <v>242078</v>
      </c>
      <c r="BB49" s="845">
        <v>242078</v>
      </c>
      <c r="BC49" s="845">
        <v>242078</v>
      </c>
      <c r="BD49" s="845">
        <v>242078</v>
      </c>
      <c r="BE49" s="845">
        <v>242078</v>
      </c>
      <c r="BF49" s="558"/>
      <c r="BG49" s="558"/>
      <c r="BH49" s="558"/>
      <c r="BI49" s="558"/>
      <c r="BJ49" s="558"/>
      <c r="BK49" s="558"/>
      <c r="BL49" s="558"/>
      <c r="BM49" s="558"/>
      <c r="BN49" s="558"/>
      <c r="BO49" s="558"/>
      <c r="BP49" s="558"/>
      <c r="BQ49" s="558"/>
      <c r="BR49" s="558"/>
      <c r="BS49" s="558"/>
      <c r="BT49" s="559"/>
    </row>
    <row r="50" spans="2:73">
      <c r="B50" s="553"/>
      <c r="C50" s="828" t="s">
        <v>1090</v>
      </c>
      <c r="D50" s="768" t="s">
        <v>511</v>
      </c>
      <c r="E50" s="553" t="s">
        <v>995</v>
      </c>
      <c r="F50" s="553"/>
      <c r="G50" s="553"/>
      <c r="H50" s="553">
        <v>2021</v>
      </c>
      <c r="I50" s="519"/>
      <c r="J50" s="519" t="s">
        <v>110</v>
      </c>
      <c r="K50" s="38"/>
      <c r="L50" s="557"/>
      <c r="M50" s="558"/>
      <c r="N50" s="558"/>
      <c r="O50" s="558"/>
      <c r="P50" s="558"/>
      <c r="Q50" s="558"/>
      <c r="R50" s="558"/>
      <c r="S50" s="558"/>
      <c r="T50" s="558"/>
      <c r="U50" s="558"/>
      <c r="V50" s="845">
        <v>46.65</v>
      </c>
      <c r="W50" s="845">
        <v>46.65</v>
      </c>
      <c r="X50" s="845">
        <v>46.65</v>
      </c>
      <c r="Y50" s="845">
        <v>46.65</v>
      </c>
      <c r="Z50" s="845">
        <v>46.65</v>
      </c>
      <c r="AA50" s="766"/>
      <c r="AB50" s="766"/>
      <c r="AC50" s="558"/>
      <c r="AD50" s="558"/>
      <c r="AE50" s="558"/>
      <c r="AF50" s="558"/>
      <c r="AG50" s="558"/>
      <c r="AH50" s="558"/>
      <c r="AI50" s="558"/>
      <c r="AJ50" s="558"/>
      <c r="AK50" s="558"/>
      <c r="AL50" s="558"/>
      <c r="AM50" s="558"/>
      <c r="AN50" s="558"/>
      <c r="AO50" s="559"/>
      <c r="AP50" s="38"/>
      <c r="AQ50" s="557"/>
      <c r="AR50" s="558"/>
      <c r="AS50" s="558"/>
      <c r="AT50" s="558"/>
      <c r="AU50" s="558"/>
      <c r="AV50" s="558"/>
      <c r="AW50" s="558"/>
      <c r="AX50" s="558"/>
      <c r="AY50" s="558"/>
      <c r="AZ50" s="558"/>
      <c r="BA50" s="845">
        <v>640007</v>
      </c>
      <c r="BB50" s="845">
        <v>640007</v>
      </c>
      <c r="BC50" s="845">
        <v>640007</v>
      </c>
      <c r="BD50" s="845">
        <v>640007</v>
      </c>
      <c r="BE50" s="845">
        <v>640007</v>
      </c>
      <c r="BF50" s="558"/>
      <c r="BG50" s="558"/>
      <c r="BH50" s="558"/>
      <c r="BI50" s="558"/>
      <c r="BJ50" s="558"/>
      <c r="BK50" s="558"/>
      <c r="BL50" s="558"/>
      <c r="BM50" s="558"/>
      <c r="BN50" s="558"/>
      <c r="BO50" s="558"/>
      <c r="BP50" s="558"/>
      <c r="BQ50" s="558"/>
      <c r="BR50" s="558"/>
      <c r="BS50" s="558"/>
      <c r="BT50" s="559"/>
    </row>
    <row r="51" spans="2:73">
      <c r="B51" s="553"/>
      <c r="C51" s="828" t="s">
        <v>1090</v>
      </c>
      <c r="D51" s="768" t="s">
        <v>504</v>
      </c>
      <c r="E51" s="553" t="s">
        <v>995</v>
      </c>
      <c r="F51" s="553"/>
      <c r="G51" s="553"/>
      <c r="H51" s="553">
        <v>2021</v>
      </c>
      <c r="I51" s="519"/>
      <c r="J51" s="519" t="s">
        <v>110</v>
      </c>
      <c r="K51" s="38"/>
      <c r="L51" s="557"/>
      <c r="M51" s="558"/>
      <c r="N51" s="558"/>
      <c r="O51" s="558"/>
      <c r="P51" s="558"/>
      <c r="Q51" s="558"/>
      <c r="R51" s="558"/>
      <c r="S51" s="558"/>
      <c r="T51" s="558"/>
      <c r="U51" s="558"/>
      <c r="V51" s="845">
        <v>15.48</v>
      </c>
      <c r="W51" s="845">
        <v>15.48</v>
      </c>
      <c r="X51" s="845">
        <v>15.48</v>
      </c>
      <c r="Y51" s="845">
        <v>15.48</v>
      </c>
      <c r="Z51" s="845">
        <v>15.48</v>
      </c>
      <c r="AA51" s="766"/>
      <c r="AB51" s="766"/>
      <c r="AC51" s="558"/>
      <c r="AD51" s="558"/>
      <c r="AE51" s="558"/>
      <c r="AF51" s="558"/>
      <c r="AG51" s="558"/>
      <c r="AH51" s="558"/>
      <c r="AI51" s="558"/>
      <c r="AJ51" s="558"/>
      <c r="AK51" s="558"/>
      <c r="AL51" s="558"/>
      <c r="AM51" s="558"/>
      <c r="AN51" s="558"/>
      <c r="AO51" s="559"/>
      <c r="AP51" s="38"/>
      <c r="AQ51" s="560"/>
      <c r="AR51" s="561"/>
      <c r="AS51" s="561"/>
      <c r="AT51" s="561"/>
      <c r="AU51" s="561"/>
      <c r="AV51" s="561"/>
      <c r="AW51" s="561"/>
      <c r="AX51" s="561"/>
      <c r="AY51" s="561"/>
      <c r="AZ51" s="561"/>
      <c r="BA51" s="845">
        <v>352843</v>
      </c>
      <c r="BB51" s="845">
        <v>315159</v>
      </c>
      <c r="BC51" s="845">
        <v>308121</v>
      </c>
      <c r="BD51" s="845">
        <v>301083</v>
      </c>
      <c r="BE51" s="845">
        <v>300475</v>
      </c>
      <c r="BF51" s="561"/>
      <c r="BG51" s="561"/>
      <c r="BH51" s="561"/>
      <c r="BI51" s="561"/>
      <c r="BJ51" s="561"/>
      <c r="BK51" s="561"/>
      <c r="BL51" s="561"/>
      <c r="BM51" s="561"/>
      <c r="BN51" s="561"/>
      <c r="BO51" s="561"/>
      <c r="BP51" s="561"/>
      <c r="BQ51" s="561"/>
      <c r="BR51" s="561"/>
      <c r="BS51" s="561"/>
      <c r="BT51" s="562"/>
    </row>
    <row r="52" spans="2:73" s="13" customFormat="1" ht="15.6">
      <c r="B52" s="553"/>
      <c r="C52" s="828" t="s">
        <v>1092</v>
      </c>
      <c r="D52" s="553" t="s">
        <v>1011</v>
      </c>
      <c r="E52" s="553" t="s">
        <v>995</v>
      </c>
      <c r="F52" s="553"/>
      <c r="G52" s="553"/>
      <c r="H52" s="553">
        <v>2021</v>
      </c>
      <c r="I52" s="519"/>
      <c r="J52" s="519" t="s">
        <v>110</v>
      </c>
      <c r="K52" s="38"/>
      <c r="L52" s="557"/>
      <c r="M52" s="558"/>
      <c r="N52" s="558"/>
      <c r="O52" s="558"/>
      <c r="P52" s="558"/>
      <c r="Q52" s="558"/>
      <c r="R52" s="558"/>
      <c r="S52" s="558"/>
      <c r="T52" s="558"/>
      <c r="U52" s="558"/>
      <c r="V52" s="766"/>
      <c r="W52" s="766"/>
      <c r="X52" s="766"/>
      <c r="Y52" s="766"/>
      <c r="Z52" s="766"/>
      <c r="AA52" s="766"/>
      <c r="AB52" s="766"/>
      <c r="AC52" s="558"/>
      <c r="AD52" s="558"/>
      <c r="AE52" s="558"/>
      <c r="AF52" s="558"/>
      <c r="AG52" s="558"/>
      <c r="AH52" s="558"/>
      <c r="AI52" s="558"/>
      <c r="AJ52" s="558"/>
      <c r="AK52" s="558"/>
      <c r="AL52" s="558"/>
      <c r="AM52" s="558"/>
      <c r="AN52" s="558"/>
      <c r="AO52" s="559"/>
      <c r="AP52" s="38"/>
      <c r="AQ52" s="557"/>
      <c r="AR52" s="558"/>
      <c r="AS52" s="558"/>
      <c r="AT52" s="558"/>
      <c r="AU52" s="558"/>
      <c r="AV52" s="558"/>
      <c r="AW52" s="558"/>
      <c r="AX52" s="558"/>
      <c r="AY52" s="558"/>
      <c r="AZ52" s="558"/>
      <c r="BA52" s="847">
        <v>516000</v>
      </c>
      <c r="BB52" s="845">
        <v>516000</v>
      </c>
      <c r="BC52" s="847">
        <v>516000</v>
      </c>
      <c r="BD52" s="847">
        <v>516000</v>
      </c>
      <c r="BE52" s="847">
        <v>516000</v>
      </c>
      <c r="BF52" s="766"/>
      <c r="BG52" s="766"/>
      <c r="BH52" s="558"/>
      <c r="BI52" s="558"/>
      <c r="BJ52" s="558"/>
      <c r="BK52" s="558"/>
      <c r="BL52" s="558"/>
      <c r="BM52" s="558"/>
      <c r="BN52" s="558"/>
      <c r="BO52" s="558"/>
      <c r="BP52" s="558"/>
      <c r="BQ52" s="558"/>
      <c r="BR52" s="558"/>
      <c r="BS52" s="558"/>
      <c r="BT52" s="559"/>
      <c r="BU52" s="1"/>
    </row>
    <row r="53" spans="2:73" s="13" customFormat="1" ht="15.6">
      <c r="B53" s="553" t="s">
        <v>1010</v>
      </c>
      <c r="C53" s="828">
        <v>335</v>
      </c>
      <c r="D53" s="553" t="s">
        <v>164</v>
      </c>
      <c r="E53" s="553" t="s">
        <v>995</v>
      </c>
      <c r="F53" s="553"/>
      <c r="G53" s="553"/>
      <c r="H53" s="553">
        <v>2022</v>
      </c>
      <c r="I53" s="519"/>
      <c r="J53" s="519" t="s">
        <v>110</v>
      </c>
      <c r="K53" s="38"/>
      <c r="L53" s="557"/>
      <c r="M53" s="558"/>
      <c r="N53" s="558"/>
      <c r="O53" s="558"/>
      <c r="P53" s="558"/>
      <c r="Q53" s="558"/>
      <c r="R53" s="558"/>
      <c r="S53" s="558"/>
      <c r="T53" s="558"/>
      <c r="U53" s="558"/>
      <c r="V53" s="766"/>
      <c r="W53" s="841">
        <f>+'8.  Streetlighting'!F95</f>
        <v>71.315382000000014</v>
      </c>
      <c r="X53" s="841">
        <f>+'8.  Streetlighting'!F96</f>
        <v>149.74624200000002</v>
      </c>
      <c r="Y53" s="841">
        <f>+'8.  Streetlighting'!F97</f>
        <v>148.99751079000004</v>
      </c>
      <c r="Z53" s="841">
        <f>+'8.  Streetlighting'!F98</f>
        <v>148.25252323605002</v>
      </c>
      <c r="AA53" s="766"/>
      <c r="AB53" s="766"/>
      <c r="AC53" s="558"/>
      <c r="AD53" s="558"/>
      <c r="AE53" s="558"/>
      <c r="AF53" s="558"/>
      <c r="AG53" s="558"/>
      <c r="AH53" s="558"/>
      <c r="AI53" s="558"/>
      <c r="AJ53" s="558"/>
      <c r="AK53" s="558"/>
      <c r="AL53" s="558"/>
      <c r="AM53" s="558"/>
      <c r="AN53" s="558"/>
      <c r="AO53" s="559"/>
      <c r="AP53" s="38"/>
      <c r="AQ53" s="557"/>
      <c r="AR53" s="558"/>
      <c r="AS53" s="558"/>
      <c r="AT53" s="558"/>
      <c r="AU53" s="558"/>
      <c r="AV53" s="558"/>
      <c r="AW53" s="558"/>
      <c r="AX53" s="558"/>
      <c r="AY53" s="558"/>
      <c r="AZ53" s="558"/>
      <c r="BA53" s="558"/>
      <c r="BB53" s="558"/>
      <c r="BC53" s="558"/>
      <c r="BD53" s="558"/>
      <c r="BE53" s="558"/>
      <c r="BF53" s="558"/>
      <c r="BG53" s="558"/>
      <c r="BH53" s="558"/>
      <c r="BI53" s="558"/>
      <c r="BJ53" s="558"/>
      <c r="BK53" s="558"/>
      <c r="BL53" s="558"/>
      <c r="BM53" s="558"/>
      <c r="BN53" s="558"/>
      <c r="BO53" s="558"/>
      <c r="BP53" s="558"/>
      <c r="BQ53" s="558"/>
      <c r="BR53" s="558"/>
      <c r="BS53" s="558"/>
      <c r="BT53" s="559"/>
      <c r="BU53" s="1"/>
    </row>
    <row r="54" spans="2:73" s="13" customFormat="1" ht="16.5" customHeight="1">
      <c r="B54" s="553"/>
      <c r="C54" s="828">
        <v>417</v>
      </c>
      <c r="D54" s="553" t="s">
        <v>507</v>
      </c>
      <c r="E54" s="553" t="s">
        <v>995</v>
      </c>
      <c r="F54" s="553"/>
      <c r="G54" s="553"/>
      <c r="H54" s="553">
        <v>2022</v>
      </c>
      <c r="I54" s="519"/>
      <c r="J54" s="519" t="s">
        <v>110</v>
      </c>
      <c r="K54" s="38"/>
      <c r="L54" s="557"/>
      <c r="M54" s="558"/>
      <c r="N54" s="558"/>
      <c r="O54" s="558"/>
      <c r="P54" s="558"/>
      <c r="Q54" s="558"/>
      <c r="R54" s="558"/>
      <c r="S54" s="558"/>
      <c r="T54" s="558"/>
      <c r="U54" s="558"/>
      <c r="V54" s="856">
        <v>3.74</v>
      </c>
      <c r="W54" s="856">
        <v>3.74</v>
      </c>
      <c r="X54" s="856">
        <v>3.72</v>
      </c>
      <c r="Y54" s="856">
        <v>3.72</v>
      </c>
      <c r="Z54" s="856">
        <v>3.72</v>
      </c>
      <c r="AA54" s="766"/>
      <c r="AB54" s="766"/>
      <c r="AC54" s="558"/>
      <c r="AD54" s="558"/>
      <c r="AE54" s="558"/>
      <c r="AF54" s="558"/>
      <c r="AG54" s="558"/>
      <c r="AH54" s="558"/>
      <c r="AI54" s="558"/>
      <c r="AJ54" s="558"/>
      <c r="AK54" s="558"/>
      <c r="AL54" s="558"/>
      <c r="AM54" s="558"/>
      <c r="AN54" s="558"/>
      <c r="AO54" s="559"/>
      <c r="AP54" s="38"/>
      <c r="AQ54" s="557"/>
      <c r="AR54" s="558"/>
      <c r="AS54" s="558"/>
      <c r="AT54" s="558"/>
      <c r="AU54" s="558"/>
      <c r="AV54" s="558"/>
      <c r="AW54" s="558"/>
      <c r="AX54" s="558"/>
      <c r="AY54" s="558"/>
      <c r="AZ54" s="558"/>
      <c r="BA54" s="846">
        <v>21629</v>
      </c>
      <c r="BB54" s="846">
        <v>21629</v>
      </c>
      <c r="BC54" s="846">
        <v>21522</v>
      </c>
      <c r="BD54" s="846">
        <v>21522</v>
      </c>
      <c r="BE54" s="846">
        <v>21522</v>
      </c>
      <c r="BF54" s="558"/>
      <c r="BG54" s="558"/>
      <c r="BH54" s="558"/>
      <c r="BI54" s="558"/>
      <c r="BJ54" s="558"/>
      <c r="BK54" s="558"/>
      <c r="BL54" s="558"/>
      <c r="BM54" s="558"/>
      <c r="BN54" s="558"/>
      <c r="BO54" s="558"/>
      <c r="BP54" s="558"/>
      <c r="BQ54" s="558"/>
      <c r="BR54" s="558"/>
      <c r="BS54" s="558"/>
      <c r="BT54" s="559"/>
      <c r="BU54" s="1"/>
    </row>
    <row r="55" spans="2:73" s="13" customFormat="1" ht="15.6">
      <c r="B55" s="553"/>
      <c r="C55" s="828" t="s">
        <v>1091</v>
      </c>
      <c r="D55" s="760" t="s">
        <v>335</v>
      </c>
      <c r="E55" s="553" t="s">
        <v>995</v>
      </c>
      <c r="F55" s="553"/>
      <c r="G55" s="553"/>
      <c r="H55" s="553">
        <v>2022</v>
      </c>
      <c r="I55" s="519"/>
      <c r="J55" s="519" t="s">
        <v>110</v>
      </c>
      <c r="K55" s="38"/>
      <c r="L55" s="557"/>
      <c r="M55" s="558"/>
      <c r="N55" s="558"/>
      <c r="O55" s="558"/>
      <c r="P55" s="558"/>
      <c r="Q55" s="558"/>
      <c r="R55" s="558"/>
      <c r="S55" s="558"/>
      <c r="T55" s="558"/>
      <c r="U55" s="558"/>
      <c r="V55" s="766"/>
      <c r="W55" s="847">
        <v>1834.41</v>
      </c>
      <c r="X55" s="847">
        <v>1832.95</v>
      </c>
      <c r="Y55" s="847">
        <v>1831.3</v>
      </c>
      <c r="Z55" s="847">
        <v>1829.83</v>
      </c>
      <c r="AA55" s="847">
        <v>1828.18</v>
      </c>
      <c r="AB55" s="766"/>
      <c r="AC55" s="558"/>
      <c r="AD55" s="558"/>
      <c r="AE55" s="558"/>
      <c r="AF55" s="558"/>
      <c r="AG55" s="558"/>
      <c r="AH55" s="558"/>
      <c r="AI55" s="558"/>
      <c r="AJ55" s="558"/>
      <c r="AK55" s="558"/>
      <c r="AL55" s="558"/>
      <c r="AM55" s="558"/>
      <c r="AN55" s="558"/>
      <c r="AO55" s="559"/>
      <c r="AP55" s="38"/>
      <c r="AQ55" s="557"/>
      <c r="AR55" s="558"/>
      <c r="AS55" s="558"/>
      <c r="AT55" s="558"/>
      <c r="AU55" s="558"/>
      <c r="AV55" s="558"/>
      <c r="AW55" s="558"/>
      <c r="AX55" s="558"/>
      <c r="AY55" s="558"/>
      <c r="AZ55" s="558"/>
      <c r="BA55" s="558"/>
      <c r="BB55" s="846">
        <v>17175151</v>
      </c>
      <c r="BC55" s="846">
        <v>17161410.879999999</v>
      </c>
      <c r="BD55" s="846">
        <v>17145953.239999998</v>
      </c>
      <c r="BE55" s="846">
        <v>17132213.120000001</v>
      </c>
      <c r="BF55" s="846">
        <v>17116755.489999998</v>
      </c>
      <c r="BG55" s="558"/>
      <c r="BH55" s="558"/>
      <c r="BI55" s="558"/>
      <c r="BJ55" s="558"/>
      <c r="BK55" s="558"/>
      <c r="BL55" s="558"/>
      <c r="BM55" s="558"/>
      <c r="BN55" s="558"/>
      <c r="BO55" s="558"/>
      <c r="BP55" s="558"/>
      <c r="BQ55" s="558"/>
      <c r="BR55" s="558"/>
      <c r="BS55" s="558"/>
      <c r="BT55" s="559"/>
      <c r="BU55" s="1"/>
    </row>
    <row r="56" spans="2:73" s="13" customFormat="1" ht="15.6">
      <c r="B56" s="553"/>
      <c r="C56" s="828">
        <v>417</v>
      </c>
      <c r="D56" s="553" t="s">
        <v>507</v>
      </c>
      <c r="E56" s="553" t="s">
        <v>995</v>
      </c>
      <c r="F56" s="553"/>
      <c r="G56" s="553"/>
      <c r="H56" s="553">
        <v>2022</v>
      </c>
      <c r="I56" s="519"/>
      <c r="J56" s="519" t="s">
        <v>110</v>
      </c>
      <c r="K56" s="38"/>
      <c r="L56" s="557"/>
      <c r="M56" s="558"/>
      <c r="N56" s="558"/>
      <c r="O56" s="558"/>
      <c r="P56" s="558"/>
      <c r="Q56" s="558"/>
      <c r="R56" s="558"/>
      <c r="S56" s="558"/>
      <c r="T56" s="558"/>
      <c r="U56" s="558"/>
      <c r="V56" s="856">
        <v>-3.74</v>
      </c>
      <c r="W56" s="856">
        <v>-3.74</v>
      </c>
      <c r="X56" s="856">
        <v>-3.72</v>
      </c>
      <c r="Y56" s="856">
        <v>-3.72</v>
      </c>
      <c r="Z56" s="856">
        <v>-3.72</v>
      </c>
      <c r="AA56" s="766"/>
      <c r="AB56" s="766"/>
      <c r="AC56" s="558"/>
      <c r="AD56" s="558"/>
      <c r="AE56" s="558"/>
      <c r="AF56" s="558"/>
      <c r="AG56" s="558"/>
      <c r="AH56" s="558"/>
      <c r="AI56" s="558"/>
      <c r="AJ56" s="558"/>
      <c r="AK56" s="558"/>
      <c r="AL56" s="558"/>
      <c r="AM56" s="558"/>
      <c r="AN56" s="558"/>
      <c r="AO56" s="559"/>
      <c r="AP56" s="38"/>
      <c r="AQ56" s="557"/>
      <c r="AR56" s="558"/>
      <c r="AS56" s="558"/>
      <c r="AT56" s="558"/>
      <c r="AU56" s="558"/>
      <c r="AV56" s="558"/>
      <c r="AW56" s="558"/>
      <c r="AX56" s="558"/>
      <c r="AY56" s="558"/>
      <c r="AZ56" s="558"/>
      <c r="BA56" s="847">
        <v>-21629</v>
      </c>
      <c r="BB56" s="847">
        <v>-21629</v>
      </c>
      <c r="BC56" s="847">
        <v>-21522</v>
      </c>
      <c r="BD56" s="847">
        <v>-21522</v>
      </c>
      <c r="BE56" s="847">
        <v>-21522</v>
      </c>
      <c r="BF56" s="766"/>
      <c r="BG56" s="766"/>
      <c r="BH56" s="558"/>
      <c r="BI56" s="558"/>
      <c r="BJ56" s="558"/>
      <c r="BK56" s="558"/>
      <c r="BL56" s="558"/>
      <c r="BM56" s="558"/>
      <c r="BN56" s="558"/>
      <c r="BO56" s="558"/>
      <c r="BP56" s="558"/>
      <c r="BQ56" s="558"/>
      <c r="BR56" s="558"/>
      <c r="BS56" s="558"/>
      <c r="BT56" s="559"/>
      <c r="BU56" s="1"/>
    </row>
    <row r="57" spans="2:73" s="13" customFormat="1" ht="15.6">
      <c r="B57" s="553"/>
      <c r="C57" s="828">
        <v>417</v>
      </c>
      <c r="D57" s="553" t="s">
        <v>507</v>
      </c>
      <c r="E57" s="553" t="s">
        <v>995</v>
      </c>
      <c r="F57" s="553"/>
      <c r="G57" s="553"/>
      <c r="H57" s="553">
        <v>2022</v>
      </c>
      <c r="I57" s="519"/>
      <c r="J57" s="519" t="s">
        <v>110</v>
      </c>
      <c r="K57" s="38"/>
      <c r="L57" s="557"/>
      <c r="M57" s="558"/>
      <c r="N57" s="558"/>
      <c r="O57" s="558"/>
      <c r="P57" s="558"/>
      <c r="Q57" s="558"/>
      <c r="R57" s="558"/>
      <c r="S57" s="558"/>
      <c r="T57" s="558" t="s">
        <v>1095</v>
      </c>
      <c r="U57" s="558"/>
      <c r="V57" s="847">
        <v>39.979999999999997</v>
      </c>
      <c r="W57" s="847">
        <v>39.979999999999997</v>
      </c>
      <c r="X57" s="847">
        <v>39.78</v>
      </c>
      <c r="Y57" s="847">
        <v>39.78</v>
      </c>
      <c r="Z57" s="847">
        <v>39.78</v>
      </c>
      <c r="AA57" s="766"/>
      <c r="AB57" s="766"/>
      <c r="AC57" s="558"/>
      <c r="AD57" s="558"/>
      <c r="AE57" s="558"/>
      <c r="AF57" s="558"/>
      <c r="AG57" s="558"/>
      <c r="AH57" s="558"/>
      <c r="AI57" s="558"/>
      <c r="AJ57" s="558"/>
      <c r="AK57" s="558"/>
      <c r="AL57" s="558"/>
      <c r="AM57" s="558"/>
      <c r="AN57" s="558"/>
      <c r="AO57" s="559"/>
      <c r="AP57" s="38"/>
      <c r="AQ57" s="557"/>
      <c r="AR57" s="558"/>
      <c r="AS57" s="558"/>
      <c r="AT57" s="558"/>
      <c r="AU57" s="558"/>
      <c r="AV57" s="558"/>
      <c r="AW57" s="558"/>
      <c r="AX57" s="558"/>
      <c r="AY57" s="558"/>
      <c r="AZ57" s="558"/>
      <c r="BA57" s="766"/>
      <c r="BB57" s="847">
        <v>41585.599999999999</v>
      </c>
      <c r="BC57" s="847">
        <v>41585.599999999999</v>
      </c>
      <c r="BD57" s="847">
        <v>41379.96</v>
      </c>
      <c r="BE57" s="847">
        <v>41379.96</v>
      </c>
      <c r="BF57" s="847">
        <v>41379.96</v>
      </c>
      <c r="BG57" s="766"/>
      <c r="BH57" s="558"/>
      <c r="BI57" s="558"/>
      <c r="BJ57" s="558"/>
      <c r="BK57" s="558"/>
      <c r="BL57" s="558"/>
      <c r="BM57" s="558"/>
      <c r="BN57" s="558"/>
      <c r="BO57" s="558"/>
      <c r="BP57" s="558"/>
      <c r="BQ57" s="558"/>
      <c r="BR57" s="558"/>
      <c r="BS57" s="558"/>
      <c r="BT57" s="559"/>
      <c r="BU57" s="1"/>
    </row>
    <row r="58" spans="2:73" s="13" customFormat="1" ht="15.6">
      <c r="B58" s="553"/>
      <c r="C58" s="828" t="s">
        <v>1091</v>
      </c>
      <c r="D58" s="760" t="s">
        <v>1012</v>
      </c>
      <c r="E58" s="553" t="s">
        <v>995</v>
      </c>
      <c r="F58" s="553"/>
      <c r="G58" s="553"/>
      <c r="H58" s="553">
        <v>2023</v>
      </c>
      <c r="I58" s="519"/>
      <c r="J58" s="519" t="s">
        <v>110</v>
      </c>
      <c r="K58" s="38"/>
      <c r="L58" s="557"/>
      <c r="M58" s="558"/>
      <c r="N58" s="558"/>
      <c r="O58" s="558"/>
      <c r="P58" s="558"/>
      <c r="Q58" s="558"/>
      <c r="R58" s="558"/>
      <c r="S58" s="558"/>
      <c r="T58" s="558"/>
      <c r="U58" s="558"/>
      <c r="V58" s="766"/>
      <c r="W58" s="766"/>
      <c r="X58" s="847">
        <v>24.4</v>
      </c>
      <c r="Y58" s="847">
        <v>24.4</v>
      </c>
      <c r="Z58" s="847">
        <v>24.1</v>
      </c>
      <c r="AA58" s="847">
        <v>24.1</v>
      </c>
      <c r="AB58" s="847">
        <v>24.1</v>
      </c>
      <c r="AC58" s="558"/>
      <c r="AD58" s="558"/>
      <c r="AE58" s="558"/>
      <c r="AF58" s="558"/>
      <c r="AG58" s="558"/>
      <c r="AH58" s="558"/>
      <c r="AI58" s="558"/>
      <c r="AJ58" s="558"/>
      <c r="AK58" s="558"/>
      <c r="AL58" s="558"/>
      <c r="AM58" s="558"/>
      <c r="AN58" s="558"/>
      <c r="AO58" s="559"/>
      <c r="AP58" s="38"/>
      <c r="AQ58" s="557"/>
      <c r="AR58" s="558"/>
      <c r="AS58" s="558"/>
      <c r="AT58" s="558"/>
      <c r="AU58" s="558"/>
      <c r="AV58" s="558"/>
      <c r="AW58" s="558"/>
      <c r="AX58" s="558"/>
      <c r="AY58" s="558"/>
      <c r="AZ58" s="558"/>
      <c r="BA58" s="766"/>
      <c r="BB58" s="766"/>
      <c r="BC58" s="847">
        <v>52726.8</v>
      </c>
      <c r="BD58" s="847">
        <v>52726.8</v>
      </c>
      <c r="BE58" s="847">
        <v>52204.800000000003</v>
      </c>
      <c r="BF58" s="847">
        <v>52204.800000000003</v>
      </c>
      <c r="BG58" s="847">
        <v>52178.44</v>
      </c>
      <c r="BH58" s="558"/>
      <c r="BI58" s="558"/>
      <c r="BJ58" s="558"/>
      <c r="BK58" s="558"/>
      <c r="BL58" s="558"/>
      <c r="BM58" s="558"/>
      <c r="BN58" s="558"/>
      <c r="BO58" s="558"/>
      <c r="BP58" s="558"/>
      <c r="BQ58" s="558"/>
      <c r="BR58" s="558"/>
      <c r="BS58" s="558"/>
      <c r="BT58" s="559"/>
      <c r="BU58" s="1"/>
    </row>
    <row r="59" spans="2:73" s="13" customFormat="1" ht="15.6">
      <c r="B59" s="553"/>
      <c r="C59" s="828" t="s">
        <v>1091</v>
      </c>
      <c r="D59" s="760" t="s">
        <v>1013</v>
      </c>
      <c r="E59" s="553" t="s">
        <v>995</v>
      </c>
      <c r="F59" s="553"/>
      <c r="G59" s="553"/>
      <c r="H59" s="553">
        <v>2023</v>
      </c>
      <c r="I59" s="519"/>
      <c r="J59" s="519" t="s">
        <v>110</v>
      </c>
      <c r="K59" s="38"/>
      <c r="L59" s="557"/>
      <c r="M59" s="558"/>
      <c r="N59" s="558"/>
      <c r="O59" s="558"/>
      <c r="P59" s="558"/>
      <c r="Q59" s="558"/>
      <c r="R59" s="558"/>
      <c r="S59" s="558"/>
      <c r="T59" s="558"/>
      <c r="U59" s="558"/>
      <c r="V59" s="766"/>
      <c r="W59" s="766"/>
      <c r="X59" s="847">
        <v>0</v>
      </c>
      <c r="Y59" s="847">
        <v>0</v>
      </c>
      <c r="Z59" s="847">
        <v>0</v>
      </c>
      <c r="AA59" s="847">
        <v>0</v>
      </c>
      <c r="AB59" s="847">
        <v>0</v>
      </c>
      <c r="AC59" s="558"/>
      <c r="AD59" s="558"/>
      <c r="AE59" s="558"/>
      <c r="AF59" s="558"/>
      <c r="AG59" s="558"/>
      <c r="AH59" s="558"/>
      <c r="AI59" s="558"/>
      <c r="AJ59" s="558"/>
      <c r="AK59" s="558"/>
      <c r="AL59" s="558"/>
      <c r="AM59" s="558"/>
      <c r="AN59" s="558"/>
      <c r="AO59" s="559"/>
      <c r="AP59" s="38"/>
      <c r="AQ59" s="557"/>
      <c r="AR59" s="558"/>
      <c r="AS59" s="558"/>
      <c r="AT59" s="558"/>
      <c r="AU59" s="558"/>
      <c r="AV59" s="558"/>
      <c r="AW59" s="558"/>
      <c r="AX59" s="558"/>
      <c r="AY59" s="558"/>
      <c r="AZ59" s="558"/>
      <c r="BA59" s="766"/>
      <c r="BB59" s="766"/>
      <c r="BC59" s="847">
        <v>344105.3</v>
      </c>
      <c r="BD59" s="847">
        <v>344105.3</v>
      </c>
      <c r="BE59" s="847">
        <v>344105.3</v>
      </c>
      <c r="BF59" s="847">
        <v>344105.3</v>
      </c>
      <c r="BG59" s="847">
        <v>344105.3</v>
      </c>
      <c r="BH59" s="558"/>
      <c r="BI59" s="558"/>
      <c r="BJ59" s="558"/>
      <c r="BK59" s="558"/>
      <c r="BL59" s="558"/>
      <c r="BM59" s="558"/>
      <c r="BN59" s="558"/>
      <c r="BO59" s="558"/>
      <c r="BP59" s="558"/>
      <c r="BQ59" s="558"/>
      <c r="BR59" s="558"/>
      <c r="BS59" s="558"/>
      <c r="BT59" s="559"/>
      <c r="BU59" s="1"/>
    </row>
    <row r="60" spans="2:73" s="13" customFormat="1" ht="15.6">
      <c r="B60" s="553"/>
      <c r="C60" s="828" t="s">
        <v>1091</v>
      </c>
      <c r="D60" s="760" t="s">
        <v>1014</v>
      </c>
      <c r="E60" s="553" t="s">
        <v>995</v>
      </c>
      <c r="F60" s="553"/>
      <c r="G60" s="553"/>
      <c r="H60" s="553">
        <v>2023</v>
      </c>
      <c r="I60" s="519"/>
      <c r="J60" s="519" t="s">
        <v>110</v>
      </c>
      <c r="K60" s="38"/>
      <c r="L60" s="557"/>
      <c r="M60" s="558"/>
      <c r="N60" s="558"/>
      <c r="O60" s="558"/>
      <c r="P60" s="558"/>
      <c r="Q60" s="558"/>
      <c r="R60" s="558"/>
      <c r="S60" s="558"/>
      <c r="T60" s="558"/>
      <c r="U60" s="558"/>
      <c r="V60" s="766"/>
      <c r="W60" s="766"/>
      <c r="X60" s="766"/>
      <c r="Y60" s="766"/>
      <c r="Z60" s="766"/>
      <c r="AA60" s="766"/>
      <c r="AB60" s="766"/>
      <c r="AC60" s="558"/>
      <c r="AD60" s="558"/>
      <c r="AE60" s="558"/>
      <c r="AF60" s="558"/>
      <c r="AG60" s="558"/>
      <c r="AH60" s="558"/>
      <c r="AI60" s="558"/>
      <c r="AJ60" s="558"/>
      <c r="AK60" s="558"/>
      <c r="AL60" s="558"/>
      <c r="AM60" s="558"/>
      <c r="AN60" s="558"/>
      <c r="AO60" s="559"/>
      <c r="AP60" s="38"/>
      <c r="AQ60" s="557"/>
      <c r="AR60" s="558"/>
      <c r="AS60" s="558"/>
      <c r="AT60" s="558"/>
      <c r="AU60" s="558"/>
      <c r="AV60" s="558"/>
      <c r="AW60" s="558"/>
      <c r="AX60" s="558"/>
      <c r="AY60" s="558"/>
      <c r="AZ60" s="558"/>
      <c r="BA60" s="766"/>
      <c r="BB60" s="766"/>
      <c r="BC60" s="766">
        <v>0</v>
      </c>
      <c r="BD60" s="766">
        <v>0</v>
      </c>
      <c r="BE60" s="766">
        <v>0</v>
      </c>
      <c r="BF60" s="766">
        <v>0</v>
      </c>
      <c r="BG60" s="766">
        <v>0</v>
      </c>
      <c r="BH60" s="558"/>
      <c r="BI60" s="558"/>
      <c r="BJ60" s="558"/>
      <c r="BK60" s="558"/>
      <c r="BL60" s="558"/>
      <c r="BM60" s="558"/>
      <c r="BN60" s="558"/>
      <c r="BO60" s="558"/>
      <c r="BP60" s="558"/>
      <c r="BQ60" s="558"/>
      <c r="BR60" s="558"/>
      <c r="BS60" s="558"/>
      <c r="BT60" s="559"/>
      <c r="BU60" s="1"/>
    </row>
    <row r="61" spans="2:73" s="13" customFormat="1" ht="15.6">
      <c r="B61" s="553"/>
      <c r="C61" s="828" t="s">
        <v>1091</v>
      </c>
      <c r="D61" s="760" t="s">
        <v>335</v>
      </c>
      <c r="E61" s="553" t="s">
        <v>995</v>
      </c>
      <c r="F61" s="553"/>
      <c r="G61" s="553"/>
      <c r="H61" s="553">
        <v>2023</v>
      </c>
      <c r="I61" s="519"/>
      <c r="J61" s="519" t="s">
        <v>110</v>
      </c>
      <c r="K61" s="38"/>
      <c r="L61" s="557"/>
      <c r="M61" s="558"/>
      <c r="N61" s="558"/>
      <c r="O61" s="558"/>
      <c r="P61" s="558"/>
      <c r="Q61" s="558"/>
      <c r="R61" s="558"/>
      <c r="S61" s="558"/>
      <c r="T61" s="558"/>
      <c r="U61" s="558"/>
      <c r="V61" s="766"/>
      <c r="W61" s="766"/>
      <c r="X61" s="847">
        <v>1808</v>
      </c>
      <c r="Y61" s="847">
        <v>1807</v>
      </c>
      <c r="Z61" s="847">
        <v>1805</v>
      </c>
      <c r="AA61" s="847">
        <v>1804</v>
      </c>
      <c r="AB61" s="847">
        <v>1802</v>
      </c>
      <c r="AC61" s="558"/>
      <c r="AD61" s="558"/>
      <c r="AE61" s="558"/>
      <c r="AF61" s="558"/>
      <c r="AG61" s="558"/>
      <c r="AH61" s="558"/>
      <c r="AI61" s="558"/>
      <c r="AJ61" s="558"/>
      <c r="AK61" s="558"/>
      <c r="AL61" s="558"/>
      <c r="AM61" s="558"/>
      <c r="AN61" s="558"/>
      <c r="AO61" s="559"/>
      <c r="AP61" s="38"/>
      <c r="AQ61" s="557"/>
      <c r="AR61" s="558"/>
      <c r="AS61" s="558"/>
      <c r="AT61" s="558"/>
      <c r="AU61" s="558"/>
      <c r="AV61" s="558"/>
      <c r="AW61" s="558"/>
      <c r="AX61" s="558"/>
      <c r="AY61" s="558"/>
      <c r="AZ61" s="558"/>
      <c r="BA61" s="766"/>
      <c r="BB61" s="766"/>
      <c r="BC61" s="847">
        <v>19444692</v>
      </c>
      <c r="BD61" s="847">
        <v>19429136</v>
      </c>
      <c r="BE61" s="847">
        <v>19411636</v>
      </c>
      <c r="BF61" s="847">
        <v>19396080</v>
      </c>
      <c r="BG61" s="847">
        <v>19378580</v>
      </c>
      <c r="BH61" s="558"/>
      <c r="BI61" s="558"/>
      <c r="BJ61" s="558"/>
      <c r="BK61" s="558"/>
      <c r="BL61" s="558"/>
      <c r="BM61" s="558"/>
      <c r="BN61" s="558"/>
      <c r="BO61" s="558"/>
      <c r="BP61" s="558"/>
      <c r="BQ61" s="558"/>
      <c r="BR61" s="558"/>
      <c r="BS61" s="558"/>
      <c r="BT61" s="559"/>
      <c r="BU61" s="1"/>
    </row>
    <row r="62" spans="2:73" s="13" customFormat="1" ht="15.6">
      <c r="B62" s="553"/>
      <c r="C62" s="828" t="s">
        <v>1091</v>
      </c>
      <c r="D62" s="760" t="s">
        <v>1008</v>
      </c>
      <c r="E62" s="553" t="s">
        <v>995</v>
      </c>
      <c r="F62" s="553"/>
      <c r="G62" s="553"/>
      <c r="H62" s="553">
        <v>2023</v>
      </c>
      <c r="I62" s="519"/>
      <c r="J62" s="519" t="s">
        <v>110</v>
      </c>
      <c r="K62" s="38"/>
      <c r="L62" s="557"/>
      <c r="M62" s="558"/>
      <c r="N62" s="558"/>
      <c r="O62" s="558"/>
      <c r="P62" s="558"/>
      <c r="Q62" s="558"/>
      <c r="R62" s="558"/>
      <c r="S62" s="558"/>
      <c r="T62" s="558"/>
      <c r="U62" s="558"/>
      <c r="V62" s="766"/>
      <c r="W62" s="766"/>
      <c r="X62" s="847">
        <v>10.63</v>
      </c>
      <c r="Y62" s="847">
        <v>10.63</v>
      </c>
      <c r="Z62" s="847">
        <v>10.6</v>
      </c>
      <c r="AA62" s="847">
        <v>10.57</v>
      </c>
      <c r="AB62" s="847">
        <v>10.54</v>
      </c>
      <c r="AC62" s="558"/>
      <c r="AD62" s="558"/>
      <c r="AE62" s="558"/>
      <c r="AF62" s="558"/>
      <c r="AG62" s="558"/>
      <c r="AH62" s="558"/>
      <c r="AI62" s="558"/>
      <c r="AJ62" s="558"/>
      <c r="AK62" s="558"/>
      <c r="AL62" s="558"/>
      <c r="AM62" s="558"/>
      <c r="AN62" s="558"/>
      <c r="AO62" s="559"/>
      <c r="AP62" s="38"/>
      <c r="AQ62" s="557"/>
      <c r="AR62" s="558"/>
      <c r="AS62" s="558"/>
      <c r="AT62" s="558"/>
      <c r="AU62" s="558"/>
      <c r="AV62" s="558"/>
      <c r="AW62" s="558"/>
      <c r="AX62" s="558"/>
      <c r="AY62" s="558"/>
      <c r="AZ62" s="558"/>
      <c r="BA62" s="766"/>
      <c r="BB62" s="766"/>
      <c r="BC62" s="857">
        <v>1246204.6000000001</v>
      </c>
      <c r="BD62" s="857">
        <v>1246204.6000000001</v>
      </c>
      <c r="BE62" s="857">
        <v>1242964.46</v>
      </c>
      <c r="BF62" s="857">
        <v>1239599.71</v>
      </c>
      <c r="BG62" s="857">
        <v>1236359.58</v>
      </c>
      <c r="BH62" s="558"/>
      <c r="BI62" s="558"/>
      <c r="BJ62" s="558"/>
      <c r="BK62" s="558"/>
      <c r="BL62" s="558"/>
      <c r="BM62" s="558"/>
      <c r="BN62" s="558"/>
      <c r="BO62" s="558"/>
      <c r="BP62" s="558"/>
      <c r="BQ62" s="558"/>
      <c r="BR62" s="558"/>
      <c r="BS62" s="558"/>
      <c r="BT62" s="559"/>
      <c r="BU62" s="1"/>
    </row>
    <row r="63" spans="2:73" s="13" customFormat="1" ht="15.6">
      <c r="B63" s="553"/>
      <c r="C63" s="828" t="s">
        <v>1091</v>
      </c>
      <c r="D63" s="760" t="s">
        <v>1009</v>
      </c>
      <c r="E63" s="553" t="s">
        <v>995</v>
      </c>
      <c r="F63" s="553"/>
      <c r="G63" s="553"/>
      <c r="H63" s="553">
        <v>2023</v>
      </c>
      <c r="I63" s="519"/>
      <c r="J63" s="519" t="s">
        <v>110</v>
      </c>
      <c r="K63" s="38"/>
      <c r="L63" s="557"/>
      <c r="M63" s="558"/>
      <c r="N63" s="558"/>
      <c r="O63" s="558"/>
      <c r="P63" s="558"/>
      <c r="Q63" s="558"/>
      <c r="R63" s="558"/>
      <c r="S63" s="558"/>
      <c r="T63" s="558"/>
      <c r="U63" s="558"/>
      <c r="V63" s="766"/>
      <c r="W63" s="766"/>
      <c r="X63" s="847">
        <v>67.900000000000006</v>
      </c>
      <c r="Y63" s="847">
        <v>67.900000000000006</v>
      </c>
      <c r="Z63" s="847">
        <v>67.900000000000006</v>
      </c>
      <c r="AA63" s="847">
        <v>67.900000000000006</v>
      </c>
      <c r="AB63" s="847">
        <v>67.900000000000006</v>
      </c>
      <c r="AC63" s="558"/>
      <c r="AD63" s="558"/>
      <c r="AE63" s="558"/>
      <c r="AF63" s="558"/>
      <c r="AG63" s="558"/>
      <c r="AH63" s="558"/>
      <c r="AI63" s="558"/>
      <c r="AJ63" s="558"/>
      <c r="AK63" s="558"/>
      <c r="AL63" s="558"/>
      <c r="AM63" s="558"/>
      <c r="AN63" s="558"/>
      <c r="AO63" s="559"/>
      <c r="AP63" s="38"/>
      <c r="AQ63" s="557"/>
      <c r="AR63" s="558"/>
      <c r="AS63" s="558"/>
      <c r="AT63" s="558"/>
      <c r="AU63" s="558"/>
      <c r="AV63" s="558"/>
      <c r="AW63" s="558"/>
      <c r="AX63" s="558"/>
      <c r="AY63" s="558"/>
      <c r="AZ63" s="558"/>
      <c r="BA63" s="766"/>
      <c r="BB63" s="766"/>
      <c r="BC63" s="847">
        <v>1389590</v>
      </c>
      <c r="BD63" s="847">
        <v>1389590</v>
      </c>
      <c r="BE63" s="847">
        <v>1389590</v>
      </c>
      <c r="BF63" s="847">
        <v>1389590</v>
      </c>
      <c r="BG63" s="847">
        <v>1389590</v>
      </c>
      <c r="BH63" s="558"/>
      <c r="BI63" s="558"/>
      <c r="BJ63" s="558"/>
      <c r="BK63" s="558"/>
      <c r="BL63" s="558"/>
      <c r="BM63" s="558"/>
      <c r="BN63" s="558"/>
      <c r="BO63" s="558"/>
      <c r="BP63" s="558"/>
      <c r="BQ63" s="558"/>
      <c r="BR63" s="558"/>
      <c r="BS63" s="558"/>
      <c r="BT63" s="559"/>
      <c r="BU63" s="1"/>
    </row>
    <row r="64" spans="2:73" s="13" customFormat="1" ht="15.6">
      <c r="B64" s="553" t="s">
        <v>1010</v>
      </c>
      <c r="C64" s="828">
        <v>335</v>
      </c>
      <c r="D64" s="553" t="s">
        <v>164</v>
      </c>
      <c r="E64" s="553" t="s">
        <v>995</v>
      </c>
      <c r="F64" s="553"/>
      <c r="G64" s="553"/>
      <c r="H64" s="553">
        <v>2023</v>
      </c>
      <c r="I64" s="519"/>
      <c r="J64" s="519" t="s">
        <v>110</v>
      </c>
      <c r="K64" s="38"/>
      <c r="L64" s="557"/>
      <c r="M64" s="558"/>
      <c r="N64" s="558"/>
      <c r="O64" s="558"/>
      <c r="P64" s="558"/>
      <c r="Q64" s="558"/>
      <c r="R64" s="558"/>
      <c r="S64" s="558"/>
      <c r="T64" s="558"/>
      <c r="U64" s="558"/>
      <c r="V64" s="766"/>
      <c r="W64" s="766"/>
      <c r="X64" s="761">
        <f>+'8.  Streetlighting'!F123</f>
        <v>2.9395419999999999</v>
      </c>
      <c r="Y64" s="761">
        <f>+'8.  Streetlighting'!F124</f>
        <v>15.557519999999998</v>
      </c>
      <c r="Z64" s="761">
        <f>+'8.  Streetlighting'!F125</f>
        <v>15.479732399999998</v>
      </c>
      <c r="AA64" s="766"/>
      <c r="AB64" s="766"/>
      <c r="AC64" s="558"/>
      <c r="AD64" s="558"/>
      <c r="AE64" s="558"/>
      <c r="AF64" s="558"/>
      <c r="AG64" s="558"/>
      <c r="AH64" s="558"/>
      <c r="AI64" s="558"/>
      <c r="AJ64" s="558"/>
      <c r="AK64" s="558"/>
      <c r="AL64" s="558"/>
      <c r="AM64" s="558"/>
      <c r="AN64" s="558"/>
      <c r="AO64" s="559"/>
      <c r="AP64" s="38"/>
      <c r="AQ64" s="557"/>
      <c r="AR64" s="558"/>
      <c r="AS64" s="558"/>
      <c r="AT64" s="558"/>
      <c r="AU64" s="558"/>
      <c r="AV64" s="558"/>
      <c r="AW64" s="558"/>
      <c r="AX64" s="558"/>
      <c r="AY64" s="558"/>
      <c r="AZ64" s="558"/>
      <c r="BA64" s="558"/>
      <c r="BB64" s="558"/>
      <c r="BC64" s="558"/>
      <c r="BD64" s="558"/>
      <c r="BE64" s="558"/>
      <c r="BF64" s="558"/>
      <c r="BG64" s="558"/>
      <c r="BH64" s="558"/>
      <c r="BI64" s="558"/>
      <c r="BJ64" s="558"/>
      <c r="BK64" s="558"/>
      <c r="BL64" s="558"/>
      <c r="BM64" s="558"/>
      <c r="BN64" s="558"/>
      <c r="BO64" s="558"/>
      <c r="BP64" s="558"/>
      <c r="BQ64" s="558"/>
      <c r="BR64" s="558"/>
      <c r="BS64" s="558"/>
      <c r="BT64" s="559"/>
      <c r="BU64" s="1"/>
    </row>
    <row r="65" spans="2:73" s="13" customFormat="1" ht="15.6">
      <c r="B65" s="553"/>
      <c r="C65" s="828" t="s">
        <v>1092</v>
      </c>
      <c r="D65" s="553" t="s">
        <v>511</v>
      </c>
      <c r="E65" s="553" t="s">
        <v>995</v>
      </c>
      <c r="F65" s="553"/>
      <c r="G65" s="553"/>
      <c r="H65" s="553">
        <v>2023</v>
      </c>
      <c r="I65" s="519"/>
      <c r="J65" s="519" t="s">
        <v>110</v>
      </c>
      <c r="K65" s="38"/>
      <c r="L65" s="557"/>
      <c r="M65" s="558"/>
      <c r="N65" s="558"/>
      <c r="O65" s="558"/>
      <c r="P65" s="558"/>
      <c r="Q65" s="558"/>
      <c r="R65" s="558"/>
      <c r="S65" s="558"/>
      <c r="T65" s="558"/>
      <c r="U65" s="558"/>
      <c r="V65" s="766"/>
      <c r="W65" s="766"/>
      <c r="X65" s="847">
        <v>4404.03</v>
      </c>
      <c r="Y65" s="847">
        <v>4404.03</v>
      </c>
      <c r="Z65" s="847">
        <v>4404.03</v>
      </c>
      <c r="AA65" s="847">
        <v>4404.03</v>
      </c>
      <c r="AB65" s="847">
        <v>4404.03</v>
      </c>
      <c r="AC65" s="558"/>
      <c r="AD65" s="558"/>
      <c r="AE65" s="558"/>
      <c r="AF65" s="558"/>
      <c r="AG65" s="558"/>
      <c r="AH65" s="558"/>
      <c r="AI65" s="558"/>
      <c r="AJ65" s="558"/>
      <c r="AK65" s="558"/>
      <c r="AL65" s="558"/>
      <c r="AM65" s="558"/>
      <c r="AN65" s="558"/>
      <c r="AO65" s="559"/>
      <c r="AP65" s="38"/>
      <c r="AQ65" s="557"/>
      <c r="AR65" s="558"/>
      <c r="AS65" s="558"/>
      <c r="AT65" s="558"/>
      <c r="AU65" s="558"/>
      <c r="AV65" s="558"/>
      <c r="AW65" s="558"/>
      <c r="AX65" s="558"/>
      <c r="AY65" s="558"/>
      <c r="AZ65" s="558"/>
      <c r="BA65" s="766"/>
      <c r="BB65" s="766"/>
      <c r="BC65" s="847">
        <v>13697127</v>
      </c>
      <c r="BD65" s="847">
        <v>13697127</v>
      </c>
      <c r="BE65" s="847">
        <v>13697127</v>
      </c>
      <c r="BF65" s="847">
        <v>13697127</v>
      </c>
      <c r="BG65" s="847">
        <v>13697127</v>
      </c>
      <c r="BH65" s="558"/>
      <c r="BI65" s="558"/>
      <c r="BJ65" s="558"/>
      <c r="BK65" s="558"/>
      <c r="BL65" s="558"/>
      <c r="BM65" s="558"/>
      <c r="BN65" s="558"/>
      <c r="BO65" s="558"/>
      <c r="BP65" s="558"/>
      <c r="BQ65" s="558"/>
      <c r="BR65" s="558"/>
      <c r="BS65" s="558"/>
      <c r="BT65" s="559"/>
      <c r="BU65" s="1"/>
    </row>
    <row r="66" spans="2:73">
      <c r="B66" s="553"/>
      <c r="C66" s="828"/>
      <c r="D66" s="553"/>
      <c r="E66" s="553"/>
      <c r="F66" s="553"/>
      <c r="G66" s="553"/>
      <c r="H66" s="553"/>
      <c r="I66" s="519"/>
      <c r="J66" s="519"/>
      <c r="K66" s="38"/>
      <c r="L66" s="557"/>
      <c r="M66" s="558"/>
      <c r="N66" s="558"/>
      <c r="O66" s="558"/>
      <c r="P66" s="558"/>
      <c r="Q66" s="558"/>
      <c r="R66" s="558"/>
      <c r="S66" s="558"/>
      <c r="T66" s="558"/>
      <c r="U66" s="558"/>
      <c r="V66" s="766"/>
      <c r="W66" s="766"/>
      <c r="X66" s="766"/>
      <c r="Y66" s="766"/>
      <c r="Z66" s="766"/>
      <c r="AA66" s="766"/>
      <c r="AB66" s="766"/>
      <c r="AC66" s="558"/>
      <c r="AD66" s="558"/>
      <c r="AE66" s="558"/>
      <c r="AF66" s="558"/>
      <c r="AG66" s="558"/>
      <c r="AH66" s="558"/>
      <c r="AI66" s="558"/>
      <c r="AJ66" s="558"/>
      <c r="AK66" s="558"/>
      <c r="AL66" s="558"/>
      <c r="AM66" s="558"/>
      <c r="AN66" s="558"/>
      <c r="AO66" s="559"/>
      <c r="AP66" s="38"/>
      <c r="AQ66" s="557"/>
      <c r="AR66" s="558"/>
      <c r="AS66" s="558"/>
      <c r="AT66" s="558"/>
      <c r="AU66" s="558"/>
      <c r="AV66" s="558"/>
      <c r="AW66" s="558"/>
      <c r="AX66" s="558"/>
      <c r="AY66" s="558"/>
      <c r="AZ66" s="558"/>
      <c r="BA66" s="766"/>
      <c r="BB66" s="558"/>
      <c r="BC66" s="558"/>
      <c r="BD66" s="558"/>
      <c r="BE66" s="558"/>
      <c r="BF66" s="558"/>
      <c r="BG66" s="558"/>
      <c r="BH66" s="558"/>
      <c r="BI66" s="558"/>
      <c r="BJ66" s="558"/>
      <c r="BK66" s="558"/>
      <c r="BL66" s="558"/>
      <c r="BM66" s="558"/>
      <c r="BN66" s="558"/>
      <c r="BO66" s="558"/>
      <c r="BP66" s="558"/>
      <c r="BQ66" s="558"/>
      <c r="BR66" s="558"/>
      <c r="BS66" s="558"/>
      <c r="BT66" s="559"/>
    </row>
    <row r="67" spans="2:73">
      <c r="B67" s="553"/>
      <c r="C67" s="828"/>
      <c r="D67" s="553"/>
      <c r="E67" s="553"/>
      <c r="F67" s="553"/>
      <c r="G67" s="553"/>
      <c r="H67" s="553"/>
      <c r="I67" s="519"/>
      <c r="J67" s="519"/>
      <c r="K67" s="38"/>
      <c r="L67" s="557"/>
      <c r="M67" s="558"/>
      <c r="N67" s="558"/>
      <c r="O67" s="558"/>
      <c r="P67" s="558"/>
      <c r="Q67" s="558"/>
      <c r="R67" s="558"/>
      <c r="S67" s="558"/>
      <c r="T67" s="558" t="s">
        <v>1093</v>
      </c>
      <c r="U67" s="848">
        <f t="shared" ref="U67:AB67" si="0">SUM(U27:U65)</f>
        <v>4391.1452095000004</v>
      </c>
      <c r="V67" s="848">
        <f t="shared" si="0"/>
        <v>14566.478792</v>
      </c>
      <c r="W67" s="848">
        <f t="shared" si="0"/>
        <v>16716.231185399996</v>
      </c>
      <c r="X67" s="848">
        <f t="shared" si="0"/>
        <v>23093.349658382998</v>
      </c>
      <c r="Y67" s="848">
        <f t="shared" si="0"/>
        <v>23099.776035801082</v>
      </c>
      <c r="Z67" s="848">
        <f t="shared" si="0"/>
        <v>20755.836385652696</v>
      </c>
      <c r="AA67" s="848">
        <f t="shared" si="0"/>
        <v>8199.0299999999988</v>
      </c>
      <c r="AB67" s="848">
        <f t="shared" si="0"/>
        <v>6308.57</v>
      </c>
      <c r="AC67" s="558"/>
      <c r="AD67" s="558"/>
      <c r="AE67" s="558"/>
      <c r="AF67" s="558"/>
      <c r="AG67" s="558"/>
      <c r="AH67" s="558"/>
      <c r="AI67" s="558"/>
      <c r="AJ67" s="558"/>
      <c r="AK67" s="558"/>
      <c r="AL67" s="558"/>
      <c r="AM67" s="558"/>
      <c r="AN67" s="558"/>
      <c r="AO67" s="559"/>
      <c r="AP67" s="38"/>
      <c r="AQ67" s="557"/>
      <c r="AR67" s="558"/>
      <c r="AS67" s="558"/>
      <c r="AT67" s="558"/>
      <c r="AU67" s="558"/>
      <c r="AV67" s="558"/>
      <c r="AW67" s="558"/>
      <c r="AX67" s="558"/>
      <c r="AY67" s="558" t="s">
        <v>1096</v>
      </c>
      <c r="AZ67" s="849">
        <f t="shared" ref="AZ67:BG67" si="1">SUM(AZ29:AZ65)</f>
        <v>11584995</v>
      </c>
      <c r="BA67" s="850">
        <f t="shared" si="1"/>
        <v>62299303.859999999</v>
      </c>
      <c r="BB67" s="850">
        <f t="shared" si="1"/>
        <v>80973526.829999998</v>
      </c>
      <c r="BC67" s="850">
        <f t="shared" si="1"/>
        <v>116940990.10999998</v>
      </c>
      <c r="BD67" s="850">
        <f t="shared" si="1"/>
        <v>116895645.06999998</v>
      </c>
      <c r="BE67" s="850">
        <f t="shared" si="1"/>
        <v>116855043.98999999</v>
      </c>
      <c r="BF67" s="850">
        <f t="shared" si="1"/>
        <v>55214434.890000001</v>
      </c>
      <c r="BG67" s="850">
        <f t="shared" si="1"/>
        <v>36097940.32</v>
      </c>
      <c r="BH67" s="558"/>
      <c r="BI67" s="558"/>
      <c r="BJ67" s="558"/>
      <c r="BK67" s="558"/>
      <c r="BL67" s="558"/>
      <c r="BM67" s="558"/>
      <c r="BN67" s="558"/>
      <c r="BO67" s="558"/>
      <c r="BP67" s="558"/>
      <c r="BQ67" s="558"/>
      <c r="BR67" s="558"/>
      <c r="BS67" s="558"/>
      <c r="BT67" s="559"/>
    </row>
    <row r="68" spans="2:73">
      <c r="B68" s="553"/>
      <c r="C68" s="828"/>
      <c r="D68" s="553"/>
      <c r="E68" s="553"/>
      <c r="F68" s="553"/>
      <c r="G68" s="553"/>
      <c r="H68" s="553"/>
      <c r="I68" s="519"/>
      <c r="J68" s="519"/>
      <c r="K68" s="38"/>
      <c r="L68" s="557"/>
      <c r="M68" s="558"/>
      <c r="N68" s="558"/>
      <c r="O68" s="558"/>
      <c r="P68" s="558"/>
      <c r="Q68" s="558"/>
      <c r="R68" s="558"/>
      <c r="S68" s="558"/>
      <c r="T68" s="558" t="s">
        <v>1097</v>
      </c>
      <c r="U68" s="842">
        <f>+U67-SUMIF($D$27:$D$65,$D$27,U$27:U$65)</f>
        <v>4267.3500000000004</v>
      </c>
      <c r="V68" s="842">
        <f t="shared" ref="V68:AB68" si="2">+V67-SUMIF($D$27:$D$65,$D$27,V$27:V$65)</f>
        <v>14268.539999999999</v>
      </c>
      <c r="W68" s="842">
        <f t="shared" si="2"/>
        <v>16134.159999999996</v>
      </c>
      <c r="X68" s="842">
        <f t="shared" si="2"/>
        <v>22432.46</v>
      </c>
      <c r="Y68" s="842">
        <f t="shared" si="2"/>
        <v>22429.559999999998</v>
      </c>
      <c r="Z68" s="842">
        <f t="shared" si="2"/>
        <v>20253.069999999996</v>
      </c>
      <c r="AA68" s="842">
        <f t="shared" si="2"/>
        <v>8199.0299999999988</v>
      </c>
      <c r="AB68" s="842">
        <f t="shared" si="2"/>
        <v>6308.57</v>
      </c>
      <c r="AC68" s="558"/>
      <c r="AD68" s="558"/>
      <c r="AE68" s="558"/>
      <c r="AF68" s="558"/>
      <c r="AG68" s="558"/>
      <c r="AH68" s="558"/>
      <c r="AI68" s="558"/>
      <c r="AJ68" s="558"/>
      <c r="AK68" s="558"/>
      <c r="AL68" s="558"/>
      <c r="AM68" s="558"/>
      <c r="AN68" s="558"/>
      <c r="AO68" s="559"/>
      <c r="AP68" s="38"/>
      <c r="AQ68" s="557"/>
      <c r="AR68" s="558"/>
      <c r="AS68" s="558"/>
      <c r="AT68" s="558"/>
      <c r="AU68" s="558"/>
      <c r="AV68" s="558"/>
      <c r="AW68" s="558"/>
      <c r="AX68" s="558"/>
      <c r="AY68" s="558" t="s">
        <v>1097</v>
      </c>
      <c r="AZ68" s="842">
        <f>+AZ67-SUMIF($D$27:$D$65,$D$27,AZ$27:AZ$65)</f>
        <v>11584995</v>
      </c>
      <c r="BA68" s="842">
        <f t="shared" ref="BA68:BG68" si="3">+BA67-SUMIF($D$27:$D$65,$D$27,BA$27:BA$65)</f>
        <v>62299303.859999999</v>
      </c>
      <c r="BB68" s="842">
        <f t="shared" si="3"/>
        <v>80973526.829999998</v>
      </c>
      <c r="BC68" s="842">
        <f t="shared" si="3"/>
        <v>116940990.10999998</v>
      </c>
      <c r="BD68" s="842">
        <f t="shared" si="3"/>
        <v>116895645.06999998</v>
      </c>
      <c r="BE68" s="842">
        <f t="shared" si="3"/>
        <v>116855043.98999999</v>
      </c>
      <c r="BF68" s="842">
        <f t="shared" si="3"/>
        <v>55214434.890000001</v>
      </c>
      <c r="BG68" s="842">
        <f t="shared" si="3"/>
        <v>36097940.32</v>
      </c>
      <c r="BH68" s="558"/>
      <c r="BI68" s="558"/>
      <c r="BJ68" s="558"/>
      <c r="BK68" s="558"/>
      <c r="BL68" s="558"/>
      <c r="BM68" s="558"/>
      <c r="BN68" s="558"/>
      <c r="BO68" s="558"/>
      <c r="BP68" s="558"/>
      <c r="BQ68" s="558"/>
      <c r="BR68" s="558"/>
      <c r="BS68" s="558"/>
      <c r="BT68" s="559"/>
    </row>
    <row r="69" spans="2:73">
      <c r="B69" s="553"/>
      <c r="C69" s="828"/>
      <c r="D69" s="553"/>
      <c r="E69" s="553"/>
      <c r="F69" s="553"/>
      <c r="G69" s="553"/>
      <c r="H69" s="553"/>
      <c r="I69" s="519"/>
      <c r="J69" s="519"/>
      <c r="K69" s="38"/>
      <c r="L69" s="557"/>
      <c r="M69" s="558"/>
      <c r="N69" s="558"/>
      <c r="O69" s="558"/>
      <c r="P69" s="558"/>
      <c r="Q69" s="558"/>
      <c r="R69" s="558"/>
      <c r="S69" s="558"/>
      <c r="T69" s="558"/>
      <c r="U69" s="558"/>
      <c r="V69" s="766"/>
      <c r="W69" s="766"/>
      <c r="X69" s="766"/>
      <c r="Y69" s="766"/>
      <c r="Z69" s="766"/>
      <c r="AA69" s="766"/>
      <c r="AB69" s="766"/>
      <c r="AC69" s="558"/>
      <c r="AD69" s="558"/>
      <c r="AE69" s="558"/>
      <c r="AF69" s="558"/>
      <c r="AG69" s="558"/>
      <c r="AH69" s="558"/>
      <c r="AI69" s="558"/>
      <c r="AJ69" s="558"/>
      <c r="AK69" s="558"/>
      <c r="AL69" s="558"/>
      <c r="AM69" s="558"/>
      <c r="AN69" s="558"/>
      <c r="AO69" s="559"/>
      <c r="AP69" s="38"/>
      <c r="AQ69" s="557"/>
      <c r="AR69" s="558"/>
      <c r="AS69" s="558"/>
      <c r="AT69" s="558"/>
      <c r="AU69" s="558"/>
      <c r="AV69" s="558"/>
      <c r="AW69" s="558"/>
      <c r="AX69" s="558"/>
      <c r="AY69" s="558"/>
      <c r="AZ69" s="558"/>
      <c r="BA69" s="558"/>
      <c r="BB69" s="558"/>
      <c r="BC69" s="558"/>
      <c r="BD69" s="558"/>
      <c r="BE69" s="558"/>
      <c r="BF69" s="558"/>
      <c r="BG69" s="558"/>
      <c r="BH69" s="558"/>
      <c r="BI69" s="558"/>
      <c r="BJ69" s="558"/>
      <c r="BK69" s="558"/>
      <c r="BL69" s="558"/>
      <c r="BM69" s="558"/>
      <c r="BN69" s="558"/>
      <c r="BO69" s="558"/>
      <c r="BP69" s="558"/>
      <c r="BQ69" s="558"/>
      <c r="BR69" s="558"/>
      <c r="BS69" s="558"/>
      <c r="BT69" s="559"/>
    </row>
    <row r="70" spans="2:73">
      <c r="B70" s="553"/>
      <c r="C70" s="828"/>
      <c r="D70" s="553"/>
      <c r="E70" s="553"/>
      <c r="F70" s="553"/>
      <c r="G70" s="553"/>
      <c r="H70" s="553"/>
      <c r="I70" s="519"/>
      <c r="J70" s="519"/>
      <c r="K70" s="38"/>
      <c r="L70" s="557"/>
      <c r="M70" s="558"/>
      <c r="N70" s="558"/>
      <c r="O70" s="558"/>
      <c r="P70" s="558"/>
      <c r="Q70" s="558"/>
      <c r="R70" s="558"/>
      <c r="S70" s="558"/>
      <c r="T70" s="558"/>
      <c r="U70" s="558"/>
      <c r="V70" s="766"/>
      <c r="W70" s="766"/>
      <c r="X70" s="766"/>
      <c r="Y70" s="766"/>
      <c r="Z70" s="766"/>
      <c r="AA70" s="766"/>
      <c r="AB70" s="766"/>
      <c r="AC70" s="558"/>
      <c r="AD70" s="558"/>
      <c r="AE70" s="558"/>
      <c r="AF70" s="558"/>
      <c r="AG70" s="558"/>
      <c r="AH70" s="558"/>
      <c r="AI70" s="558"/>
      <c r="AJ70" s="558"/>
      <c r="AK70" s="558"/>
      <c r="AL70" s="558"/>
      <c r="AM70" s="558"/>
      <c r="AN70" s="558"/>
      <c r="AO70" s="559"/>
      <c r="AP70" s="38"/>
      <c r="AQ70" s="557"/>
      <c r="AR70" s="558"/>
      <c r="AS70" s="558"/>
      <c r="AT70" s="558"/>
      <c r="AU70" s="558"/>
      <c r="AV70" s="558"/>
      <c r="AW70" s="558"/>
      <c r="AX70" s="558"/>
      <c r="AY70" s="558"/>
      <c r="AZ70" s="558"/>
      <c r="BA70" s="558"/>
      <c r="BB70" s="558"/>
      <c r="BC70" s="558"/>
      <c r="BD70" s="558"/>
      <c r="BE70" s="558"/>
      <c r="BF70" s="558"/>
      <c r="BG70" s="558"/>
      <c r="BH70" s="558"/>
      <c r="BI70" s="558"/>
      <c r="BJ70" s="558"/>
      <c r="BK70" s="558"/>
      <c r="BL70" s="558"/>
      <c r="BM70" s="558"/>
      <c r="BN70" s="558"/>
      <c r="BO70" s="558"/>
      <c r="BP70" s="558"/>
      <c r="BQ70" s="558"/>
      <c r="BR70" s="558"/>
      <c r="BS70" s="558"/>
      <c r="BT70" s="559"/>
    </row>
    <row r="71" spans="2:73">
      <c r="B71" s="553"/>
      <c r="C71" s="828"/>
      <c r="D71" s="553"/>
      <c r="E71" s="553"/>
      <c r="F71" s="553"/>
      <c r="G71" s="553"/>
      <c r="H71" s="553"/>
      <c r="I71" s="519"/>
      <c r="J71" s="519"/>
      <c r="K71" s="38"/>
      <c r="L71" s="557"/>
      <c r="M71" s="558"/>
      <c r="N71" s="558"/>
      <c r="O71" s="558"/>
      <c r="P71" s="558"/>
      <c r="Q71" s="558"/>
      <c r="R71" s="558"/>
      <c r="S71" s="558"/>
      <c r="T71" s="558"/>
      <c r="U71" s="558"/>
      <c r="V71" s="766"/>
      <c r="W71" s="766"/>
      <c r="X71" s="766"/>
      <c r="Y71" s="766"/>
      <c r="Z71" s="766"/>
      <c r="AA71" s="766"/>
      <c r="AB71" s="766"/>
      <c r="AC71" s="558"/>
      <c r="AD71" s="558"/>
      <c r="AE71" s="558"/>
      <c r="AF71" s="558"/>
      <c r="AG71" s="558"/>
      <c r="AH71" s="558"/>
      <c r="AI71" s="558"/>
      <c r="AJ71" s="558"/>
      <c r="AK71" s="558"/>
      <c r="AL71" s="558"/>
      <c r="AM71" s="558"/>
      <c r="AN71" s="558"/>
      <c r="AO71" s="559"/>
      <c r="AP71" s="38"/>
      <c r="AQ71" s="557"/>
      <c r="AR71" s="558"/>
      <c r="AS71" s="558"/>
      <c r="AT71" s="558"/>
      <c r="AU71" s="558"/>
      <c r="AV71" s="558"/>
      <c r="AW71" s="558"/>
      <c r="AX71" s="558"/>
      <c r="AY71" s="558"/>
      <c r="AZ71" s="558"/>
      <c r="BA71" s="558"/>
      <c r="BB71" s="558"/>
      <c r="BC71" s="558"/>
      <c r="BD71" s="558"/>
      <c r="BE71" s="558"/>
      <c r="BF71" s="558"/>
      <c r="BG71" s="558"/>
      <c r="BH71" s="558"/>
      <c r="BI71" s="558"/>
      <c r="BJ71" s="558"/>
      <c r="BK71" s="558"/>
      <c r="BL71" s="558"/>
      <c r="BM71" s="558"/>
      <c r="BN71" s="558"/>
      <c r="BO71" s="558"/>
      <c r="BP71" s="558"/>
      <c r="BQ71" s="558"/>
      <c r="BR71" s="558"/>
      <c r="BS71" s="558"/>
      <c r="BT71" s="559"/>
    </row>
    <row r="72" spans="2:73" ht="16.2" thickBot="1">
      <c r="B72" s="553"/>
      <c r="C72" s="828"/>
      <c r="D72" s="553"/>
      <c r="E72" s="553"/>
      <c r="F72" s="553"/>
      <c r="G72" s="553"/>
      <c r="H72" s="553"/>
      <c r="I72" s="519"/>
      <c r="J72" s="519"/>
      <c r="K72" s="38"/>
      <c r="L72" s="557"/>
      <c r="M72" s="558"/>
      <c r="N72" s="558"/>
      <c r="O72" s="558"/>
      <c r="P72" s="558"/>
      <c r="Q72" s="558"/>
      <c r="R72" s="558"/>
      <c r="S72" s="558"/>
      <c r="T72" s="558"/>
      <c r="U72" s="558"/>
      <c r="V72" s="766"/>
      <c r="W72" s="766"/>
      <c r="X72" s="766"/>
      <c r="Y72" s="766"/>
      <c r="Z72" s="766"/>
      <c r="AA72" s="766"/>
      <c r="AB72" s="766"/>
      <c r="AC72" s="558"/>
      <c r="AD72" s="558"/>
      <c r="AE72" s="558"/>
      <c r="AF72" s="558"/>
      <c r="AG72" s="558"/>
      <c r="AH72" s="558"/>
      <c r="AI72" s="558"/>
      <c r="AJ72" s="558"/>
      <c r="AK72" s="558"/>
      <c r="AL72" s="558"/>
      <c r="AM72" s="558"/>
      <c r="AN72" s="558"/>
      <c r="AO72" s="559"/>
      <c r="AP72" s="38"/>
      <c r="AQ72" s="557"/>
      <c r="AR72" s="558"/>
      <c r="AS72" s="558"/>
      <c r="AT72" s="558"/>
      <c r="AU72" s="558"/>
      <c r="AV72" s="558"/>
      <c r="AW72" s="558"/>
      <c r="AX72" s="558"/>
      <c r="AY72" s="558"/>
      <c r="AZ72" s="558"/>
      <c r="BA72" s="558"/>
      <c r="BB72" s="558"/>
      <c r="BC72" s="558"/>
      <c r="BD72" s="558"/>
      <c r="BE72" s="558"/>
      <c r="BF72" s="558"/>
      <c r="BG72" s="558"/>
      <c r="BH72" s="558"/>
      <c r="BI72" s="558"/>
      <c r="BJ72" s="558"/>
      <c r="BK72" s="558"/>
      <c r="BL72" s="558"/>
      <c r="BM72" s="558"/>
      <c r="BN72" s="558"/>
      <c r="BO72" s="558"/>
      <c r="BP72" s="558"/>
      <c r="BQ72" s="558"/>
      <c r="BR72" s="558"/>
      <c r="BS72" s="558"/>
      <c r="BT72" s="559"/>
      <c r="BU72" s="13"/>
    </row>
    <row r="73" spans="2:73" ht="16.2" thickBot="1">
      <c r="B73" s="553"/>
      <c r="C73" s="828"/>
      <c r="D73" s="553"/>
      <c r="E73" s="553"/>
      <c r="F73" s="553"/>
      <c r="G73" s="553"/>
      <c r="H73" s="553"/>
      <c r="I73" s="519"/>
      <c r="J73" s="519"/>
      <c r="K73" s="38"/>
      <c r="L73" s="557"/>
      <c r="M73" s="558"/>
      <c r="N73" s="558"/>
      <c r="O73" s="558"/>
      <c r="P73" s="558"/>
      <c r="Q73" s="558"/>
      <c r="R73" s="558"/>
      <c r="S73" s="558"/>
      <c r="T73" s="851" t="s">
        <v>1094</v>
      </c>
      <c r="U73" s="854">
        <v>4268</v>
      </c>
      <c r="V73" s="853">
        <v>14269</v>
      </c>
      <c r="W73" s="853">
        <v>16134</v>
      </c>
      <c r="X73" s="853">
        <v>22432</v>
      </c>
      <c r="Y73" s="853">
        <v>22429</v>
      </c>
      <c r="Z73" s="853">
        <v>20253</v>
      </c>
      <c r="AA73" s="853">
        <v>8199</v>
      </c>
      <c r="AB73" s="853">
        <v>6309</v>
      </c>
      <c r="AC73" s="558"/>
      <c r="AD73" s="558"/>
      <c r="AE73" s="558"/>
      <c r="AF73" s="558"/>
      <c r="AG73" s="558"/>
      <c r="AH73" s="558"/>
      <c r="AI73" s="558"/>
      <c r="AJ73" s="558"/>
      <c r="AK73" s="558"/>
      <c r="AL73" s="558"/>
      <c r="AM73" s="558"/>
      <c r="AN73" s="558"/>
      <c r="AO73" s="559"/>
      <c r="AP73" s="38"/>
      <c r="AQ73" s="557"/>
      <c r="AR73" s="558"/>
      <c r="AS73" s="558"/>
      <c r="AT73" s="558"/>
      <c r="AU73" s="558"/>
      <c r="AV73" s="558"/>
      <c r="AW73" s="558"/>
      <c r="AX73" s="851" t="s">
        <v>1094</v>
      </c>
      <c r="AY73" s="852"/>
      <c r="AZ73" s="853">
        <v>11584995</v>
      </c>
      <c r="BA73" s="853">
        <v>62299303</v>
      </c>
      <c r="BB73" s="853">
        <v>80973526</v>
      </c>
      <c r="BC73" s="853">
        <v>116940988</v>
      </c>
      <c r="BD73" s="853">
        <v>116895644</v>
      </c>
      <c r="BE73" s="853">
        <v>116855043</v>
      </c>
      <c r="BF73" s="853">
        <v>55214434</v>
      </c>
      <c r="BG73" s="853">
        <v>36097940</v>
      </c>
      <c r="BH73" s="558"/>
      <c r="BI73" s="558"/>
      <c r="BJ73" s="558"/>
      <c r="BK73" s="558"/>
      <c r="BL73" s="558"/>
      <c r="BM73" s="558"/>
      <c r="BN73" s="558"/>
      <c r="BO73" s="558"/>
      <c r="BP73" s="558"/>
      <c r="BQ73" s="558"/>
      <c r="BR73" s="558"/>
      <c r="BS73" s="558"/>
      <c r="BT73" s="559"/>
      <c r="BU73" s="13"/>
    </row>
    <row r="74" spans="2:73">
      <c r="B74" s="553"/>
      <c r="C74" s="828"/>
      <c r="D74" s="553"/>
      <c r="E74" s="553"/>
      <c r="F74" s="553"/>
      <c r="G74" s="553"/>
      <c r="H74" s="553"/>
      <c r="I74" s="519"/>
      <c r="J74" s="519"/>
      <c r="K74" s="38"/>
      <c r="L74" s="557"/>
      <c r="M74" s="558"/>
      <c r="N74" s="558"/>
      <c r="O74" s="558"/>
      <c r="P74" s="558"/>
      <c r="Q74" s="558"/>
      <c r="R74" s="558"/>
      <c r="S74" s="558"/>
      <c r="T74" s="558"/>
      <c r="U74" s="558">
        <f>+U68-U73</f>
        <v>-0.6499999999996362</v>
      </c>
      <c r="V74" s="558">
        <f t="shared" ref="V74:AB74" si="4">+V68-V73</f>
        <v>-0.46000000000094587</v>
      </c>
      <c r="W74" s="558">
        <f t="shared" si="4"/>
        <v>0.1599999999962165</v>
      </c>
      <c r="X74" s="558">
        <f t="shared" si="4"/>
        <v>0.45999999999912689</v>
      </c>
      <c r="Y74" s="558">
        <f t="shared" si="4"/>
        <v>0.55999999999767169</v>
      </c>
      <c r="Z74" s="558">
        <f t="shared" si="4"/>
        <v>6.9999999996070983E-2</v>
      </c>
      <c r="AA74" s="558">
        <f t="shared" si="4"/>
        <v>2.9999999998835847E-2</v>
      </c>
      <c r="AB74" s="558">
        <f t="shared" si="4"/>
        <v>-0.43000000000029104</v>
      </c>
      <c r="AC74" s="558"/>
      <c r="AD74" s="558"/>
      <c r="AE74" s="558"/>
      <c r="AF74" s="558"/>
      <c r="AG74" s="558"/>
      <c r="AH74" s="558"/>
      <c r="AI74" s="558"/>
      <c r="AJ74" s="558"/>
      <c r="AK74" s="558"/>
      <c r="AL74" s="558"/>
      <c r="AM74" s="558"/>
      <c r="AN74" s="558"/>
      <c r="AO74" s="559"/>
      <c r="AP74" s="38"/>
      <c r="AQ74" s="557"/>
      <c r="AR74" s="558"/>
      <c r="AS74" s="558"/>
      <c r="AT74" s="558"/>
      <c r="AU74" s="558"/>
      <c r="AV74" s="558"/>
      <c r="AW74" s="558"/>
      <c r="AX74" s="558"/>
      <c r="AY74" s="558"/>
      <c r="AZ74" s="558">
        <f>+AZ73-AZ67</f>
        <v>0</v>
      </c>
      <c r="BA74" s="558">
        <f t="shared" ref="BA74:BG74" si="5">+BA73-BA67</f>
        <v>-0.85999999940395355</v>
      </c>
      <c r="BB74" s="558">
        <f t="shared" si="5"/>
        <v>-0.82999999821186066</v>
      </c>
      <c r="BC74" s="558">
        <f t="shared" si="5"/>
        <v>-2.1099999845027924</v>
      </c>
      <c r="BD74" s="558">
        <f t="shared" si="5"/>
        <v>-1.0699999779462814</v>
      </c>
      <c r="BE74" s="558">
        <f t="shared" si="5"/>
        <v>-0.98999999463558197</v>
      </c>
      <c r="BF74" s="558">
        <f t="shared" si="5"/>
        <v>-0.89000000059604645</v>
      </c>
      <c r="BG74" s="558">
        <f t="shared" si="5"/>
        <v>-0.32000000029802322</v>
      </c>
      <c r="BH74" s="558"/>
      <c r="BI74" s="558"/>
      <c r="BJ74" s="558"/>
      <c r="BK74" s="558"/>
      <c r="BL74" s="558"/>
      <c r="BM74" s="558"/>
      <c r="BN74" s="558"/>
      <c r="BO74" s="558"/>
      <c r="BP74" s="558"/>
      <c r="BQ74" s="558"/>
      <c r="BR74" s="558"/>
      <c r="BS74" s="558"/>
      <c r="BT74" s="559"/>
    </row>
    <row r="75" spans="2:73" ht="15.6">
      <c r="B75" s="553"/>
      <c r="C75" s="828"/>
      <c r="D75" s="553"/>
      <c r="E75" s="553"/>
      <c r="F75" s="553"/>
      <c r="G75" s="553"/>
      <c r="H75" s="553"/>
      <c r="I75" s="519"/>
      <c r="J75" s="519"/>
      <c r="K75" s="38"/>
      <c r="L75" s="557"/>
      <c r="M75" s="558"/>
      <c r="N75" s="558"/>
      <c r="O75" s="558"/>
      <c r="P75" s="558"/>
      <c r="Q75" s="558"/>
      <c r="R75" s="558"/>
      <c r="S75" s="558"/>
      <c r="T75" s="558"/>
      <c r="U75" s="558"/>
      <c r="V75" s="766"/>
      <c r="W75" s="766"/>
      <c r="X75" s="766"/>
      <c r="Y75" s="766"/>
      <c r="Z75" s="766"/>
      <c r="AA75" s="766"/>
      <c r="AB75" s="766"/>
      <c r="AC75" s="558"/>
      <c r="AD75" s="558"/>
      <c r="AE75" s="558"/>
      <c r="AF75" s="558"/>
      <c r="AG75" s="558"/>
      <c r="AH75" s="558"/>
      <c r="AI75" s="558"/>
      <c r="AJ75" s="558"/>
      <c r="AK75" s="558"/>
      <c r="AL75" s="558"/>
      <c r="AM75" s="558"/>
      <c r="AN75" s="558"/>
      <c r="AO75" s="559"/>
      <c r="AP75" s="38"/>
      <c r="AQ75" s="557"/>
      <c r="AR75" s="558"/>
      <c r="AS75" s="558"/>
      <c r="AT75" s="558"/>
      <c r="AU75" s="558"/>
      <c r="AV75" s="558"/>
      <c r="AW75" s="558"/>
      <c r="AX75" s="558"/>
      <c r="AY75" s="558"/>
      <c r="AZ75" s="558"/>
      <c r="BA75" s="558"/>
      <c r="BB75" s="558"/>
      <c r="BC75" s="558"/>
      <c r="BD75" s="558"/>
      <c r="BE75" s="558"/>
      <c r="BF75" s="558"/>
      <c r="BG75" s="558"/>
      <c r="BH75" s="558"/>
      <c r="BI75" s="558"/>
      <c r="BJ75" s="558"/>
      <c r="BK75" s="558"/>
      <c r="BL75" s="558"/>
      <c r="BM75" s="558"/>
      <c r="BN75" s="558"/>
      <c r="BO75" s="558"/>
      <c r="BP75" s="558"/>
      <c r="BQ75" s="558"/>
      <c r="BR75" s="558"/>
      <c r="BS75" s="558"/>
      <c r="BT75" s="559"/>
      <c r="BU75" s="13"/>
    </row>
    <row r="76" spans="2:73" ht="15.6">
      <c r="B76" s="553"/>
      <c r="C76" s="828"/>
      <c r="D76" s="553"/>
      <c r="E76" s="553"/>
      <c r="F76" s="553"/>
      <c r="G76" s="553"/>
      <c r="H76" s="553"/>
      <c r="I76" s="519"/>
      <c r="J76" s="519"/>
      <c r="K76" s="38"/>
      <c r="L76" s="557"/>
      <c r="M76" s="558"/>
      <c r="N76" s="558"/>
      <c r="O76" s="558"/>
      <c r="P76" s="558"/>
      <c r="Q76" s="558"/>
      <c r="R76" s="558"/>
      <c r="S76" s="558"/>
      <c r="T76" s="558"/>
      <c r="U76" s="558"/>
      <c r="V76" s="766"/>
      <c r="W76" s="766"/>
      <c r="X76" s="766"/>
      <c r="Y76" s="766"/>
      <c r="Z76" s="766"/>
      <c r="AA76" s="766"/>
      <c r="AB76" s="766"/>
      <c r="AC76" s="558"/>
      <c r="AD76" s="558"/>
      <c r="AE76" s="558"/>
      <c r="AF76" s="558"/>
      <c r="AG76" s="558"/>
      <c r="AH76" s="558"/>
      <c r="AI76" s="558"/>
      <c r="AJ76" s="558"/>
      <c r="AK76" s="558"/>
      <c r="AL76" s="558"/>
      <c r="AM76" s="558"/>
      <c r="AN76" s="558"/>
      <c r="AO76" s="559"/>
      <c r="AP76" s="38"/>
      <c r="AQ76" s="557"/>
      <c r="AR76" s="558"/>
      <c r="AS76" s="558"/>
      <c r="AT76" s="558"/>
      <c r="AU76" s="558"/>
      <c r="AV76" s="558"/>
      <c r="AW76" s="558"/>
      <c r="AX76" s="558"/>
      <c r="AY76" s="558"/>
      <c r="AZ76" s="558"/>
      <c r="BA76" s="558"/>
      <c r="BB76" s="558"/>
      <c r="BC76" s="558"/>
      <c r="BD76" s="558"/>
      <c r="BE76" s="558"/>
      <c r="BF76" s="558"/>
      <c r="BG76" s="558"/>
      <c r="BH76" s="558"/>
      <c r="BI76" s="558"/>
      <c r="BJ76" s="558"/>
      <c r="BK76" s="558"/>
      <c r="BL76" s="558"/>
      <c r="BM76" s="558"/>
      <c r="BN76" s="558"/>
      <c r="BO76" s="558"/>
      <c r="BP76" s="558"/>
      <c r="BQ76" s="558"/>
      <c r="BR76" s="558"/>
      <c r="BS76" s="558"/>
      <c r="BT76" s="559"/>
      <c r="BU76" s="13"/>
    </row>
    <row r="77" spans="2:73" ht="15.6">
      <c r="B77" s="553"/>
      <c r="C77" s="828"/>
      <c r="D77" s="553"/>
      <c r="E77" s="553"/>
      <c r="F77" s="553"/>
      <c r="G77" s="553"/>
      <c r="H77" s="553"/>
      <c r="I77" s="519"/>
      <c r="J77" s="519"/>
      <c r="K77" s="38"/>
      <c r="L77" s="557"/>
      <c r="M77" s="558"/>
      <c r="N77" s="558"/>
      <c r="O77" s="558"/>
      <c r="P77" s="558"/>
      <c r="Q77" s="558"/>
      <c r="R77" s="558"/>
      <c r="S77" s="558"/>
      <c r="T77" s="558"/>
      <c r="U77" s="558"/>
      <c r="V77" s="766"/>
      <c r="W77" s="766"/>
      <c r="X77" s="766"/>
      <c r="Y77" s="766"/>
      <c r="Z77" s="766"/>
      <c r="AA77" s="766"/>
      <c r="AB77" s="766"/>
      <c r="AC77" s="558"/>
      <c r="AD77" s="558"/>
      <c r="AE77" s="558"/>
      <c r="AF77" s="558"/>
      <c r="AG77" s="558"/>
      <c r="AH77" s="558"/>
      <c r="AI77" s="558"/>
      <c r="AJ77" s="558"/>
      <c r="AK77" s="558"/>
      <c r="AL77" s="558"/>
      <c r="AM77" s="558"/>
      <c r="AN77" s="558"/>
      <c r="AO77" s="559"/>
      <c r="AP77" s="38"/>
      <c r="AQ77" s="557"/>
      <c r="AR77" s="558"/>
      <c r="AS77" s="558"/>
      <c r="AT77" s="558"/>
      <c r="AU77" s="558"/>
      <c r="AV77" s="558"/>
      <c r="AW77" s="558"/>
      <c r="AX77" s="558"/>
      <c r="AY77" s="558"/>
      <c r="AZ77" s="558"/>
      <c r="BA77" s="558"/>
      <c r="BB77" s="558"/>
      <c r="BC77" s="558"/>
      <c r="BD77" s="558"/>
      <c r="BE77" s="558"/>
      <c r="BF77" s="558"/>
      <c r="BG77" s="558"/>
      <c r="BH77" s="558"/>
      <c r="BI77" s="558"/>
      <c r="BJ77" s="558"/>
      <c r="BK77" s="558"/>
      <c r="BL77" s="558"/>
      <c r="BM77" s="558"/>
      <c r="BN77" s="558"/>
      <c r="BO77" s="558"/>
      <c r="BP77" s="558"/>
      <c r="BQ77" s="558"/>
      <c r="BR77" s="558"/>
      <c r="BS77" s="558"/>
      <c r="BT77" s="559"/>
      <c r="BU77" s="13"/>
    </row>
    <row r="78" spans="2:73">
      <c r="B78" s="553"/>
      <c r="C78" s="828"/>
      <c r="D78" s="553"/>
      <c r="E78" s="553"/>
      <c r="F78" s="553"/>
      <c r="G78" s="553"/>
      <c r="H78" s="553"/>
      <c r="I78" s="519"/>
      <c r="J78" s="519"/>
      <c r="K78" s="38"/>
      <c r="L78" s="557"/>
      <c r="M78" s="558"/>
      <c r="N78" s="558"/>
      <c r="O78" s="558"/>
      <c r="P78" s="558"/>
      <c r="Q78" s="558"/>
      <c r="R78" s="558"/>
      <c r="S78" s="558"/>
      <c r="T78" s="558"/>
      <c r="U78" s="558"/>
      <c r="V78" s="766"/>
      <c r="W78" s="766"/>
      <c r="X78" s="766"/>
      <c r="Y78" s="766"/>
      <c r="Z78" s="766"/>
      <c r="AA78" s="766"/>
      <c r="AB78" s="766"/>
      <c r="AC78" s="558"/>
      <c r="AD78" s="558"/>
      <c r="AE78" s="558"/>
      <c r="AF78" s="558"/>
      <c r="AG78" s="558"/>
      <c r="AH78" s="558"/>
      <c r="AI78" s="558"/>
      <c r="AJ78" s="558"/>
      <c r="AK78" s="558"/>
      <c r="AL78" s="558"/>
      <c r="AM78" s="558"/>
      <c r="AN78" s="558"/>
      <c r="AO78" s="559"/>
      <c r="AP78" s="38"/>
      <c r="AQ78" s="557"/>
      <c r="AR78" s="558"/>
      <c r="AS78" s="558"/>
      <c r="AT78" s="558"/>
      <c r="AU78" s="558"/>
      <c r="AV78" s="558"/>
      <c r="AW78" s="558"/>
      <c r="AX78" s="558"/>
      <c r="AY78" s="558"/>
      <c r="AZ78" s="558"/>
      <c r="BA78" s="558"/>
      <c r="BB78" s="558"/>
      <c r="BC78" s="558"/>
      <c r="BD78" s="558"/>
      <c r="BE78" s="558"/>
      <c r="BF78" s="558"/>
      <c r="BG78" s="558"/>
      <c r="BH78" s="558"/>
      <c r="BI78" s="558"/>
      <c r="BJ78" s="558"/>
      <c r="BK78" s="558"/>
      <c r="BL78" s="558"/>
      <c r="BM78" s="558"/>
      <c r="BN78" s="558"/>
      <c r="BO78" s="558"/>
      <c r="BP78" s="558"/>
      <c r="BQ78" s="558"/>
      <c r="BR78" s="558"/>
      <c r="BS78" s="558"/>
      <c r="BT78" s="559"/>
    </row>
    <row r="79" spans="2:73">
      <c r="B79" s="553"/>
      <c r="C79" s="828"/>
      <c r="D79" s="553"/>
      <c r="E79" s="553"/>
      <c r="F79" s="553"/>
      <c r="G79" s="553"/>
      <c r="H79" s="553"/>
      <c r="I79" s="519"/>
      <c r="J79" s="519"/>
      <c r="K79" s="38"/>
      <c r="L79" s="557"/>
      <c r="M79" s="558"/>
      <c r="N79" s="558"/>
      <c r="O79" s="558"/>
      <c r="P79" s="558"/>
      <c r="Q79" s="558"/>
      <c r="R79" s="558"/>
      <c r="S79" s="558"/>
      <c r="T79" s="558"/>
      <c r="U79" s="558"/>
      <c r="V79" s="766"/>
      <c r="W79" s="766"/>
      <c r="X79" s="766"/>
      <c r="Y79" s="766"/>
      <c r="Z79" s="766"/>
      <c r="AA79" s="766"/>
      <c r="AB79" s="766"/>
      <c r="AC79" s="558"/>
      <c r="AD79" s="558"/>
      <c r="AE79" s="558"/>
      <c r="AF79" s="558"/>
      <c r="AG79" s="558"/>
      <c r="AH79" s="558"/>
      <c r="AI79" s="558"/>
      <c r="AJ79" s="558"/>
      <c r="AK79" s="558"/>
      <c r="AL79" s="558"/>
      <c r="AM79" s="558"/>
      <c r="AN79" s="558"/>
      <c r="AO79" s="559"/>
      <c r="AP79" s="38"/>
      <c r="AQ79" s="557"/>
      <c r="AR79" s="558"/>
      <c r="AS79" s="558"/>
      <c r="AT79" s="558"/>
      <c r="AU79" s="558"/>
      <c r="AV79" s="558"/>
      <c r="AW79" s="558"/>
      <c r="AX79" s="558"/>
      <c r="AY79" s="558"/>
      <c r="AZ79" s="558"/>
      <c r="BA79" s="558"/>
      <c r="BB79" s="558"/>
      <c r="BC79" s="558"/>
      <c r="BD79" s="558"/>
      <c r="BE79" s="558"/>
      <c r="BF79" s="558"/>
      <c r="BG79" s="558"/>
      <c r="BH79" s="558"/>
      <c r="BI79" s="558"/>
      <c r="BJ79" s="558"/>
      <c r="BK79" s="558"/>
      <c r="BL79" s="558"/>
      <c r="BM79" s="558"/>
      <c r="BN79" s="558"/>
      <c r="BO79" s="558"/>
      <c r="BP79" s="558"/>
      <c r="BQ79" s="558"/>
      <c r="BR79" s="558"/>
      <c r="BS79" s="558"/>
      <c r="BT79" s="559"/>
    </row>
    <row r="80" spans="2:73">
      <c r="B80" s="553"/>
      <c r="C80" s="828"/>
      <c r="D80" s="553"/>
      <c r="E80" s="553"/>
      <c r="F80" s="553"/>
      <c r="G80" s="553"/>
      <c r="H80" s="553"/>
      <c r="I80" s="519"/>
      <c r="J80" s="519"/>
      <c r="K80" s="38"/>
      <c r="L80" s="557"/>
      <c r="M80" s="558"/>
      <c r="N80" s="558"/>
      <c r="O80" s="558"/>
      <c r="P80" s="558"/>
      <c r="Q80" s="558"/>
      <c r="R80" s="558"/>
      <c r="S80" s="558"/>
      <c r="T80" s="558"/>
      <c r="U80" s="558"/>
      <c r="V80" s="766"/>
      <c r="W80" s="766"/>
      <c r="X80" s="766"/>
      <c r="Y80" s="766"/>
      <c r="Z80" s="766"/>
      <c r="AA80" s="766"/>
      <c r="AB80" s="766"/>
      <c r="AC80" s="558"/>
      <c r="AD80" s="558"/>
      <c r="AE80" s="558"/>
      <c r="AF80" s="558"/>
      <c r="AG80" s="558"/>
      <c r="AH80" s="558"/>
      <c r="AI80" s="558"/>
      <c r="AJ80" s="558"/>
      <c r="AK80" s="558"/>
      <c r="AL80" s="558"/>
      <c r="AM80" s="558"/>
      <c r="AN80" s="558"/>
      <c r="AO80" s="559"/>
      <c r="AP80" s="38"/>
      <c r="AQ80" s="557"/>
      <c r="AR80" s="558"/>
      <c r="AS80" s="558"/>
      <c r="AT80" s="558"/>
      <c r="AU80" s="558"/>
      <c r="AV80" s="558"/>
      <c r="AW80" s="558"/>
      <c r="AX80" s="558"/>
      <c r="AY80" s="558"/>
      <c r="AZ80" s="558"/>
      <c r="BA80" s="558"/>
      <c r="BB80" s="558"/>
      <c r="BC80" s="558"/>
      <c r="BD80" s="558"/>
      <c r="BE80" s="558"/>
      <c r="BF80" s="558"/>
      <c r="BG80" s="558"/>
      <c r="BH80" s="558"/>
      <c r="BI80" s="558"/>
      <c r="BJ80" s="558"/>
      <c r="BK80" s="558"/>
      <c r="BL80" s="558"/>
      <c r="BM80" s="558"/>
      <c r="BN80" s="558"/>
      <c r="BO80" s="558"/>
      <c r="BP80" s="558"/>
      <c r="BQ80" s="558"/>
      <c r="BR80" s="558"/>
      <c r="BS80" s="558"/>
      <c r="BT80" s="559"/>
    </row>
    <row r="81" spans="2:73">
      <c r="B81" s="553"/>
      <c r="C81" s="828"/>
      <c r="D81" s="553"/>
      <c r="E81" s="553"/>
      <c r="F81" s="553"/>
      <c r="G81" s="553"/>
      <c r="H81" s="553"/>
      <c r="I81" s="519"/>
      <c r="J81" s="519"/>
      <c r="K81" s="38"/>
      <c r="L81" s="557"/>
      <c r="M81" s="558"/>
      <c r="N81" s="558"/>
      <c r="O81" s="558"/>
      <c r="P81" s="558"/>
      <c r="Q81" s="558"/>
      <c r="R81" s="558"/>
      <c r="S81" s="558"/>
      <c r="T81" s="558"/>
      <c r="U81" s="558"/>
      <c r="V81" s="766"/>
      <c r="W81" s="766"/>
      <c r="X81" s="766"/>
      <c r="Y81" s="766"/>
      <c r="Z81" s="766"/>
      <c r="AA81" s="766"/>
      <c r="AB81" s="766"/>
      <c r="AC81" s="558"/>
      <c r="AD81" s="558"/>
      <c r="AE81" s="558"/>
      <c r="AF81" s="558"/>
      <c r="AG81" s="558"/>
      <c r="AH81" s="558"/>
      <c r="AI81" s="558"/>
      <c r="AJ81" s="558"/>
      <c r="AK81" s="558"/>
      <c r="AL81" s="558"/>
      <c r="AM81" s="558"/>
      <c r="AN81" s="558"/>
      <c r="AO81" s="559"/>
      <c r="AP81" s="38"/>
      <c r="AQ81" s="560"/>
      <c r="AR81" s="561"/>
      <c r="AS81" s="561"/>
      <c r="AT81" s="561"/>
      <c r="AU81" s="561"/>
      <c r="AV81" s="561"/>
      <c r="AW81" s="561"/>
      <c r="AX81" s="561"/>
      <c r="AY81" s="561"/>
      <c r="AZ81" s="561"/>
      <c r="BA81" s="561"/>
      <c r="BB81" s="561"/>
      <c r="BC81" s="561"/>
      <c r="BD81" s="561"/>
      <c r="BE81" s="561"/>
      <c r="BF81" s="561"/>
      <c r="BG81" s="561"/>
      <c r="BH81" s="561"/>
      <c r="BI81" s="561"/>
      <c r="BJ81" s="561"/>
      <c r="BK81" s="561"/>
      <c r="BL81" s="561"/>
      <c r="BM81" s="561"/>
      <c r="BN81" s="561"/>
      <c r="BO81" s="561"/>
      <c r="BP81" s="561"/>
      <c r="BQ81" s="561"/>
      <c r="BR81" s="561"/>
      <c r="BS81" s="561"/>
      <c r="BT81" s="562"/>
    </row>
    <row r="82" spans="2:73">
      <c r="B82" s="553"/>
      <c r="C82" s="828"/>
      <c r="D82" s="553"/>
      <c r="E82" s="553"/>
      <c r="F82" s="553"/>
      <c r="G82" s="553"/>
      <c r="H82" s="553"/>
      <c r="I82" s="519"/>
      <c r="J82" s="519"/>
      <c r="K82" s="38"/>
      <c r="L82" s="557"/>
      <c r="M82" s="558"/>
      <c r="N82" s="558"/>
      <c r="O82" s="558"/>
      <c r="P82" s="558"/>
      <c r="Q82" s="558"/>
      <c r="R82" s="558"/>
      <c r="S82" s="558"/>
      <c r="T82" s="558"/>
      <c r="U82" s="558"/>
      <c r="V82" s="766"/>
      <c r="W82" s="766"/>
      <c r="X82" s="766"/>
      <c r="Y82" s="766"/>
      <c r="Z82" s="766"/>
      <c r="AA82" s="766"/>
      <c r="AB82" s="766"/>
      <c r="AC82" s="558"/>
      <c r="AD82" s="558"/>
      <c r="AE82" s="558"/>
      <c r="AF82" s="558"/>
      <c r="AG82" s="558"/>
      <c r="AH82" s="558"/>
      <c r="AI82" s="558"/>
      <c r="AJ82" s="558"/>
      <c r="AK82" s="558"/>
      <c r="AL82" s="558"/>
      <c r="AM82" s="558"/>
      <c r="AN82" s="558"/>
      <c r="AO82" s="559"/>
      <c r="AP82" s="38"/>
      <c r="AQ82" s="554"/>
      <c r="AR82" s="555"/>
      <c r="AS82" s="555"/>
      <c r="AT82" s="555"/>
      <c r="AU82" s="555"/>
      <c r="AV82" s="555"/>
      <c r="AW82" s="555"/>
      <c r="AX82" s="555"/>
      <c r="AY82" s="555"/>
      <c r="AZ82" s="555"/>
      <c r="BA82" s="555"/>
      <c r="BB82" s="555"/>
      <c r="BC82" s="555"/>
      <c r="BD82" s="555"/>
      <c r="BE82" s="555"/>
      <c r="BF82" s="555"/>
      <c r="BG82" s="555"/>
      <c r="BH82" s="555"/>
      <c r="BI82" s="555"/>
      <c r="BJ82" s="555"/>
      <c r="BK82" s="555"/>
      <c r="BL82" s="555"/>
      <c r="BM82" s="555"/>
      <c r="BN82" s="555"/>
      <c r="BO82" s="555"/>
      <c r="BP82" s="555"/>
      <c r="BQ82" s="555"/>
      <c r="BR82" s="555"/>
      <c r="BS82" s="555"/>
      <c r="BT82" s="556"/>
    </row>
    <row r="83" spans="2:73">
      <c r="B83" s="553"/>
      <c r="C83" s="828"/>
      <c r="D83" s="553"/>
      <c r="E83" s="553"/>
      <c r="F83" s="553"/>
      <c r="G83" s="553"/>
      <c r="H83" s="553"/>
      <c r="I83" s="519"/>
      <c r="J83" s="519"/>
      <c r="K83" s="38"/>
      <c r="L83" s="557"/>
      <c r="M83" s="558"/>
      <c r="N83" s="558"/>
      <c r="O83" s="558"/>
      <c r="P83" s="558"/>
      <c r="Q83" s="558"/>
      <c r="R83" s="558"/>
      <c r="S83" s="558"/>
      <c r="T83" s="558"/>
      <c r="U83" s="558"/>
      <c r="V83" s="766"/>
      <c r="W83" s="766"/>
      <c r="X83" s="766"/>
      <c r="Y83" s="766"/>
      <c r="Z83" s="766"/>
      <c r="AA83" s="766"/>
      <c r="AB83" s="766"/>
      <c r="AC83" s="558"/>
      <c r="AD83" s="558"/>
      <c r="AE83" s="558"/>
      <c r="AF83" s="558"/>
      <c r="AG83" s="558"/>
      <c r="AH83" s="558"/>
      <c r="AI83" s="558"/>
      <c r="AJ83" s="558"/>
      <c r="AK83" s="558"/>
      <c r="AL83" s="558"/>
      <c r="AM83" s="558"/>
      <c r="AN83" s="558"/>
      <c r="AO83" s="559"/>
      <c r="AP83" s="38"/>
      <c r="AQ83" s="557"/>
      <c r="AR83" s="558"/>
      <c r="AS83" s="558"/>
      <c r="AT83" s="558"/>
      <c r="AU83" s="558"/>
      <c r="AV83" s="558"/>
      <c r="AW83" s="558"/>
      <c r="AX83" s="558"/>
      <c r="AY83" s="558"/>
      <c r="AZ83" s="558"/>
      <c r="BA83" s="558"/>
      <c r="BB83" s="558"/>
      <c r="BC83" s="558"/>
      <c r="BD83" s="558"/>
      <c r="BE83" s="558"/>
      <c r="BF83" s="558"/>
      <c r="BG83" s="558"/>
      <c r="BH83" s="558"/>
      <c r="BI83" s="558"/>
      <c r="BJ83" s="558"/>
      <c r="BK83" s="558"/>
      <c r="BL83" s="558"/>
      <c r="BM83" s="558"/>
      <c r="BN83" s="558"/>
      <c r="BO83" s="558"/>
      <c r="BP83" s="558"/>
      <c r="BQ83" s="558"/>
      <c r="BR83" s="558"/>
      <c r="BS83" s="558"/>
      <c r="BT83" s="559"/>
    </row>
    <row r="84" spans="2:73">
      <c r="B84" s="553"/>
      <c r="C84" s="828"/>
      <c r="D84" s="553"/>
      <c r="E84" s="553"/>
      <c r="F84" s="553"/>
      <c r="G84" s="553"/>
      <c r="H84" s="553"/>
      <c r="I84" s="519"/>
      <c r="J84" s="519"/>
      <c r="K84" s="38"/>
      <c r="L84" s="557"/>
      <c r="M84" s="558"/>
      <c r="N84" s="558"/>
      <c r="O84" s="558"/>
      <c r="P84" s="558"/>
      <c r="Q84" s="558"/>
      <c r="R84" s="558"/>
      <c r="S84" s="558"/>
      <c r="T84" s="558"/>
      <c r="U84" s="558"/>
      <c r="V84" s="766"/>
      <c r="W84" s="766"/>
      <c r="X84" s="766"/>
      <c r="Y84" s="766"/>
      <c r="Z84" s="766"/>
      <c r="AA84" s="766"/>
      <c r="AB84" s="766"/>
      <c r="AC84" s="558"/>
      <c r="AD84" s="558"/>
      <c r="AE84" s="558"/>
      <c r="AF84" s="558"/>
      <c r="AG84" s="558"/>
      <c r="AH84" s="558"/>
      <c r="AI84" s="558"/>
      <c r="AJ84" s="558"/>
      <c r="AK84" s="558"/>
      <c r="AL84" s="558"/>
      <c r="AM84" s="558"/>
      <c r="AN84" s="558"/>
      <c r="AO84" s="559"/>
      <c r="AP84" s="38"/>
      <c r="AQ84" s="557"/>
      <c r="AR84" s="558"/>
      <c r="AS84" s="558"/>
      <c r="AT84" s="558"/>
      <c r="AU84" s="558"/>
      <c r="AV84" s="558"/>
      <c r="AW84" s="558"/>
      <c r="AX84" s="558"/>
      <c r="AY84" s="558"/>
      <c r="AZ84" s="558"/>
      <c r="BA84" s="558"/>
      <c r="BB84" s="558"/>
      <c r="BC84" s="558"/>
      <c r="BD84" s="558"/>
      <c r="BE84" s="558"/>
      <c r="BF84" s="558"/>
      <c r="BG84" s="558"/>
      <c r="BH84" s="558"/>
      <c r="BI84" s="558"/>
      <c r="BJ84" s="558"/>
      <c r="BK84" s="558"/>
      <c r="BL84" s="558"/>
      <c r="BM84" s="558"/>
      <c r="BN84" s="558"/>
      <c r="BO84" s="558"/>
      <c r="BP84" s="558"/>
      <c r="BQ84" s="558"/>
      <c r="BR84" s="558"/>
      <c r="BS84" s="558"/>
      <c r="BT84" s="559"/>
    </row>
    <row r="85" spans="2:73">
      <c r="B85" s="553"/>
      <c r="C85" s="828"/>
      <c r="D85" s="553"/>
      <c r="E85" s="553"/>
      <c r="F85" s="553"/>
      <c r="G85" s="553"/>
      <c r="H85" s="553"/>
      <c r="I85" s="519"/>
      <c r="J85" s="519"/>
      <c r="K85" s="38"/>
      <c r="L85" s="557"/>
      <c r="M85" s="558"/>
      <c r="N85" s="558"/>
      <c r="O85" s="558"/>
      <c r="P85" s="558"/>
      <c r="Q85" s="558"/>
      <c r="R85" s="558"/>
      <c r="S85" s="558"/>
      <c r="T85" s="558"/>
      <c r="U85" s="558"/>
      <c r="V85" s="766"/>
      <c r="W85" s="766"/>
      <c r="X85" s="766"/>
      <c r="Y85" s="766"/>
      <c r="Z85" s="766"/>
      <c r="AA85" s="766"/>
      <c r="AB85" s="766"/>
      <c r="AC85" s="558"/>
      <c r="AD85" s="558"/>
      <c r="AE85" s="558"/>
      <c r="AF85" s="558"/>
      <c r="AG85" s="558"/>
      <c r="AH85" s="558"/>
      <c r="AI85" s="558"/>
      <c r="AJ85" s="558"/>
      <c r="AK85" s="558"/>
      <c r="AL85" s="558"/>
      <c r="AM85" s="558"/>
      <c r="AN85" s="558"/>
      <c r="AO85" s="559"/>
      <c r="AP85" s="38"/>
      <c r="AQ85" s="557"/>
      <c r="AR85" s="558"/>
      <c r="AS85" s="558"/>
      <c r="AT85" s="558"/>
      <c r="AU85" s="558"/>
      <c r="AV85" s="558"/>
      <c r="AW85" s="558"/>
      <c r="AX85" s="558"/>
      <c r="AY85" s="558"/>
      <c r="AZ85" s="558"/>
      <c r="BA85" s="558"/>
      <c r="BB85" s="558"/>
      <c r="BC85" s="558"/>
      <c r="BD85" s="558"/>
      <c r="BE85" s="558"/>
      <c r="BF85" s="558"/>
      <c r="BG85" s="558"/>
      <c r="BH85" s="558"/>
      <c r="BI85" s="558"/>
      <c r="BJ85" s="558"/>
      <c r="BK85" s="558"/>
      <c r="BL85" s="558"/>
      <c r="BM85" s="558"/>
      <c r="BN85" s="558"/>
      <c r="BO85" s="558"/>
      <c r="BP85" s="558"/>
      <c r="BQ85" s="558"/>
      <c r="BR85" s="558"/>
      <c r="BS85" s="558"/>
      <c r="BT85" s="559"/>
    </row>
    <row r="86" spans="2:73">
      <c r="B86" s="553"/>
      <c r="C86" s="828"/>
      <c r="D86" s="553"/>
      <c r="E86" s="553"/>
      <c r="F86" s="553"/>
      <c r="G86" s="553"/>
      <c r="H86" s="553"/>
      <c r="I86" s="519"/>
      <c r="J86" s="519"/>
      <c r="K86" s="38"/>
      <c r="L86" s="557"/>
      <c r="M86" s="558"/>
      <c r="N86" s="558"/>
      <c r="O86" s="558"/>
      <c r="P86" s="558"/>
      <c r="Q86" s="558"/>
      <c r="R86" s="558"/>
      <c r="S86" s="558"/>
      <c r="T86" s="558"/>
      <c r="U86" s="558"/>
      <c r="V86" s="766"/>
      <c r="W86" s="766"/>
      <c r="X86" s="766"/>
      <c r="Y86" s="766"/>
      <c r="Z86" s="766"/>
      <c r="AA86" s="766"/>
      <c r="AB86" s="766"/>
      <c r="AC86" s="558"/>
      <c r="AD86" s="558"/>
      <c r="AE86" s="558"/>
      <c r="AF86" s="558"/>
      <c r="AG86" s="558"/>
      <c r="AH86" s="558"/>
      <c r="AI86" s="558"/>
      <c r="AJ86" s="558"/>
      <c r="AK86" s="558"/>
      <c r="AL86" s="558"/>
      <c r="AM86" s="558"/>
      <c r="AN86" s="558"/>
      <c r="AO86" s="559"/>
      <c r="AP86" s="38"/>
      <c r="AQ86" s="557"/>
      <c r="AR86" s="558"/>
      <c r="AS86" s="558"/>
      <c r="AT86" s="558"/>
      <c r="AU86" s="558"/>
      <c r="AV86" s="558"/>
      <c r="AW86" s="558"/>
      <c r="AX86" s="558"/>
      <c r="AY86" s="558"/>
      <c r="AZ86" s="558"/>
      <c r="BA86" s="558"/>
      <c r="BB86" s="558"/>
      <c r="BC86" s="558"/>
      <c r="BD86" s="558"/>
      <c r="BE86" s="558"/>
      <c r="BF86" s="558"/>
      <c r="BG86" s="558"/>
      <c r="BH86" s="558"/>
      <c r="BI86" s="558"/>
      <c r="BJ86" s="558"/>
      <c r="BK86" s="558"/>
      <c r="BL86" s="558"/>
      <c r="BM86" s="558"/>
      <c r="BN86" s="558"/>
      <c r="BO86" s="558"/>
      <c r="BP86" s="558"/>
      <c r="BQ86" s="558"/>
      <c r="BR86" s="558"/>
      <c r="BS86" s="558"/>
      <c r="BT86" s="559"/>
    </row>
    <row r="87" spans="2:73">
      <c r="B87" s="553"/>
      <c r="C87" s="828"/>
      <c r="D87" s="553"/>
      <c r="E87" s="553"/>
      <c r="F87" s="553"/>
      <c r="G87" s="553"/>
      <c r="H87" s="553"/>
      <c r="I87" s="519"/>
      <c r="J87" s="519"/>
      <c r="K87" s="38"/>
      <c r="L87" s="557"/>
      <c r="M87" s="558"/>
      <c r="N87" s="558"/>
      <c r="O87" s="558"/>
      <c r="P87" s="558"/>
      <c r="Q87" s="558"/>
      <c r="R87" s="558"/>
      <c r="S87" s="558"/>
      <c r="T87" s="558"/>
      <c r="U87" s="558"/>
      <c r="V87" s="766"/>
      <c r="W87" s="766"/>
      <c r="X87" s="766"/>
      <c r="Y87" s="766"/>
      <c r="Z87" s="766"/>
      <c r="AA87" s="766"/>
      <c r="AB87" s="766"/>
      <c r="AC87" s="558"/>
      <c r="AD87" s="558"/>
      <c r="AE87" s="558"/>
      <c r="AF87" s="558"/>
      <c r="AG87" s="558"/>
      <c r="AH87" s="558"/>
      <c r="AI87" s="558"/>
      <c r="AJ87" s="558"/>
      <c r="AK87" s="558"/>
      <c r="AL87" s="558"/>
      <c r="AM87" s="558"/>
      <c r="AN87" s="558"/>
      <c r="AO87" s="559"/>
      <c r="AP87" s="38"/>
      <c r="AQ87" s="557"/>
      <c r="AR87" s="558"/>
      <c r="AS87" s="558"/>
      <c r="AT87" s="558"/>
      <c r="AU87" s="558"/>
      <c r="AV87" s="558"/>
      <c r="AW87" s="558"/>
      <c r="AX87" s="558"/>
      <c r="AY87" s="558"/>
      <c r="AZ87" s="558"/>
      <c r="BA87" s="558"/>
      <c r="BB87" s="558"/>
      <c r="BC87" s="558"/>
      <c r="BD87" s="558"/>
      <c r="BE87" s="558"/>
      <c r="BF87" s="558"/>
      <c r="BG87" s="558"/>
      <c r="BH87" s="558"/>
      <c r="BI87" s="558"/>
      <c r="BJ87" s="558"/>
      <c r="BK87" s="558"/>
      <c r="BL87" s="558"/>
      <c r="BM87" s="558"/>
      <c r="BN87" s="558"/>
      <c r="BO87" s="558"/>
      <c r="BP87" s="558"/>
      <c r="BQ87" s="558"/>
      <c r="BR87" s="558"/>
      <c r="BS87" s="558"/>
      <c r="BT87" s="559"/>
    </row>
    <row r="88" spans="2:73">
      <c r="B88" s="553"/>
      <c r="C88" s="828"/>
      <c r="D88" s="553"/>
      <c r="E88" s="553"/>
      <c r="F88" s="553"/>
      <c r="G88" s="553"/>
      <c r="H88" s="553"/>
      <c r="I88" s="519"/>
      <c r="J88" s="519"/>
      <c r="K88" s="38"/>
      <c r="L88" s="557"/>
      <c r="M88" s="558"/>
      <c r="N88" s="558"/>
      <c r="O88" s="558"/>
      <c r="P88" s="558"/>
      <c r="Q88" s="558"/>
      <c r="R88" s="558"/>
      <c r="S88" s="558"/>
      <c r="T88" s="558"/>
      <c r="U88" s="558"/>
      <c r="V88" s="766"/>
      <c r="W88" s="766"/>
      <c r="X88" s="766"/>
      <c r="Y88" s="766"/>
      <c r="Z88" s="766"/>
      <c r="AA88" s="766"/>
      <c r="AB88" s="766"/>
      <c r="AC88" s="558"/>
      <c r="AD88" s="558"/>
      <c r="AE88" s="558"/>
      <c r="AF88" s="558"/>
      <c r="AG88" s="558"/>
      <c r="AH88" s="558"/>
      <c r="AI88" s="558"/>
      <c r="AJ88" s="558"/>
      <c r="AK88" s="558"/>
      <c r="AL88" s="558"/>
      <c r="AM88" s="558"/>
      <c r="AN88" s="558"/>
      <c r="AO88" s="559"/>
      <c r="AP88" s="38"/>
      <c r="AQ88" s="557"/>
      <c r="AR88" s="558"/>
      <c r="AS88" s="558"/>
      <c r="AT88" s="558"/>
      <c r="AU88" s="558"/>
      <c r="AV88" s="558"/>
      <c r="AW88" s="558"/>
      <c r="AX88" s="558"/>
      <c r="AY88" s="558"/>
      <c r="AZ88" s="558"/>
      <c r="BA88" s="558"/>
      <c r="BB88" s="558"/>
      <c r="BC88" s="558"/>
      <c r="BD88" s="558"/>
      <c r="BE88" s="558"/>
      <c r="BF88" s="558"/>
      <c r="BG88" s="558"/>
      <c r="BH88" s="558"/>
      <c r="BI88" s="558"/>
      <c r="BJ88" s="558"/>
      <c r="BK88" s="558"/>
      <c r="BL88" s="558"/>
      <c r="BM88" s="558"/>
      <c r="BN88" s="558"/>
      <c r="BO88" s="558"/>
      <c r="BP88" s="558"/>
      <c r="BQ88" s="558"/>
      <c r="BR88" s="558"/>
      <c r="BS88" s="558"/>
      <c r="BT88" s="559"/>
    </row>
    <row r="89" spans="2:73">
      <c r="B89" s="553"/>
      <c r="C89" s="828"/>
      <c r="D89" s="553"/>
      <c r="E89" s="553"/>
      <c r="F89" s="553"/>
      <c r="G89" s="553"/>
      <c r="H89" s="553"/>
      <c r="I89" s="519"/>
      <c r="J89" s="519"/>
      <c r="K89" s="38"/>
      <c r="L89" s="557"/>
      <c r="M89" s="558"/>
      <c r="N89" s="558"/>
      <c r="O89" s="558"/>
      <c r="P89" s="558"/>
      <c r="Q89" s="558"/>
      <c r="R89" s="558"/>
      <c r="S89" s="558"/>
      <c r="T89" s="558"/>
      <c r="U89" s="558"/>
      <c r="V89" s="766"/>
      <c r="W89" s="766"/>
      <c r="X89" s="766"/>
      <c r="Y89" s="766"/>
      <c r="Z89" s="766"/>
      <c r="AA89" s="766"/>
      <c r="AB89" s="766"/>
      <c r="AC89" s="558"/>
      <c r="AD89" s="558"/>
      <c r="AE89" s="558"/>
      <c r="AF89" s="558"/>
      <c r="AG89" s="558"/>
      <c r="AH89" s="558"/>
      <c r="AI89" s="558"/>
      <c r="AJ89" s="558"/>
      <c r="AK89" s="558"/>
      <c r="AL89" s="558"/>
      <c r="AM89" s="558"/>
      <c r="AN89" s="558"/>
      <c r="AO89" s="559"/>
      <c r="AP89" s="38"/>
      <c r="AQ89" s="557"/>
      <c r="AR89" s="558"/>
      <c r="AS89" s="558"/>
      <c r="AT89" s="558"/>
      <c r="AU89" s="558"/>
      <c r="AV89" s="558"/>
      <c r="AW89" s="558"/>
      <c r="AX89" s="558"/>
      <c r="AY89" s="558"/>
      <c r="AZ89" s="558"/>
      <c r="BA89" s="558"/>
      <c r="BB89" s="558"/>
      <c r="BC89" s="558"/>
      <c r="BD89" s="558"/>
      <c r="BE89" s="558"/>
      <c r="BF89" s="558"/>
      <c r="BG89" s="558"/>
      <c r="BH89" s="558"/>
      <c r="BI89" s="558"/>
      <c r="BJ89" s="558"/>
      <c r="BK89" s="558"/>
      <c r="BL89" s="558"/>
      <c r="BM89" s="558"/>
      <c r="BN89" s="558"/>
      <c r="BO89" s="558"/>
      <c r="BP89" s="558"/>
      <c r="BQ89" s="558"/>
      <c r="BR89" s="558"/>
      <c r="BS89" s="558"/>
      <c r="BT89" s="559"/>
    </row>
    <row r="90" spans="2:73">
      <c r="B90" s="553"/>
      <c r="C90" s="828"/>
      <c r="D90" s="553"/>
      <c r="E90" s="553"/>
      <c r="F90" s="553"/>
      <c r="G90" s="553"/>
      <c r="H90" s="553"/>
      <c r="I90" s="519"/>
      <c r="J90" s="519"/>
      <c r="K90" s="38"/>
      <c r="L90" s="557"/>
      <c r="M90" s="558"/>
      <c r="N90" s="558"/>
      <c r="O90" s="558"/>
      <c r="P90" s="558"/>
      <c r="Q90" s="558"/>
      <c r="R90" s="558"/>
      <c r="S90" s="558"/>
      <c r="T90" s="558"/>
      <c r="U90" s="558"/>
      <c r="V90" s="766"/>
      <c r="W90" s="766"/>
      <c r="X90" s="766"/>
      <c r="Y90" s="766"/>
      <c r="Z90" s="766"/>
      <c r="AA90" s="766"/>
      <c r="AB90" s="766"/>
      <c r="AC90" s="558"/>
      <c r="AD90" s="558"/>
      <c r="AE90" s="558"/>
      <c r="AF90" s="558"/>
      <c r="AG90" s="558"/>
      <c r="AH90" s="558"/>
      <c r="AI90" s="558"/>
      <c r="AJ90" s="558"/>
      <c r="AK90" s="558"/>
      <c r="AL90" s="558"/>
      <c r="AM90" s="558"/>
      <c r="AN90" s="558"/>
      <c r="AO90" s="559"/>
      <c r="AP90" s="38"/>
      <c r="AQ90" s="557"/>
      <c r="AR90" s="558"/>
      <c r="AS90" s="558"/>
      <c r="AT90" s="558"/>
      <c r="AU90" s="558"/>
      <c r="AV90" s="558"/>
      <c r="AW90" s="558"/>
      <c r="AX90" s="558"/>
      <c r="AY90" s="558"/>
      <c r="AZ90" s="558"/>
      <c r="BA90" s="558"/>
      <c r="BB90" s="558"/>
      <c r="BC90" s="558"/>
      <c r="BD90" s="558"/>
      <c r="BE90" s="558"/>
      <c r="BF90" s="558"/>
      <c r="BG90" s="558"/>
      <c r="BH90" s="558"/>
      <c r="BI90" s="558"/>
      <c r="BJ90" s="558"/>
      <c r="BK90" s="558"/>
      <c r="BL90" s="558"/>
      <c r="BM90" s="558"/>
      <c r="BN90" s="558"/>
      <c r="BO90" s="558"/>
      <c r="BP90" s="558"/>
      <c r="BQ90" s="558"/>
      <c r="BR90" s="558"/>
      <c r="BS90" s="558"/>
      <c r="BT90" s="559"/>
    </row>
    <row r="91" spans="2:73" ht="15.6">
      <c r="B91" s="553"/>
      <c r="C91" s="828"/>
      <c r="D91" s="553"/>
      <c r="E91" s="553"/>
      <c r="F91" s="553"/>
      <c r="G91" s="553"/>
      <c r="H91" s="553"/>
      <c r="I91" s="519"/>
      <c r="J91" s="519"/>
      <c r="K91" s="38"/>
      <c r="L91" s="557"/>
      <c r="M91" s="558"/>
      <c r="N91" s="558"/>
      <c r="O91" s="558"/>
      <c r="P91" s="558"/>
      <c r="Q91" s="558"/>
      <c r="R91" s="558"/>
      <c r="S91" s="558"/>
      <c r="T91" s="558"/>
      <c r="U91" s="558"/>
      <c r="V91" s="766"/>
      <c r="W91" s="766"/>
      <c r="X91" s="766"/>
      <c r="Y91" s="766"/>
      <c r="Z91" s="766"/>
      <c r="AA91" s="766"/>
      <c r="AB91" s="766"/>
      <c r="AC91" s="558"/>
      <c r="AD91" s="558"/>
      <c r="AE91" s="558"/>
      <c r="AF91" s="558"/>
      <c r="AG91" s="558"/>
      <c r="AH91" s="558"/>
      <c r="AI91" s="558"/>
      <c r="AJ91" s="558"/>
      <c r="AK91" s="558"/>
      <c r="AL91" s="558"/>
      <c r="AM91" s="558"/>
      <c r="AN91" s="558"/>
      <c r="AO91" s="559"/>
      <c r="AP91" s="38"/>
      <c r="AQ91" s="557"/>
      <c r="AR91" s="558"/>
      <c r="AS91" s="558"/>
      <c r="AT91" s="558"/>
      <c r="AU91" s="558"/>
      <c r="AV91" s="558"/>
      <c r="AW91" s="558"/>
      <c r="AX91" s="558"/>
      <c r="AY91" s="558"/>
      <c r="AZ91" s="558"/>
      <c r="BA91" s="558"/>
      <c r="BB91" s="558"/>
      <c r="BC91" s="558"/>
      <c r="BD91" s="558"/>
      <c r="BE91" s="558"/>
      <c r="BF91" s="558"/>
      <c r="BG91" s="558"/>
      <c r="BH91" s="558"/>
      <c r="BI91" s="558"/>
      <c r="BJ91" s="558"/>
      <c r="BK91" s="558"/>
      <c r="BL91" s="558"/>
      <c r="BM91" s="558"/>
      <c r="BN91" s="558"/>
      <c r="BO91" s="558"/>
      <c r="BP91" s="558"/>
      <c r="BQ91" s="558"/>
      <c r="BR91" s="558"/>
      <c r="BS91" s="558"/>
      <c r="BT91" s="559"/>
      <c r="BU91" s="13"/>
    </row>
    <row r="92" spans="2:73" ht="15.6">
      <c r="B92" s="553"/>
      <c r="C92" s="828"/>
      <c r="D92" s="553"/>
      <c r="E92" s="553"/>
      <c r="F92" s="553"/>
      <c r="G92" s="553"/>
      <c r="H92" s="553"/>
      <c r="I92" s="519"/>
      <c r="J92" s="519"/>
      <c r="K92" s="38"/>
      <c r="L92" s="557"/>
      <c r="M92" s="558"/>
      <c r="N92" s="558"/>
      <c r="O92" s="558"/>
      <c r="P92" s="558"/>
      <c r="Q92" s="558"/>
      <c r="R92" s="558"/>
      <c r="S92" s="558"/>
      <c r="T92" s="558"/>
      <c r="U92" s="558"/>
      <c r="V92" s="766"/>
      <c r="W92" s="766"/>
      <c r="X92" s="766"/>
      <c r="Y92" s="766"/>
      <c r="Z92" s="766"/>
      <c r="AA92" s="766"/>
      <c r="AB92" s="766"/>
      <c r="AC92" s="558"/>
      <c r="AD92" s="558"/>
      <c r="AE92" s="558"/>
      <c r="AF92" s="558"/>
      <c r="AG92" s="558"/>
      <c r="AH92" s="558"/>
      <c r="AI92" s="558"/>
      <c r="AJ92" s="558"/>
      <c r="AK92" s="558"/>
      <c r="AL92" s="558"/>
      <c r="AM92" s="558"/>
      <c r="AN92" s="558"/>
      <c r="AO92" s="559"/>
      <c r="AP92" s="38"/>
      <c r="AQ92" s="557"/>
      <c r="AR92" s="558"/>
      <c r="AS92" s="558"/>
      <c r="AT92" s="558"/>
      <c r="AU92" s="558"/>
      <c r="AV92" s="558"/>
      <c r="AW92" s="558"/>
      <c r="AX92" s="558"/>
      <c r="AY92" s="558"/>
      <c r="AZ92" s="558"/>
      <c r="BA92" s="558"/>
      <c r="BB92" s="558"/>
      <c r="BC92" s="558"/>
      <c r="BD92" s="558"/>
      <c r="BE92" s="558"/>
      <c r="BF92" s="558"/>
      <c r="BG92" s="558"/>
      <c r="BH92" s="558"/>
      <c r="BI92" s="558"/>
      <c r="BJ92" s="558"/>
      <c r="BK92" s="558"/>
      <c r="BL92" s="558"/>
      <c r="BM92" s="558"/>
      <c r="BN92" s="558"/>
      <c r="BO92" s="558"/>
      <c r="BP92" s="558"/>
      <c r="BQ92" s="558"/>
      <c r="BR92" s="558"/>
      <c r="BS92" s="558"/>
      <c r="BT92" s="559"/>
      <c r="BU92" s="13"/>
    </row>
    <row r="93" spans="2:73" ht="15.6">
      <c r="B93" s="553"/>
      <c r="C93" s="828"/>
      <c r="D93" s="553"/>
      <c r="E93" s="553"/>
      <c r="F93" s="553"/>
      <c r="G93" s="553"/>
      <c r="H93" s="553"/>
      <c r="I93" s="519"/>
      <c r="J93" s="519"/>
      <c r="K93" s="38"/>
      <c r="L93" s="557"/>
      <c r="M93" s="558"/>
      <c r="N93" s="558"/>
      <c r="O93" s="558"/>
      <c r="P93" s="558"/>
      <c r="Q93" s="558"/>
      <c r="R93" s="558"/>
      <c r="S93" s="558"/>
      <c r="T93" s="558"/>
      <c r="U93" s="558"/>
      <c r="V93" s="766"/>
      <c r="W93" s="766"/>
      <c r="X93" s="766"/>
      <c r="Y93" s="766"/>
      <c r="Z93" s="766"/>
      <c r="AA93" s="766"/>
      <c r="AB93" s="766"/>
      <c r="AC93" s="558"/>
      <c r="AD93" s="558"/>
      <c r="AE93" s="558"/>
      <c r="AF93" s="558"/>
      <c r="AG93" s="558"/>
      <c r="AH93" s="558"/>
      <c r="AI93" s="558"/>
      <c r="AJ93" s="558"/>
      <c r="AK93" s="558"/>
      <c r="AL93" s="558"/>
      <c r="AM93" s="558"/>
      <c r="AN93" s="558"/>
      <c r="AO93" s="559"/>
      <c r="AP93" s="38"/>
      <c r="AQ93" s="557"/>
      <c r="AR93" s="558"/>
      <c r="AS93" s="558"/>
      <c r="AT93" s="558"/>
      <c r="AU93" s="558"/>
      <c r="AV93" s="558"/>
      <c r="AW93" s="558"/>
      <c r="AX93" s="558"/>
      <c r="AY93" s="558"/>
      <c r="AZ93" s="558"/>
      <c r="BA93" s="558"/>
      <c r="BB93" s="558"/>
      <c r="BC93" s="558"/>
      <c r="BD93" s="558"/>
      <c r="BE93" s="558"/>
      <c r="BF93" s="558"/>
      <c r="BG93" s="558"/>
      <c r="BH93" s="558"/>
      <c r="BI93" s="558"/>
      <c r="BJ93" s="558"/>
      <c r="BK93" s="558"/>
      <c r="BL93" s="558"/>
      <c r="BM93" s="558"/>
      <c r="BN93" s="558"/>
      <c r="BO93" s="558"/>
      <c r="BP93" s="558"/>
      <c r="BQ93" s="558"/>
      <c r="BR93" s="558"/>
      <c r="BS93" s="558"/>
      <c r="BT93" s="559"/>
      <c r="BU93" s="13"/>
    </row>
    <row r="94" spans="2:73">
      <c r="B94" s="553"/>
      <c r="C94" s="828"/>
      <c r="D94" s="553"/>
      <c r="E94" s="553"/>
      <c r="F94" s="553"/>
      <c r="G94" s="553"/>
      <c r="H94" s="553"/>
      <c r="I94" s="519"/>
      <c r="J94" s="519"/>
      <c r="K94" s="38"/>
      <c r="L94" s="557"/>
      <c r="M94" s="558"/>
      <c r="N94" s="558"/>
      <c r="O94" s="558"/>
      <c r="P94" s="558"/>
      <c r="Q94" s="558"/>
      <c r="R94" s="558"/>
      <c r="S94" s="558"/>
      <c r="T94" s="558"/>
      <c r="U94" s="558"/>
      <c r="V94" s="766"/>
      <c r="W94" s="766"/>
      <c r="X94" s="766"/>
      <c r="Y94" s="766"/>
      <c r="Z94" s="766"/>
      <c r="AA94" s="766"/>
      <c r="AB94" s="766"/>
      <c r="AC94" s="558"/>
      <c r="AD94" s="558"/>
      <c r="AE94" s="558"/>
      <c r="AF94" s="558"/>
      <c r="AG94" s="558"/>
      <c r="AH94" s="558"/>
      <c r="AI94" s="558"/>
      <c r="AJ94" s="558"/>
      <c r="AK94" s="558"/>
      <c r="AL94" s="558"/>
      <c r="AM94" s="558"/>
      <c r="AN94" s="558"/>
      <c r="AO94" s="559"/>
      <c r="AP94" s="38"/>
      <c r="AQ94" s="557"/>
      <c r="AR94" s="558"/>
      <c r="AS94" s="558"/>
      <c r="AT94" s="558"/>
      <c r="AU94" s="558"/>
      <c r="AV94" s="558"/>
      <c r="AW94" s="558"/>
      <c r="AX94" s="558"/>
      <c r="AY94" s="558"/>
      <c r="AZ94" s="558"/>
      <c r="BA94" s="558"/>
      <c r="BB94" s="558"/>
      <c r="BC94" s="558"/>
      <c r="BD94" s="558"/>
      <c r="BE94" s="558"/>
      <c r="BF94" s="558"/>
      <c r="BG94" s="558"/>
      <c r="BH94" s="558"/>
      <c r="BI94" s="558"/>
      <c r="BJ94" s="558"/>
      <c r="BK94" s="558"/>
      <c r="BL94" s="558"/>
      <c r="BM94" s="558"/>
      <c r="BN94" s="558"/>
      <c r="BO94" s="558"/>
      <c r="BP94" s="558"/>
      <c r="BQ94" s="558"/>
      <c r="BR94" s="558"/>
      <c r="BS94" s="558"/>
      <c r="BT94" s="559"/>
    </row>
    <row r="95" spans="2:73" ht="15.6">
      <c r="B95" s="553"/>
      <c r="C95" s="828"/>
      <c r="D95" s="553"/>
      <c r="E95" s="553"/>
      <c r="F95" s="553"/>
      <c r="G95" s="553"/>
      <c r="H95" s="553"/>
      <c r="I95" s="519"/>
      <c r="J95" s="519"/>
      <c r="K95" s="38"/>
      <c r="L95" s="557"/>
      <c r="M95" s="558"/>
      <c r="N95" s="558"/>
      <c r="O95" s="558"/>
      <c r="P95" s="558"/>
      <c r="Q95" s="558"/>
      <c r="R95" s="558"/>
      <c r="S95" s="558"/>
      <c r="T95" s="558"/>
      <c r="U95" s="558"/>
      <c r="V95" s="766"/>
      <c r="W95" s="766"/>
      <c r="X95" s="766"/>
      <c r="Y95" s="766"/>
      <c r="Z95" s="766"/>
      <c r="AA95" s="766"/>
      <c r="AB95" s="766"/>
      <c r="AC95" s="558"/>
      <c r="AD95" s="558"/>
      <c r="AE95" s="558"/>
      <c r="AF95" s="558"/>
      <c r="AG95" s="558"/>
      <c r="AH95" s="558"/>
      <c r="AI95" s="558"/>
      <c r="AJ95" s="558"/>
      <c r="AK95" s="558"/>
      <c r="AL95" s="558"/>
      <c r="AM95" s="558"/>
      <c r="AN95" s="558"/>
      <c r="AO95" s="559"/>
      <c r="AP95" s="38"/>
      <c r="AQ95" s="557"/>
      <c r="AR95" s="558"/>
      <c r="AS95" s="558"/>
      <c r="AT95" s="558"/>
      <c r="AU95" s="558"/>
      <c r="AV95" s="558"/>
      <c r="AW95" s="558"/>
      <c r="AX95" s="558"/>
      <c r="AY95" s="558"/>
      <c r="AZ95" s="558"/>
      <c r="BA95" s="558"/>
      <c r="BB95" s="558"/>
      <c r="BC95" s="558"/>
      <c r="BD95" s="558"/>
      <c r="BE95" s="558"/>
      <c r="BF95" s="558"/>
      <c r="BG95" s="558"/>
      <c r="BH95" s="558"/>
      <c r="BI95" s="558"/>
      <c r="BJ95" s="558"/>
      <c r="BK95" s="558"/>
      <c r="BL95" s="558"/>
      <c r="BM95" s="558"/>
      <c r="BN95" s="558"/>
      <c r="BO95" s="558"/>
      <c r="BP95" s="558"/>
      <c r="BQ95" s="558"/>
      <c r="BR95" s="558"/>
      <c r="BS95" s="558"/>
      <c r="BT95" s="559"/>
      <c r="BU95" s="13"/>
    </row>
    <row r="96" spans="2:73" ht="15.6">
      <c r="B96" s="553"/>
      <c r="C96" s="828"/>
      <c r="D96" s="553"/>
      <c r="E96" s="553"/>
      <c r="F96" s="553"/>
      <c r="G96" s="553"/>
      <c r="H96" s="553"/>
      <c r="I96" s="519"/>
      <c r="J96" s="519"/>
      <c r="K96" s="38"/>
      <c r="L96" s="557"/>
      <c r="M96" s="558"/>
      <c r="N96" s="558"/>
      <c r="O96" s="558"/>
      <c r="P96" s="558"/>
      <c r="Q96" s="558"/>
      <c r="R96" s="558"/>
      <c r="S96" s="558"/>
      <c r="T96" s="558"/>
      <c r="U96" s="558"/>
      <c r="V96" s="766"/>
      <c r="W96" s="766"/>
      <c r="X96" s="766"/>
      <c r="Y96" s="766"/>
      <c r="Z96" s="766"/>
      <c r="AA96" s="766"/>
      <c r="AB96" s="766"/>
      <c r="AC96" s="558"/>
      <c r="AD96" s="558"/>
      <c r="AE96" s="558"/>
      <c r="AF96" s="558"/>
      <c r="AG96" s="558"/>
      <c r="AH96" s="558"/>
      <c r="AI96" s="558"/>
      <c r="AJ96" s="558"/>
      <c r="AK96" s="558"/>
      <c r="AL96" s="558"/>
      <c r="AM96" s="558"/>
      <c r="AN96" s="558"/>
      <c r="AO96" s="559"/>
      <c r="AP96" s="38"/>
      <c r="AQ96" s="557"/>
      <c r="AR96" s="558"/>
      <c r="AS96" s="558"/>
      <c r="AT96" s="558"/>
      <c r="AU96" s="558"/>
      <c r="AV96" s="558"/>
      <c r="AW96" s="558"/>
      <c r="AX96" s="558"/>
      <c r="AY96" s="558"/>
      <c r="AZ96" s="558"/>
      <c r="BA96" s="558"/>
      <c r="BB96" s="558"/>
      <c r="BC96" s="558"/>
      <c r="BD96" s="558"/>
      <c r="BE96" s="558"/>
      <c r="BF96" s="558"/>
      <c r="BG96" s="558"/>
      <c r="BH96" s="558"/>
      <c r="BI96" s="558"/>
      <c r="BJ96" s="558"/>
      <c r="BK96" s="558"/>
      <c r="BL96" s="558"/>
      <c r="BM96" s="558"/>
      <c r="BN96" s="558"/>
      <c r="BO96" s="558"/>
      <c r="BP96" s="558"/>
      <c r="BQ96" s="558"/>
      <c r="BR96" s="558"/>
      <c r="BS96" s="558"/>
      <c r="BT96" s="559"/>
      <c r="BU96" s="13"/>
    </row>
    <row r="97" spans="2:73" ht="15.6">
      <c r="B97" s="553"/>
      <c r="C97" s="828"/>
      <c r="D97" s="553"/>
      <c r="E97" s="553"/>
      <c r="F97" s="553"/>
      <c r="G97" s="553"/>
      <c r="H97" s="553"/>
      <c r="I97" s="519"/>
      <c r="J97" s="519"/>
      <c r="K97" s="38"/>
      <c r="L97" s="557"/>
      <c r="M97" s="558"/>
      <c r="N97" s="558"/>
      <c r="O97" s="558"/>
      <c r="P97" s="558"/>
      <c r="Q97" s="558"/>
      <c r="R97" s="558"/>
      <c r="S97" s="558"/>
      <c r="T97" s="558"/>
      <c r="U97" s="558"/>
      <c r="V97" s="766"/>
      <c r="W97" s="766"/>
      <c r="X97" s="766"/>
      <c r="Y97" s="766"/>
      <c r="Z97" s="766"/>
      <c r="AA97" s="766"/>
      <c r="AB97" s="766"/>
      <c r="AC97" s="558"/>
      <c r="AD97" s="558"/>
      <c r="AE97" s="558"/>
      <c r="AF97" s="558"/>
      <c r="AG97" s="558"/>
      <c r="AH97" s="558"/>
      <c r="AI97" s="558"/>
      <c r="AJ97" s="558"/>
      <c r="AK97" s="558"/>
      <c r="AL97" s="558"/>
      <c r="AM97" s="558"/>
      <c r="AN97" s="558"/>
      <c r="AO97" s="559"/>
      <c r="AP97" s="38"/>
      <c r="AQ97" s="557"/>
      <c r="AR97" s="558"/>
      <c r="AS97" s="558"/>
      <c r="AT97" s="558"/>
      <c r="AU97" s="558"/>
      <c r="AV97" s="558"/>
      <c r="AW97" s="558"/>
      <c r="AX97" s="558"/>
      <c r="AY97" s="558"/>
      <c r="AZ97" s="558"/>
      <c r="BA97" s="558"/>
      <c r="BB97" s="558"/>
      <c r="BC97" s="558"/>
      <c r="BD97" s="558"/>
      <c r="BE97" s="558"/>
      <c r="BF97" s="558"/>
      <c r="BG97" s="558"/>
      <c r="BH97" s="558"/>
      <c r="BI97" s="558"/>
      <c r="BJ97" s="558"/>
      <c r="BK97" s="558"/>
      <c r="BL97" s="558"/>
      <c r="BM97" s="558"/>
      <c r="BN97" s="558"/>
      <c r="BO97" s="558"/>
      <c r="BP97" s="558"/>
      <c r="BQ97" s="558"/>
      <c r="BR97" s="558"/>
      <c r="BS97" s="558"/>
      <c r="BT97" s="559"/>
      <c r="BU97" s="13"/>
    </row>
    <row r="98" spans="2:73" ht="15.6">
      <c r="B98" s="553"/>
      <c r="C98" s="828"/>
      <c r="D98" s="553"/>
      <c r="E98" s="553"/>
      <c r="F98" s="553"/>
      <c r="G98" s="553"/>
      <c r="H98" s="553"/>
      <c r="I98" s="519"/>
      <c r="J98" s="519"/>
      <c r="K98" s="38"/>
      <c r="L98" s="557"/>
      <c r="M98" s="558"/>
      <c r="N98" s="558"/>
      <c r="O98" s="558"/>
      <c r="P98" s="558"/>
      <c r="Q98" s="558"/>
      <c r="R98" s="558"/>
      <c r="S98" s="558"/>
      <c r="T98" s="558"/>
      <c r="U98" s="558"/>
      <c r="V98" s="766"/>
      <c r="W98" s="766"/>
      <c r="X98" s="766"/>
      <c r="Y98" s="766"/>
      <c r="Z98" s="766"/>
      <c r="AA98" s="766"/>
      <c r="AB98" s="766"/>
      <c r="AC98" s="558"/>
      <c r="AD98" s="558"/>
      <c r="AE98" s="558"/>
      <c r="AF98" s="558"/>
      <c r="AG98" s="558"/>
      <c r="AH98" s="558"/>
      <c r="AI98" s="558"/>
      <c r="AJ98" s="558"/>
      <c r="AK98" s="558"/>
      <c r="AL98" s="558"/>
      <c r="AM98" s="558"/>
      <c r="AN98" s="558"/>
      <c r="AO98" s="559"/>
      <c r="AP98" s="38"/>
      <c r="AQ98" s="557"/>
      <c r="AR98" s="558"/>
      <c r="AS98" s="558"/>
      <c r="AT98" s="558"/>
      <c r="AU98" s="558"/>
      <c r="AV98" s="558"/>
      <c r="AW98" s="558"/>
      <c r="AX98" s="558"/>
      <c r="AY98" s="558"/>
      <c r="AZ98" s="558"/>
      <c r="BA98" s="558"/>
      <c r="BB98" s="558"/>
      <c r="BC98" s="558"/>
      <c r="BD98" s="558"/>
      <c r="BE98" s="558"/>
      <c r="BF98" s="558"/>
      <c r="BG98" s="558"/>
      <c r="BH98" s="558"/>
      <c r="BI98" s="558"/>
      <c r="BJ98" s="558"/>
      <c r="BK98" s="558"/>
      <c r="BL98" s="558"/>
      <c r="BM98" s="558"/>
      <c r="BN98" s="558"/>
      <c r="BO98" s="558"/>
      <c r="BP98" s="558"/>
      <c r="BQ98" s="558"/>
      <c r="BR98" s="558"/>
      <c r="BS98" s="558"/>
      <c r="BT98" s="559"/>
      <c r="BU98" s="13"/>
    </row>
    <row r="99" spans="2:73" ht="15.6">
      <c r="B99" s="553"/>
      <c r="C99" s="828"/>
      <c r="D99" s="553"/>
      <c r="E99" s="553"/>
      <c r="F99" s="553"/>
      <c r="G99" s="553"/>
      <c r="H99" s="553"/>
      <c r="I99" s="519"/>
      <c r="J99" s="519"/>
      <c r="K99" s="38"/>
      <c r="L99" s="557"/>
      <c r="M99" s="558"/>
      <c r="N99" s="558"/>
      <c r="O99" s="558"/>
      <c r="P99" s="558"/>
      <c r="Q99" s="558"/>
      <c r="R99" s="558"/>
      <c r="S99" s="558"/>
      <c r="T99" s="558"/>
      <c r="U99" s="558"/>
      <c r="V99" s="766"/>
      <c r="W99" s="766"/>
      <c r="X99" s="766"/>
      <c r="Y99" s="766"/>
      <c r="Z99" s="766"/>
      <c r="AA99" s="766"/>
      <c r="AB99" s="766"/>
      <c r="AC99" s="558"/>
      <c r="AD99" s="558"/>
      <c r="AE99" s="558"/>
      <c r="AF99" s="558"/>
      <c r="AG99" s="558"/>
      <c r="AH99" s="558"/>
      <c r="AI99" s="558"/>
      <c r="AJ99" s="558"/>
      <c r="AK99" s="558"/>
      <c r="AL99" s="558"/>
      <c r="AM99" s="558"/>
      <c r="AN99" s="558"/>
      <c r="AO99" s="559"/>
      <c r="AP99" s="38"/>
      <c r="AQ99" s="557"/>
      <c r="AR99" s="558"/>
      <c r="AS99" s="558"/>
      <c r="AT99" s="558"/>
      <c r="AU99" s="558"/>
      <c r="AV99" s="558"/>
      <c r="AW99" s="558"/>
      <c r="AX99" s="558"/>
      <c r="AY99" s="558"/>
      <c r="AZ99" s="558"/>
      <c r="BA99" s="558"/>
      <c r="BB99" s="558"/>
      <c r="BC99" s="558"/>
      <c r="BD99" s="558"/>
      <c r="BE99" s="558"/>
      <c r="BF99" s="558"/>
      <c r="BG99" s="558"/>
      <c r="BH99" s="558"/>
      <c r="BI99" s="558"/>
      <c r="BJ99" s="558"/>
      <c r="BK99" s="558"/>
      <c r="BL99" s="558"/>
      <c r="BM99" s="558"/>
      <c r="BN99" s="558"/>
      <c r="BO99" s="558"/>
      <c r="BP99" s="558"/>
      <c r="BQ99" s="558"/>
      <c r="BR99" s="558"/>
      <c r="BS99" s="558"/>
      <c r="BT99" s="559"/>
      <c r="BU99" s="13"/>
    </row>
    <row r="100" spans="2:73" ht="15.6">
      <c r="B100" s="553"/>
      <c r="C100" s="828"/>
      <c r="D100" s="553"/>
      <c r="E100" s="553"/>
      <c r="F100" s="553"/>
      <c r="G100" s="553"/>
      <c r="H100" s="553"/>
      <c r="I100" s="519"/>
      <c r="J100" s="519"/>
      <c r="K100" s="38"/>
      <c r="L100" s="557"/>
      <c r="M100" s="558"/>
      <c r="N100" s="558"/>
      <c r="O100" s="558"/>
      <c r="P100" s="558"/>
      <c r="Q100" s="558"/>
      <c r="R100" s="558"/>
      <c r="S100" s="558"/>
      <c r="T100" s="558"/>
      <c r="U100" s="558"/>
      <c r="V100" s="766"/>
      <c r="W100" s="766"/>
      <c r="X100" s="766"/>
      <c r="Y100" s="766"/>
      <c r="Z100" s="766"/>
      <c r="AA100" s="766"/>
      <c r="AB100" s="766"/>
      <c r="AC100" s="558"/>
      <c r="AD100" s="558"/>
      <c r="AE100" s="558"/>
      <c r="AF100" s="558"/>
      <c r="AG100" s="558"/>
      <c r="AH100" s="558"/>
      <c r="AI100" s="558"/>
      <c r="AJ100" s="558"/>
      <c r="AK100" s="558"/>
      <c r="AL100" s="558"/>
      <c r="AM100" s="558"/>
      <c r="AN100" s="558"/>
      <c r="AO100" s="559"/>
      <c r="AP100" s="38"/>
      <c r="AQ100" s="560"/>
      <c r="AR100" s="561"/>
      <c r="AS100" s="561"/>
      <c r="AT100" s="561"/>
      <c r="AU100" s="561"/>
      <c r="AV100" s="561"/>
      <c r="AW100" s="561"/>
      <c r="AX100" s="561"/>
      <c r="AY100" s="561"/>
      <c r="AZ100" s="561"/>
      <c r="BA100" s="561"/>
      <c r="BB100" s="561"/>
      <c r="BC100" s="561"/>
      <c r="BD100" s="561"/>
      <c r="BE100" s="561"/>
      <c r="BF100" s="561"/>
      <c r="BG100" s="561"/>
      <c r="BH100" s="561"/>
      <c r="BI100" s="561"/>
      <c r="BJ100" s="561"/>
      <c r="BK100" s="561"/>
      <c r="BL100" s="561"/>
      <c r="BM100" s="561"/>
      <c r="BN100" s="561"/>
      <c r="BO100" s="561"/>
      <c r="BP100" s="561"/>
      <c r="BQ100" s="561"/>
      <c r="BR100" s="561"/>
      <c r="BS100" s="561"/>
      <c r="BT100" s="562"/>
      <c r="BU100" s="13"/>
    </row>
    <row r="101" spans="2:73" ht="15.6">
      <c r="B101" s="553"/>
      <c r="C101" s="828"/>
      <c r="D101" s="553"/>
      <c r="E101" s="553"/>
      <c r="F101" s="553"/>
      <c r="G101" s="553"/>
      <c r="H101" s="553"/>
      <c r="I101" s="519"/>
      <c r="J101" s="519"/>
      <c r="K101" s="38"/>
      <c r="L101" s="557"/>
      <c r="M101" s="558"/>
      <c r="N101" s="558"/>
      <c r="O101" s="558"/>
      <c r="P101" s="558"/>
      <c r="Q101" s="558"/>
      <c r="R101" s="558"/>
      <c r="S101" s="558"/>
      <c r="T101" s="558"/>
      <c r="U101" s="558"/>
      <c r="V101" s="766"/>
      <c r="W101" s="766"/>
      <c r="X101" s="766"/>
      <c r="Y101" s="766"/>
      <c r="Z101" s="766"/>
      <c r="AA101" s="766"/>
      <c r="AB101" s="766"/>
      <c r="AC101" s="558"/>
      <c r="AD101" s="558"/>
      <c r="AE101" s="558"/>
      <c r="AF101" s="558"/>
      <c r="AG101" s="558"/>
      <c r="AH101" s="558"/>
      <c r="AI101" s="558"/>
      <c r="AJ101" s="558"/>
      <c r="AK101" s="558"/>
      <c r="AL101" s="558"/>
      <c r="AM101" s="558"/>
      <c r="AN101" s="558"/>
      <c r="AO101" s="559"/>
      <c r="AP101" s="38"/>
      <c r="AQ101" s="554"/>
      <c r="AR101" s="555"/>
      <c r="AS101" s="555"/>
      <c r="AT101" s="555"/>
      <c r="AU101" s="555"/>
      <c r="AV101" s="555"/>
      <c r="AW101" s="555"/>
      <c r="AX101" s="555"/>
      <c r="AY101" s="555"/>
      <c r="AZ101" s="555"/>
      <c r="BA101" s="555"/>
      <c r="BB101" s="555"/>
      <c r="BC101" s="555"/>
      <c r="BD101" s="555"/>
      <c r="BE101" s="555"/>
      <c r="BF101" s="555"/>
      <c r="BG101" s="555"/>
      <c r="BH101" s="555"/>
      <c r="BI101" s="555"/>
      <c r="BJ101" s="555"/>
      <c r="BK101" s="555"/>
      <c r="BL101" s="555"/>
      <c r="BM101" s="555"/>
      <c r="BN101" s="555"/>
      <c r="BO101" s="555"/>
      <c r="BP101" s="555"/>
      <c r="BQ101" s="555"/>
      <c r="BR101" s="555"/>
      <c r="BS101" s="555"/>
      <c r="BT101" s="556"/>
      <c r="BU101" s="13"/>
    </row>
    <row r="102" spans="2:73" ht="15.6">
      <c r="B102" s="553"/>
      <c r="C102" s="828"/>
      <c r="D102" s="553"/>
      <c r="E102" s="553"/>
      <c r="F102" s="553"/>
      <c r="G102" s="553"/>
      <c r="H102" s="553"/>
      <c r="I102" s="519"/>
      <c r="J102" s="519"/>
      <c r="K102" s="38"/>
      <c r="L102" s="557"/>
      <c r="M102" s="558"/>
      <c r="N102" s="558"/>
      <c r="O102" s="558"/>
      <c r="P102" s="558"/>
      <c r="Q102" s="558"/>
      <c r="R102" s="558"/>
      <c r="S102" s="558"/>
      <c r="T102" s="558"/>
      <c r="U102" s="558"/>
      <c r="V102" s="766"/>
      <c r="W102" s="766"/>
      <c r="X102" s="766"/>
      <c r="Y102" s="766"/>
      <c r="Z102" s="766"/>
      <c r="AA102" s="766"/>
      <c r="AB102" s="766"/>
      <c r="AC102" s="558"/>
      <c r="AD102" s="558"/>
      <c r="AE102" s="558"/>
      <c r="AF102" s="558"/>
      <c r="AG102" s="558"/>
      <c r="AH102" s="558"/>
      <c r="AI102" s="558"/>
      <c r="AJ102" s="558"/>
      <c r="AK102" s="558"/>
      <c r="AL102" s="558"/>
      <c r="AM102" s="558"/>
      <c r="AN102" s="558"/>
      <c r="AO102" s="559"/>
      <c r="AP102" s="38"/>
      <c r="AQ102" s="557"/>
      <c r="AR102" s="558"/>
      <c r="AS102" s="558"/>
      <c r="AT102" s="558"/>
      <c r="AU102" s="558"/>
      <c r="AV102" s="558"/>
      <c r="AW102" s="558"/>
      <c r="AX102" s="558"/>
      <c r="AY102" s="558"/>
      <c r="AZ102" s="558"/>
      <c r="BA102" s="558"/>
      <c r="BB102" s="558"/>
      <c r="BC102" s="558"/>
      <c r="BD102" s="558"/>
      <c r="BE102" s="558"/>
      <c r="BF102" s="558"/>
      <c r="BG102" s="558"/>
      <c r="BH102" s="558"/>
      <c r="BI102" s="558"/>
      <c r="BJ102" s="558"/>
      <c r="BK102" s="558"/>
      <c r="BL102" s="558"/>
      <c r="BM102" s="558"/>
      <c r="BN102" s="558"/>
      <c r="BO102" s="558"/>
      <c r="BP102" s="558"/>
      <c r="BQ102" s="558"/>
      <c r="BR102" s="558"/>
      <c r="BS102" s="558"/>
      <c r="BT102" s="559"/>
      <c r="BU102" s="13"/>
    </row>
    <row r="103" spans="2:73" ht="15.6">
      <c r="B103" s="553"/>
      <c r="C103" s="828"/>
      <c r="D103" s="553"/>
      <c r="E103" s="553"/>
      <c r="F103" s="553"/>
      <c r="G103" s="553"/>
      <c r="H103" s="553"/>
      <c r="I103" s="519"/>
      <c r="J103" s="519"/>
      <c r="K103" s="38"/>
      <c r="L103" s="557"/>
      <c r="M103" s="558"/>
      <c r="N103" s="558"/>
      <c r="O103" s="558"/>
      <c r="P103" s="558"/>
      <c r="Q103" s="558"/>
      <c r="R103" s="558"/>
      <c r="S103" s="558"/>
      <c r="T103" s="558"/>
      <c r="U103" s="558"/>
      <c r="V103" s="766"/>
      <c r="W103" s="766"/>
      <c r="X103" s="766"/>
      <c r="Y103" s="766"/>
      <c r="Z103" s="766"/>
      <c r="AA103" s="766"/>
      <c r="AB103" s="766"/>
      <c r="AC103" s="558"/>
      <c r="AD103" s="558"/>
      <c r="AE103" s="558"/>
      <c r="AF103" s="558"/>
      <c r="AG103" s="558"/>
      <c r="AH103" s="558"/>
      <c r="AI103" s="558"/>
      <c r="AJ103" s="558"/>
      <c r="AK103" s="558"/>
      <c r="AL103" s="558"/>
      <c r="AM103" s="558"/>
      <c r="AN103" s="558"/>
      <c r="AO103" s="559"/>
      <c r="AP103" s="38"/>
      <c r="AQ103" s="557"/>
      <c r="AR103" s="558"/>
      <c r="AS103" s="558"/>
      <c r="AT103" s="558"/>
      <c r="AU103" s="558"/>
      <c r="AV103" s="558"/>
      <c r="AW103" s="558"/>
      <c r="AX103" s="558"/>
      <c r="AY103" s="558"/>
      <c r="AZ103" s="558"/>
      <c r="BA103" s="558"/>
      <c r="BB103" s="558"/>
      <c r="BC103" s="558"/>
      <c r="BD103" s="558"/>
      <c r="BE103" s="558"/>
      <c r="BF103" s="558"/>
      <c r="BG103" s="558"/>
      <c r="BH103" s="558"/>
      <c r="BI103" s="558"/>
      <c r="BJ103" s="558"/>
      <c r="BK103" s="558"/>
      <c r="BL103" s="558"/>
      <c r="BM103" s="558"/>
      <c r="BN103" s="558"/>
      <c r="BO103" s="558"/>
      <c r="BP103" s="558"/>
      <c r="BQ103" s="558"/>
      <c r="BR103" s="558"/>
      <c r="BS103" s="558"/>
      <c r="BT103" s="559"/>
      <c r="BU103" s="13"/>
    </row>
    <row r="104" spans="2:73" ht="15.6">
      <c r="B104" s="553"/>
      <c r="C104" s="828"/>
      <c r="D104" s="553"/>
      <c r="E104" s="553"/>
      <c r="F104" s="553"/>
      <c r="G104" s="553"/>
      <c r="H104" s="553"/>
      <c r="I104" s="519"/>
      <c r="J104" s="519"/>
      <c r="K104" s="38"/>
      <c r="L104" s="557"/>
      <c r="M104" s="558"/>
      <c r="N104" s="558"/>
      <c r="O104" s="558"/>
      <c r="P104" s="558"/>
      <c r="Q104" s="558"/>
      <c r="R104" s="558"/>
      <c r="S104" s="558"/>
      <c r="T104" s="558"/>
      <c r="U104" s="558"/>
      <c r="V104" s="766"/>
      <c r="W104" s="766"/>
      <c r="X104" s="766"/>
      <c r="Y104" s="766"/>
      <c r="Z104" s="766"/>
      <c r="AA104" s="766"/>
      <c r="AB104" s="766"/>
      <c r="AC104" s="558"/>
      <c r="AD104" s="558"/>
      <c r="AE104" s="558"/>
      <c r="AF104" s="558"/>
      <c r="AG104" s="558"/>
      <c r="AH104" s="558"/>
      <c r="AI104" s="558"/>
      <c r="AJ104" s="558"/>
      <c r="AK104" s="558"/>
      <c r="AL104" s="558"/>
      <c r="AM104" s="558"/>
      <c r="AN104" s="558"/>
      <c r="AO104" s="559"/>
      <c r="AP104" s="38"/>
      <c r="AQ104" s="557"/>
      <c r="AR104" s="558"/>
      <c r="AS104" s="558"/>
      <c r="AT104" s="558"/>
      <c r="AU104" s="558"/>
      <c r="AV104" s="558"/>
      <c r="AW104" s="558"/>
      <c r="AX104" s="558"/>
      <c r="AY104" s="558"/>
      <c r="AZ104" s="558"/>
      <c r="BA104" s="558"/>
      <c r="BB104" s="558"/>
      <c r="BC104" s="558"/>
      <c r="BD104" s="558"/>
      <c r="BE104" s="558"/>
      <c r="BF104" s="558"/>
      <c r="BG104" s="558"/>
      <c r="BH104" s="558"/>
      <c r="BI104" s="558"/>
      <c r="BJ104" s="558"/>
      <c r="BK104" s="558"/>
      <c r="BL104" s="558"/>
      <c r="BM104" s="558"/>
      <c r="BN104" s="558"/>
      <c r="BO104" s="558"/>
      <c r="BP104" s="558"/>
      <c r="BQ104" s="558"/>
      <c r="BR104" s="558"/>
      <c r="BS104" s="558"/>
      <c r="BT104" s="559"/>
      <c r="BU104" s="13"/>
    </row>
    <row r="105" spans="2:73">
      <c r="B105" s="553"/>
      <c r="C105" s="828"/>
      <c r="D105" s="553"/>
      <c r="E105" s="553"/>
      <c r="F105" s="553"/>
      <c r="G105" s="553"/>
      <c r="H105" s="553"/>
      <c r="I105" s="519"/>
      <c r="J105" s="519"/>
      <c r="K105" s="38"/>
      <c r="L105" s="557"/>
      <c r="M105" s="558"/>
      <c r="N105" s="558"/>
      <c r="O105" s="558"/>
      <c r="P105" s="558"/>
      <c r="Q105" s="558"/>
      <c r="R105" s="558"/>
      <c r="S105" s="558"/>
      <c r="T105" s="558"/>
      <c r="U105" s="558"/>
      <c r="V105" s="766"/>
      <c r="W105" s="766"/>
      <c r="X105" s="766"/>
      <c r="Y105" s="766"/>
      <c r="Z105" s="766"/>
      <c r="AA105" s="766"/>
      <c r="AB105" s="766"/>
      <c r="AC105" s="558"/>
      <c r="AD105" s="558"/>
      <c r="AE105" s="558"/>
      <c r="AF105" s="558"/>
      <c r="AG105" s="558"/>
      <c r="AH105" s="558"/>
      <c r="AI105" s="558"/>
      <c r="AJ105" s="558"/>
      <c r="AK105" s="558"/>
      <c r="AL105" s="558"/>
      <c r="AM105" s="558"/>
      <c r="AN105" s="558"/>
      <c r="AO105" s="559"/>
      <c r="AP105" s="38"/>
      <c r="AQ105" s="557"/>
      <c r="AR105" s="558"/>
      <c r="AS105" s="558"/>
      <c r="AT105" s="558"/>
      <c r="AU105" s="558"/>
      <c r="AV105" s="558"/>
      <c r="AW105" s="558"/>
      <c r="AX105" s="558"/>
      <c r="AY105" s="558"/>
      <c r="AZ105" s="558"/>
      <c r="BA105" s="558"/>
      <c r="BB105" s="558"/>
      <c r="BC105" s="558"/>
      <c r="BD105" s="558"/>
      <c r="BE105" s="558"/>
      <c r="BF105" s="558"/>
      <c r="BG105" s="558"/>
      <c r="BH105" s="558"/>
      <c r="BI105" s="558"/>
      <c r="BJ105" s="558"/>
      <c r="BK105" s="558"/>
      <c r="BL105" s="558"/>
      <c r="BM105" s="558"/>
      <c r="BN105" s="558"/>
      <c r="BO105" s="558"/>
      <c r="BP105" s="558"/>
      <c r="BQ105" s="558"/>
      <c r="BR105" s="558"/>
      <c r="BS105" s="558"/>
      <c r="BT105" s="559"/>
    </row>
    <row r="106" spans="2:73">
      <c r="B106" s="553"/>
      <c r="C106" s="828"/>
      <c r="D106" s="553"/>
      <c r="E106" s="553"/>
      <c r="F106" s="553"/>
      <c r="G106" s="553"/>
      <c r="H106" s="553"/>
      <c r="I106" s="519"/>
      <c r="J106" s="519"/>
      <c r="K106" s="38"/>
      <c r="L106" s="557"/>
      <c r="M106" s="558"/>
      <c r="N106" s="558"/>
      <c r="O106" s="558"/>
      <c r="P106" s="558"/>
      <c r="Q106" s="558"/>
      <c r="R106" s="558"/>
      <c r="S106" s="558"/>
      <c r="T106" s="558"/>
      <c r="U106" s="558"/>
      <c r="V106" s="766"/>
      <c r="W106" s="766"/>
      <c r="X106" s="766"/>
      <c r="Y106" s="766"/>
      <c r="Z106" s="766"/>
      <c r="AA106" s="766"/>
      <c r="AB106" s="766"/>
      <c r="AC106" s="558"/>
      <c r="AD106" s="558"/>
      <c r="AE106" s="558"/>
      <c r="AF106" s="558"/>
      <c r="AG106" s="558"/>
      <c r="AH106" s="558"/>
      <c r="AI106" s="558"/>
      <c r="AJ106" s="558"/>
      <c r="AK106" s="558"/>
      <c r="AL106" s="558"/>
      <c r="AM106" s="558"/>
      <c r="AN106" s="558"/>
      <c r="AO106" s="559"/>
      <c r="AP106" s="38"/>
      <c r="AQ106" s="557"/>
      <c r="AR106" s="558"/>
      <c r="AS106" s="558"/>
      <c r="AT106" s="558"/>
      <c r="AU106" s="558"/>
      <c r="AV106" s="558"/>
      <c r="AW106" s="558"/>
      <c r="AX106" s="558"/>
      <c r="AY106" s="558"/>
      <c r="AZ106" s="558"/>
      <c r="BA106" s="558"/>
      <c r="BB106" s="558"/>
      <c r="BC106" s="558"/>
      <c r="BD106" s="558"/>
      <c r="BE106" s="558"/>
      <c r="BF106" s="558"/>
      <c r="BG106" s="558"/>
      <c r="BH106" s="558"/>
      <c r="BI106" s="558"/>
      <c r="BJ106" s="558"/>
      <c r="BK106" s="558"/>
      <c r="BL106" s="558"/>
      <c r="BM106" s="558"/>
      <c r="BN106" s="558"/>
      <c r="BO106" s="558"/>
      <c r="BP106" s="558"/>
      <c r="BQ106" s="558"/>
      <c r="BR106" s="558"/>
      <c r="BS106" s="558"/>
      <c r="BT106" s="559"/>
    </row>
    <row r="107" spans="2:73">
      <c r="B107" s="553"/>
      <c r="C107" s="828"/>
      <c r="D107" s="553"/>
      <c r="E107" s="553"/>
      <c r="F107" s="553"/>
      <c r="G107" s="553"/>
      <c r="H107" s="553"/>
      <c r="I107" s="519"/>
      <c r="J107" s="519"/>
      <c r="K107" s="38"/>
      <c r="L107" s="557"/>
      <c r="M107" s="558"/>
      <c r="N107" s="558"/>
      <c r="O107" s="558"/>
      <c r="P107" s="558"/>
      <c r="Q107" s="558"/>
      <c r="R107" s="558"/>
      <c r="S107" s="558"/>
      <c r="T107" s="558"/>
      <c r="U107" s="558"/>
      <c r="V107" s="766"/>
      <c r="W107" s="766"/>
      <c r="X107" s="766"/>
      <c r="Y107" s="766"/>
      <c r="Z107" s="766"/>
      <c r="AA107" s="766"/>
      <c r="AB107" s="766"/>
      <c r="AC107" s="558"/>
      <c r="AD107" s="558"/>
      <c r="AE107" s="558"/>
      <c r="AF107" s="558"/>
      <c r="AG107" s="558"/>
      <c r="AH107" s="558"/>
      <c r="AI107" s="558"/>
      <c r="AJ107" s="558"/>
      <c r="AK107" s="558"/>
      <c r="AL107" s="558"/>
      <c r="AM107" s="558"/>
      <c r="AN107" s="558"/>
      <c r="AO107" s="559"/>
      <c r="AP107" s="38"/>
      <c r="AQ107" s="557"/>
      <c r="AR107" s="558"/>
      <c r="AS107" s="558"/>
      <c r="AT107" s="558"/>
      <c r="AU107" s="558"/>
      <c r="AV107" s="558"/>
      <c r="AW107" s="558"/>
      <c r="AX107" s="558"/>
      <c r="AY107" s="558"/>
      <c r="AZ107" s="558"/>
      <c r="BA107" s="558"/>
      <c r="BB107" s="558"/>
      <c r="BC107" s="558"/>
      <c r="BD107" s="558"/>
      <c r="BE107" s="558"/>
      <c r="BF107" s="558"/>
      <c r="BG107" s="558"/>
      <c r="BH107" s="558"/>
      <c r="BI107" s="558"/>
      <c r="BJ107" s="558"/>
      <c r="BK107" s="558"/>
      <c r="BL107" s="558"/>
      <c r="BM107" s="558"/>
      <c r="BN107" s="558"/>
      <c r="BO107" s="558"/>
      <c r="BP107" s="558"/>
      <c r="BQ107" s="558"/>
      <c r="BR107" s="558"/>
      <c r="BS107" s="558"/>
      <c r="BT107" s="559"/>
    </row>
    <row r="108" spans="2:73" ht="15.6">
      <c r="B108" s="553"/>
      <c r="C108" s="828"/>
      <c r="D108" s="553"/>
      <c r="E108" s="553"/>
      <c r="F108" s="553"/>
      <c r="G108" s="553"/>
      <c r="H108" s="553"/>
      <c r="I108" s="519"/>
      <c r="J108" s="519"/>
      <c r="K108" s="38"/>
      <c r="L108" s="557"/>
      <c r="M108" s="558"/>
      <c r="N108" s="558"/>
      <c r="O108" s="558"/>
      <c r="P108" s="558"/>
      <c r="Q108" s="558"/>
      <c r="R108" s="558"/>
      <c r="S108" s="558"/>
      <c r="T108" s="558"/>
      <c r="U108" s="558"/>
      <c r="V108" s="766"/>
      <c r="W108" s="766"/>
      <c r="X108" s="766"/>
      <c r="Y108" s="766"/>
      <c r="Z108" s="766"/>
      <c r="AA108" s="766"/>
      <c r="AB108" s="766"/>
      <c r="AC108" s="558"/>
      <c r="AD108" s="558"/>
      <c r="AE108" s="558"/>
      <c r="AF108" s="558"/>
      <c r="AG108" s="558"/>
      <c r="AH108" s="558"/>
      <c r="AI108" s="558"/>
      <c r="AJ108" s="558"/>
      <c r="AK108" s="558"/>
      <c r="AL108" s="558"/>
      <c r="AM108" s="558"/>
      <c r="AN108" s="558"/>
      <c r="AO108" s="559"/>
      <c r="AP108" s="38"/>
      <c r="AQ108" s="557"/>
      <c r="AR108" s="558"/>
      <c r="AS108" s="558"/>
      <c r="AT108" s="558"/>
      <c r="AU108" s="558"/>
      <c r="AV108" s="558"/>
      <c r="AW108" s="558"/>
      <c r="AX108" s="558"/>
      <c r="AY108" s="558"/>
      <c r="AZ108" s="558"/>
      <c r="BA108" s="558"/>
      <c r="BB108" s="558"/>
      <c r="BC108" s="558"/>
      <c r="BD108" s="558"/>
      <c r="BE108" s="558"/>
      <c r="BF108" s="558"/>
      <c r="BG108" s="558"/>
      <c r="BH108" s="558"/>
      <c r="BI108" s="558"/>
      <c r="BJ108" s="558"/>
      <c r="BK108" s="558"/>
      <c r="BL108" s="558"/>
      <c r="BM108" s="558"/>
      <c r="BN108" s="558"/>
      <c r="BO108" s="558"/>
      <c r="BP108" s="558"/>
      <c r="BQ108" s="558"/>
      <c r="BR108" s="558"/>
      <c r="BS108" s="558"/>
      <c r="BT108" s="559"/>
      <c r="BU108" s="13"/>
    </row>
    <row r="109" spans="2:73" ht="15.6">
      <c r="B109" s="553"/>
      <c r="C109" s="828"/>
      <c r="D109" s="553"/>
      <c r="E109" s="553"/>
      <c r="F109" s="553"/>
      <c r="G109" s="553"/>
      <c r="H109" s="553"/>
      <c r="I109" s="519"/>
      <c r="J109" s="519"/>
      <c r="K109" s="38"/>
      <c r="L109" s="557"/>
      <c r="M109" s="558"/>
      <c r="N109" s="558"/>
      <c r="O109" s="558"/>
      <c r="P109" s="558"/>
      <c r="Q109" s="558"/>
      <c r="R109" s="558"/>
      <c r="S109" s="558"/>
      <c r="T109" s="558"/>
      <c r="U109" s="558"/>
      <c r="V109" s="766"/>
      <c r="W109" s="766"/>
      <c r="X109" s="766"/>
      <c r="Y109" s="766"/>
      <c r="Z109" s="766"/>
      <c r="AA109" s="766"/>
      <c r="AB109" s="766"/>
      <c r="AC109" s="558"/>
      <c r="AD109" s="558"/>
      <c r="AE109" s="558"/>
      <c r="AF109" s="558"/>
      <c r="AG109" s="558"/>
      <c r="AH109" s="558"/>
      <c r="AI109" s="558"/>
      <c r="AJ109" s="558"/>
      <c r="AK109" s="558"/>
      <c r="AL109" s="558"/>
      <c r="AM109" s="558"/>
      <c r="AN109" s="558"/>
      <c r="AO109" s="559"/>
      <c r="AP109" s="38"/>
      <c r="AQ109" s="557"/>
      <c r="AR109" s="558"/>
      <c r="AS109" s="558"/>
      <c r="AT109" s="558"/>
      <c r="AU109" s="558"/>
      <c r="AV109" s="558"/>
      <c r="AW109" s="558"/>
      <c r="AX109" s="558"/>
      <c r="AY109" s="558"/>
      <c r="AZ109" s="558"/>
      <c r="BA109" s="558"/>
      <c r="BB109" s="558"/>
      <c r="BC109" s="558"/>
      <c r="BD109" s="558"/>
      <c r="BE109" s="558"/>
      <c r="BF109" s="558"/>
      <c r="BG109" s="558"/>
      <c r="BH109" s="558"/>
      <c r="BI109" s="558"/>
      <c r="BJ109" s="558"/>
      <c r="BK109" s="558"/>
      <c r="BL109" s="558"/>
      <c r="BM109" s="558"/>
      <c r="BN109" s="558"/>
      <c r="BO109" s="558"/>
      <c r="BP109" s="558"/>
      <c r="BQ109" s="558"/>
      <c r="BR109" s="558"/>
      <c r="BS109" s="558"/>
      <c r="BT109" s="559"/>
      <c r="BU109" s="13"/>
    </row>
    <row r="110" spans="2:73" ht="15.6">
      <c r="B110" s="553"/>
      <c r="C110" s="828"/>
      <c r="D110" s="553"/>
      <c r="E110" s="553"/>
      <c r="F110" s="553"/>
      <c r="G110" s="553"/>
      <c r="H110" s="553"/>
      <c r="I110" s="519"/>
      <c r="J110" s="519"/>
      <c r="K110" s="38"/>
      <c r="L110" s="557"/>
      <c r="M110" s="558"/>
      <c r="N110" s="558"/>
      <c r="O110" s="558"/>
      <c r="P110" s="558"/>
      <c r="Q110" s="558"/>
      <c r="R110" s="558"/>
      <c r="S110" s="558"/>
      <c r="T110" s="558"/>
      <c r="U110" s="558"/>
      <c r="V110" s="766"/>
      <c r="W110" s="766"/>
      <c r="X110" s="766"/>
      <c r="Y110" s="766"/>
      <c r="Z110" s="766"/>
      <c r="AA110" s="766"/>
      <c r="AB110" s="766"/>
      <c r="AC110" s="558"/>
      <c r="AD110" s="558"/>
      <c r="AE110" s="558"/>
      <c r="AF110" s="558"/>
      <c r="AG110" s="558"/>
      <c r="AH110" s="558"/>
      <c r="AI110" s="558"/>
      <c r="AJ110" s="558"/>
      <c r="AK110" s="558"/>
      <c r="AL110" s="558"/>
      <c r="AM110" s="558"/>
      <c r="AN110" s="558"/>
      <c r="AO110" s="559"/>
      <c r="AP110" s="38"/>
      <c r="AQ110" s="557"/>
      <c r="AR110" s="558"/>
      <c r="AS110" s="558"/>
      <c r="AT110" s="558"/>
      <c r="AU110" s="558"/>
      <c r="AV110" s="558"/>
      <c r="AW110" s="558"/>
      <c r="AX110" s="558"/>
      <c r="AY110" s="558"/>
      <c r="AZ110" s="558"/>
      <c r="BA110" s="558"/>
      <c r="BB110" s="558"/>
      <c r="BC110" s="558"/>
      <c r="BD110" s="558"/>
      <c r="BE110" s="558"/>
      <c r="BF110" s="558"/>
      <c r="BG110" s="558"/>
      <c r="BH110" s="558"/>
      <c r="BI110" s="558"/>
      <c r="BJ110" s="558"/>
      <c r="BK110" s="558"/>
      <c r="BL110" s="558"/>
      <c r="BM110" s="558"/>
      <c r="BN110" s="558"/>
      <c r="BO110" s="558"/>
      <c r="BP110" s="558"/>
      <c r="BQ110" s="558"/>
      <c r="BR110" s="558"/>
      <c r="BS110" s="558"/>
      <c r="BT110" s="559"/>
      <c r="BU110" s="13"/>
    </row>
    <row r="111" spans="2:73" ht="15.6">
      <c r="B111" s="553"/>
      <c r="C111" s="828"/>
      <c r="D111" s="553"/>
      <c r="E111" s="553"/>
      <c r="F111" s="553"/>
      <c r="G111" s="553"/>
      <c r="H111" s="553"/>
      <c r="I111" s="519"/>
      <c r="J111" s="519"/>
      <c r="K111" s="38"/>
      <c r="L111" s="557"/>
      <c r="M111" s="558"/>
      <c r="N111" s="558"/>
      <c r="O111" s="558"/>
      <c r="P111" s="558"/>
      <c r="Q111" s="558"/>
      <c r="R111" s="558"/>
      <c r="S111" s="558"/>
      <c r="T111" s="558"/>
      <c r="U111" s="558"/>
      <c r="V111" s="766"/>
      <c r="W111" s="766"/>
      <c r="X111" s="766"/>
      <c r="Y111" s="766"/>
      <c r="Z111" s="766"/>
      <c r="AA111" s="766"/>
      <c r="AB111" s="766"/>
      <c r="AC111" s="558"/>
      <c r="AD111" s="558"/>
      <c r="AE111" s="558"/>
      <c r="AF111" s="558"/>
      <c r="AG111" s="558"/>
      <c r="AH111" s="558"/>
      <c r="AI111" s="558"/>
      <c r="AJ111" s="558"/>
      <c r="AK111" s="558"/>
      <c r="AL111" s="558"/>
      <c r="AM111" s="558"/>
      <c r="AN111" s="558"/>
      <c r="AO111" s="559"/>
      <c r="AP111" s="38"/>
      <c r="AQ111" s="557"/>
      <c r="AR111" s="558"/>
      <c r="AS111" s="558"/>
      <c r="AT111" s="558"/>
      <c r="AU111" s="558"/>
      <c r="AV111" s="558"/>
      <c r="AW111" s="558"/>
      <c r="AX111" s="558"/>
      <c r="AY111" s="558"/>
      <c r="AZ111" s="558"/>
      <c r="BA111" s="558"/>
      <c r="BB111" s="558"/>
      <c r="BC111" s="558"/>
      <c r="BD111" s="558"/>
      <c r="BE111" s="558"/>
      <c r="BF111" s="558"/>
      <c r="BG111" s="558"/>
      <c r="BH111" s="558"/>
      <c r="BI111" s="558"/>
      <c r="BJ111" s="558"/>
      <c r="BK111" s="558"/>
      <c r="BL111" s="558"/>
      <c r="BM111" s="558"/>
      <c r="BN111" s="558"/>
      <c r="BO111" s="558"/>
      <c r="BP111" s="558"/>
      <c r="BQ111" s="558"/>
      <c r="BR111" s="558"/>
      <c r="BS111" s="558"/>
      <c r="BT111" s="559"/>
      <c r="BU111" s="13"/>
    </row>
    <row r="112" spans="2:73" ht="15.6">
      <c r="B112" s="553"/>
      <c r="C112" s="828"/>
      <c r="D112" s="553"/>
      <c r="E112" s="553"/>
      <c r="F112" s="553"/>
      <c r="G112" s="553"/>
      <c r="H112" s="553"/>
      <c r="I112" s="519"/>
      <c r="J112" s="519"/>
      <c r="K112" s="38"/>
      <c r="L112" s="557"/>
      <c r="M112" s="558"/>
      <c r="N112" s="558"/>
      <c r="O112" s="558"/>
      <c r="P112" s="558"/>
      <c r="Q112" s="558"/>
      <c r="R112" s="558"/>
      <c r="S112" s="558"/>
      <c r="T112" s="558"/>
      <c r="U112" s="558"/>
      <c r="V112" s="766"/>
      <c r="W112" s="766"/>
      <c r="X112" s="766"/>
      <c r="Y112" s="766"/>
      <c r="Z112" s="766"/>
      <c r="AA112" s="766"/>
      <c r="AB112" s="766"/>
      <c r="AC112" s="558"/>
      <c r="AD112" s="558"/>
      <c r="AE112" s="558"/>
      <c r="AF112" s="558"/>
      <c r="AG112" s="558"/>
      <c r="AH112" s="558"/>
      <c r="AI112" s="558"/>
      <c r="AJ112" s="558"/>
      <c r="AK112" s="558"/>
      <c r="AL112" s="558"/>
      <c r="AM112" s="558"/>
      <c r="AN112" s="558"/>
      <c r="AO112" s="559"/>
      <c r="AP112" s="38"/>
      <c r="AQ112" s="557"/>
      <c r="AR112" s="558"/>
      <c r="AS112" s="558"/>
      <c r="AT112" s="558"/>
      <c r="AU112" s="558"/>
      <c r="AV112" s="558"/>
      <c r="AW112" s="558"/>
      <c r="AX112" s="558"/>
      <c r="AY112" s="558"/>
      <c r="AZ112" s="558"/>
      <c r="BA112" s="558"/>
      <c r="BB112" s="558"/>
      <c r="BC112" s="558"/>
      <c r="BD112" s="558"/>
      <c r="BE112" s="558"/>
      <c r="BF112" s="558"/>
      <c r="BG112" s="558"/>
      <c r="BH112" s="558"/>
      <c r="BI112" s="558"/>
      <c r="BJ112" s="558"/>
      <c r="BK112" s="558"/>
      <c r="BL112" s="558"/>
      <c r="BM112" s="558"/>
      <c r="BN112" s="558"/>
      <c r="BO112" s="558"/>
      <c r="BP112" s="558"/>
      <c r="BQ112" s="558"/>
      <c r="BR112" s="558"/>
      <c r="BS112" s="558"/>
      <c r="BT112" s="559"/>
      <c r="BU112" s="13"/>
    </row>
    <row r="113" spans="2:73">
      <c r="B113" s="553"/>
      <c r="C113" s="828"/>
      <c r="D113" s="553"/>
      <c r="E113" s="553"/>
      <c r="F113" s="553"/>
      <c r="G113" s="553"/>
      <c r="H113" s="553"/>
      <c r="I113" s="519"/>
      <c r="J113" s="519"/>
      <c r="K113" s="38"/>
      <c r="L113" s="557"/>
      <c r="M113" s="558"/>
      <c r="N113" s="558"/>
      <c r="O113" s="558"/>
      <c r="P113" s="558"/>
      <c r="Q113" s="558"/>
      <c r="R113" s="558"/>
      <c r="S113" s="558"/>
      <c r="T113" s="558"/>
      <c r="U113" s="558"/>
      <c r="V113" s="766"/>
      <c r="W113" s="766"/>
      <c r="X113" s="766"/>
      <c r="Y113" s="766"/>
      <c r="Z113" s="766"/>
      <c r="AA113" s="766"/>
      <c r="AB113" s="766"/>
      <c r="AC113" s="558"/>
      <c r="AD113" s="558"/>
      <c r="AE113" s="558"/>
      <c r="AF113" s="558"/>
      <c r="AG113" s="558"/>
      <c r="AH113" s="558"/>
      <c r="AI113" s="558"/>
      <c r="AJ113" s="558"/>
      <c r="AK113" s="558"/>
      <c r="AL113" s="558"/>
      <c r="AM113" s="558"/>
      <c r="AN113" s="558"/>
      <c r="AO113" s="559"/>
      <c r="AP113" s="38"/>
      <c r="AQ113" s="557"/>
      <c r="AR113" s="558"/>
      <c r="AS113" s="558"/>
      <c r="AT113" s="558"/>
      <c r="AU113" s="558"/>
      <c r="AV113" s="558"/>
      <c r="AW113" s="558"/>
      <c r="AX113" s="558"/>
      <c r="AY113" s="558"/>
      <c r="AZ113" s="558"/>
      <c r="BA113" s="558"/>
      <c r="BB113" s="558"/>
      <c r="BC113" s="558"/>
      <c r="BD113" s="558"/>
      <c r="BE113" s="558"/>
      <c r="BF113" s="558"/>
      <c r="BG113" s="558"/>
      <c r="BH113" s="558"/>
      <c r="BI113" s="558"/>
      <c r="BJ113" s="558"/>
      <c r="BK113" s="558"/>
      <c r="BL113" s="558"/>
      <c r="BM113" s="558"/>
      <c r="BN113" s="558"/>
      <c r="BO113" s="558"/>
      <c r="BP113" s="558"/>
      <c r="BQ113" s="558"/>
      <c r="BR113" s="558"/>
      <c r="BS113" s="558"/>
      <c r="BT113" s="559"/>
    </row>
    <row r="114" spans="2:73" ht="15.6">
      <c r="B114" s="553"/>
      <c r="C114" s="828"/>
      <c r="D114" s="553"/>
      <c r="E114" s="553"/>
      <c r="F114" s="553"/>
      <c r="G114" s="553"/>
      <c r="H114" s="553"/>
      <c r="I114" s="519"/>
      <c r="J114" s="519"/>
      <c r="K114" s="38"/>
      <c r="L114" s="557"/>
      <c r="M114" s="558"/>
      <c r="N114" s="558"/>
      <c r="O114" s="558"/>
      <c r="P114" s="558"/>
      <c r="Q114" s="558"/>
      <c r="R114" s="558"/>
      <c r="S114" s="558"/>
      <c r="T114" s="558"/>
      <c r="U114" s="558"/>
      <c r="V114" s="766"/>
      <c r="W114" s="766"/>
      <c r="X114" s="766"/>
      <c r="Y114" s="766"/>
      <c r="Z114" s="766"/>
      <c r="AA114" s="766"/>
      <c r="AB114" s="766"/>
      <c r="AC114" s="558"/>
      <c r="AD114" s="558"/>
      <c r="AE114" s="558"/>
      <c r="AF114" s="558"/>
      <c r="AG114" s="558"/>
      <c r="AH114" s="558"/>
      <c r="AI114" s="558"/>
      <c r="AJ114" s="558"/>
      <c r="AK114" s="558"/>
      <c r="AL114" s="558"/>
      <c r="AM114" s="558"/>
      <c r="AN114" s="558"/>
      <c r="AO114" s="559"/>
      <c r="AP114" s="38"/>
      <c r="AQ114" s="557"/>
      <c r="AR114" s="558"/>
      <c r="AS114" s="558"/>
      <c r="AT114" s="558"/>
      <c r="AU114" s="558"/>
      <c r="AV114" s="558"/>
      <c r="AW114" s="558"/>
      <c r="AX114" s="558"/>
      <c r="AY114" s="558"/>
      <c r="AZ114" s="558"/>
      <c r="BA114" s="558"/>
      <c r="BB114" s="558"/>
      <c r="BC114" s="558"/>
      <c r="BD114" s="558"/>
      <c r="BE114" s="558"/>
      <c r="BF114" s="558"/>
      <c r="BG114" s="558"/>
      <c r="BH114" s="558"/>
      <c r="BI114" s="558"/>
      <c r="BJ114" s="558"/>
      <c r="BK114" s="558"/>
      <c r="BL114" s="558"/>
      <c r="BM114" s="558"/>
      <c r="BN114" s="558"/>
      <c r="BO114" s="558"/>
      <c r="BP114" s="558"/>
      <c r="BQ114" s="558"/>
      <c r="BR114" s="558"/>
      <c r="BS114" s="558"/>
      <c r="BT114" s="559"/>
      <c r="BU114" s="13"/>
    </row>
    <row r="115" spans="2:73" ht="15.6">
      <c r="B115" s="553"/>
      <c r="C115" s="828"/>
      <c r="D115" s="553"/>
      <c r="E115" s="553"/>
      <c r="F115" s="553"/>
      <c r="G115" s="553"/>
      <c r="H115" s="553"/>
      <c r="I115" s="519"/>
      <c r="J115" s="519"/>
      <c r="K115" s="38"/>
      <c r="L115" s="560"/>
      <c r="M115" s="561"/>
      <c r="N115" s="561"/>
      <c r="O115" s="561"/>
      <c r="P115" s="561"/>
      <c r="Q115" s="561"/>
      <c r="R115" s="561"/>
      <c r="S115" s="561"/>
      <c r="T115" s="561"/>
      <c r="U115" s="561"/>
      <c r="V115" s="767"/>
      <c r="W115" s="767"/>
      <c r="X115" s="767"/>
      <c r="Y115" s="767"/>
      <c r="Z115" s="767"/>
      <c r="AA115" s="767"/>
      <c r="AB115" s="767"/>
      <c r="AC115" s="561"/>
      <c r="AD115" s="561"/>
      <c r="AE115" s="561"/>
      <c r="AF115" s="561"/>
      <c r="AG115" s="561"/>
      <c r="AH115" s="561"/>
      <c r="AI115" s="561"/>
      <c r="AJ115" s="561"/>
      <c r="AK115" s="561"/>
      <c r="AL115" s="561"/>
      <c r="AM115" s="561"/>
      <c r="AN115" s="561"/>
      <c r="AO115" s="562"/>
      <c r="AP115" s="38"/>
      <c r="AQ115" s="560"/>
      <c r="AR115" s="561"/>
      <c r="AS115" s="561"/>
      <c r="AT115" s="561"/>
      <c r="AU115" s="561"/>
      <c r="AV115" s="561"/>
      <c r="AW115" s="561"/>
      <c r="AX115" s="561"/>
      <c r="AY115" s="561"/>
      <c r="AZ115" s="561"/>
      <c r="BA115" s="561"/>
      <c r="BB115" s="561"/>
      <c r="BC115" s="561"/>
      <c r="BD115" s="561"/>
      <c r="BE115" s="561"/>
      <c r="BF115" s="561"/>
      <c r="BG115" s="561"/>
      <c r="BH115" s="561"/>
      <c r="BI115" s="561"/>
      <c r="BJ115" s="561"/>
      <c r="BK115" s="561"/>
      <c r="BL115" s="561"/>
      <c r="BM115" s="561"/>
      <c r="BN115" s="561"/>
      <c r="BO115" s="561"/>
      <c r="BP115" s="561"/>
      <c r="BQ115" s="561"/>
      <c r="BR115" s="561"/>
      <c r="BS115" s="561"/>
      <c r="BT115" s="562"/>
      <c r="BU115" s="13"/>
    </row>
  </sheetData>
  <autoFilter ref="C26:BT26" xr:uid="{00000000-0009-0000-0000-00000C000000}">
    <sortState xmlns:xlrd2="http://schemas.microsoft.com/office/spreadsheetml/2017/richdata2" ref="C26:BT42">
      <sortCondition ref="H25"/>
    </sortState>
  </autoFilter>
  <mergeCells count="1">
    <mergeCell ref="C24:G24"/>
  </mergeCells>
  <conditionalFormatting sqref="L69:AO72 L67:S68 L73:S73 AC73:AO73 U67:AO67 L58:AO66 AB57:AO57 L57:Z57 L31:AO33 L35:AO45 L34:T34 Z34:AO34 L47:AO53 L46:U46 AA46:AO46 L55:AO55 L54:U54 AA54:AO54 L56:U56 AA56:AO56 AQ35:BT65 AQ34:AZ34 BB34:BT34 AQ31:BT33 AC68:AO68 L74:AO115">
    <cfRule type="cellIs" dxfId="16" priority="27" operator="equal">
      <formula>0</formula>
    </cfRule>
  </conditionalFormatting>
  <conditionalFormatting sqref="AQ72:BT72 AQ65:BT67 AQ73:AW73 BH73:BT73 AQ74:BT115 AQ68:AY71 BH68:BT71">
    <cfRule type="cellIs" dxfId="15" priority="24" operator="equal">
      <formula>0</formula>
    </cfRule>
  </conditionalFormatting>
  <conditionalFormatting sqref="L27:T30 AA27:AO30">
    <cfRule type="cellIs" dxfId="14" priority="22" operator="equal">
      <formula>0</formula>
    </cfRule>
  </conditionalFormatting>
  <conditionalFormatting sqref="AQ27:BT33 AQ35:BT37 AQ34:AZ34 BB34:BT34">
    <cfRule type="cellIs" dxfId="13" priority="21" operator="equal">
      <formula>0</formula>
    </cfRule>
  </conditionalFormatting>
  <conditionalFormatting sqref="U27:Z30">
    <cfRule type="cellIs" dxfId="12" priority="19" operator="equal">
      <formula>0</formula>
    </cfRule>
  </conditionalFormatting>
  <conditionalFormatting sqref="T67">
    <cfRule type="cellIs" dxfId="11" priority="13" operator="equal">
      <formula>0</formula>
    </cfRule>
  </conditionalFormatting>
  <conditionalFormatting sqref="BA66">
    <cfRule type="cellIs" dxfId="10" priority="17" operator="equal">
      <formula>0</formula>
    </cfRule>
  </conditionalFormatting>
  <conditionalFormatting sqref="AA57">
    <cfRule type="cellIs" dxfId="9" priority="12" operator="equal">
      <formula>0</formula>
    </cfRule>
  </conditionalFormatting>
  <conditionalFormatting sqref="V34:Y34">
    <cfRule type="cellIs" dxfId="8" priority="11" operator="equal">
      <formula>0</formula>
    </cfRule>
  </conditionalFormatting>
  <conditionalFormatting sqref="V46:Z46">
    <cfRule type="cellIs" dxfId="7" priority="10" operator="equal">
      <formula>0</formula>
    </cfRule>
  </conditionalFormatting>
  <conditionalFormatting sqref="V54:Z54">
    <cfRule type="cellIs" dxfId="6" priority="9" operator="equal">
      <formula>0</formula>
    </cfRule>
  </conditionalFormatting>
  <conditionalFormatting sqref="V56:Z56">
    <cfRule type="cellIs" dxfId="5" priority="8" operator="equal">
      <formula>0</formula>
    </cfRule>
  </conditionalFormatting>
  <conditionalFormatting sqref="BA34">
    <cfRule type="cellIs" dxfId="4" priority="5" operator="equal">
      <formula>0</formula>
    </cfRule>
  </conditionalFormatting>
  <conditionalFormatting sqref="AZ68:BG71">
    <cfRule type="cellIs" dxfId="3" priority="4" operator="equal">
      <formula>0</formula>
    </cfRule>
  </conditionalFormatting>
  <conditionalFormatting sqref="U34">
    <cfRule type="cellIs" dxfId="2" priority="3" operator="equal">
      <formula>0</formula>
    </cfRule>
  </conditionalFormatting>
  <conditionalFormatting sqref="T68">
    <cfRule type="cellIs" dxfId="1" priority="2" operator="equal">
      <formula>0</formula>
    </cfRule>
  </conditionalFormatting>
  <conditionalFormatting sqref="U68:AB68">
    <cfRule type="cellIs" dxfId="0" priority="1" operator="equal">
      <formula>0</formula>
    </cfRule>
  </conditionalFormatting>
  <pageMargins left="0.7" right="0.7" top="0.75" bottom="0.75" header="0.3" footer="0.3"/>
  <pageSetup scale="16" orientation="landscape"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C00-000000000000}">
          <x14:formula1>
            <xm:f>DropDownList!$G$2:$G$11</xm:f>
          </x14:formula1>
          <xm:sqref>I27:I1048576</xm:sqref>
        </x14:dataValidation>
        <x14:dataValidation type="list" allowBlank="1" showInputMessage="1" showErrorMessage="1" xr:uid="{00000000-0002-0000-0C00-000001000000}">
          <x14:formula1>
            <xm:f>DropDownList!$H$2:$H$3</xm:f>
          </x14:formula1>
          <xm:sqref>J27:J1048576</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dimension ref="A12:CY133"/>
  <sheetViews>
    <sheetView topLeftCell="A25" zoomScaleNormal="100" workbookViewId="0">
      <selection activeCell="F39" sqref="F39:F43"/>
    </sheetView>
  </sheetViews>
  <sheetFormatPr defaultColWidth="9" defaultRowHeight="14.4"/>
  <cols>
    <col min="1" max="1" width="9" style="1"/>
    <col min="2" max="2" width="10" style="1" customWidth="1"/>
    <col min="3" max="3" width="11.33203125" style="1" customWidth="1"/>
    <col min="4" max="4" width="13.33203125" style="1" customWidth="1"/>
    <col min="5" max="5" width="12.88671875" style="1" customWidth="1"/>
    <col min="6" max="6" width="12" style="1" customWidth="1"/>
    <col min="7" max="7" width="9" style="1"/>
    <col min="8" max="8" width="24.5546875" style="1" customWidth="1"/>
    <col min="9" max="9" width="11" style="1" customWidth="1"/>
    <col min="10" max="10" width="9" style="1"/>
    <col min="11" max="11" width="11.5546875" style="1" customWidth="1"/>
    <col min="12" max="12" width="9" style="1"/>
    <col min="13" max="13" width="10.88671875" style="1" bestFit="1" customWidth="1"/>
    <col min="14" max="16" width="9.33203125" style="1" customWidth="1"/>
    <col min="17" max="17" width="5.5546875" style="1" customWidth="1"/>
    <col min="18" max="18" width="4" style="1" bestFit="1" customWidth="1"/>
    <col min="19" max="20" width="3" style="1" bestFit="1" customWidth="1"/>
    <col min="21" max="22" width="2" style="1" bestFit="1" customWidth="1"/>
    <col min="23" max="23" width="4" style="1" bestFit="1" customWidth="1"/>
    <col min="24" max="25" width="2" style="1" bestFit="1" customWidth="1"/>
    <col min="26" max="28" width="3" style="1" bestFit="1" customWidth="1"/>
    <col min="29" max="29" width="9.33203125" style="1" customWidth="1"/>
    <col min="30" max="33" width="7" style="10" bestFit="1" customWidth="1"/>
    <col min="34" max="34" width="6" style="10" bestFit="1" customWidth="1"/>
    <col min="35" max="35" width="7" style="10" bestFit="1" customWidth="1"/>
    <col min="36" max="36" width="6.88671875" style="10" bestFit="1" customWidth="1"/>
    <col min="37" max="37" width="7" style="10" bestFit="1" customWidth="1"/>
    <col min="38" max="38" width="5.88671875" style="10" bestFit="1" customWidth="1"/>
    <col min="39" max="39" width="6" style="10" bestFit="1" customWidth="1"/>
    <col min="40" max="40" width="7" style="10" bestFit="1" customWidth="1"/>
    <col min="41" max="41" width="6" style="10" bestFit="1" customWidth="1"/>
    <col min="42" max="46" width="9" style="1"/>
    <col min="47" max="47" width="5.109375" style="1" customWidth="1"/>
    <col min="48" max="48" width="2" style="1" bestFit="1" customWidth="1"/>
    <col min="49" max="50" width="3" style="1" bestFit="1" customWidth="1"/>
    <col min="51" max="52" width="4" style="1" bestFit="1" customWidth="1"/>
    <col min="53" max="53" width="3" style="1" bestFit="1" customWidth="1"/>
    <col min="54" max="54" width="4" style="1" bestFit="1" customWidth="1"/>
    <col min="55" max="56" width="3" style="1" bestFit="1" customWidth="1"/>
    <col min="57" max="57" width="9" style="1"/>
    <col min="58" max="58" width="6.109375" style="1" customWidth="1"/>
    <col min="59" max="64" width="7" style="1" bestFit="1" customWidth="1"/>
    <col min="65" max="65" width="6.88671875" style="1" bestFit="1" customWidth="1"/>
    <col min="66" max="66" width="8" style="1" bestFit="1" customWidth="1"/>
    <col min="67" max="67" width="7" style="1" bestFit="1" customWidth="1"/>
    <col min="68" max="68" width="3.6640625" style="1" customWidth="1"/>
    <col min="69" max="72" width="9" style="1"/>
    <col min="73" max="73" width="5.109375" style="1" customWidth="1"/>
    <col min="74" max="74" width="3" style="1" bestFit="1" customWidth="1"/>
    <col min="75" max="75" width="4" style="1" bestFit="1" customWidth="1"/>
    <col min="76" max="80" width="3" style="1" bestFit="1" customWidth="1"/>
    <col min="81" max="81" width="12.33203125" style="1" customWidth="1"/>
    <col min="82" max="82" width="6.5546875" style="1" customWidth="1"/>
    <col min="83" max="85" width="7" style="1" bestFit="1" customWidth="1"/>
    <col min="86" max="88" width="8" style="1" bestFit="1" customWidth="1"/>
    <col min="89" max="89" width="7" style="1" bestFit="1" customWidth="1"/>
    <col min="90" max="90" width="4.33203125" style="1" customWidth="1"/>
    <col min="91" max="91" width="9" style="1"/>
    <col min="92" max="92" width="15.44140625" style="1" bestFit="1" customWidth="1"/>
    <col min="93" max="95" width="9" style="1"/>
    <col min="96" max="98" width="6" style="1" customWidth="1"/>
    <col min="99" max="99" width="12.33203125" style="10" bestFit="1" customWidth="1"/>
    <col min="100" max="100" width="9" style="1"/>
    <col min="101" max="103" width="9.33203125" style="1" customWidth="1"/>
    <col min="104" max="16384" width="9" style="1"/>
  </cols>
  <sheetData>
    <row r="12" spans="1:17" ht="24" customHeight="1" thickBot="1"/>
    <row r="13" spans="1:17" ht="23.4" customHeight="1" thickBot="1">
      <c r="A13" s="476"/>
      <c r="B13" s="476" t="s">
        <v>56</v>
      </c>
      <c r="D13" s="97" t="s">
        <v>165</v>
      </c>
      <c r="E13" s="592"/>
      <c r="F13" s="141"/>
      <c r="G13" s="142"/>
      <c r="H13" s="143"/>
      <c r="K13" s="143"/>
      <c r="L13" s="141"/>
      <c r="M13" s="141"/>
      <c r="N13" s="141"/>
      <c r="O13" s="141"/>
      <c r="P13" s="141"/>
      <c r="Q13" s="144"/>
    </row>
    <row r="14" spans="1:17" ht="15.75" customHeight="1">
      <c r="B14" s="88"/>
      <c r="D14" s="13"/>
      <c r="E14" s="13"/>
      <c r="F14" s="141"/>
      <c r="G14" s="142"/>
      <c r="H14" s="143"/>
      <c r="K14" s="143"/>
      <c r="L14" s="141"/>
      <c r="M14" s="141"/>
      <c r="N14" s="141"/>
      <c r="O14" s="141"/>
      <c r="P14" s="141"/>
      <c r="Q14" s="144"/>
    </row>
    <row r="15" spans="1:17" ht="15.6">
      <c r="B15" s="476" t="s">
        <v>23</v>
      </c>
    </row>
    <row r="16" spans="1:17" ht="15.6">
      <c r="B16" s="476"/>
    </row>
    <row r="17" spans="2:103" s="23" customFormat="1" ht="20.399999999999999" customHeight="1">
      <c r="B17" s="540" t="s">
        <v>977</v>
      </c>
      <c r="C17" s="455"/>
      <c r="D17" s="455"/>
      <c r="E17" s="455"/>
      <c r="F17" s="455"/>
      <c r="G17" s="455"/>
      <c r="H17" s="455"/>
      <c r="I17" s="455"/>
      <c r="J17" s="455"/>
      <c r="K17" s="455"/>
      <c r="L17" s="455"/>
      <c r="M17" s="455"/>
      <c r="N17" s="455"/>
      <c r="O17" s="455"/>
      <c r="P17" s="455"/>
      <c r="Q17" s="455"/>
      <c r="R17" s="455"/>
      <c r="S17" s="455"/>
      <c r="T17" s="455"/>
      <c r="U17" s="455"/>
      <c r="AD17" s="814"/>
      <c r="AE17" s="814"/>
      <c r="AF17" s="814"/>
      <c r="AG17" s="814"/>
      <c r="AH17" s="814"/>
      <c r="AI17" s="814"/>
      <c r="AJ17" s="814"/>
      <c r="AK17" s="814"/>
      <c r="AL17" s="814"/>
      <c r="AM17" s="814"/>
      <c r="AN17" s="814"/>
      <c r="AO17" s="814"/>
      <c r="CU17" s="814"/>
    </row>
    <row r="18" spans="2:103" ht="60" customHeight="1">
      <c r="B18" s="888" t="s">
        <v>978</v>
      </c>
      <c r="C18" s="888"/>
      <c r="D18" s="888"/>
      <c r="E18" s="888"/>
      <c r="F18" s="888"/>
      <c r="G18" s="888"/>
      <c r="H18" s="888"/>
      <c r="I18" s="888"/>
      <c r="J18" s="888"/>
      <c r="K18" s="888"/>
      <c r="L18" s="888"/>
      <c r="M18" s="888"/>
      <c r="N18" s="888"/>
      <c r="O18" s="888"/>
      <c r="P18" s="888"/>
      <c r="Q18" s="888"/>
      <c r="R18" s="888"/>
      <c r="S18" s="888"/>
      <c r="T18" s="888"/>
      <c r="U18" s="888"/>
    </row>
    <row r="21" spans="2:103" ht="21">
      <c r="B21" s="590" t="s">
        <v>979</v>
      </c>
    </row>
    <row r="22" spans="2:103" ht="21">
      <c r="M22" s="824">
        <v>2020</v>
      </c>
      <c r="N22" s="564"/>
      <c r="O22" s="564"/>
      <c r="P22" s="564"/>
      <c r="Q22" s="811" t="s">
        <v>1078</v>
      </c>
      <c r="R22" s="812"/>
      <c r="S22" s="812"/>
      <c r="T22" s="812"/>
      <c r="U22" s="812"/>
      <c r="V22" s="812"/>
      <c r="W22" s="812"/>
      <c r="X22" s="812"/>
      <c r="Y22" s="812"/>
      <c r="Z22" s="812"/>
      <c r="AA22" s="812"/>
      <c r="AB22" s="573"/>
      <c r="AC22" s="815"/>
      <c r="AD22" s="817" t="s">
        <v>1079</v>
      </c>
      <c r="AE22" s="818"/>
      <c r="AF22" s="818"/>
      <c r="AG22" s="818"/>
      <c r="AH22" s="818"/>
      <c r="AI22" s="818"/>
      <c r="AJ22" s="818"/>
      <c r="AK22" s="818"/>
      <c r="AL22" s="818"/>
      <c r="AM22" s="818"/>
      <c r="AN22" s="818"/>
      <c r="AO22" s="819"/>
      <c r="AQ22" s="810" t="s">
        <v>1068</v>
      </c>
      <c r="AU22" s="811" t="s">
        <v>1078</v>
      </c>
      <c r="AV22" s="812"/>
      <c r="AW22" s="812"/>
      <c r="AX22" s="812"/>
      <c r="AY22" s="812"/>
      <c r="AZ22" s="812"/>
      <c r="BA22" s="812"/>
      <c r="BB22" s="812"/>
      <c r="BC22" s="812"/>
      <c r="BD22" s="573"/>
      <c r="BE22" s="815"/>
      <c r="BF22" s="811" t="s">
        <v>1079</v>
      </c>
      <c r="BG22" s="812"/>
      <c r="BH22" s="812"/>
      <c r="BI22" s="812"/>
      <c r="BJ22" s="812"/>
      <c r="BK22" s="812"/>
      <c r="BL22" s="812"/>
      <c r="BM22" s="812"/>
      <c r="BN22" s="812"/>
      <c r="BO22" s="573"/>
      <c r="BQ22" s="810" t="s">
        <v>1074</v>
      </c>
      <c r="BU22" s="811" t="s">
        <v>1078</v>
      </c>
      <c r="BV22" s="812"/>
      <c r="BW22" s="812"/>
      <c r="BX22" s="812"/>
      <c r="BY22" s="812"/>
      <c r="BZ22" s="812"/>
      <c r="CA22" s="812"/>
      <c r="CB22" s="573"/>
      <c r="CD22" s="811" t="s">
        <v>1079</v>
      </c>
      <c r="CE22" s="812"/>
      <c r="CF22" s="812"/>
      <c r="CG22" s="812"/>
      <c r="CH22" s="812"/>
      <c r="CI22" s="812"/>
      <c r="CJ22" s="812"/>
      <c r="CK22" s="573"/>
      <c r="CM22" s="810" t="s">
        <v>1076</v>
      </c>
      <c r="CQ22" s="811" t="s">
        <v>1078</v>
      </c>
      <c r="CR22" s="812"/>
      <c r="CS22" s="812"/>
      <c r="CT22" s="573"/>
      <c r="CV22" s="811" t="s">
        <v>1079</v>
      </c>
      <c r="CW22" s="812"/>
      <c r="CX22" s="812"/>
      <c r="CY22" s="573"/>
    </row>
    <row r="23" spans="2:103" ht="43.2">
      <c r="B23" s="590" t="s">
        <v>1022</v>
      </c>
      <c r="C23" s="591"/>
      <c r="E23" s="591"/>
      <c r="F23" s="591"/>
      <c r="H23" s="590" t="s">
        <v>1030</v>
      </c>
      <c r="M23" s="564" t="s">
        <v>1040</v>
      </c>
      <c r="N23" s="564" t="s">
        <v>1041</v>
      </c>
      <c r="O23" s="564" t="s">
        <v>1042</v>
      </c>
      <c r="P23" s="564" t="s">
        <v>1043</v>
      </c>
      <c r="Q23" s="813">
        <v>1</v>
      </c>
      <c r="R23" s="569">
        <v>2</v>
      </c>
      <c r="S23" s="569">
        <v>3</v>
      </c>
      <c r="T23" s="569">
        <v>4</v>
      </c>
      <c r="U23" s="569">
        <v>5</v>
      </c>
      <c r="V23" s="569">
        <v>6</v>
      </c>
      <c r="W23" s="569">
        <v>7</v>
      </c>
      <c r="X23" s="569">
        <v>8</v>
      </c>
      <c r="Y23" s="569">
        <v>9</v>
      </c>
      <c r="Z23" s="569">
        <v>10</v>
      </c>
      <c r="AA23" s="569">
        <v>11</v>
      </c>
      <c r="AB23" s="725">
        <v>12</v>
      </c>
      <c r="AC23" s="1" t="s">
        <v>1077</v>
      </c>
      <c r="AD23" s="820">
        <v>1</v>
      </c>
      <c r="AE23" s="821">
        <v>2</v>
      </c>
      <c r="AF23" s="821">
        <v>3</v>
      </c>
      <c r="AG23" s="821">
        <v>4</v>
      </c>
      <c r="AH23" s="821">
        <v>5</v>
      </c>
      <c r="AI23" s="821">
        <v>6</v>
      </c>
      <c r="AJ23" s="821">
        <v>7</v>
      </c>
      <c r="AK23" s="821">
        <v>8</v>
      </c>
      <c r="AL23" s="821">
        <v>9</v>
      </c>
      <c r="AM23" s="821">
        <v>10</v>
      </c>
      <c r="AN23" s="821">
        <v>11</v>
      </c>
      <c r="AO23" s="822">
        <v>12</v>
      </c>
      <c r="AQ23" s="1" t="s">
        <v>1040</v>
      </c>
      <c r="AR23" s="1" t="s">
        <v>1041</v>
      </c>
      <c r="AS23" s="1" t="s">
        <v>1042</v>
      </c>
      <c r="AT23" s="1" t="s">
        <v>1043</v>
      </c>
      <c r="AU23" s="813">
        <v>3</v>
      </c>
      <c r="AV23" s="569">
        <v>4</v>
      </c>
      <c r="AW23" s="569">
        <v>5</v>
      </c>
      <c r="AX23" s="569">
        <v>6</v>
      </c>
      <c r="AY23" s="569">
        <v>7</v>
      </c>
      <c r="AZ23" s="569">
        <v>8</v>
      </c>
      <c r="BA23" s="569">
        <v>9</v>
      </c>
      <c r="BB23" s="569">
        <v>10</v>
      </c>
      <c r="BC23" s="569">
        <v>11</v>
      </c>
      <c r="BD23" s="725">
        <v>12</v>
      </c>
      <c r="BE23" s="1" t="s">
        <v>1077</v>
      </c>
      <c r="BF23" s="813">
        <v>3</v>
      </c>
      <c r="BG23" s="569">
        <v>4</v>
      </c>
      <c r="BH23" s="569">
        <v>5</v>
      </c>
      <c r="BI23" s="569">
        <v>6</v>
      </c>
      <c r="BJ23" s="569">
        <v>7</v>
      </c>
      <c r="BK23" s="569">
        <v>8</v>
      </c>
      <c r="BL23" s="569">
        <v>9</v>
      </c>
      <c r="BM23" s="569">
        <v>10</v>
      </c>
      <c r="BN23" s="569">
        <v>11</v>
      </c>
      <c r="BO23" s="725">
        <v>12</v>
      </c>
      <c r="BP23" s="815"/>
      <c r="BQ23" s="564" t="s">
        <v>1040</v>
      </c>
      <c r="BR23" s="564" t="s">
        <v>1041</v>
      </c>
      <c r="BS23" s="564" t="s">
        <v>1042</v>
      </c>
      <c r="BT23" s="564" t="s">
        <v>1043</v>
      </c>
      <c r="BU23" s="813">
        <v>4</v>
      </c>
      <c r="BV23" s="569">
        <v>5</v>
      </c>
      <c r="BW23" s="569">
        <v>6</v>
      </c>
      <c r="BX23" s="569">
        <v>7</v>
      </c>
      <c r="BY23" s="569">
        <v>8</v>
      </c>
      <c r="BZ23" s="569">
        <v>9</v>
      </c>
      <c r="CA23" s="569">
        <v>10</v>
      </c>
      <c r="CB23" s="725">
        <v>11</v>
      </c>
      <c r="CC23" s="1" t="s">
        <v>1077</v>
      </c>
      <c r="CD23" s="813">
        <v>4</v>
      </c>
      <c r="CE23" s="569">
        <v>5</v>
      </c>
      <c r="CF23" s="569">
        <v>6</v>
      </c>
      <c r="CG23" s="569">
        <v>7</v>
      </c>
      <c r="CH23" s="569">
        <v>8</v>
      </c>
      <c r="CI23" s="569">
        <v>9</v>
      </c>
      <c r="CJ23" s="569">
        <v>10</v>
      </c>
      <c r="CK23" s="725">
        <v>11</v>
      </c>
      <c r="CM23" s="564" t="s">
        <v>1040</v>
      </c>
      <c r="CN23" s="564" t="s">
        <v>1041</v>
      </c>
      <c r="CO23" s="564" t="s">
        <v>1042</v>
      </c>
      <c r="CP23" s="564" t="s">
        <v>1043</v>
      </c>
      <c r="CQ23" s="726">
        <v>1</v>
      </c>
      <c r="CR23" s="825">
        <v>3</v>
      </c>
      <c r="CS23" s="825">
        <v>4</v>
      </c>
      <c r="CT23" s="826">
        <v>12</v>
      </c>
      <c r="CU23" s="827" t="s">
        <v>1077</v>
      </c>
      <c r="CV23" s="726">
        <v>1</v>
      </c>
      <c r="CW23" s="825">
        <v>3</v>
      </c>
      <c r="CX23" s="825">
        <v>4</v>
      </c>
      <c r="CY23" s="826">
        <v>12</v>
      </c>
    </row>
    <row r="24" spans="2:103" ht="18.75" customHeight="1">
      <c r="B24" s="931" t="s">
        <v>980</v>
      </c>
      <c r="C24" s="931"/>
      <c r="D24" s="931"/>
      <c r="E24" s="931"/>
      <c r="F24" s="931"/>
      <c r="H24" s="1" t="s">
        <v>1033</v>
      </c>
      <c r="M24" s="1" t="s">
        <v>1044</v>
      </c>
      <c r="N24" s="1" t="s">
        <v>1045</v>
      </c>
      <c r="O24" s="1">
        <v>100</v>
      </c>
      <c r="P24" s="1">
        <v>123</v>
      </c>
      <c r="Q24" s="1">
        <v>4</v>
      </c>
      <c r="R24" s="1">
        <v>6</v>
      </c>
      <c r="AC24" s="10">
        <f>(+P24-O24)/1000</f>
        <v>2.3E-2</v>
      </c>
      <c r="AD24" s="10">
        <f t="shared" ref="AD24:AO24" si="0">+$AC24*Q24</f>
        <v>9.1999999999999998E-2</v>
      </c>
      <c r="AE24" s="10">
        <f t="shared" si="0"/>
        <v>0.13800000000000001</v>
      </c>
      <c r="AF24" s="10">
        <f t="shared" si="0"/>
        <v>0</v>
      </c>
      <c r="AG24" s="10">
        <f t="shared" si="0"/>
        <v>0</v>
      </c>
      <c r="AH24" s="10">
        <f t="shared" si="0"/>
        <v>0</v>
      </c>
      <c r="AI24" s="10">
        <f t="shared" si="0"/>
        <v>0</v>
      </c>
      <c r="AJ24" s="10">
        <f t="shared" si="0"/>
        <v>0</v>
      </c>
      <c r="AK24" s="10">
        <f t="shared" si="0"/>
        <v>0</v>
      </c>
      <c r="AL24" s="10">
        <f t="shared" si="0"/>
        <v>0</v>
      </c>
      <c r="AM24" s="10">
        <f t="shared" si="0"/>
        <v>0</v>
      </c>
      <c r="AN24" s="10">
        <f t="shared" si="0"/>
        <v>0</v>
      </c>
      <c r="AO24" s="10">
        <f t="shared" si="0"/>
        <v>0</v>
      </c>
      <c r="AQ24" s="1" t="s">
        <v>1044</v>
      </c>
      <c r="AR24" s="1" t="s">
        <v>1062</v>
      </c>
      <c r="AS24" s="1">
        <v>100</v>
      </c>
      <c r="AT24" s="1">
        <v>125</v>
      </c>
      <c r="AZ24" s="1">
        <v>3</v>
      </c>
      <c r="BE24" s="10">
        <f>(+AT24-AS24)/1000</f>
        <v>2.5000000000000001E-2</v>
      </c>
      <c r="BF24" s="10">
        <f>+AU24*$BE24</f>
        <v>0</v>
      </c>
      <c r="BG24" s="10">
        <f t="shared" ref="BG24:BO39" si="1">+AV24*$BE24</f>
        <v>0</v>
      </c>
      <c r="BH24" s="10">
        <f t="shared" si="1"/>
        <v>0</v>
      </c>
      <c r="BI24" s="10">
        <f t="shared" si="1"/>
        <v>0</v>
      </c>
      <c r="BJ24" s="10">
        <f t="shared" si="1"/>
        <v>0</v>
      </c>
      <c r="BK24" s="10">
        <f t="shared" si="1"/>
        <v>7.5000000000000011E-2</v>
      </c>
      <c r="BL24" s="10">
        <f t="shared" si="1"/>
        <v>0</v>
      </c>
      <c r="BM24" s="10">
        <f t="shared" si="1"/>
        <v>0</v>
      </c>
      <c r="BN24" s="10">
        <f t="shared" si="1"/>
        <v>0</v>
      </c>
      <c r="BO24" s="10">
        <f t="shared" si="1"/>
        <v>0</v>
      </c>
      <c r="BQ24" s="1" t="s">
        <v>1064</v>
      </c>
      <c r="BR24" s="1" t="s">
        <v>1045</v>
      </c>
      <c r="BS24" s="1">
        <v>20</v>
      </c>
      <c r="BT24" s="1">
        <v>123</v>
      </c>
      <c r="BW24" s="1">
        <v>20</v>
      </c>
      <c r="BX24" s="1">
        <v>11</v>
      </c>
      <c r="BY24" s="1">
        <v>2</v>
      </c>
      <c r="BZ24" s="1">
        <v>4</v>
      </c>
      <c r="CC24" s="10">
        <f>(+BT24-BS24)/1000</f>
        <v>0.10299999999999999</v>
      </c>
      <c r="CD24" s="10">
        <f t="shared" ref="CD24:CK24" si="2">+$CC24*BU24</f>
        <v>0</v>
      </c>
      <c r="CE24" s="10">
        <f t="shared" si="2"/>
        <v>0</v>
      </c>
      <c r="CF24" s="10">
        <f t="shared" si="2"/>
        <v>2.06</v>
      </c>
      <c r="CG24" s="10">
        <f t="shared" si="2"/>
        <v>1.133</v>
      </c>
      <c r="CH24" s="10">
        <f t="shared" si="2"/>
        <v>0.20599999999999999</v>
      </c>
      <c r="CI24" s="10">
        <f t="shared" si="2"/>
        <v>0.41199999999999998</v>
      </c>
      <c r="CJ24" s="10">
        <f t="shared" si="2"/>
        <v>0</v>
      </c>
      <c r="CK24" s="10">
        <f t="shared" si="2"/>
        <v>0</v>
      </c>
      <c r="CL24" s="10"/>
      <c r="CM24" s="1" t="s">
        <v>1052</v>
      </c>
      <c r="CN24" s="1" t="s">
        <v>1050</v>
      </c>
      <c r="CO24" s="1">
        <v>120</v>
      </c>
      <c r="CP24" s="1">
        <v>190.5</v>
      </c>
      <c r="CT24" s="1">
        <v>45</v>
      </c>
      <c r="CU24" s="10">
        <f t="shared" ref="CU24:CU31" si="3">(+CP24-CO24)/1000</f>
        <v>7.0499999999999993E-2</v>
      </c>
      <c r="CV24" s="1">
        <f>+$CU24*CQ24</f>
        <v>0</v>
      </c>
      <c r="CW24" s="1">
        <f t="shared" ref="CW24:CW37" si="4">+$CU24*CR24</f>
        <v>0</v>
      </c>
      <c r="CX24" s="1">
        <f t="shared" ref="CX24:CX37" si="5">+$CU24*CS24</f>
        <v>0</v>
      </c>
      <c r="CY24" s="1">
        <f t="shared" ref="CY24:CY37" si="6">+$CU24*CT24</f>
        <v>3.1724999999999999</v>
      </c>
    </row>
    <row r="25" spans="2:103" ht="43.2">
      <c r="B25" s="587" t="s">
        <v>850</v>
      </c>
      <c r="C25" s="587" t="s">
        <v>981</v>
      </c>
      <c r="D25" s="587" t="s">
        <v>982</v>
      </c>
      <c r="E25" s="587" t="s">
        <v>983</v>
      </c>
      <c r="F25" s="587" t="s">
        <v>984</v>
      </c>
      <c r="H25" s="587" t="s">
        <v>985</v>
      </c>
      <c r="I25" s="587" t="s">
        <v>986</v>
      </c>
      <c r="J25" s="587" t="s">
        <v>987</v>
      </c>
      <c r="K25" s="587" t="s">
        <v>981</v>
      </c>
      <c r="N25" s="1" t="s">
        <v>1046</v>
      </c>
      <c r="O25" s="1">
        <v>100</v>
      </c>
      <c r="P25" s="1">
        <v>190</v>
      </c>
      <c r="Q25" s="1">
        <v>18</v>
      </c>
      <c r="R25" s="1">
        <v>1</v>
      </c>
      <c r="S25" s="1">
        <v>3</v>
      </c>
      <c r="T25" s="1">
        <v>1</v>
      </c>
      <c r="AC25" s="10">
        <f t="shared" ref="AC25:AC88" si="7">(+P25-O25)/1000</f>
        <v>0.09</v>
      </c>
      <c r="AD25" s="10">
        <f t="shared" ref="AD25:AG88" si="8">+$AC25*Q25</f>
        <v>1.6199999999999999</v>
      </c>
      <c r="AE25" s="10">
        <f t="shared" si="8"/>
        <v>0.09</v>
      </c>
      <c r="AF25" s="10">
        <f t="shared" si="8"/>
        <v>0.27</v>
      </c>
      <c r="AG25" s="10">
        <f t="shared" si="8"/>
        <v>0.09</v>
      </c>
      <c r="AH25" s="10">
        <f t="shared" ref="AH25:AK88" si="9">+$AC25*U25</f>
        <v>0</v>
      </c>
      <c r="AI25" s="10">
        <f t="shared" si="9"/>
        <v>0</v>
      </c>
      <c r="AJ25" s="10">
        <f t="shared" si="9"/>
        <v>0</v>
      </c>
      <c r="AK25" s="10">
        <f t="shared" si="9"/>
        <v>0</v>
      </c>
      <c r="AL25" s="10">
        <f t="shared" ref="AL25:AO88" si="10">+$AC25*Y25</f>
        <v>0</v>
      </c>
      <c r="AM25" s="10">
        <f t="shared" si="10"/>
        <v>0</v>
      </c>
      <c r="AN25" s="10">
        <f t="shared" si="10"/>
        <v>0</v>
      </c>
      <c r="AO25" s="10">
        <f t="shared" si="10"/>
        <v>0</v>
      </c>
      <c r="AR25" s="1" t="s">
        <v>1046</v>
      </c>
      <c r="AS25" s="1">
        <v>100</v>
      </c>
      <c r="AT25" s="1">
        <v>190</v>
      </c>
      <c r="AX25" s="1">
        <v>6</v>
      </c>
      <c r="AY25" s="1">
        <v>1</v>
      </c>
      <c r="BE25" s="10">
        <f t="shared" ref="BE25:BE80" si="11">(+AT25-AS25)/1000</f>
        <v>0.09</v>
      </c>
      <c r="BF25" s="10">
        <f t="shared" ref="BF25:BF80" si="12">+AU25*$BE25</f>
        <v>0</v>
      </c>
      <c r="BG25" s="10">
        <f t="shared" si="1"/>
        <v>0</v>
      </c>
      <c r="BH25" s="10">
        <f t="shared" si="1"/>
        <v>0</v>
      </c>
      <c r="BI25" s="10">
        <f t="shared" si="1"/>
        <v>0.54</v>
      </c>
      <c r="BJ25" s="10">
        <f t="shared" si="1"/>
        <v>0.09</v>
      </c>
      <c r="BK25" s="10">
        <f t="shared" si="1"/>
        <v>0</v>
      </c>
      <c r="BL25" s="10">
        <f t="shared" si="1"/>
        <v>0</v>
      </c>
      <c r="BM25" s="10">
        <f t="shared" si="1"/>
        <v>0</v>
      </c>
      <c r="BN25" s="10">
        <f t="shared" si="1"/>
        <v>0</v>
      </c>
      <c r="BO25" s="10">
        <f t="shared" si="1"/>
        <v>0</v>
      </c>
      <c r="BR25" s="1" t="s">
        <v>1049</v>
      </c>
      <c r="BS25" s="1">
        <v>20</v>
      </c>
      <c r="BT25" s="1">
        <v>90</v>
      </c>
      <c r="BV25" s="1">
        <v>1</v>
      </c>
      <c r="BW25" s="1">
        <v>12</v>
      </c>
      <c r="BX25" s="1">
        <v>42</v>
      </c>
      <c r="BY25" s="1">
        <v>27</v>
      </c>
      <c r="BZ25" s="1">
        <v>1</v>
      </c>
      <c r="CC25" s="10">
        <f t="shared" ref="CC25:CC66" si="13">(+BT25-BS25)/1000</f>
        <v>7.0000000000000007E-2</v>
      </c>
      <c r="CD25" s="10">
        <f t="shared" ref="CD25:CJ66" si="14">+$CC25*BU25</f>
        <v>0</v>
      </c>
      <c r="CE25" s="10">
        <f t="shared" si="14"/>
        <v>7.0000000000000007E-2</v>
      </c>
      <c r="CF25" s="10">
        <f t="shared" si="14"/>
        <v>0.84000000000000008</v>
      </c>
      <c r="CG25" s="10">
        <f t="shared" si="14"/>
        <v>2.9400000000000004</v>
      </c>
      <c r="CH25" s="10">
        <f t="shared" si="14"/>
        <v>1.8900000000000001</v>
      </c>
      <c r="CI25" s="10">
        <f t="shared" si="14"/>
        <v>7.0000000000000007E-2</v>
      </c>
      <c r="CJ25" s="10">
        <f t="shared" si="14"/>
        <v>0</v>
      </c>
      <c r="CK25" s="10">
        <f t="shared" ref="CK25:CK66" si="15">+$CC25*CB25</f>
        <v>0</v>
      </c>
      <c r="CL25" s="10"/>
      <c r="CM25" s="1" t="s">
        <v>1075</v>
      </c>
      <c r="CN25" s="1" t="s">
        <v>1045</v>
      </c>
      <c r="CO25" s="1">
        <v>140</v>
      </c>
      <c r="CP25" s="1">
        <v>123</v>
      </c>
      <c r="CT25" s="1">
        <v>1</v>
      </c>
      <c r="CU25" s="10">
        <f t="shared" si="3"/>
        <v>-1.7000000000000001E-2</v>
      </c>
      <c r="CV25" s="1">
        <f t="shared" ref="CV25:CV37" si="16">+$CU25*CQ25</f>
        <v>0</v>
      </c>
      <c r="CW25" s="1">
        <f t="shared" si="4"/>
        <v>0</v>
      </c>
      <c r="CX25" s="1">
        <f t="shared" si="5"/>
        <v>0</v>
      </c>
      <c r="CY25" s="1">
        <f t="shared" si="6"/>
        <v>-1.7000000000000001E-2</v>
      </c>
    </row>
    <row r="26" spans="2:103">
      <c r="B26" s="587"/>
      <c r="C26" s="587" t="s">
        <v>988</v>
      </c>
      <c r="D26" s="587" t="s">
        <v>989</v>
      </c>
      <c r="E26" s="587" t="s">
        <v>990</v>
      </c>
      <c r="F26" s="587" t="s">
        <v>991</v>
      </c>
      <c r="H26" s="587"/>
      <c r="I26" s="587" t="s">
        <v>992</v>
      </c>
      <c r="J26" s="587" t="s">
        <v>993</v>
      </c>
      <c r="K26" s="587" t="s">
        <v>994</v>
      </c>
      <c r="N26" s="1" t="s">
        <v>1047</v>
      </c>
      <c r="O26" s="1">
        <v>100</v>
      </c>
      <c r="P26" s="1">
        <v>255</v>
      </c>
      <c r="V26" s="1">
        <v>1</v>
      </c>
      <c r="AC26" s="10">
        <f t="shared" si="7"/>
        <v>0.155</v>
      </c>
      <c r="AD26" s="10">
        <f t="shared" si="8"/>
        <v>0</v>
      </c>
      <c r="AE26" s="10">
        <f t="shared" si="8"/>
        <v>0</v>
      </c>
      <c r="AF26" s="10">
        <f t="shared" si="8"/>
        <v>0</v>
      </c>
      <c r="AG26" s="10">
        <f t="shared" si="8"/>
        <v>0</v>
      </c>
      <c r="AH26" s="10">
        <f t="shared" si="9"/>
        <v>0</v>
      </c>
      <c r="AI26" s="10">
        <f t="shared" si="9"/>
        <v>0.155</v>
      </c>
      <c r="AJ26" s="10">
        <f t="shared" si="9"/>
        <v>0</v>
      </c>
      <c r="AK26" s="10">
        <f t="shared" si="9"/>
        <v>0</v>
      </c>
      <c r="AL26" s="10">
        <f t="shared" si="10"/>
        <v>0</v>
      </c>
      <c r="AM26" s="10">
        <f t="shared" si="10"/>
        <v>0</v>
      </c>
      <c r="AN26" s="10">
        <f t="shared" si="10"/>
        <v>0</v>
      </c>
      <c r="AO26" s="10">
        <f t="shared" si="10"/>
        <v>0</v>
      </c>
      <c r="AR26" s="1" t="s">
        <v>1047</v>
      </c>
      <c r="AS26" s="1">
        <v>100</v>
      </c>
      <c r="AT26" s="1">
        <v>255</v>
      </c>
      <c r="AV26" s="1">
        <v>1</v>
      </c>
      <c r="BA26" s="1">
        <v>1</v>
      </c>
      <c r="BE26" s="10">
        <f t="shared" si="11"/>
        <v>0.155</v>
      </c>
      <c r="BF26" s="10">
        <f t="shared" si="12"/>
        <v>0</v>
      </c>
      <c r="BG26" s="10">
        <f t="shared" si="1"/>
        <v>0.155</v>
      </c>
      <c r="BH26" s="10">
        <f t="shared" si="1"/>
        <v>0</v>
      </c>
      <c r="BI26" s="10">
        <f t="shared" si="1"/>
        <v>0</v>
      </c>
      <c r="BJ26" s="10">
        <f t="shared" si="1"/>
        <v>0</v>
      </c>
      <c r="BK26" s="10">
        <f t="shared" si="1"/>
        <v>0</v>
      </c>
      <c r="BL26" s="10">
        <f t="shared" si="1"/>
        <v>0.155</v>
      </c>
      <c r="BM26" s="10">
        <f t="shared" si="1"/>
        <v>0</v>
      </c>
      <c r="BN26" s="10">
        <f t="shared" si="1"/>
        <v>0</v>
      </c>
      <c r="BO26" s="10">
        <f t="shared" si="1"/>
        <v>0</v>
      </c>
      <c r="BR26" s="1" t="s">
        <v>1045</v>
      </c>
      <c r="BS26" s="1">
        <v>30</v>
      </c>
      <c r="BT26" s="1">
        <v>123</v>
      </c>
      <c r="BU26" s="1">
        <v>1</v>
      </c>
      <c r="BW26" s="1">
        <v>163</v>
      </c>
      <c r="BX26" s="1">
        <v>7</v>
      </c>
      <c r="BY26" s="1">
        <v>19</v>
      </c>
      <c r="BZ26" s="1">
        <v>1</v>
      </c>
      <c r="CB26" s="1">
        <v>10</v>
      </c>
      <c r="CC26" s="10">
        <f t="shared" si="13"/>
        <v>9.2999999999999999E-2</v>
      </c>
      <c r="CD26" s="10">
        <f t="shared" si="14"/>
        <v>9.2999999999999999E-2</v>
      </c>
      <c r="CE26" s="10">
        <f t="shared" si="14"/>
        <v>0</v>
      </c>
      <c r="CF26" s="10">
        <f t="shared" si="14"/>
        <v>15.159000000000001</v>
      </c>
      <c r="CG26" s="10">
        <f t="shared" si="14"/>
        <v>0.65100000000000002</v>
      </c>
      <c r="CH26" s="10">
        <f t="shared" si="14"/>
        <v>1.7669999999999999</v>
      </c>
      <c r="CI26" s="10">
        <f t="shared" si="14"/>
        <v>9.2999999999999999E-2</v>
      </c>
      <c r="CJ26" s="10">
        <f t="shared" si="14"/>
        <v>0</v>
      </c>
      <c r="CK26" s="10">
        <f t="shared" si="15"/>
        <v>0.92999999999999994</v>
      </c>
      <c r="CL26" s="10"/>
      <c r="CM26" s="1" t="s">
        <v>1064</v>
      </c>
      <c r="CN26" s="1" t="s">
        <v>1049</v>
      </c>
      <c r="CO26" s="1">
        <v>20</v>
      </c>
      <c r="CP26" s="1">
        <v>90</v>
      </c>
      <c r="CQ26" s="1">
        <v>1</v>
      </c>
      <c r="CU26" s="10">
        <f t="shared" si="3"/>
        <v>7.0000000000000007E-2</v>
      </c>
      <c r="CV26" s="1">
        <f t="shared" si="16"/>
        <v>7.0000000000000007E-2</v>
      </c>
      <c r="CW26" s="1">
        <f t="shared" si="4"/>
        <v>0</v>
      </c>
      <c r="CX26" s="1">
        <f t="shared" si="5"/>
        <v>0</v>
      </c>
      <c r="CY26" s="1">
        <f t="shared" si="6"/>
        <v>0</v>
      </c>
    </row>
    <row r="27" spans="2:103" ht="15.75" customHeight="1">
      <c r="B27" s="589">
        <v>43831</v>
      </c>
      <c r="C27" s="594">
        <f>+K27</f>
        <v>58.87850000000001</v>
      </c>
      <c r="D27" s="859">
        <v>0.85199999999999998</v>
      </c>
      <c r="E27" s="588">
        <f t="shared" ref="E27:E36" si="17">E28+1</f>
        <v>12</v>
      </c>
      <c r="F27" s="804">
        <f t="shared" ref="F27:F38" si="18">+E27*D27*C27</f>
        <v>601.97378400000014</v>
      </c>
      <c r="H27" s="588" t="s">
        <v>1029</v>
      </c>
      <c r="I27" s="809">
        <f>AD$100</f>
        <v>58.87850000000001</v>
      </c>
      <c r="J27" s="588">
        <v>1</v>
      </c>
      <c r="K27" s="588">
        <f>+J27*I27</f>
        <v>58.87850000000001</v>
      </c>
      <c r="N27" s="1" t="s">
        <v>1048</v>
      </c>
      <c r="O27" s="1">
        <v>100</v>
      </c>
      <c r="P27" s="1">
        <v>320</v>
      </c>
      <c r="Q27" s="1">
        <v>3</v>
      </c>
      <c r="S27" s="1">
        <v>8</v>
      </c>
      <c r="T27" s="1">
        <v>1</v>
      </c>
      <c r="AA27" s="1">
        <v>9</v>
      </c>
      <c r="AC27" s="10">
        <f t="shared" si="7"/>
        <v>0.22</v>
      </c>
      <c r="AD27" s="10">
        <f t="shared" si="8"/>
        <v>0.66</v>
      </c>
      <c r="AE27" s="10">
        <f t="shared" si="8"/>
        <v>0</v>
      </c>
      <c r="AF27" s="10">
        <f t="shared" si="8"/>
        <v>1.76</v>
      </c>
      <c r="AG27" s="10">
        <f t="shared" si="8"/>
        <v>0.22</v>
      </c>
      <c r="AH27" s="10">
        <f t="shared" si="9"/>
        <v>0</v>
      </c>
      <c r="AI27" s="10">
        <f t="shared" si="9"/>
        <v>0</v>
      </c>
      <c r="AJ27" s="10">
        <f t="shared" si="9"/>
        <v>0</v>
      </c>
      <c r="AK27" s="10">
        <f t="shared" si="9"/>
        <v>0</v>
      </c>
      <c r="AL27" s="10">
        <f t="shared" si="10"/>
        <v>0</v>
      </c>
      <c r="AM27" s="10">
        <f t="shared" si="10"/>
        <v>0</v>
      </c>
      <c r="AN27" s="10">
        <f t="shared" si="10"/>
        <v>1.98</v>
      </c>
      <c r="AO27" s="10">
        <f t="shared" si="10"/>
        <v>0</v>
      </c>
      <c r="AR27" s="1" t="s">
        <v>1050</v>
      </c>
      <c r="AS27" s="1">
        <v>100</v>
      </c>
      <c r="AT27" s="1">
        <v>190.5</v>
      </c>
      <c r="AV27" s="1">
        <v>1</v>
      </c>
      <c r="AW27" s="1">
        <v>1</v>
      </c>
      <c r="AX27" s="1">
        <v>1</v>
      </c>
      <c r="AZ27" s="1">
        <v>8</v>
      </c>
      <c r="BA27" s="1">
        <v>9</v>
      </c>
      <c r="BE27" s="10">
        <f t="shared" si="11"/>
        <v>9.0499999999999997E-2</v>
      </c>
      <c r="BF27" s="10">
        <f t="shared" si="12"/>
        <v>0</v>
      </c>
      <c r="BG27" s="10">
        <f t="shared" si="1"/>
        <v>9.0499999999999997E-2</v>
      </c>
      <c r="BH27" s="10">
        <f t="shared" si="1"/>
        <v>9.0499999999999997E-2</v>
      </c>
      <c r="BI27" s="10">
        <f t="shared" si="1"/>
        <v>9.0499999999999997E-2</v>
      </c>
      <c r="BJ27" s="10">
        <f t="shared" si="1"/>
        <v>0</v>
      </c>
      <c r="BK27" s="10">
        <f t="shared" si="1"/>
        <v>0.72399999999999998</v>
      </c>
      <c r="BL27" s="10">
        <f t="shared" si="1"/>
        <v>0.8145</v>
      </c>
      <c r="BM27" s="10">
        <f t="shared" si="1"/>
        <v>0</v>
      </c>
      <c r="BN27" s="10">
        <f t="shared" si="1"/>
        <v>0</v>
      </c>
      <c r="BO27" s="10">
        <f t="shared" si="1"/>
        <v>0</v>
      </c>
      <c r="BR27" s="1" t="s">
        <v>1046</v>
      </c>
      <c r="BS27" s="1">
        <v>30</v>
      </c>
      <c r="BT27" s="1">
        <v>190</v>
      </c>
      <c r="BU27" s="1">
        <v>2</v>
      </c>
      <c r="BV27" s="1">
        <v>1</v>
      </c>
      <c r="BW27" s="1">
        <v>4</v>
      </c>
      <c r="BX27" s="1">
        <v>10</v>
      </c>
      <c r="BY27" s="1">
        <v>1</v>
      </c>
      <c r="BZ27" s="1">
        <v>6</v>
      </c>
      <c r="CC27" s="10">
        <f t="shared" si="13"/>
        <v>0.16</v>
      </c>
      <c r="CD27" s="10">
        <f t="shared" si="14"/>
        <v>0.32</v>
      </c>
      <c r="CE27" s="10">
        <f t="shared" si="14"/>
        <v>0.16</v>
      </c>
      <c r="CF27" s="10">
        <f t="shared" si="14"/>
        <v>0.64</v>
      </c>
      <c r="CG27" s="10">
        <f t="shared" si="14"/>
        <v>1.6</v>
      </c>
      <c r="CH27" s="10">
        <f t="shared" si="14"/>
        <v>0.16</v>
      </c>
      <c r="CI27" s="10">
        <f t="shared" si="14"/>
        <v>0.96</v>
      </c>
      <c r="CJ27" s="10">
        <f t="shared" si="14"/>
        <v>0</v>
      </c>
      <c r="CK27" s="10">
        <f t="shared" si="15"/>
        <v>0</v>
      </c>
      <c r="CL27" s="10"/>
      <c r="CM27" s="1" t="s">
        <v>1098</v>
      </c>
      <c r="CN27" s="1" t="s">
        <v>1045</v>
      </c>
      <c r="CO27" s="1">
        <v>30</v>
      </c>
      <c r="CP27" s="1">
        <v>123</v>
      </c>
      <c r="CT27" s="1">
        <v>2</v>
      </c>
      <c r="CU27" s="10">
        <f t="shared" si="3"/>
        <v>9.2999999999999999E-2</v>
      </c>
      <c r="CV27" s="1">
        <f t="shared" si="16"/>
        <v>0</v>
      </c>
      <c r="CW27" s="1">
        <f t="shared" si="4"/>
        <v>0</v>
      </c>
      <c r="CX27" s="1">
        <f t="shared" si="5"/>
        <v>0</v>
      </c>
      <c r="CY27" s="1">
        <f t="shared" si="6"/>
        <v>0.186</v>
      </c>
    </row>
    <row r="28" spans="2:103" ht="15.75" customHeight="1">
      <c r="B28" s="589">
        <v>43862</v>
      </c>
      <c r="C28" s="594">
        <f t="shared" ref="C28:C38" si="19">+K28</f>
        <v>42.1875</v>
      </c>
      <c r="D28" s="859">
        <v>0.85199999999999998</v>
      </c>
      <c r="E28" s="588">
        <f t="shared" si="17"/>
        <v>11</v>
      </c>
      <c r="F28" s="804">
        <f t="shared" si="18"/>
        <v>395.38125000000002</v>
      </c>
      <c r="H28" s="588" t="s">
        <v>1029</v>
      </c>
      <c r="I28" s="809">
        <f>AE$100</f>
        <v>42.1875</v>
      </c>
      <c r="J28" s="588">
        <v>1</v>
      </c>
      <c r="K28" s="588">
        <f t="shared" ref="K28:K38" si="20">+J28*I28</f>
        <v>42.1875</v>
      </c>
      <c r="N28" s="1" t="s">
        <v>1049</v>
      </c>
      <c r="O28" s="1">
        <v>100</v>
      </c>
      <c r="P28" s="1">
        <v>90</v>
      </c>
      <c r="S28" s="1">
        <v>3</v>
      </c>
      <c r="AA28" s="1">
        <v>1</v>
      </c>
      <c r="AC28" s="10">
        <f t="shared" si="7"/>
        <v>-0.01</v>
      </c>
      <c r="AD28" s="10">
        <f t="shared" si="8"/>
        <v>0</v>
      </c>
      <c r="AE28" s="10">
        <f t="shared" si="8"/>
        <v>0</v>
      </c>
      <c r="AF28" s="10">
        <f t="shared" si="8"/>
        <v>-0.03</v>
      </c>
      <c r="AG28" s="10">
        <f t="shared" si="8"/>
        <v>0</v>
      </c>
      <c r="AH28" s="10">
        <f t="shared" si="9"/>
        <v>0</v>
      </c>
      <c r="AI28" s="10">
        <f t="shared" si="9"/>
        <v>0</v>
      </c>
      <c r="AJ28" s="10">
        <f t="shared" si="9"/>
        <v>0</v>
      </c>
      <c r="AK28" s="10">
        <f t="shared" si="9"/>
        <v>0</v>
      </c>
      <c r="AL28" s="10">
        <f t="shared" si="10"/>
        <v>0</v>
      </c>
      <c r="AM28" s="10">
        <f t="shared" si="10"/>
        <v>0</v>
      </c>
      <c r="AN28" s="10">
        <f t="shared" si="10"/>
        <v>-0.01</v>
      </c>
      <c r="AO28" s="10">
        <f t="shared" si="10"/>
        <v>0</v>
      </c>
      <c r="AQ28" s="1" t="s">
        <v>1051</v>
      </c>
      <c r="AR28" s="1" t="s">
        <v>1047</v>
      </c>
      <c r="AS28" s="1">
        <v>110</v>
      </c>
      <c r="AT28" s="1">
        <v>255</v>
      </c>
      <c r="AV28" s="1">
        <v>1</v>
      </c>
      <c r="BE28" s="10">
        <f t="shared" si="11"/>
        <v>0.14499999999999999</v>
      </c>
      <c r="BF28" s="10">
        <f t="shared" si="12"/>
        <v>0</v>
      </c>
      <c r="BG28" s="10">
        <f t="shared" si="1"/>
        <v>0.14499999999999999</v>
      </c>
      <c r="BH28" s="10">
        <f t="shared" si="1"/>
        <v>0</v>
      </c>
      <c r="BI28" s="10">
        <f t="shared" si="1"/>
        <v>0</v>
      </c>
      <c r="BJ28" s="10">
        <f t="shared" si="1"/>
        <v>0</v>
      </c>
      <c r="BK28" s="10">
        <f t="shared" si="1"/>
        <v>0</v>
      </c>
      <c r="BL28" s="10">
        <f t="shared" si="1"/>
        <v>0</v>
      </c>
      <c r="BM28" s="10">
        <f t="shared" si="1"/>
        <v>0</v>
      </c>
      <c r="BN28" s="10">
        <f t="shared" si="1"/>
        <v>0</v>
      </c>
      <c r="BO28" s="10">
        <f t="shared" si="1"/>
        <v>0</v>
      </c>
      <c r="BR28" s="1" t="s">
        <v>1047</v>
      </c>
      <c r="BS28" s="1">
        <v>30</v>
      </c>
      <c r="BT28" s="1">
        <v>255</v>
      </c>
      <c r="BU28" s="1">
        <v>1</v>
      </c>
      <c r="CC28" s="10">
        <f t="shared" si="13"/>
        <v>0.22500000000000001</v>
      </c>
      <c r="CD28" s="10">
        <f t="shared" si="14"/>
        <v>0.22500000000000001</v>
      </c>
      <c r="CE28" s="10">
        <f t="shared" si="14"/>
        <v>0</v>
      </c>
      <c r="CF28" s="10">
        <f t="shared" si="14"/>
        <v>0</v>
      </c>
      <c r="CG28" s="10">
        <f t="shared" si="14"/>
        <v>0</v>
      </c>
      <c r="CH28" s="10">
        <f t="shared" si="14"/>
        <v>0</v>
      </c>
      <c r="CI28" s="10">
        <f t="shared" si="14"/>
        <v>0</v>
      </c>
      <c r="CJ28" s="10">
        <f t="shared" ref="CJ28:CJ66" si="21">+$CC28*CA28</f>
        <v>0</v>
      </c>
      <c r="CK28" s="10">
        <f t="shared" si="15"/>
        <v>0</v>
      </c>
      <c r="CL28" s="10"/>
      <c r="CN28" s="1" t="s">
        <v>1048</v>
      </c>
      <c r="CO28" s="1">
        <v>30</v>
      </c>
      <c r="CP28" s="1">
        <v>320</v>
      </c>
      <c r="CT28" s="1">
        <v>3</v>
      </c>
      <c r="CU28" s="10">
        <f t="shared" si="3"/>
        <v>0.28999999999999998</v>
      </c>
      <c r="CV28" s="1">
        <f t="shared" si="16"/>
        <v>0</v>
      </c>
      <c r="CW28" s="1">
        <f t="shared" si="4"/>
        <v>0</v>
      </c>
      <c r="CX28" s="1">
        <f t="shared" si="5"/>
        <v>0</v>
      </c>
      <c r="CY28" s="1">
        <f t="shared" si="6"/>
        <v>0.86999999999999988</v>
      </c>
    </row>
    <row r="29" spans="2:103" ht="15.75" customHeight="1">
      <c r="B29" s="589">
        <v>43891</v>
      </c>
      <c r="C29" s="594">
        <f t="shared" si="19"/>
        <v>28.069500000000001</v>
      </c>
      <c r="D29" s="859">
        <v>0.85199999999999998</v>
      </c>
      <c r="E29" s="588">
        <f t="shared" si="17"/>
        <v>10</v>
      </c>
      <c r="F29" s="804">
        <f t="shared" si="18"/>
        <v>239.15214</v>
      </c>
      <c r="H29" s="588" t="s">
        <v>1029</v>
      </c>
      <c r="I29" s="809">
        <f>AF$100</f>
        <v>28.069500000000001</v>
      </c>
      <c r="J29" s="588">
        <v>1</v>
      </c>
      <c r="K29" s="588">
        <f t="shared" si="20"/>
        <v>28.069500000000001</v>
      </c>
      <c r="N29" s="1" t="s">
        <v>1050</v>
      </c>
      <c r="O29" s="1">
        <v>100</v>
      </c>
      <c r="P29" s="1">
        <v>190.5</v>
      </c>
      <c r="Q29" s="1">
        <v>8</v>
      </c>
      <c r="R29" s="1">
        <v>1</v>
      </c>
      <c r="S29" s="1">
        <v>1</v>
      </c>
      <c r="T29" s="1">
        <v>1</v>
      </c>
      <c r="AC29" s="10">
        <f t="shared" si="7"/>
        <v>9.0499999999999997E-2</v>
      </c>
      <c r="AD29" s="10">
        <f t="shared" si="8"/>
        <v>0.72399999999999998</v>
      </c>
      <c r="AE29" s="10">
        <f t="shared" si="8"/>
        <v>9.0499999999999997E-2</v>
      </c>
      <c r="AF29" s="10">
        <f t="shared" si="8"/>
        <v>9.0499999999999997E-2</v>
      </c>
      <c r="AG29" s="10">
        <f t="shared" si="8"/>
        <v>9.0499999999999997E-2</v>
      </c>
      <c r="AH29" s="10">
        <f t="shared" si="9"/>
        <v>0</v>
      </c>
      <c r="AI29" s="10">
        <f t="shared" si="9"/>
        <v>0</v>
      </c>
      <c r="AJ29" s="10">
        <f t="shared" si="9"/>
        <v>0</v>
      </c>
      <c r="AK29" s="10">
        <f t="shared" si="9"/>
        <v>0</v>
      </c>
      <c r="AL29" s="10">
        <f t="shared" si="10"/>
        <v>0</v>
      </c>
      <c r="AM29" s="10">
        <f t="shared" si="10"/>
        <v>0</v>
      </c>
      <c r="AN29" s="10">
        <f t="shared" si="10"/>
        <v>0</v>
      </c>
      <c r="AO29" s="10">
        <f t="shared" si="10"/>
        <v>0</v>
      </c>
      <c r="AR29" s="1" t="s">
        <v>1053</v>
      </c>
      <c r="AS29" s="1">
        <v>110</v>
      </c>
      <c r="AT29" s="1">
        <v>490</v>
      </c>
      <c r="AV29" s="1">
        <v>1</v>
      </c>
      <c r="BE29" s="10">
        <f t="shared" si="11"/>
        <v>0.38</v>
      </c>
      <c r="BF29" s="10">
        <f t="shared" si="12"/>
        <v>0</v>
      </c>
      <c r="BG29" s="10">
        <f t="shared" si="1"/>
        <v>0.38</v>
      </c>
      <c r="BH29" s="10">
        <f t="shared" si="1"/>
        <v>0</v>
      </c>
      <c r="BI29" s="10">
        <f t="shared" si="1"/>
        <v>0</v>
      </c>
      <c r="BJ29" s="10">
        <f t="shared" si="1"/>
        <v>0</v>
      </c>
      <c r="BK29" s="10">
        <f t="shared" si="1"/>
        <v>0</v>
      </c>
      <c r="BL29" s="10">
        <f t="shared" si="1"/>
        <v>0</v>
      </c>
      <c r="BM29" s="10">
        <f t="shared" si="1"/>
        <v>0</v>
      </c>
      <c r="BN29" s="10">
        <f t="shared" si="1"/>
        <v>0</v>
      </c>
      <c r="BO29" s="10">
        <f t="shared" si="1"/>
        <v>0</v>
      </c>
      <c r="BR29" s="1" t="s">
        <v>1048</v>
      </c>
      <c r="BS29" s="1">
        <v>30</v>
      </c>
      <c r="BT29" s="1">
        <v>320</v>
      </c>
      <c r="BW29" s="1">
        <v>3</v>
      </c>
      <c r="CC29" s="10">
        <f t="shared" si="13"/>
        <v>0.28999999999999998</v>
      </c>
      <c r="CD29" s="10">
        <f t="shared" si="14"/>
        <v>0</v>
      </c>
      <c r="CE29" s="10">
        <f t="shared" si="14"/>
        <v>0</v>
      </c>
      <c r="CF29" s="10">
        <f t="shared" si="14"/>
        <v>0.86999999999999988</v>
      </c>
      <c r="CG29" s="10">
        <f t="shared" si="14"/>
        <v>0</v>
      </c>
      <c r="CH29" s="10">
        <f t="shared" si="14"/>
        <v>0</v>
      </c>
      <c r="CI29" s="10">
        <f t="shared" si="14"/>
        <v>0</v>
      </c>
      <c r="CJ29" s="10">
        <f t="shared" si="21"/>
        <v>0</v>
      </c>
      <c r="CK29" s="10">
        <f t="shared" si="15"/>
        <v>0</v>
      </c>
      <c r="CL29" s="10"/>
      <c r="CN29" s="1" t="s">
        <v>1049</v>
      </c>
      <c r="CO29" s="1">
        <v>30</v>
      </c>
      <c r="CP29" s="1">
        <v>90</v>
      </c>
      <c r="CS29" s="1">
        <v>5</v>
      </c>
      <c r="CT29" s="1">
        <v>3</v>
      </c>
      <c r="CU29" s="10">
        <f t="shared" si="3"/>
        <v>0.06</v>
      </c>
      <c r="CV29" s="1">
        <f t="shared" si="16"/>
        <v>0</v>
      </c>
      <c r="CW29" s="1">
        <f t="shared" si="4"/>
        <v>0</v>
      </c>
      <c r="CX29" s="1">
        <f t="shared" si="5"/>
        <v>0.3</v>
      </c>
      <c r="CY29" s="1">
        <f t="shared" si="6"/>
        <v>0.18</v>
      </c>
    </row>
    <row r="30" spans="2:103" ht="15.75" customHeight="1">
      <c r="B30" s="589">
        <v>43922</v>
      </c>
      <c r="C30" s="594">
        <f t="shared" si="19"/>
        <v>9.2219999999999995</v>
      </c>
      <c r="D30" s="859">
        <v>0.85199999999999998</v>
      </c>
      <c r="E30" s="588">
        <f t="shared" si="17"/>
        <v>9</v>
      </c>
      <c r="F30" s="804">
        <f t="shared" si="18"/>
        <v>70.714296000000004</v>
      </c>
      <c r="H30" s="588" t="s">
        <v>1029</v>
      </c>
      <c r="I30" s="809">
        <f>AG$100</f>
        <v>9.2219999999999995</v>
      </c>
      <c r="J30" s="588">
        <v>1</v>
      </c>
      <c r="K30" s="588">
        <f t="shared" si="20"/>
        <v>9.2219999999999995</v>
      </c>
      <c r="M30" s="1" t="s">
        <v>1051</v>
      </c>
      <c r="N30" s="1" t="s">
        <v>1045</v>
      </c>
      <c r="O30" s="1">
        <v>110</v>
      </c>
      <c r="P30" s="1">
        <v>123</v>
      </c>
      <c r="R30" s="1">
        <v>1</v>
      </c>
      <c r="AC30" s="10">
        <f t="shared" si="7"/>
        <v>1.2999999999999999E-2</v>
      </c>
      <c r="AD30" s="10">
        <f t="shared" si="8"/>
        <v>0</v>
      </c>
      <c r="AE30" s="10">
        <f t="shared" si="8"/>
        <v>1.2999999999999999E-2</v>
      </c>
      <c r="AF30" s="10">
        <f t="shared" si="8"/>
        <v>0</v>
      </c>
      <c r="AG30" s="10">
        <f t="shared" si="8"/>
        <v>0</v>
      </c>
      <c r="AH30" s="10">
        <f t="shared" si="9"/>
        <v>0</v>
      </c>
      <c r="AI30" s="10">
        <f t="shared" si="9"/>
        <v>0</v>
      </c>
      <c r="AJ30" s="10">
        <f t="shared" si="9"/>
        <v>0</v>
      </c>
      <c r="AK30" s="10">
        <f t="shared" si="9"/>
        <v>0</v>
      </c>
      <c r="AL30" s="10">
        <f t="shared" si="10"/>
        <v>0</v>
      </c>
      <c r="AM30" s="10">
        <f t="shared" si="10"/>
        <v>0</v>
      </c>
      <c r="AN30" s="10">
        <f t="shared" si="10"/>
        <v>0</v>
      </c>
      <c r="AO30" s="10">
        <f t="shared" si="10"/>
        <v>0</v>
      </c>
      <c r="AR30" s="1" t="s">
        <v>1049</v>
      </c>
      <c r="AS30" s="1">
        <v>110</v>
      </c>
      <c r="AT30" s="1">
        <v>90</v>
      </c>
      <c r="AW30" s="1">
        <v>1</v>
      </c>
      <c r="BE30" s="10">
        <f t="shared" si="11"/>
        <v>-0.02</v>
      </c>
      <c r="BF30" s="10">
        <f t="shared" si="12"/>
        <v>0</v>
      </c>
      <c r="BG30" s="10">
        <f t="shared" si="1"/>
        <v>0</v>
      </c>
      <c r="BH30" s="10">
        <f t="shared" si="1"/>
        <v>-0.02</v>
      </c>
      <c r="BI30" s="10">
        <f t="shared" si="1"/>
        <v>0</v>
      </c>
      <c r="BJ30" s="10">
        <f t="shared" si="1"/>
        <v>0</v>
      </c>
      <c r="BK30" s="10">
        <f t="shared" si="1"/>
        <v>0</v>
      </c>
      <c r="BL30" s="10">
        <f t="shared" si="1"/>
        <v>0</v>
      </c>
      <c r="BM30" s="10">
        <f t="shared" si="1"/>
        <v>0</v>
      </c>
      <c r="BN30" s="10">
        <f t="shared" si="1"/>
        <v>0</v>
      </c>
      <c r="BO30" s="10">
        <f t="shared" si="1"/>
        <v>0</v>
      </c>
      <c r="BR30" s="1" t="s">
        <v>1066</v>
      </c>
      <c r="BS30" s="1">
        <v>30</v>
      </c>
      <c r="BT30" s="1">
        <v>40</v>
      </c>
      <c r="BW30" s="1">
        <v>1</v>
      </c>
      <c r="CC30" s="10">
        <f t="shared" si="13"/>
        <v>0.01</v>
      </c>
      <c r="CD30" s="10">
        <f t="shared" si="14"/>
        <v>0</v>
      </c>
      <c r="CE30" s="10">
        <f t="shared" si="14"/>
        <v>0</v>
      </c>
      <c r="CF30" s="10">
        <f t="shared" si="14"/>
        <v>0.01</v>
      </c>
      <c r="CG30" s="10">
        <f t="shared" si="14"/>
        <v>0</v>
      </c>
      <c r="CH30" s="10">
        <f t="shared" si="14"/>
        <v>0</v>
      </c>
      <c r="CI30" s="10">
        <f t="shared" si="14"/>
        <v>0</v>
      </c>
      <c r="CJ30" s="10">
        <f t="shared" si="21"/>
        <v>0</v>
      </c>
      <c r="CK30" s="10">
        <f t="shared" si="15"/>
        <v>0</v>
      </c>
      <c r="CL30" s="10"/>
      <c r="CN30" s="1" t="s">
        <v>1050</v>
      </c>
      <c r="CO30" s="1">
        <v>30</v>
      </c>
      <c r="CP30" s="1">
        <v>190.5</v>
      </c>
      <c r="CR30" s="1">
        <v>2</v>
      </c>
      <c r="CU30" s="10">
        <f t="shared" si="3"/>
        <v>0.1605</v>
      </c>
      <c r="CV30" s="1">
        <f t="shared" si="16"/>
        <v>0</v>
      </c>
      <c r="CW30" s="1">
        <f t="shared" si="4"/>
        <v>0.32100000000000001</v>
      </c>
      <c r="CX30" s="1">
        <f t="shared" si="5"/>
        <v>0</v>
      </c>
      <c r="CY30" s="1">
        <f t="shared" si="6"/>
        <v>0</v>
      </c>
    </row>
    <row r="31" spans="2:103" ht="15.75" customHeight="1">
      <c r="B31" s="589">
        <v>43952</v>
      </c>
      <c r="C31" s="594">
        <f t="shared" si="19"/>
        <v>0.46300000000000002</v>
      </c>
      <c r="D31" s="859">
        <v>0.85199999999999998</v>
      </c>
      <c r="E31" s="588">
        <f t="shared" si="17"/>
        <v>8</v>
      </c>
      <c r="F31" s="804">
        <f t="shared" si="18"/>
        <v>3.1558079999999999</v>
      </c>
      <c r="H31" s="588" t="s">
        <v>1029</v>
      </c>
      <c r="I31" s="809">
        <f>AH$100</f>
        <v>0.46300000000000002</v>
      </c>
      <c r="J31" s="588">
        <v>1</v>
      </c>
      <c r="K31" s="588">
        <f t="shared" si="20"/>
        <v>0.46300000000000002</v>
      </c>
      <c r="N31" s="1" t="s">
        <v>1046</v>
      </c>
      <c r="O31" s="1">
        <v>110</v>
      </c>
      <c r="P31" s="1">
        <v>190</v>
      </c>
      <c r="AA31" s="1">
        <v>5</v>
      </c>
      <c r="AC31" s="10">
        <f t="shared" si="7"/>
        <v>0.08</v>
      </c>
      <c r="AD31" s="10">
        <f t="shared" si="8"/>
        <v>0</v>
      </c>
      <c r="AE31" s="10">
        <f t="shared" si="8"/>
        <v>0</v>
      </c>
      <c r="AF31" s="10">
        <f t="shared" si="8"/>
        <v>0</v>
      </c>
      <c r="AG31" s="10">
        <f t="shared" si="8"/>
        <v>0</v>
      </c>
      <c r="AH31" s="10">
        <f t="shared" si="9"/>
        <v>0</v>
      </c>
      <c r="AI31" s="10">
        <f t="shared" si="9"/>
        <v>0</v>
      </c>
      <c r="AJ31" s="10">
        <f t="shared" si="9"/>
        <v>0</v>
      </c>
      <c r="AK31" s="10">
        <f t="shared" si="9"/>
        <v>0</v>
      </c>
      <c r="AL31" s="10">
        <f t="shared" si="10"/>
        <v>0</v>
      </c>
      <c r="AM31" s="10">
        <f t="shared" si="10"/>
        <v>0</v>
      </c>
      <c r="AN31" s="10">
        <f t="shared" si="10"/>
        <v>0.4</v>
      </c>
      <c r="AO31" s="10">
        <f t="shared" si="10"/>
        <v>0</v>
      </c>
      <c r="AQ31" s="1" t="s">
        <v>1052</v>
      </c>
      <c r="AR31" s="1" t="s">
        <v>1046</v>
      </c>
      <c r="AS31" s="1">
        <v>120</v>
      </c>
      <c r="AT31" s="1">
        <v>190</v>
      </c>
      <c r="AW31" s="1">
        <v>1</v>
      </c>
      <c r="BE31" s="10">
        <f t="shared" si="11"/>
        <v>7.0000000000000007E-2</v>
      </c>
      <c r="BF31" s="10">
        <f t="shared" si="12"/>
        <v>0</v>
      </c>
      <c r="BG31" s="10">
        <f t="shared" si="1"/>
        <v>0</v>
      </c>
      <c r="BH31" s="10">
        <f t="shared" si="1"/>
        <v>7.0000000000000007E-2</v>
      </c>
      <c r="BI31" s="10">
        <f t="shared" si="1"/>
        <v>0</v>
      </c>
      <c r="BJ31" s="10">
        <f t="shared" si="1"/>
        <v>0</v>
      </c>
      <c r="BK31" s="10">
        <f t="shared" si="1"/>
        <v>0</v>
      </c>
      <c r="BL31" s="10">
        <f t="shared" si="1"/>
        <v>0</v>
      </c>
      <c r="BM31" s="10">
        <f t="shared" si="1"/>
        <v>0</v>
      </c>
      <c r="BN31" s="10">
        <f t="shared" si="1"/>
        <v>0</v>
      </c>
      <c r="BO31" s="10">
        <f t="shared" si="1"/>
        <v>0</v>
      </c>
      <c r="BR31" s="1" t="s">
        <v>1049</v>
      </c>
      <c r="BS31" s="1">
        <v>30</v>
      </c>
      <c r="BT31" s="1">
        <v>90</v>
      </c>
      <c r="BU31" s="1">
        <v>1</v>
      </c>
      <c r="BV31" s="1">
        <v>7</v>
      </c>
      <c r="BW31" s="1">
        <v>54</v>
      </c>
      <c r="BX31" s="1">
        <v>73</v>
      </c>
      <c r="BY31" s="1">
        <v>49</v>
      </c>
      <c r="CB31" s="1">
        <v>4</v>
      </c>
      <c r="CC31" s="10">
        <f t="shared" si="13"/>
        <v>0.06</v>
      </c>
      <c r="CD31" s="10">
        <f t="shared" si="14"/>
        <v>0.06</v>
      </c>
      <c r="CE31" s="10">
        <f t="shared" si="14"/>
        <v>0.42</v>
      </c>
      <c r="CF31" s="10">
        <f t="shared" si="14"/>
        <v>3.2399999999999998</v>
      </c>
      <c r="CG31" s="10">
        <f t="shared" si="14"/>
        <v>4.38</v>
      </c>
      <c r="CH31" s="10">
        <f t="shared" si="14"/>
        <v>2.94</v>
      </c>
      <c r="CI31" s="10">
        <f t="shared" si="14"/>
        <v>0</v>
      </c>
      <c r="CJ31" s="10">
        <f t="shared" si="21"/>
        <v>0</v>
      </c>
      <c r="CK31" s="10">
        <f t="shared" si="15"/>
        <v>0.24</v>
      </c>
      <c r="CL31" s="10"/>
      <c r="CM31" s="1" t="s">
        <v>1070</v>
      </c>
      <c r="CN31" s="1" t="s">
        <v>1050</v>
      </c>
      <c r="CO31" s="1">
        <v>40</v>
      </c>
      <c r="CP31" s="1">
        <v>190.5</v>
      </c>
      <c r="CT31" s="1">
        <v>11</v>
      </c>
      <c r="CU31" s="10">
        <f t="shared" si="3"/>
        <v>0.15049999999999999</v>
      </c>
      <c r="CV31" s="1">
        <f t="shared" si="16"/>
        <v>0</v>
      </c>
      <c r="CW31" s="1">
        <f t="shared" si="4"/>
        <v>0</v>
      </c>
      <c r="CX31" s="1">
        <f t="shared" si="5"/>
        <v>0</v>
      </c>
      <c r="CY31" s="1">
        <f t="shared" si="6"/>
        <v>1.6555</v>
      </c>
    </row>
    <row r="32" spans="2:103" ht="15.75" customHeight="1">
      <c r="B32" s="589">
        <v>43983</v>
      </c>
      <c r="C32" s="594">
        <f t="shared" si="19"/>
        <v>2.9715000000000003</v>
      </c>
      <c r="D32" s="859">
        <v>0.85199999999999998</v>
      </c>
      <c r="E32" s="588">
        <f t="shared" si="17"/>
        <v>7</v>
      </c>
      <c r="F32" s="804">
        <f t="shared" si="18"/>
        <v>17.722026</v>
      </c>
      <c r="H32" s="588" t="s">
        <v>1029</v>
      </c>
      <c r="I32" s="809">
        <f>AI$100</f>
        <v>2.9715000000000003</v>
      </c>
      <c r="J32" s="588">
        <v>1</v>
      </c>
      <c r="K32" s="588">
        <f t="shared" si="20"/>
        <v>2.9715000000000003</v>
      </c>
      <c r="N32" s="1" t="s">
        <v>1047</v>
      </c>
      <c r="O32" s="1">
        <v>110</v>
      </c>
      <c r="P32" s="1">
        <v>255</v>
      </c>
      <c r="AA32" s="1">
        <v>2</v>
      </c>
      <c r="AC32" s="10">
        <f t="shared" si="7"/>
        <v>0.14499999999999999</v>
      </c>
      <c r="AD32" s="10">
        <f t="shared" si="8"/>
        <v>0</v>
      </c>
      <c r="AE32" s="10">
        <f t="shared" si="8"/>
        <v>0</v>
      </c>
      <c r="AF32" s="10">
        <f t="shared" si="8"/>
        <v>0</v>
      </c>
      <c r="AG32" s="10">
        <f t="shared" si="8"/>
        <v>0</v>
      </c>
      <c r="AH32" s="10">
        <f t="shared" si="9"/>
        <v>0</v>
      </c>
      <c r="AI32" s="10">
        <f t="shared" si="9"/>
        <v>0</v>
      </c>
      <c r="AJ32" s="10">
        <f t="shared" si="9"/>
        <v>0</v>
      </c>
      <c r="AK32" s="10">
        <f t="shared" si="9"/>
        <v>0</v>
      </c>
      <c r="AL32" s="10">
        <f t="shared" si="10"/>
        <v>0</v>
      </c>
      <c r="AM32" s="10">
        <f t="shared" si="10"/>
        <v>0</v>
      </c>
      <c r="AN32" s="10">
        <f t="shared" si="10"/>
        <v>0.28999999999999998</v>
      </c>
      <c r="AO32" s="10">
        <f t="shared" si="10"/>
        <v>0</v>
      </c>
      <c r="AR32" s="1" t="s">
        <v>1063</v>
      </c>
      <c r="AS32" s="1">
        <v>120</v>
      </c>
      <c r="AT32" s="1">
        <v>150</v>
      </c>
      <c r="AV32" s="1">
        <v>1</v>
      </c>
      <c r="BE32" s="10">
        <f t="shared" si="11"/>
        <v>0.03</v>
      </c>
      <c r="BF32" s="10">
        <f t="shared" si="12"/>
        <v>0</v>
      </c>
      <c r="BG32" s="10">
        <f t="shared" si="1"/>
        <v>0.03</v>
      </c>
      <c r="BH32" s="10">
        <f t="shared" si="1"/>
        <v>0</v>
      </c>
      <c r="BI32" s="10">
        <f t="shared" si="1"/>
        <v>0</v>
      </c>
      <c r="BJ32" s="10">
        <f t="shared" si="1"/>
        <v>0</v>
      </c>
      <c r="BK32" s="10">
        <f t="shared" si="1"/>
        <v>0</v>
      </c>
      <c r="BL32" s="10">
        <f t="shared" si="1"/>
        <v>0</v>
      </c>
      <c r="BM32" s="10">
        <f t="shared" si="1"/>
        <v>0</v>
      </c>
      <c r="BN32" s="10">
        <f t="shared" si="1"/>
        <v>0</v>
      </c>
      <c r="BO32" s="10">
        <f t="shared" si="1"/>
        <v>0</v>
      </c>
      <c r="BR32" s="1" t="s">
        <v>1059</v>
      </c>
      <c r="BS32" s="1">
        <v>30</v>
      </c>
      <c r="BT32" s="1">
        <v>70</v>
      </c>
      <c r="BW32" s="1">
        <v>1</v>
      </c>
      <c r="CC32" s="10">
        <f t="shared" si="13"/>
        <v>0.04</v>
      </c>
      <c r="CD32" s="10">
        <f t="shared" si="14"/>
        <v>0</v>
      </c>
      <c r="CE32" s="10">
        <f t="shared" si="14"/>
        <v>0</v>
      </c>
      <c r="CF32" s="10">
        <f t="shared" si="14"/>
        <v>0.04</v>
      </c>
      <c r="CG32" s="10">
        <f t="shared" si="14"/>
        <v>0</v>
      </c>
      <c r="CH32" s="10">
        <f t="shared" si="14"/>
        <v>0</v>
      </c>
      <c r="CI32" s="10">
        <f t="shared" si="14"/>
        <v>0</v>
      </c>
      <c r="CJ32" s="10">
        <f t="shared" si="21"/>
        <v>0</v>
      </c>
      <c r="CK32" s="10">
        <f t="shared" si="15"/>
        <v>0</v>
      </c>
      <c r="CL32" s="10"/>
      <c r="CM32" s="1" t="s">
        <v>1065</v>
      </c>
      <c r="CN32" s="1" t="s">
        <v>1045</v>
      </c>
      <c r="CO32" s="1">
        <v>50</v>
      </c>
      <c r="CP32" s="1">
        <v>123</v>
      </c>
      <c r="CQ32" s="1">
        <v>11</v>
      </c>
      <c r="CS32" s="1">
        <v>5</v>
      </c>
      <c r="CT32" s="1">
        <v>2</v>
      </c>
      <c r="CU32" s="10">
        <f>(+CP32-CO32)/1000</f>
        <v>7.2999999999999995E-2</v>
      </c>
      <c r="CV32" s="1">
        <f t="shared" si="16"/>
        <v>0.80299999999999994</v>
      </c>
      <c r="CW32" s="1">
        <f t="shared" si="4"/>
        <v>0</v>
      </c>
      <c r="CX32" s="1">
        <f t="shared" si="5"/>
        <v>0.36499999999999999</v>
      </c>
      <c r="CY32" s="1">
        <f t="shared" si="6"/>
        <v>0.14599999999999999</v>
      </c>
    </row>
    <row r="33" spans="2:103" ht="15.75" customHeight="1">
      <c r="B33" s="589">
        <v>44013</v>
      </c>
      <c r="C33" s="594">
        <f t="shared" si="19"/>
        <v>12.749999999999998</v>
      </c>
      <c r="D33" s="859">
        <v>0.85199999999999998</v>
      </c>
      <c r="E33" s="588">
        <f t="shared" si="17"/>
        <v>6</v>
      </c>
      <c r="F33" s="804">
        <f t="shared" si="18"/>
        <v>65.177999999999997</v>
      </c>
      <c r="H33" s="588" t="s">
        <v>1029</v>
      </c>
      <c r="I33" s="809">
        <f>AJ$100</f>
        <v>12.749999999999998</v>
      </c>
      <c r="J33" s="588">
        <v>1</v>
      </c>
      <c r="K33" s="588">
        <f t="shared" si="20"/>
        <v>12.749999999999998</v>
      </c>
      <c r="N33" s="1" t="s">
        <v>1048</v>
      </c>
      <c r="O33" s="1">
        <v>110</v>
      </c>
      <c r="P33" s="1">
        <v>320</v>
      </c>
      <c r="Q33" s="1">
        <v>1</v>
      </c>
      <c r="R33" s="1">
        <v>2</v>
      </c>
      <c r="Y33" s="1">
        <v>4</v>
      </c>
      <c r="AA33" s="1">
        <v>4</v>
      </c>
      <c r="AC33" s="10">
        <f t="shared" si="7"/>
        <v>0.21</v>
      </c>
      <c r="AD33" s="10">
        <f t="shared" si="8"/>
        <v>0.21</v>
      </c>
      <c r="AE33" s="10">
        <f t="shared" si="8"/>
        <v>0.42</v>
      </c>
      <c r="AF33" s="10">
        <f t="shared" si="8"/>
        <v>0</v>
      </c>
      <c r="AG33" s="10">
        <f t="shared" si="8"/>
        <v>0</v>
      </c>
      <c r="AH33" s="10">
        <f t="shared" si="9"/>
        <v>0</v>
      </c>
      <c r="AI33" s="10">
        <f t="shared" si="9"/>
        <v>0</v>
      </c>
      <c r="AJ33" s="10">
        <f t="shared" si="9"/>
        <v>0</v>
      </c>
      <c r="AK33" s="10">
        <f t="shared" si="9"/>
        <v>0</v>
      </c>
      <c r="AL33" s="10">
        <f t="shared" si="10"/>
        <v>0.84</v>
      </c>
      <c r="AM33" s="10">
        <f t="shared" si="10"/>
        <v>0</v>
      </c>
      <c r="AN33" s="10">
        <f t="shared" si="10"/>
        <v>0.84</v>
      </c>
      <c r="AO33" s="10">
        <f t="shared" si="10"/>
        <v>0</v>
      </c>
      <c r="AR33" s="1" t="s">
        <v>1048</v>
      </c>
      <c r="AS33" s="1">
        <v>120</v>
      </c>
      <c r="AT33" s="1">
        <v>320</v>
      </c>
      <c r="AV33" s="1">
        <v>3</v>
      </c>
      <c r="BE33" s="10">
        <f t="shared" si="11"/>
        <v>0.2</v>
      </c>
      <c r="BF33" s="10">
        <f t="shared" si="12"/>
        <v>0</v>
      </c>
      <c r="BG33" s="10">
        <f t="shared" si="1"/>
        <v>0.60000000000000009</v>
      </c>
      <c r="BH33" s="10">
        <f t="shared" si="1"/>
        <v>0</v>
      </c>
      <c r="BI33" s="10">
        <f t="shared" si="1"/>
        <v>0</v>
      </c>
      <c r="BJ33" s="10">
        <f t="shared" si="1"/>
        <v>0</v>
      </c>
      <c r="BK33" s="10">
        <f t="shared" si="1"/>
        <v>0</v>
      </c>
      <c r="BL33" s="10">
        <f t="shared" si="1"/>
        <v>0</v>
      </c>
      <c r="BM33" s="10">
        <f t="shared" si="1"/>
        <v>0</v>
      </c>
      <c r="BN33" s="10">
        <f t="shared" si="1"/>
        <v>0</v>
      </c>
      <c r="BO33" s="10">
        <f t="shared" si="1"/>
        <v>0</v>
      </c>
      <c r="BR33" s="1" t="s">
        <v>1050</v>
      </c>
      <c r="BS33" s="1">
        <v>30</v>
      </c>
      <c r="BT33" s="1">
        <v>190.5</v>
      </c>
      <c r="BV33" s="1">
        <v>1</v>
      </c>
      <c r="CC33" s="10">
        <f t="shared" si="13"/>
        <v>0.1605</v>
      </c>
      <c r="CD33" s="10">
        <f t="shared" si="14"/>
        <v>0</v>
      </c>
      <c r="CE33" s="10">
        <f t="shared" si="14"/>
        <v>0.1605</v>
      </c>
      <c r="CF33" s="10">
        <f t="shared" si="14"/>
        <v>0</v>
      </c>
      <c r="CG33" s="10">
        <f t="shared" si="14"/>
        <v>0</v>
      </c>
      <c r="CH33" s="10">
        <f t="shared" si="14"/>
        <v>0</v>
      </c>
      <c r="CI33" s="10">
        <f t="shared" si="14"/>
        <v>0</v>
      </c>
      <c r="CJ33" s="10">
        <f t="shared" si="21"/>
        <v>0</v>
      </c>
      <c r="CK33" s="10">
        <f t="shared" si="15"/>
        <v>0</v>
      </c>
      <c r="CL33" s="10"/>
      <c r="CN33" s="1" t="s">
        <v>1049</v>
      </c>
      <c r="CO33" s="1">
        <v>50</v>
      </c>
      <c r="CP33" s="1">
        <v>90</v>
      </c>
      <c r="CR33" s="1">
        <v>1</v>
      </c>
      <c r="CT33" s="1">
        <v>1</v>
      </c>
      <c r="CU33" s="10">
        <f t="shared" ref="CU33:CU37" si="22">(+CP33-CO33)/1000</f>
        <v>0.04</v>
      </c>
      <c r="CV33" s="1">
        <f t="shared" si="16"/>
        <v>0</v>
      </c>
      <c r="CW33" s="1">
        <f t="shared" si="4"/>
        <v>0.04</v>
      </c>
      <c r="CX33" s="1">
        <f t="shared" si="5"/>
        <v>0</v>
      </c>
      <c r="CY33" s="1">
        <f t="shared" si="6"/>
        <v>0.04</v>
      </c>
    </row>
    <row r="34" spans="2:103" ht="15.75" customHeight="1">
      <c r="B34" s="589">
        <v>44044</v>
      </c>
      <c r="C34" s="594">
        <f t="shared" si="19"/>
        <v>6.5125000000000002</v>
      </c>
      <c r="D34" s="859">
        <v>0.85199999999999998</v>
      </c>
      <c r="E34" s="588">
        <f t="shared" si="17"/>
        <v>5</v>
      </c>
      <c r="F34" s="804">
        <f t="shared" si="18"/>
        <v>27.74325</v>
      </c>
      <c r="H34" s="588" t="s">
        <v>1029</v>
      </c>
      <c r="I34" s="809">
        <f>AK$100</f>
        <v>6.5125000000000002</v>
      </c>
      <c r="J34" s="588">
        <v>1</v>
      </c>
      <c r="K34" s="588">
        <f t="shared" si="20"/>
        <v>6.5125000000000002</v>
      </c>
      <c r="M34" s="1" t="s">
        <v>1052</v>
      </c>
      <c r="N34" s="1" t="s">
        <v>1045</v>
      </c>
      <c r="O34" s="1">
        <v>120</v>
      </c>
      <c r="P34" s="1">
        <v>123</v>
      </c>
      <c r="Q34" s="1">
        <v>1</v>
      </c>
      <c r="R34" s="1">
        <v>1</v>
      </c>
      <c r="AC34" s="10">
        <f t="shared" si="7"/>
        <v>3.0000000000000001E-3</v>
      </c>
      <c r="AD34" s="10">
        <f t="shared" si="8"/>
        <v>3.0000000000000001E-3</v>
      </c>
      <c r="AE34" s="10">
        <f t="shared" si="8"/>
        <v>3.0000000000000001E-3</v>
      </c>
      <c r="AF34" s="10">
        <f t="shared" si="8"/>
        <v>0</v>
      </c>
      <c r="AG34" s="10">
        <f t="shared" si="8"/>
        <v>0</v>
      </c>
      <c r="AH34" s="10">
        <f t="shared" si="9"/>
        <v>0</v>
      </c>
      <c r="AI34" s="10">
        <f t="shared" si="9"/>
        <v>0</v>
      </c>
      <c r="AJ34" s="10">
        <f t="shared" si="9"/>
        <v>0</v>
      </c>
      <c r="AK34" s="10">
        <f t="shared" si="9"/>
        <v>0</v>
      </c>
      <c r="AL34" s="10">
        <f t="shared" si="10"/>
        <v>0</v>
      </c>
      <c r="AM34" s="10">
        <f t="shared" si="10"/>
        <v>0</v>
      </c>
      <c r="AN34" s="10">
        <f t="shared" si="10"/>
        <v>0</v>
      </c>
      <c r="AO34" s="10">
        <f t="shared" si="10"/>
        <v>0</v>
      </c>
      <c r="AQ34" s="1" t="s">
        <v>1064</v>
      </c>
      <c r="AR34" s="1" t="s">
        <v>1045</v>
      </c>
      <c r="AS34" s="1">
        <v>20</v>
      </c>
      <c r="AT34" s="1">
        <v>123</v>
      </c>
      <c r="AY34" s="1">
        <v>9</v>
      </c>
      <c r="AZ34" s="1">
        <v>5</v>
      </c>
      <c r="BA34" s="1">
        <v>3</v>
      </c>
      <c r="BB34" s="1">
        <v>10</v>
      </c>
      <c r="BE34" s="10">
        <f t="shared" si="11"/>
        <v>0.10299999999999999</v>
      </c>
      <c r="BF34" s="10">
        <f t="shared" si="12"/>
        <v>0</v>
      </c>
      <c r="BG34" s="10">
        <f t="shared" si="1"/>
        <v>0</v>
      </c>
      <c r="BH34" s="10">
        <f t="shared" si="1"/>
        <v>0</v>
      </c>
      <c r="BI34" s="10">
        <f t="shared" si="1"/>
        <v>0</v>
      </c>
      <c r="BJ34" s="10">
        <f t="shared" si="1"/>
        <v>0.92699999999999994</v>
      </c>
      <c r="BK34" s="10">
        <f t="shared" si="1"/>
        <v>0.51500000000000001</v>
      </c>
      <c r="BL34" s="10">
        <f t="shared" si="1"/>
        <v>0.309</v>
      </c>
      <c r="BM34" s="10">
        <f t="shared" si="1"/>
        <v>1.03</v>
      </c>
      <c r="BN34" s="10">
        <f t="shared" si="1"/>
        <v>0</v>
      </c>
      <c r="BO34" s="10">
        <f t="shared" si="1"/>
        <v>0</v>
      </c>
      <c r="BR34" s="1" t="s">
        <v>1057</v>
      </c>
      <c r="BS34" s="1">
        <v>30</v>
      </c>
      <c r="BT34" s="1">
        <v>190.5</v>
      </c>
      <c r="BY34" s="1">
        <v>2</v>
      </c>
      <c r="BZ34" s="1">
        <v>1</v>
      </c>
      <c r="CB34" s="1">
        <v>20</v>
      </c>
      <c r="CC34" s="10">
        <f t="shared" si="13"/>
        <v>0.1605</v>
      </c>
      <c r="CD34" s="10">
        <f t="shared" si="14"/>
        <v>0</v>
      </c>
      <c r="CE34" s="10">
        <f t="shared" si="14"/>
        <v>0</v>
      </c>
      <c r="CF34" s="10">
        <f t="shared" si="14"/>
        <v>0</v>
      </c>
      <c r="CG34" s="10">
        <f t="shared" si="14"/>
        <v>0</v>
      </c>
      <c r="CH34" s="10">
        <f t="shared" si="14"/>
        <v>0.32100000000000001</v>
      </c>
      <c r="CI34" s="10">
        <f t="shared" si="14"/>
        <v>0.1605</v>
      </c>
      <c r="CJ34" s="10">
        <f t="shared" si="21"/>
        <v>0</v>
      </c>
      <c r="CK34" s="10">
        <f t="shared" si="15"/>
        <v>3.21</v>
      </c>
      <c r="CL34" s="10"/>
      <c r="CN34" s="1" t="s">
        <v>1050</v>
      </c>
      <c r="CO34" s="1">
        <v>50</v>
      </c>
      <c r="CP34" s="1">
        <v>190.5</v>
      </c>
      <c r="CQ34" s="1">
        <v>1</v>
      </c>
      <c r="CT34" s="1">
        <v>68</v>
      </c>
      <c r="CU34" s="10">
        <f t="shared" si="22"/>
        <v>0.14050000000000001</v>
      </c>
      <c r="CV34" s="1">
        <f t="shared" si="16"/>
        <v>0.14050000000000001</v>
      </c>
      <c r="CW34" s="1">
        <f t="shared" si="4"/>
        <v>0</v>
      </c>
      <c r="CX34" s="1">
        <f t="shared" si="5"/>
        <v>0</v>
      </c>
      <c r="CY34" s="1">
        <f t="shared" si="6"/>
        <v>9.5540000000000003</v>
      </c>
    </row>
    <row r="35" spans="2:103" ht="15.75" customHeight="1">
      <c r="B35" s="589">
        <v>44075</v>
      </c>
      <c r="C35" s="594">
        <f t="shared" si="19"/>
        <v>1.25</v>
      </c>
      <c r="D35" s="859">
        <v>0.85199999999999998</v>
      </c>
      <c r="E35" s="588">
        <f t="shared" si="17"/>
        <v>4</v>
      </c>
      <c r="F35" s="804">
        <f t="shared" si="18"/>
        <v>4.26</v>
      </c>
      <c r="H35" s="588" t="s">
        <v>1029</v>
      </c>
      <c r="I35" s="809">
        <f>AL$100</f>
        <v>1.25</v>
      </c>
      <c r="J35" s="588">
        <v>1</v>
      </c>
      <c r="K35" s="588">
        <f t="shared" si="20"/>
        <v>1.25</v>
      </c>
      <c r="N35" s="1" t="s">
        <v>1046</v>
      </c>
      <c r="O35" s="1">
        <v>120</v>
      </c>
      <c r="P35" s="1">
        <v>190</v>
      </c>
      <c r="S35" s="1">
        <v>3</v>
      </c>
      <c r="T35" s="1">
        <v>4</v>
      </c>
      <c r="W35" s="1">
        <v>1</v>
      </c>
      <c r="AC35" s="10">
        <f t="shared" si="7"/>
        <v>7.0000000000000007E-2</v>
      </c>
      <c r="AD35" s="10">
        <f t="shared" si="8"/>
        <v>0</v>
      </c>
      <c r="AE35" s="10">
        <f t="shared" si="8"/>
        <v>0</v>
      </c>
      <c r="AF35" s="10">
        <f t="shared" si="8"/>
        <v>0.21000000000000002</v>
      </c>
      <c r="AG35" s="10">
        <f t="shared" si="8"/>
        <v>0.28000000000000003</v>
      </c>
      <c r="AH35" s="10">
        <f t="shared" si="9"/>
        <v>0</v>
      </c>
      <c r="AI35" s="10">
        <f t="shared" si="9"/>
        <v>0</v>
      </c>
      <c r="AJ35" s="10">
        <f t="shared" si="9"/>
        <v>7.0000000000000007E-2</v>
      </c>
      <c r="AK35" s="10">
        <f t="shared" si="9"/>
        <v>0</v>
      </c>
      <c r="AL35" s="10">
        <f t="shared" si="10"/>
        <v>0</v>
      </c>
      <c r="AM35" s="10">
        <f t="shared" si="10"/>
        <v>0</v>
      </c>
      <c r="AN35" s="10">
        <f t="shared" si="10"/>
        <v>0</v>
      </c>
      <c r="AO35" s="10">
        <f t="shared" si="10"/>
        <v>0</v>
      </c>
      <c r="AR35" s="1" t="s">
        <v>1046</v>
      </c>
      <c r="AS35" s="1">
        <v>20</v>
      </c>
      <c r="AT35" s="1">
        <v>190</v>
      </c>
      <c r="AX35" s="1">
        <v>19</v>
      </c>
      <c r="BB35" s="1">
        <v>2</v>
      </c>
      <c r="BD35" s="1">
        <v>3</v>
      </c>
      <c r="BE35" s="10">
        <f t="shared" si="11"/>
        <v>0.17</v>
      </c>
      <c r="BF35" s="10">
        <f t="shared" si="12"/>
        <v>0</v>
      </c>
      <c r="BG35" s="10">
        <f t="shared" si="1"/>
        <v>0</v>
      </c>
      <c r="BH35" s="10">
        <f t="shared" si="1"/>
        <v>0</v>
      </c>
      <c r="BI35" s="10">
        <f t="shared" si="1"/>
        <v>3.2300000000000004</v>
      </c>
      <c r="BJ35" s="10">
        <f t="shared" si="1"/>
        <v>0</v>
      </c>
      <c r="BK35" s="10">
        <f t="shared" si="1"/>
        <v>0</v>
      </c>
      <c r="BL35" s="10">
        <f t="shared" si="1"/>
        <v>0</v>
      </c>
      <c r="BM35" s="10">
        <f t="shared" si="1"/>
        <v>0.34</v>
      </c>
      <c r="BN35" s="10">
        <f t="shared" si="1"/>
        <v>0</v>
      </c>
      <c r="BO35" s="10">
        <f t="shared" si="1"/>
        <v>0.51</v>
      </c>
      <c r="BQ35" s="1" t="s">
        <v>1069</v>
      </c>
      <c r="BR35" s="1" t="s">
        <v>1049</v>
      </c>
      <c r="BS35" s="1">
        <v>40</v>
      </c>
      <c r="BT35" s="1">
        <v>90</v>
      </c>
      <c r="BV35" s="1">
        <v>2</v>
      </c>
      <c r="CC35" s="10">
        <f t="shared" si="13"/>
        <v>0.05</v>
      </c>
      <c r="CD35" s="10">
        <f t="shared" si="14"/>
        <v>0</v>
      </c>
      <c r="CE35" s="10">
        <f t="shared" si="14"/>
        <v>0.1</v>
      </c>
      <c r="CF35" s="10">
        <f t="shared" si="14"/>
        <v>0</v>
      </c>
      <c r="CG35" s="10">
        <f t="shared" si="14"/>
        <v>0</v>
      </c>
      <c r="CH35" s="10">
        <f t="shared" si="14"/>
        <v>0</v>
      </c>
      <c r="CI35" s="10">
        <f t="shared" si="14"/>
        <v>0</v>
      </c>
      <c r="CJ35" s="10">
        <f t="shared" si="21"/>
        <v>0</v>
      </c>
      <c r="CK35" s="10">
        <f t="shared" si="15"/>
        <v>0</v>
      </c>
      <c r="CL35" s="10"/>
      <c r="CM35" s="1" t="s">
        <v>1099</v>
      </c>
      <c r="CN35" s="1" t="s">
        <v>1046</v>
      </c>
      <c r="CO35" s="1">
        <v>60</v>
      </c>
      <c r="CP35" s="1">
        <v>190</v>
      </c>
      <c r="CR35" s="1">
        <v>2</v>
      </c>
      <c r="CU35" s="10">
        <f t="shared" si="22"/>
        <v>0.13</v>
      </c>
      <c r="CV35" s="1">
        <f t="shared" si="16"/>
        <v>0</v>
      </c>
      <c r="CW35" s="1">
        <f t="shared" si="4"/>
        <v>0.26</v>
      </c>
      <c r="CX35" s="1">
        <f t="shared" si="5"/>
        <v>0</v>
      </c>
      <c r="CY35" s="1">
        <f t="shared" si="6"/>
        <v>0</v>
      </c>
    </row>
    <row r="36" spans="2:103" ht="15.75" customHeight="1">
      <c r="B36" s="589">
        <v>44105</v>
      </c>
      <c r="C36" s="594">
        <f t="shared" si="19"/>
        <v>8.0719999999999992</v>
      </c>
      <c r="D36" s="859">
        <v>0.85199999999999998</v>
      </c>
      <c r="E36" s="588">
        <f t="shared" si="17"/>
        <v>3</v>
      </c>
      <c r="F36" s="804">
        <f t="shared" si="18"/>
        <v>20.632031999999999</v>
      </c>
      <c r="H36" s="588" t="s">
        <v>1029</v>
      </c>
      <c r="I36" s="809">
        <f>AM$100</f>
        <v>8.0719999999999992</v>
      </c>
      <c r="J36" s="588">
        <v>1</v>
      </c>
      <c r="K36" s="588">
        <f t="shared" si="20"/>
        <v>8.0719999999999992</v>
      </c>
      <c r="N36" s="1" t="s">
        <v>1047</v>
      </c>
      <c r="O36" s="1">
        <v>120</v>
      </c>
      <c r="P36" s="1">
        <v>255</v>
      </c>
      <c r="S36" s="1">
        <v>1</v>
      </c>
      <c r="T36" s="1">
        <v>2</v>
      </c>
      <c r="AC36" s="10">
        <f t="shared" si="7"/>
        <v>0.13500000000000001</v>
      </c>
      <c r="AD36" s="10">
        <f t="shared" si="8"/>
        <v>0</v>
      </c>
      <c r="AE36" s="10">
        <f t="shared" si="8"/>
        <v>0</v>
      </c>
      <c r="AF36" s="10">
        <f t="shared" si="8"/>
        <v>0.13500000000000001</v>
      </c>
      <c r="AG36" s="10">
        <f t="shared" si="8"/>
        <v>0.27</v>
      </c>
      <c r="AH36" s="10">
        <f t="shared" si="9"/>
        <v>0</v>
      </c>
      <c r="AI36" s="10">
        <f t="shared" si="9"/>
        <v>0</v>
      </c>
      <c r="AJ36" s="10">
        <f t="shared" si="9"/>
        <v>0</v>
      </c>
      <c r="AK36" s="10">
        <f t="shared" si="9"/>
        <v>0</v>
      </c>
      <c r="AL36" s="10">
        <f t="shared" si="10"/>
        <v>0</v>
      </c>
      <c r="AM36" s="10">
        <f t="shared" si="10"/>
        <v>0</v>
      </c>
      <c r="AN36" s="10">
        <f t="shared" si="10"/>
        <v>0</v>
      </c>
      <c r="AO36" s="10">
        <f t="shared" si="10"/>
        <v>0</v>
      </c>
      <c r="AR36" s="1" t="s">
        <v>1058</v>
      </c>
      <c r="AS36" s="1">
        <v>20</v>
      </c>
      <c r="AT36" s="1">
        <v>65</v>
      </c>
      <c r="AX36" s="1">
        <v>53</v>
      </c>
      <c r="AY36" s="1">
        <v>67</v>
      </c>
      <c r="BE36" s="10">
        <f t="shared" si="11"/>
        <v>4.4999999999999998E-2</v>
      </c>
      <c r="BF36" s="10">
        <f t="shared" si="12"/>
        <v>0</v>
      </c>
      <c r="BG36" s="10">
        <f t="shared" si="1"/>
        <v>0</v>
      </c>
      <c r="BH36" s="10">
        <f t="shared" si="1"/>
        <v>0</v>
      </c>
      <c r="BI36" s="10">
        <f t="shared" si="1"/>
        <v>2.3849999999999998</v>
      </c>
      <c r="BJ36" s="10">
        <f t="shared" si="1"/>
        <v>3.0149999999999997</v>
      </c>
      <c r="BK36" s="10">
        <f t="shared" si="1"/>
        <v>0</v>
      </c>
      <c r="BL36" s="10">
        <f t="shared" si="1"/>
        <v>0</v>
      </c>
      <c r="BM36" s="10">
        <f t="shared" si="1"/>
        <v>0</v>
      </c>
      <c r="BN36" s="10">
        <f t="shared" si="1"/>
        <v>0</v>
      </c>
      <c r="BO36" s="10">
        <f t="shared" si="1"/>
        <v>0</v>
      </c>
      <c r="BQ36" s="1" t="s">
        <v>1070</v>
      </c>
      <c r="BR36" s="1" t="s">
        <v>1071</v>
      </c>
      <c r="BS36" s="1">
        <v>40</v>
      </c>
      <c r="BT36" s="1">
        <v>123</v>
      </c>
      <c r="BV36" s="1">
        <v>1</v>
      </c>
      <c r="CC36" s="10">
        <f t="shared" si="13"/>
        <v>8.3000000000000004E-2</v>
      </c>
      <c r="CD36" s="10">
        <f t="shared" si="14"/>
        <v>0</v>
      </c>
      <c r="CE36" s="10">
        <f t="shared" si="14"/>
        <v>8.3000000000000004E-2</v>
      </c>
      <c r="CF36" s="10">
        <f t="shared" si="14"/>
        <v>0</v>
      </c>
      <c r="CG36" s="10">
        <f t="shared" si="14"/>
        <v>0</v>
      </c>
      <c r="CH36" s="10">
        <f t="shared" si="14"/>
        <v>0</v>
      </c>
      <c r="CI36" s="10">
        <f t="shared" si="14"/>
        <v>0</v>
      </c>
      <c r="CJ36" s="10">
        <f t="shared" si="21"/>
        <v>0</v>
      </c>
      <c r="CK36" s="10">
        <f t="shared" si="15"/>
        <v>0</v>
      </c>
      <c r="CL36" s="10"/>
      <c r="CM36" s="1" t="s">
        <v>1059</v>
      </c>
      <c r="CN36" s="1" t="s">
        <v>1045</v>
      </c>
      <c r="CO36" s="1">
        <v>70</v>
      </c>
      <c r="CP36" s="1">
        <v>123</v>
      </c>
      <c r="CT36" s="1">
        <v>1</v>
      </c>
      <c r="CU36" s="10">
        <f t="shared" si="22"/>
        <v>5.2999999999999999E-2</v>
      </c>
      <c r="CV36" s="1">
        <f t="shared" si="16"/>
        <v>0</v>
      </c>
      <c r="CW36" s="1">
        <f t="shared" si="4"/>
        <v>0</v>
      </c>
      <c r="CX36" s="1">
        <f t="shared" si="5"/>
        <v>0</v>
      </c>
      <c r="CY36" s="1">
        <f t="shared" si="6"/>
        <v>5.2999999999999999E-2</v>
      </c>
    </row>
    <row r="37" spans="2:103" ht="15.75" customHeight="1">
      <c r="B37" s="589">
        <v>44136</v>
      </c>
      <c r="C37" s="594">
        <f t="shared" si="19"/>
        <v>20.380499999999998</v>
      </c>
      <c r="D37" s="859">
        <v>0.85199999999999998</v>
      </c>
      <c r="E37" s="588">
        <f>E38+1</f>
        <v>2</v>
      </c>
      <c r="F37" s="804">
        <f t="shared" si="18"/>
        <v>34.728371999999993</v>
      </c>
      <c r="H37" s="588" t="s">
        <v>1029</v>
      </c>
      <c r="I37" s="809">
        <f>AN$100</f>
        <v>20.380499999999998</v>
      </c>
      <c r="J37" s="588">
        <v>1</v>
      </c>
      <c r="K37" s="588">
        <f t="shared" si="20"/>
        <v>20.380499999999998</v>
      </c>
      <c r="N37" s="1" t="s">
        <v>1048</v>
      </c>
      <c r="O37" s="1">
        <v>120</v>
      </c>
      <c r="P37" s="1">
        <v>320</v>
      </c>
      <c r="Q37" s="1">
        <v>6</v>
      </c>
      <c r="R37" s="1">
        <v>2</v>
      </c>
      <c r="S37" s="1">
        <v>3</v>
      </c>
      <c r="W37" s="1">
        <v>1</v>
      </c>
      <c r="AA37" s="1">
        <v>12</v>
      </c>
      <c r="AB37" s="1">
        <v>2</v>
      </c>
      <c r="AC37" s="10">
        <f t="shared" si="7"/>
        <v>0.2</v>
      </c>
      <c r="AD37" s="10">
        <f t="shared" si="8"/>
        <v>1.2000000000000002</v>
      </c>
      <c r="AE37" s="10">
        <f t="shared" si="8"/>
        <v>0.4</v>
      </c>
      <c r="AF37" s="10">
        <f t="shared" si="8"/>
        <v>0.60000000000000009</v>
      </c>
      <c r="AG37" s="10">
        <f t="shared" si="8"/>
        <v>0</v>
      </c>
      <c r="AH37" s="10">
        <f t="shared" si="9"/>
        <v>0</v>
      </c>
      <c r="AI37" s="10">
        <f t="shared" si="9"/>
        <v>0</v>
      </c>
      <c r="AJ37" s="10">
        <f t="shared" si="9"/>
        <v>0.2</v>
      </c>
      <c r="AK37" s="10">
        <f t="shared" si="9"/>
        <v>0</v>
      </c>
      <c r="AL37" s="10">
        <f t="shared" si="10"/>
        <v>0</v>
      </c>
      <c r="AM37" s="10">
        <f t="shared" si="10"/>
        <v>0</v>
      </c>
      <c r="AN37" s="10">
        <f t="shared" si="10"/>
        <v>2.4000000000000004</v>
      </c>
      <c r="AO37" s="10">
        <f t="shared" si="10"/>
        <v>0.4</v>
      </c>
      <c r="AR37" s="1" t="s">
        <v>1049</v>
      </c>
      <c r="AS37" s="1">
        <v>20</v>
      </c>
      <c r="AT37" s="1">
        <v>90</v>
      </c>
      <c r="AW37" s="1">
        <v>41</v>
      </c>
      <c r="AX37" s="1">
        <v>1</v>
      </c>
      <c r="BA37" s="1">
        <v>1</v>
      </c>
      <c r="BB37" s="1">
        <v>40</v>
      </c>
      <c r="BC37" s="1">
        <v>1</v>
      </c>
      <c r="BD37" s="1">
        <v>21</v>
      </c>
      <c r="BE37" s="10">
        <f t="shared" si="11"/>
        <v>7.0000000000000007E-2</v>
      </c>
      <c r="BF37" s="10">
        <f t="shared" si="12"/>
        <v>0</v>
      </c>
      <c r="BG37" s="10">
        <f t="shared" si="1"/>
        <v>0</v>
      </c>
      <c r="BH37" s="10">
        <f t="shared" si="1"/>
        <v>2.87</v>
      </c>
      <c r="BI37" s="10">
        <f t="shared" si="1"/>
        <v>7.0000000000000007E-2</v>
      </c>
      <c r="BJ37" s="10">
        <f t="shared" si="1"/>
        <v>0</v>
      </c>
      <c r="BK37" s="10">
        <f t="shared" si="1"/>
        <v>0</v>
      </c>
      <c r="BL37" s="10">
        <f t="shared" si="1"/>
        <v>7.0000000000000007E-2</v>
      </c>
      <c r="BM37" s="10">
        <f t="shared" si="1"/>
        <v>2.8000000000000003</v>
      </c>
      <c r="BN37" s="10">
        <f t="shared" si="1"/>
        <v>7.0000000000000007E-2</v>
      </c>
      <c r="BO37" s="10">
        <f t="shared" si="1"/>
        <v>1.4700000000000002</v>
      </c>
      <c r="BR37" s="1" t="s">
        <v>1045</v>
      </c>
      <c r="BS37" s="1">
        <v>40</v>
      </c>
      <c r="BT37" s="1">
        <v>123</v>
      </c>
      <c r="BV37" s="1">
        <v>80</v>
      </c>
      <c r="BW37" s="1">
        <v>119</v>
      </c>
      <c r="BX37" s="1">
        <v>39</v>
      </c>
      <c r="BY37" s="1">
        <v>25</v>
      </c>
      <c r="BZ37" s="1">
        <v>62</v>
      </c>
      <c r="CA37" s="1">
        <v>9</v>
      </c>
      <c r="CB37" s="1">
        <v>30</v>
      </c>
      <c r="CC37" s="10">
        <f t="shared" si="13"/>
        <v>8.3000000000000004E-2</v>
      </c>
      <c r="CD37" s="10">
        <f t="shared" si="14"/>
        <v>0</v>
      </c>
      <c r="CE37" s="10">
        <f t="shared" si="14"/>
        <v>6.6400000000000006</v>
      </c>
      <c r="CF37" s="10">
        <f t="shared" si="14"/>
        <v>9.8770000000000007</v>
      </c>
      <c r="CG37" s="10">
        <f t="shared" si="14"/>
        <v>3.2370000000000001</v>
      </c>
      <c r="CH37" s="10">
        <f t="shared" si="14"/>
        <v>2.0750000000000002</v>
      </c>
      <c r="CI37" s="10">
        <f t="shared" si="14"/>
        <v>5.1459999999999999</v>
      </c>
      <c r="CJ37" s="10">
        <f t="shared" si="21"/>
        <v>0.747</v>
      </c>
      <c r="CK37" s="10">
        <f t="shared" si="15"/>
        <v>2.4900000000000002</v>
      </c>
      <c r="CL37" s="10"/>
      <c r="CN37" s="1" t="s">
        <v>1050</v>
      </c>
      <c r="CO37" s="1">
        <v>70</v>
      </c>
      <c r="CP37" s="1">
        <v>190.5</v>
      </c>
      <c r="CR37" s="1">
        <v>1</v>
      </c>
      <c r="CU37" s="10">
        <f t="shared" si="22"/>
        <v>0.1205</v>
      </c>
      <c r="CV37" s="1">
        <f t="shared" si="16"/>
        <v>0</v>
      </c>
      <c r="CW37" s="1">
        <f t="shared" si="4"/>
        <v>0.1205</v>
      </c>
      <c r="CX37" s="1">
        <f t="shared" si="5"/>
        <v>0</v>
      </c>
      <c r="CY37" s="1">
        <f t="shared" si="6"/>
        <v>0</v>
      </c>
    </row>
    <row r="38" spans="2:103" ht="15.75" customHeight="1">
      <c r="B38" s="589">
        <v>44166</v>
      </c>
      <c r="C38" s="594">
        <f t="shared" si="19"/>
        <v>5.7530000000000001</v>
      </c>
      <c r="D38" s="859">
        <v>0.85199999999999998</v>
      </c>
      <c r="E38" s="588">
        <v>1</v>
      </c>
      <c r="F38" s="804">
        <f t="shared" si="18"/>
        <v>4.9015560000000002</v>
      </c>
      <c r="H38" s="588" t="s">
        <v>1029</v>
      </c>
      <c r="I38" s="809">
        <f>AO$100</f>
        <v>5.7530000000000001</v>
      </c>
      <c r="J38" s="588">
        <v>1</v>
      </c>
      <c r="K38" s="588">
        <f t="shared" si="20"/>
        <v>5.7530000000000001</v>
      </c>
      <c r="N38" s="1" t="s">
        <v>1053</v>
      </c>
      <c r="O38" s="1">
        <v>120</v>
      </c>
      <c r="P38" s="1">
        <v>490</v>
      </c>
      <c r="S38" s="1">
        <v>3</v>
      </c>
      <c r="T38" s="1">
        <v>3</v>
      </c>
      <c r="AC38" s="10">
        <f t="shared" si="7"/>
        <v>0.37</v>
      </c>
      <c r="AD38" s="10">
        <f t="shared" si="8"/>
        <v>0</v>
      </c>
      <c r="AE38" s="10">
        <f t="shared" si="8"/>
        <v>0</v>
      </c>
      <c r="AF38" s="10">
        <f t="shared" si="8"/>
        <v>1.1099999999999999</v>
      </c>
      <c r="AG38" s="10">
        <f t="shared" si="8"/>
        <v>1.1099999999999999</v>
      </c>
      <c r="AH38" s="10">
        <f t="shared" si="9"/>
        <v>0</v>
      </c>
      <c r="AI38" s="10">
        <f t="shared" si="9"/>
        <v>0</v>
      </c>
      <c r="AJ38" s="10">
        <f t="shared" si="9"/>
        <v>0</v>
      </c>
      <c r="AK38" s="10">
        <f t="shared" si="9"/>
        <v>0</v>
      </c>
      <c r="AL38" s="10">
        <f t="shared" si="10"/>
        <v>0</v>
      </c>
      <c r="AM38" s="10">
        <f t="shared" si="10"/>
        <v>0</v>
      </c>
      <c r="AN38" s="10">
        <f t="shared" si="10"/>
        <v>0</v>
      </c>
      <c r="AO38" s="10">
        <f t="shared" si="10"/>
        <v>0</v>
      </c>
      <c r="AR38" s="1" t="s">
        <v>1050</v>
      </c>
      <c r="AS38" s="1">
        <v>20</v>
      </c>
      <c r="AT38" s="1">
        <v>190.5</v>
      </c>
      <c r="AY38" s="1">
        <v>6</v>
      </c>
      <c r="BE38" s="10">
        <f t="shared" si="11"/>
        <v>0.17050000000000001</v>
      </c>
      <c r="BF38" s="10">
        <f t="shared" si="12"/>
        <v>0</v>
      </c>
      <c r="BG38" s="10">
        <f t="shared" si="1"/>
        <v>0</v>
      </c>
      <c r="BH38" s="10">
        <f t="shared" si="1"/>
        <v>0</v>
      </c>
      <c r="BI38" s="10">
        <f t="shared" si="1"/>
        <v>0</v>
      </c>
      <c r="BJ38" s="10">
        <f t="shared" si="1"/>
        <v>1.0230000000000001</v>
      </c>
      <c r="BK38" s="10">
        <f t="shared" si="1"/>
        <v>0</v>
      </c>
      <c r="BL38" s="10">
        <f t="shared" si="1"/>
        <v>0</v>
      </c>
      <c r="BM38" s="10">
        <f t="shared" si="1"/>
        <v>0</v>
      </c>
      <c r="BN38" s="10">
        <f t="shared" si="1"/>
        <v>0</v>
      </c>
      <c r="BO38" s="10">
        <f t="shared" si="1"/>
        <v>0</v>
      </c>
      <c r="BR38" s="1" t="s">
        <v>1072</v>
      </c>
      <c r="BS38" s="1">
        <v>40</v>
      </c>
      <c r="BT38" s="1">
        <v>100</v>
      </c>
      <c r="BV38" s="1">
        <v>1</v>
      </c>
      <c r="CC38" s="10">
        <f t="shared" si="13"/>
        <v>0.06</v>
      </c>
      <c r="CD38" s="10">
        <f t="shared" si="14"/>
        <v>0</v>
      </c>
      <c r="CE38" s="10">
        <f t="shared" si="14"/>
        <v>0.06</v>
      </c>
      <c r="CF38" s="10">
        <f t="shared" si="14"/>
        <v>0</v>
      </c>
      <c r="CG38" s="10">
        <f t="shared" si="14"/>
        <v>0</v>
      </c>
      <c r="CH38" s="10">
        <f t="shared" si="14"/>
        <v>0</v>
      </c>
      <c r="CI38" s="10">
        <f t="shared" si="14"/>
        <v>0</v>
      </c>
      <c r="CJ38" s="10">
        <f t="shared" si="21"/>
        <v>0</v>
      </c>
      <c r="CK38" s="10">
        <f t="shared" si="15"/>
        <v>0</v>
      </c>
      <c r="CL38" s="10"/>
      <c r="CQ38" s="8">
        <f>SUM(CQ24:CT37)</f>
        <v>166</v>
      </c>
      <c r="CV38" s="816">
        <f>SUM(CV24:CV37)</f>
        <v>1.0135000000000001</v>
      </c>
      <c r="CW38" s="816">
        <f>SUM(CW24:CW37)</f>
        <v>0.74150000000000005</v>
      </c>
      <c r="CX38" s="816">
        <f>SUM(CX24:CX37)</f>
        <v>0.66500000000000004</v>
      </c>
      <c r="CY38" s="816">
        <f>SUM(CY24:CY37)</f>
        <v>15.84</v>
      </c>
    </row>
    <row r="39" spans="2:103" ht="16.350000000000001" customHeight="1">
      <c r="B39" s="596" t="s">
        <v>1023</v>
      </c>
      <c r="C39" s="597"/>
      <c r="D39" s="597"/>
      <c r="E39" s="597"/>
      <c r="F39" s="805">
        <f>SUM(F27:F38)/12</f>
        <v>123.79520950000001</v>
      </c>
      <c r="H39" s="588" t="s">
        <v>1081</v>
      </c>
      <c r="I39" s="809"/>
      <c r="J39" s="588"/>
      <c r="K39" s="588"/>
      <c r="N39" s="1" t="s">
        <v>1054</v>
      </c>
      <c r="O39" s="1">
        <v>120</v>
      </c>
      <c r="P39" s="1">
        <v>67</v>
      </c>
      <c r="X39" s="1">
        <v>1</v>
      </c>
      <c r="AC39" s="10">
        <f t="shared" si="7"/>
        <v>-5.2999999999999999E-2</v>
      </c>
      <c r="AD39" s="10">
        <f t="shared" si="8"/>
        <v>0</v>
      </c>
      <c r="AE39" s="10">
        <f t="shared" si="8"/>
        <v>0</v>
      </c>
      <c r="AF39" s="10">
        <f t="shared" si="8"/>
        <v>0</v>
      </c>
      <c r="AG39" s="10">
        <f t="shared" si="8"/>
        <v>0</v>
      </c>
      <c r="AH39" s="10">
        <f t="shared" si="9"/>
        <v>0</v>
      </c>
      <c r="AI39" s="10">
        <f t="shared" si="9"/>
        <v>0</v>
      </c>
      <c r="AJ39" s="10">
        <f t="shared" si="9"/>
        <v>0</v>
      </c>
      <c r="AK39" s="10">
        <f t="shared" si="9"/>
        <v>-5.2999999999999999E-2</v>
      </c>
      <c r="AL39" s="10">
        <f t="shared" si="10"/>
        <v>0</v>
      </c>
      <c r="AM39" s="10">
        <f t="shared" si="10"/>
        <v>0</v>
      </c>
      <c r="AN39" s="10">
        <f t="shared" si="10"/>
        <v>0</v>
      </c>
      <c r="AO39" s="10">
        <f t="shared" si="10"/>
        <v>0</v>
      </c>
      <c r="AQ39" s="1" t="s">
        <v>1098</v>
      </c>
      <c r="AR39" s="1" t="s">
        <v>1045</v>
      </c>
      <c r="AS39" s="1">
        <v>30</v>
      </c>
      <c r="AT39" s="1">
        <v>123</v>
      </c>
      <c r="AU39" s="1">
        <v>1</v>
      </c>
      <c r="AV39" s="1">
        <v>3</v>
      </c>
      <c r="AY39" s="1">
        <v>19</v>
      </c>
      <c r="AZ39" s="1">
        <v>54</v>
      </c>
      <c r="BA39" s="1">
        <v>24</v>
      </c>
      <c r="BB39" s="1">
        <v>22</v>
      </c>
      <c r="BC39" s="1">
        <v>2</v>
      </c>
      <c r="BE39" s="10">
        <f t="shared" si="11"/>
        <v>9.2999999999999999E-2</v>
      </c>
      <c r="BF39" s="10">
        <f t="shared" si="12"/>
        <v>9.2999999999999999E-2</v>
      </c>
      <c r="BG39" s="10">
        <f t="shared" si="1"/>
        <v>0.27900000000000003</v>
      </c>
      <c r="BH39" s="10">
        <f t="shared" si="1"/>
        <v>0</v>
      </c>
      <c r="BI39" s="10">
        <f t="shared" si="1"/>
        <v>0</v>
      </c>
      <c r="BJ39" s="10">
        <f t="shared" si="1"/>
        <v>1.7669999999999999</v>
      </c>
      <c r="BK39" s="10">
        <f t="shared" si="1"/>
        <v>5.0220000000000002</v>
      </c>
      <c r="BL39" s="10">
        <f t="shared" si="1"/>
        <v>2.2320000000000002</v>
      </c>
      <c r="BM39" s="10">
        <f t="shared" si="1"/>
        <v>2.0459999999999998</v>
      </c>
      <c r="BN39" s="10">
        <f t="shared" si="1"/>
        <v>0.186</v>
      </c>
      <c r="BO39" s="10">
        <f t="shared" si="1"/>
        <v>0</v>
      </c>
      <c r="BR39" s="1" t="s">
        <v>1046</v>
      </c>
      <c r="BS39" s="1">
        <v>40</v>
      </c>
      <c r="BT39" s="1">
        <v>190</v>
      </c>
      <c r="BU39" s="1">
        <v>1</v>
      </c>
      <c r="BV39" s="1">
        <v>37</v>
      </c>
      <c r="BW39" s="1">
        <v>11</v>
      </c>
      <c r="BX39" s="1">
        <v>17</v>
      </c>
      <c r="BY39" s="1">
        <v>12</v>
      </c>
      <c r="BZ39" s="1">
        <v>6</v>
      </c>
      <c r="CA39" s="1">
        <v>1</v>
      </c>
      <c r="CC39" s="10">
        <f t="shared" si="13"/>
        <v>0.15</v>
      </c>
      <c r="CD39" s="10">
        <f t="shared" si="14"/>
        <v>0.15</v>
      </c>
      <c r="CE39" s="10">
        <f t="shared" si="14"/>
        <v>5.55</v>
      </c>
      <c r="CF39" s="10">
        <f t="shared" si="14"/>
        <v>1.65</v>
      </c>
      <c r="CG39" s="10">
        <f t="shared" si="14"/>
        <v>2.5499999999999998</v>
      </c>
      <c r="CH39" s="10">
        <f t="shared" si="14"/>
        <v>1.7999999999999998</v>
      </c>
      <c r="CI39" s="10">
        <f t="shared" si="14"/>
        <v>0.89999999999999991</v>
      </c>
      <c r="CJ39" s="10">
        <f t="shared" si="21"/>
        <v>0.15</v>
      </c>
      <c r="CK39" s="10">
        <f t="shared" si="15"/>
        <v>0</v>
      </c>
      <c r="CL39" s="10"/>
    </row>
    <row r="40" spans="2:103">
      <c r="B40" s="589" t="s">
        <v>1024</v>
      </c>
      <c r="C40" s="588"/>
      <c r="D40" s="806">
        <v>1</v>
      </c>
      <c r="E40" s="588"/>
      <c r="F40" s="807">
        <f>SUM(C27:C38)*D27*D40</f>
        <v>167.42651999999998</v>
      </c>
      <c r="H40" s="588"/>
      <c r="I40" s="588"/>
      <c r="J40" s="588"/>
      <c r="K40" s="588"/>
      <c r="N40" s="1" t="s">
        <v>1050</v>
      </c>
      <c r="O40" s="1">
        <v>120</v>
      </c>
      <c r="P40" s="1">
        <v>190.5</v>
      </c>
      <c r="Q40" s="1">
        <v>2</v>
      </c>
      <c r="AC40" s="10">
        <f t="shared" si="7"/>
        <v>7.0499999999999993E-2</v>
      </c>
      <c r="AD40" s="10">
        <f t="shared" si="8"/>
        <v>0.14099999999999999</v>
      </c>
      <c r="AE40" s="10">
        <f t="shared" si="8"/>
        <v>0</v>
      </c>
      <c r="AF40" s="10">
        <f t="shared" si="8"/>
        <v>0</v>
      </c>
      <c r="AG40" s="10">
        <f t="shared" si="8"/>
        <v>0</v>
      </c>
      <c r="AH40" s="10">
        <f t="shared" si="9"/>
        <v>0</v>
      </c>
      <c r="AI40" s="10">
        <f t="shared" si="9"/>
        <v>0</v>
      </c>
      <c r="AJ40" s="10">
        <f t="shared" si="9"/>
        <v>0</v>
      </c>
      <c r="AK40" s="10">
        <f t="shared" si="9"/>
        <v>0</v>
      </c>
      <c r="AL40" s="10">
        <f t="shared" si="10"/>
        <v>0</v>
      </c>
      <c r="AM40" s="10">
        <f t="shared" si="10"/>
        <v>0</v>
      </c>
      <c r="AN40" s="10">
        <f t="shared" si="10"/>
        <v>0</v>
      </c>
      <c r="AO40" s="10">
        <f t="shared" si="10"/>
        <v>0</v>
      </c>
      <c r="AR40" s="1" t="s">
        <v>1046</v>
      </c>
      <c r="AS40" s="1">
        <v>30</v>
      </c>
      <c r="AT40" s="1">
        <v>190</v>
      </c>
      <c r="AY40" s="1">
        <v>4</v>
      </c>
      <c r="BA40" s="1">
        <v>3</v>
      </c>
      <c r="BB40" s="1">
        <v>17</v>
      </c>
      <c r="BC40" s="1">
        <v>4</v>
      </c>
      <c r="BD40" s="1">
        <v>4</v>
      </c>
      <c r="BE40" s="10">
        <f t="shared" si="11"/>
        <v>0.16</v>
      </c>
      <c r="BF40" s="10">
        <f t="shared" si="12"/>
        <v>0</v>
      </c>
      <c r="BG40" s="10">
        <f t="shared" ref="BG40:BG80" si="23">+AV40*$BE40</f>
        <v>0</v>
      </c>
      <c r="BH40" s="10">
        <f t="shared" ref="BH40:BH80" si="24">+AW40*$BE40</f>
        <v>0</v>
      </c>
      <c r="BI40" s="10">
        <f t="shared" ref="BI40:BI80" si="25">+AX40*$BE40</f>
        <v>0</v>
      </c>
      <c r="BJ40" s="10">
        <f t="shared" ref="BJ40:BJ80" si="26">+AY40*$BE40</f>
        <v>0.64</v>
      </c>
      <c r="BK40" s="10">
        <f t="shared" ref="BK40:BK80" si="27">+AZ40*$BE40</f>
        <v>0</v>
      </c>
      <c r="BL40" s="10">
        <f t="shared" ref="BL40:BL80" si="28">+BA40*$BE40</f>
        <v>0.48</v>
      </c>
      <c r="BM40" s="10">
        <f t="shared" ref="BM40:BM80" si="29">+BB40*$BE40</f>
        <v>2.72</v>
      </c>
      <c r="BN40" s="10">
        <f t="shared" ref="BN40:BN80" si="30">+BC40*$BE40</f>
        <v>0.64</v>
      </c>
      <c r="BO40" s="10">
        <f t="shared" ref="BO40:BO80" si="31">+BD40*$BE40</f>
        <v>0.64</v>
      </c>
      <c r="BR40" s="1" t="s">
        <v>1048</v>
      </c>
      <c r="BS40" s="1">
        <v>40</v>
      </c>
      <c r="BT40" s="1">
        <v>320</v>
      </c>
      <c r="BZ40" s="1">
        <v>4</v>
      </c>
      <c r="CC40" s="10">
        <f t="shared" si="13"/>
        <v>0.28000000000000003</v>
      </c>
      <c r="CD40" s="10">
        <f t="shared" si="14"/>
        <v>0</v>
      </c>
      <c r="CE40" s="10">
        <f t="shared" si="14"/>
        <v>0</v>
      </c>
      <c r="CF40" s="10">
        <f t="shared" si="14"/>
        <v>0</v>
      </c>
      <c r="CG40" s="10">
        <f t="shared" si="14"/>
        <v>0</v>
      </c>
      <c r="CH40" s="10">
        <f t="shared" si="14"/>
        <v>0</v>
      </c>
      <c r="CI40" s="10">
        <f t="shared" si="14"/>
        <v>1.1200000000000001</v>
      </c>
      <c r="CJ40" s="10">
        <f t="shared" si="21"/>
        <v>0</v>
      </c>
      <c r="CK40" s="10">
        <f t="shared" si="15"/>
        <v>0</v>
      </c>
      <c r="CL40" s="10"/>
    </row>
    <row r="41" spans="2:103">
      <c r="B41" s="589" t="s">
        <v>1025</v>
      </c>
      <c r="C41" s="588"/>
      <c r="D41" s="808">
        <v>0.995</v>
      </c>
      <c r="E41" s="588"/>
      <c r="F41" s="807">
        <f>+F40*D41</f>
        <v>166.58938739999999</v>
      </c>
      <c r="H41" s="588"/>
      <c r="I41" s="588"/>
      <c r="J41" s="588"/>
      <c r="K41" s="588"/>
      <c r="M41" s="1" t="s">
        <v>1100</v>
      </c>
      <c r="N41" s="1" t="s">
        <v>1047</v>
      </c>
      <c r="O41" s="1">
        <v>130</v>
      </c>
      <c r="P41" s="1">
        <v>255</v>
      </c>
      <c r="Z41" s="1">
        <v>1</v>
      </c>
      <c r="AC41" s="10">
        <f t="shared" si="7"/>
        <v>0.125</v>
      </c>
      <c r="AD41" s="10">
        <f t="shared" si="8"/>
        <v>0</v>
      </c>
      <c r="AE41" s="10">
        <f t="shared" si="8"/>
        <v>0</v>
      </c>
      <c r="AF41" s="10">
        <f t="shared" si="8"/>
        <v>0</v>
      </c>
      <c r="AG41" s="10">
        <f t="shared" si="8"/>
        <v>0</v>
      </c>
      <c r="AH41" s="10">
        <f t="shared" si="9"/>
        <v>0</v>
      </c>
      <c r="AI41" s="10">
        <f t="shared" si="9"/>
        <v>0</v>
      </c>
      <c r="AJ41" s="10">
        <f t="shared" si="9"/>
        <v>0</v>
      </c>
      <c r="AK41" s="10">
        <f t="shared" si="9"/>
        <v>0</v>
      </c>
      <c r="AL41" s="10">
        <f t="shared" si="10"/>
        <v>0</v>
      </c>
      <c r="AM41" s="10">
        <f t="shared" si="10"/>
        <v>0.125</v>
      </c>
      <c r="AN41" s="10">
        <f t="shared" si="10"/>
        <v>0</v>
      </c>
      <c r="AO41" s="10">
        <f t="shared" si="10"/>
        <v>0</v>
      </c>
      <c r="AR41" s="1" t="s">
        <v>1047</v>
      </c>
      <c r="AS41" s="1">
        <v>30</v>
      </c>
      <c r="AT41" s="1">
        <v>255</v>
      </c>
      <c r="AY41" s="1">
        <v>1</v>
      </c>
      <c r="AZ41" s="1">
        <v>21</v>
      </c>
      <c r="BA41" s="1">
        <v>2</v>
      </c>
      <c r="BE41" s="10">
        <f t="shared" si="11"/>
        <v>0.22500000000000001</v>
      </c>
      <c r="BF41" s="10">
        <f t="shared" si="12"/>
        <v>0</v>
      </c>
      <c r="BG41" s="10">
        <f t="shared" si="23"/>
        <v>0</v>
      </c>
      <c r="BH41" s="10">
        <f t="shared" si="24"/>
        <v>0</v>
      </c>
      <c r="BI41" s="10">
        <f t="shared" si="25"/>
        <v>0</v>
      </c>
      <c r="BJ41" s="10">
        <f t="shared" si="26"/>
        <v>0.22500000000000001</v>
      </c>
      <c r="BK41" s="10">
        <f t="shared" si="27"/>
        <v>4.7250000000000005</v>
      </c>
      <c r="BL41" s="10">
        <f t="shared" si="28"/>
        <v>0.45</v>
      </c>
      <c r="BM41" s="10">
        <f t="shared" si="29"/>
        <v>0</v>
      </c>
      <c r="BN41" s="10">
        <f t="shared" si="30"/>
        <v>0</v>
      </c>
      <c r="BO41" s="10">
        <f t="shared" si="31"/>
        <v>0</v>
      </c>
      <c r="BR41" s="1" t="s">
        <v>1049</v>
      </c>
      <c r="BS41" s="1">
        <v>40</v>
      </c>
      <c r="BT41" s="1">
        <v>90</v>
      </c>
      <c r="BV41" s="1">
        <v>38</v>
      </c>
      <c r="BW41" s="1">
        <v>12</v>
      </c>
      <c r="BX41" s="1">
        <v>85</v>
      </c>
      <c r="BY41" s="1">
        <v>74</v>
      </c>
      <c r="BZ41" s="1">
        <v>10</v>
      </c>
      <c r="CA41" s="1">
        <v>2</v>
      </c>
      <c r="CC41" s="10">
        <f t="shared" si="13"/>
        <v>0.05</v>
      </c>
      <c r="CD41" s="10">
        <f t="shared" si="14"/>
        <v>0</v>
      </c>
      <c r="CE41" s="10">
        <f t="shared" si="14"/>
        <v>1.9000000000000001</v>
      </c>
      <c r="CF41" s="10">
        <f t="shared" si="14"/>
        <v>0.60000000000000009</v>
      </c>
      <c r="CG41" s="10">
        <f t="shared" si="14"/>
        <v>4.25</v>
      </c>
      <c r="CH41" s="10">
        <f t="shared" si="14"/>
        <v>3.7</v>
      </c>
      <c r="CI41" s="10">
        <f t="shared" si="14"/>
        <v>0.5</v>
      </c>
      <c r="CJ41" s="10">
        <f t="shared" si="21"/>
        <v>0.1</v>
      </c>
      <c r="CK41" s="10">
        <f t="shared" si="15"/>
        <v>0</v>
      </c>
      <c r="CL41" s="10"/>
    </row>
    <row r="42" spans="2:103">
      <c r="B42" s="589" t="s">
        <v>1026</v>
      </c>
      <c r="C42" s="588"/>
      <c r="D42" s="808">
        <v>0.995</v>
      </c>
      <c r="E42" s="588"/>
      <c r="F42" s="807">
        <f>+F41*D42</f>
        <v>165.75644046299999</v>
      </c>
      <c r="H42" s="588"/>
      <c r="I42" s="588"/>
      <c r="J42" s="588"/>
      <c r="K42" s="588"/>
      <c r="N42" s="1" t="s">
        <v>1048</v>
      </c>
      <c r="O42" s="1">
        <v>130</v>
      </c>
      <c r="P42" s="1">
        <v>320</v>
      </c>
      <c r="Q42" s="1">
        <v>1</v>
      </c>
      <c r="R42" s="1">
        <v>3</v>
      </c>
      <c r="U42" s="1">
        <v>2</v>
      </c>
      <c r="AC42" s="10">
        <f t="shared" si="7"/>
        <v>0.19</v>
      </c>
      <c r="AD42" s="10">
        <f t="shared" si="8"/>
        <v>0.19</v>
      </c>
      <c r="AE42" s="10">
        <f t="shared" si="8"/>
        <v>0.57000000000000006</v>
      </c>
      <c r="AF42" s="10">
        <f t="shared" si="8"/>
        <v>0</v>
      </c>
      <c r="AG42" s="10">
        <f t="shared" si="8"/>
        <v>0</v>
      </c>
      <c r="AH42" s="10">
        <f t="shared" si="9"/>
        <v>0.38</v>
      </c>
      <c r="AI42" s="10">
        <f t="shared" si="9"/>
        <v>0</v>
      </c>
      <c r="AJ42" s="10">
        <f t="shared" si="9"/>
        <v>0</v>
      </c>
      <c r="AK42" s="10">
        <f t="shared" si="9"/>
        <v>0</v>
      </c>
      <c r="AL42" s="10">
        <f t="shared" si="10"/>
        <v>0</v>
      </c>
      <c r="AM42" s="10">
        <f t="shared" si="10"/>
        <v>0</v>
      </c>
      <c r="AN42" s="10">
        <f t="shared" si="10"/>
        <v>0</v>
      </c>
      <c r="AO42" s="10">
        <f t="shared" si="10"/>
        <v>0</v>
      </c>
      <c r="AR42" s="1" t="s">
        <v>1048</v>
      </c>
      <c r="AS42" s="1">
        <v>30</v>
      </c>
      <c r="AT42" s="1">
        <v>320</v>
      </c>
      <c r="AY42" s="1">
        <v>2</v>
      </c>
      <c r="BE42" s="10">
        <f t="shared" si="11"/>
        <v>0.28999999999999998</v>
      </c>
      <c r="BF42" s="10">
        <f t="shared" si="12"/>
        <v>0</v>
      </c>
      <c r="BG42" s="10">
        <f t="shared" si="23"/>
        <v>0</v>
      </c>
      <c r="BH42" s="10">
        <f t="shared" si="24"/>
        <v>0</v>
      </c>
      <c r="BI42" s="10">
        <f t="shared" si="25"/>
        <v>0</v>
      </c>
      <c r="BJ42" s="10">
        <f t="shared" si="26"/>
        <v>0.57999999999999996</v>
      </c>
      <c r="BK42" s="10">
        <f t="shared" si="27"/>
        <v>0</v>
      </c>
      <c r="BL42" s="10">
        <f t="shared" si="28"/>
        <v>0</v>
      </c>
      <c r="BM42" s="10">
        <f t="shared" si="29"/>
        <v>0</v>
      </c>
      <c r="BN42" s="10">
        <f t="shared" si="30"/>
        <v>0</v>
      </c>
      <c r="BO42" s="10">
        <f t="shared" si="31"/>
        <v>0</v>
      </c>
      <c r="BR42" s="1" t="s">
        <v>1050</v>
      </c>
      <c r="BS42" s="1">
        <v>40</v>
      </c>
      <c r="BT42" s="1">
        <v>190.5</v>
      </c>
      <c r="BU42" s="1">
        <v>3</v>
      </c>
      <c r="BV42" s="1">
        <v>5</v>
      </c>
      <c r="CA42" s="1">
        <v>10</v>
      </c>
      <c r="CC42" s="10">
        <f t="shared" si="13"/>
        <v>0.15049999999999999</v>
      </c>
      <c r="CD42" s="10">
        <f t="shared" si="14"/>
        <v>0.45150000000000001</v>
      </c>
      <c r="CE42" s="10">
        <f t="shared" si="14"/>
        <v>0.75249999999999995</v>
      </c>
      <c r="CF42" s="10">
        <f t="shared" si="14"/>
        <v>0</v>
      </c>
      <c r="CG42" s="10">
        <f t="shared" si="14"/>
        <v>0</v>
      </c>
      <c r="CH42" s="10">
        <f t="shared" si="14"/>
        <v>0</v>
      </c>
      <c r="CI42" s="10">
        <f t="shared" si="14"/>
        <v>0</v>
      </c>
      <c r="CJ42" s="10">
        <f t="shared" si="21"/>
        <v>1.5049999999999999</v>
      </c>
      <c r="CK42" s="10">
        <f t="shared" si="15"/>
        <v>0</v>
      </c>
      <c r="CL42" s="10"/>
    </row>
    <row r="43" spans="2:103">
      <c r="B43" s="589" t="s">
        <v>1027</v>
      </c>
      <c r="C43" s="588"/>
      <c r="D43" s="808">
        <v>0.995</v>
      </c>
      <c r="E43" s="588"/>
      <c r="F43" s="807">
        <f>+F42*D43</f>
        <v>164.92765826068498</v>
      </c>
      <c r="H43" s="588"/>
      <c r="I43" s="588"/>
      <c r="J43" s="588"/>
      <c r="K43" s="588"/>
      <c r="M43" s="1" t="s">
        <v>1075</v>
      </c>
      <c r="N43" s="1" t="s">
        <v>1048</v>
      </c>
      <c r="O43" s="1">
        <v>140</v>
      </c>
      <c r="P43" s="1">
        <v>320</v>
      </c>
      <c r="W43" s="1">
        <v>1</v>
      </c>
      <c r="Z43" s="1">
        <v>1</v>
      </c>
      <c r="AC43" s="10">
        <f t="shared" si="7"/>
        <v>0.18</v>
      </c>
      <c r="AD43" s="10">
        <f t="shared" si="8"/>
        <v>0</v>
      </c>
      <c r="AE43" s="10">
        <f t="shared" si="8"/>
        <v>0</v>
      </c>
      <c r="AF43" s="10">
        <f t="shared" si="8"/>
        <v>0</v>
      </c>
      <c r="AG43" s="10">
        <f t="shared" si="8"/>
        <v>0</v>
      </c>
      <c r="AH43" s="10">
        <f t="shared" si="9"/>
        <v>0</v>
      </c>
      <c r="AI43" s="10">
        <f t="shared" si="9"/>
        <v>0</v>
      </c>
      <c r="AJ43" s="10">
        <f t="shared" si="9"/>
        <v>0.18</v>
      </c>
      <c r="AK43" s="10">
        <f t="shared" si="9"/>
        <v>0</v>
      </c>
      <c r="AL43" s="10">
        <f t="shared" si="10"/>
        <v>0</v>
      </c>
      <c r="AM43" s="10">
        <f t="shared" si="10"/>
        <v>0.18</v>
      </c>
      <c r="AN43" s="10">
        <f t="shared" si="10"/>
        <v>0</v>
      </c>
      <c r="AO43" s="10">
        <f t="shared" si="10"/>
        <v>0</v>
      </c>
      <c r="AR43" s="1" t="s">
        <v>1058</v>
      </c>
      <c r="AS43" s="1">
        <v>30</v>
      </c>
      <c r="AT43" s="1">
        <v>65</v>
      </c>
      <c r="AX43" s="1">
        <v>1</v>
      </c>
      <c r="AY43" s="1">
        <v>48</v>
      </c>
      <c r="BE43" s="10">
        <f t="shared" si="11"/>
        <v>3.5000000000000003E-2</v>
      </c>
      <c r="BF43" s="10">
        <f t="shared" si="12"/>
        <v>0</v>
      </c>
      <c r="BG43" s="10">
        <f t="shared" si="23"/>
        <v>0</v>
      </c>
      <c r="BH43" s="10">
        <f t="shared" si="24"/>
        <v>0</v>
      </c>
      <c r="BI43" s="10">
        <f t="shared" si="25"/>
        <v>3.5000000000000003E-2</v>
      </c>
      <c r="BJ43" s="10">
        <f t="shared" si="26"/>
        <v>1.6800000000000002</v>
      </c>
      <c r="BK43" s="10">
        <f t="shared" si="27"/>
        <v>0</v>
      </c>
      <c r="BL43" s="10">
        <f t="shared" si="28"/>
        <v>0</v>
      </c>
      <c r="BM43" s="10">
        <f t="shared" si="29"/>
        <v>0</v>
      </c>
      <c r="BN43" s="10">
        <f t="shared" si="30"/>
        <v>0</v>
      </c>
      <c r="BO43" s="10">
        <f t="shared" si="31"/>
        <v>0</v>
      </c>
      <c r="BR43" s="1" t="s">
        <v>1057</v>
      </c>
      <c r="BS43" s="1">
        <v>40</v>
      </c>
      <c r="BT43" s="1">
        <v>190.5</v>
      </c>
      <c r="BW43" s="1">
        <v>1</v>
      </c>
      <c r="BX43" s="1">
        <v>2</v>
      </c>
      <c r="BZ43" s="1">
        <v>5</v>
      </c>
      <c r="CA43" s="1">
        <v>9</v>
      </c>
      <c r="CB43" s="1">
        <v>1</v>
      </c>
      <c r="CC43" s="10">
        <f t="shared" si="13"/>
        <v>0.15049999999999999</v>
      </c>
      <c r="CD43" s="10">
        <f t="shared" si="14"/>
        <v>0</v>
      </c>
      <c r="CE43" s="10">
        <f t="shared" si="14"/>
        <v>0</v>
      </c>
      <c r="CF43" s="10">
        <f t="shared" si="14"/>
        <v>0.15049999999999999</v>
      </c>
      <c r="CG43" s="10">
        <f t="shared" si="14"/>
        <v>0.30099999999999999</v>
      </c>
      <c r="CH43" s="10">
        <f t="shared" si="14"/>
        <v>0</v>
      </c>
      <c r="CI43" s="10">
        <f t="shared" si="14"/>
        <v>0.75249999999999995</v>
      </c>
      <c r="CJ43" s="10">
        <f t="shared" si="21"/>
        <v>1.3545</v>
      </c>
      <c r="CK43" s="10">
        <f t="shared" si="15"/>
        <v>0.15049999999999999</v>
      </c>
      <c r="CL43" s="10"/>
    </row>
    <row r="44" spans="2:103">
      <c r="H44" s="588"/>
      <c r="I44" s="588"/>
      <c r="J44" s="588"/>
      <c r="K44" s="588"/>
      <c r="M44" s="1" t="s">
        <v>1101</v>
      </c>
      <c r="N44" s="1" t="s">
        <v>1047</v>
      </c>
      <c r="O44" s="1">
        <v>150</v>
      </c>
      <c r="P44" s="1">
        <v>255</v>
      </c>
      <c r="AA44" s="1">
        <v>1</v>
      </c>
      <c r="AC44" s="10">
        <f t="shared" si="7"/>
        <v>0.105</v>
      </c>
      <c r="AD44" s="10">
        <f t="shared" si="8"/>
        <v>0</v>
      </c>
      <c r="AE44" s="10">
        <f t="shared" si="8"/>
        <v>0</v>
      </c>
      <c r="AF44" s="10">
        <f t="shared" si="8"/>
        <v>0</v>
      </c>
      <c r="AG44" s="10">
        <f t="shared" si="8"/>
        <v>0</v>
      </c>
      <c r="AH44" s="10">
        <f t="shared" si="9"/>
        <v>0</v>
      </c>
      <c r="AI44" s="10">
        <f t="shared" si="9"/>
        <v>0</v>
      </c>
      <c r="AJ44" s="10">
        <f t="shared" si="9"/>
        <v>0</v>
      </c>
      <c r="AK44" s="10">
        <f t="shared" si="9"/>
        <v>0</v>
      </c>
      <c r="AL44" s="10">
        <f t="shared" si="10"/>
        <v>0</v>
      </c>
      <c r="AM44" s="10">
        <f t="shared" si="10"/>
        <v>0</v>
      </c>
      <c r="AN44" s="10">
        <f t="shared" si="10"/>
        <v>0.105</v>
      </c>
      <c r="AO44" s="10">
        <f t="shared" si="10"/>
        <v>0</v>
      </c>
      <c r="AR44" s="1" t="s">
        <v>1065</v>
      </c>
      <c r="AS44" s="1">
        <v>30</v>
      </c>
      <c r="AT44" s="1">
        <v>50</v>
      </c>
      <c r="AZ44" s="1">
        <v>1</v>
      </c>
      <c r="BE44" s="10">
        <f t="shared" si="11"/>
        <v>0.02</v>
      </c>
      <c r="BF44" s="10">
        <f t="shared" si="12"/>
        <v>0</v>
      </c>
      <c r="BG44" s="10">
        <f t="shared" si="23"/>
        <v>0</v>
      </c>
      <c r="BH44" s="10">
        <f t="shared" si="24"/>
        <v>0</v>
      </c>
      <c r="BI44" s="10">
        <f t="shared" si="25"/>
        <v>0</v>
      </c>
      <c r="BJ44" s="10">
        <f t="shared" si="26"/>
        <v>0</v>
      </c>
      <c r="BK44" s="10">
        <f t="shared" si="27"/>
        <v>0.02</v>
      </c>
      <c r="BL44" s="10">
        <f t="shared" si="28"/>
        <v>0</v>
      </c>
      <c r="BM44" s="10">
        <f t="shared" si="29"/>
        <v>0</v>
      </c>
      <c r="BN44" s="10">
        <f t="shared" si="30"/>
        <v>0</v>
      </c>
      <c r="BO44" s="10">
        <f t="shared" si="31"/>
        <v>0</v>
      </c>
      <c r="BR44" s="1" t="s">
        <v>1045</v>
      </c>
      <c r="BS44" s="1">
        <v>50</v>
      </c>
      <c r="BT44" s="1">
        <v>123</v>
      </c>
      <c r="BV44" s="1">
        <v>27</v>
      </c>
      <c r="BW44" s="1">
        <v>15</v>
      </c>
      <c r="BX44" s="1">
        <v>14</v>
      </c>
      <c r="BY44" s="1">
        <v>21</v>
      </c>
      <c r="BZ44" s="1">
        <v>94</v>
      </c>
      <c r="CA44" s="1">
        <v>51</v>
      </c>
      <c r="CB44" s="1">
        <v>18</v>
      </c>
      <c r="CC44" s="10">
        <f t="shared" si="13"/>
        <v>7.2999999999999995E-2</v>
      </c>
      <c r="CD44" s="10">
        <f t="shared" si="14"/>
        <v>0</v>
      </c>
      <c r="CE44" s="10">
        <f t="shared" si="14"/>
        <v>1.9709999999999999</v>
      </c>
      <c r="CF44" s="10">
        <f t="shared" si="14"/>
        <v>1.095</v>
      </c>
      <c r="CG44" s="10">
        <f t="shared" si="14"/>
        <v>1.022</v>
      </c>
      <c r="CH44" s="10">
        <f t="shared" si="14"/>
        <v>1.5329999999999999</v>
      </c>
      <c r="CI44" s="10">
        <f t="shared" si="14"/>
        <v>6.8619999999999992</v>
      </c>
      <c r="CJ44" s="10">
        <f t="shared" si="21"/>
        <v>3.7229999999999999</v>
      </c>
      <c r="CK44" s="10">
        <f t="shared" si="15"/>
        <v>1.3139999999999998</v>
      </c>
      <c r="CL44" s="10"/>
    </row>
    <row r="45" spans="2:103">
      <c r="H45" s="588"/>
      <c r="I45" s="588"/>
      <c r="J45" s="588"/>
      <c r="K45" s="588"/>
      <c r="N45" s="1" t="s">
        <v>1048</v>
      </c>
      <c r="O45" s="1">
        <v>150</v>
      </c>
      <c r="P45" s="1">
        <v>320</v>
      </c>
      <c r="R45" s="1">
        <v>1</v>
      </c>
      <c r="AA45" s="1">
        <v>2</v>
      </c>
      <c r="AC45" s="10">
        <f t="shared" si="7"/>
        <v>0.17</v>
      </c>
      <c r="AD45" s="10">
        <f t="shared" si="8"/>
        <v>0</v>
      </c>
      <c r="AE45" s="10">
        <f t="shared" si="8"/>
        <v>0.17</v>
      </c>
      <c r="AF45" s="10">
        <f t="shared" si="8"/>
        <v>0</v>
      </c>
      <c r="AG45" s="10">
        <f t="shared" si="8"/>
        <v>0</v>
      </c>
      <c r="AH45" s="10">
        <f t="shared" si="9"/>
        <v>0</v>
      </c>
      <c r="AI45" s="10">
        <f t="shared" si="9"/>
        <v>0</v>
      </c>
      <c r="AJ45" s="10">
        <f t="shared" si="9"/>
        <v>0</v>
      </c>
      <c r="AK45" s="10">
        <f t="shared" si="9"/>
        <v>0</v>
      </c>
      <c r="AL45" s="10">
        <f t="shared" si="10"/>
        <v>0</v>
      </c>
      <c r="AM45" s="10">
        <f t="shared" si="10"/>
        <v>0</v>
      </c>
      <c r="AN45" s="10">
        <f t="shared" si="10"/>
        <v>0.34</v>
      </c>
      <c r="AO45" s="10">
        <f t="shared" si="10"/>
        <v>0</v>
      </c>
      <c r="AR45" s="1" t="s">
        <v>1049</v>
      </c>
      <c r="AS45" s="1">
        <v>30</v>
      </c>
      <c r="AT45" s="1">
        <v>90</v>
      </c>
      <c r="AU45" s="1">
        <v>9</v>
      </c>
      <c r="AW45" s="1">
        <v>13</v>
      </c>
      <c r="AY45" s="1">
        <v>47</v>
      </c>
      <c r="AZ45" s="1">
        <v>128</v>
      </c>
      <c r="BA45" s="1">
        <v>24</v>
      </c>
      <c r="BB45" s="1">
        <v>153</v>
      </c>
      <c r="BC45" s="1">
        <v>28</v>
      </c>
      <c r="BD45" s="1">
        <v>6</v>
      </c>
      <c r="BE45" s="10">
        <f t="shared" si="11"/>
        <v>0.06</v>
      </c>
      <c r="BF45" s="10">
        <f t="shared" si="12"/>
        <v>0.54</v>
      </c>
      <c r="BG45" s="10">
        <f t="shared" si="23"/>
        <v>0</v>
      </c>
      <c r="BH45" s="10">
        <f t="shared" si="24"/>
        <v>0.78</v>
      </c>
      <c r="BI45" s="10">
        <f t="shared" si="25"/>
        <v>0</v>
      </c>
      <c r="BJ45" s="10">
        <f t="shared" si="26"/>
        <v>2.82</v>
      </c>
      <c r="BK45" s="10">
        <f t="shared" si="27"/>
        <v>7.68</v>
      </c>
      <c r="BL45" s="10">
        <f t="shared" si="28"/>
        <v>1.44</v>
      </c>
      <c r="BM45" s="10">
        <f t="shared" si="29"/>
        <v>9.18</v>
      </c>
      <c r="BN45" s="10">
        <f t="shared" si="30"/>
        <v>1.68</v>
      </c>
      <c r="BO45" s="10">
        <f t="shared" si="31"/>
        <v>0.36</v>
      </c>
      <c r="BR45" s="1" t="s">
        <v>1073</v>
      </c>
      <c r="BS45" s="1">
        <v>50</v>
      </c>
      <c r="BT45" s="1">
        <v>129</v>
      </c>
      <c r="BZ45" s="1">
        <v>1</v>
      </c>
      <c r="CC45" s="10">
        <f t="shared" si="13"/>
        <v>7.9000000000000001E-2</v>
      </c>
      <c r="CD45" s="10">
        <f t="shared" si="14"/>
        <v>0</v>
      </c>
      <c r="CE45" s="10">
        <f t="shared" si="14"/>
        <v>0</v>
      </c>
      <c r="CF45" s="10">
        <f t="shared" si="14"/>
        <v>0</v>
      </c>
      <c r="CG45" s="10">
        <f t="shared" si="14"/>
        <v>0</v>
      </c>
      <c r="CH45" s="10">
        <f t="shared" si="14"/>
        <v>0</v>
      </c>
      <c r="CI45" s="10">
        <f t="shared" si="14"/>
        <v>7.9000000000000001E-2</v>
      </c>
      <c r="CJ45" s="10">
        <f t="shared" si="21"/>
        <v>0</v>
      </c>
      <c r="CK45" s="10">
        <f t="shared" si="15"/>
        <v>0</v>
      </c>
      <c r="CL45" s="10"/>
    </row>
    <row r="46" spans="2:103">
      <c r="H46" s="588"/>
      <c r="I46" s="588"/>
      <c r="J46" s="588"/>
      <c r="K46" s="588"/>
      <c r="M46" s="1" t="s">
        <v>1102</v>
      </c>
      <c r="N46" s="1" t="s">
        <v>1050</v>
      </c>
      <c r="O46" s="1">
        <v>160</v>
      </c>
      <c r="P46" s="1">
        <v>190.5</v>
      </c>
      <c r="V46" s="1">
        <v>1</v>
      </c>
      <c r="AC46" s="10">
        <f t="shared" si="7"/>
        <v>3.0499999999999999E-2</v>
      </c>
      <c r="AD46" s="10">
        <f t="shared" si="8"/>
        <v>0</v>
      </c>
      <c r="AE46" s="10">
        <f t="shared" si="8"/>
        <v>0</v>
      </c>
      <c r="AF46" s="10">
        <f t="shared" si="8"/>
        <v>0</v>
      </c>
      <c r="AG46" s="10">
        <f t="shared" si="8"/>
        <v>0</v>
      </c>
      <c r="AH46" s="10">
        <f t="shared" si="9"/>
        <v>0</v>
      </c>
      <c r="AI46" s="10">
        <f t="shared" si="9"/>
        <v>3.0499999999999999E-2</v>
      </c>
      <c r="AJ46" s="10">
        <f t="shared" si="9"/>
        <v>0</v>
      </c>
      <c r="AK46" s="10">
        <f t="shared" si="9"/>
        <v>0</v>
      </c>
      <c r="AL46" s="10">
        <f t="shared" si="10"/>
        <v>0</v>
      </c>
      <c r="AM46" s="10">
        <f t="shared" si="10"/>
        <v>0</v>
      </c>
      <c r="AN46" s="10">
        <f t="shared" si="10"/>
        <v>0</v>
      </c>
      <c r="AO46" s="10">
        <f t="shared" si="10"/>
        <v>0</v>
      </c>
      <c r="AR46" s="1" t="s">
        <v>1050</v>
      </c>
      <c r="AS46" s="1">
        <v>30</v>
      </c>
      <c r="AT46" s="1">
        <v>190.5</v>
      </c>
      <c r="AY46" s="1">
        <v>130</v>
      </c>
      <c r="AZ46" s="1">
        <v>18</v>
      </c>
      <c r="BA46" s="1">
        <v>41</v>
      </c>
      <c r="BB46" s="1">
        <v>2</v>
      </c>
      <c r="BC46" s="1">
        <v>8</v>
      </c>
      <c r="BD46" s="1">
        <v>16</v>
      </c>
      <c r="BE46" s="10">
        <f t="shared" si="11"/>
        <v>0.1605</v>
      </c>
      <c r="BF46" s="10">
        <f t="shared" si="12"/>
        <v>0</v>
      </c>
      <c r="BG46" s="10">
        <f t="shared" si="23"/>
        <v>0</v>
      </c>
      <c r="BH46" s="10">
        <f t="shared" si="24"/>
        <v>0</v>
      </c>
      <c r="BI46" s="10">
        <f t="shared" si="25"/>
        <v>0</v>
      </c>
      <c r="BJ46" s="10">
        <f t="shared" si="26"/>
        <v>20.865000000000002</v>
      </c>
      <c r="BK46" s="10">
        <f t="shared" si="27"/>
        <v>2.8890000000000002</v>
      </c>
      <c r="BL46" s="10">
        <f t="shared" si="28"/>
        <v>6.5804999999999998</v>
      </c>
      <c r="BM46" s="10">
        <f t="shared" si="29"/>
        <v>0.32100000000000001</v>
      </c>
      <c r="BN46" s="10">
        <f t="shared" si="30"/>
        <v>1.284</v>
      </c>
      <c r="BO46" s="10">
        <f t="shared" si="31"/>
        <v>2.5680000000000001</v>
      </c>
      <c r="BR46" s="1" t="s">
        <v>1046</v>
      </c>
      <c r="BS46" s="1">
        <v>50</v>
      </c>
      <c r="BT46" s="1">
        <v>190</v>
      </c>
      <c r="BU46" s="1">
        <v>5</v>
      </c>
      <c r="BV46" s="1">
        <v>41</v>
      </c>
      <c r="BW46" s="1">
        <v>4</v>
      </c>
      <c r="BX46" s="1">
        <v>6</v>
      </c>
      <c r="BY46" s="1">
        <v>4</v>
      </c>
      <c r="BZ46" s="1">
        <v>1</v>
      </c>
      <c r="CA46" s="1">
        <v>1</v>
      </c>
      <c r="CB46" s="1">
        <v>1</v>
      </c>
      <c r="CC46" s="10">
        <f t="shared" si="13"/>
        <v>0.14000000000000001</v>
      </c>
      <c r="CD46" s="10">
        <f t="shared" si="14"/>
        <v>0.70000000000000007</v>
      </c>
      <c r="CE46" s="10">
        <f t="shared" si="14"/>
        <v>5.74</v>
      </c>
      <c r="CF46" s="10">
        <f t="shared" si="14"/>
        <v>0.56000000000000005</v>
      </c>
      <c r="CG46" s="10">
        <f t="shared" si="14"/>
        <v>0.84000000000000008</v>
      </c>
      <c r="CH46" s="10">
        <f t="shared" si="14"/>
        <v>0.56000000000000005</v>
      </c>
      <c r="CI46" s="10">
        <f t="shared" si="14"/>
        <v>0.14000000000000001</v>
      </c>
      <c r="CJ46" s="10">
        <f t="shared" si="21"/>
        <v>0.14000000000000001</v>
      </c>
      <c r="CK46" s="10">
        <f t="shared" si="15"/>
        <v>0.14000000000000001</v>
      </c>
      <c r="CL46" s="10"/>
    </row>
    <row r="47" spans="2:103">
      <c r="H47" s="588"/>
      <c r="I47" s="588"/>
      <c r="J47" s="588"/>
      <c r="K47" s="588"/>
      <c r="M47" s="1" t="s">
        <v>1103</v>
      </c>
      <c r="N47" s="1" t="s">
        <v>1046</v>
      </c>
      <c r="O47" s="1">
        <v>170</v>
      </c>
      <c r="P47" s="1">
        <v>190</v>
      </c>
      <c r="W47" s="1">
        <v>1</v>
      </c>
      <c r="AC47" s="10">
        <f t="shared" si="7"/>
        <v>0.02</v>
      </c>
      <c r="AD47" s="10">
        <f t="shared" si="8"/>
        <v>0</v>
      </c>
      <c r="AE47" s="10">
        <f t="shared" si="8"/>
        <v>0</v>
      </c>
      <c r="AF47" s="10">
        <f t="shared" si="8"/>
        <v>0</v>
      </c>
      <c r="AG47" s="10">
        <f t="shared" si="8"/>
        <v>0</v>
      </c>
      <c r="AH47" s="10">
        <f t="shared" si="9"/>
        <v>0</v>
      </c>
      <c r="AI47" s="10">
        <f t="shared" si="9"/>
        <v>0</v>
      </c>
      <c r="AJ47" s="10">
        <f t="shared" si="9"/>
        <v>0.02</v>
      </c>
      <c r="AK47" s="10">
        <f t="shared" si="9"/>
        <v>0</v>
      </c>
      <c r="AL47" s="10">
        <f t="shared" si="10"/>
        <v>0</v>
      </c>
      <c r="AM47" s="10">
        <f t="shared" si="10"/>
        <v>0</v>
      </c>
      <c r="AN47" s="10">
        <f t="shared" si="10"/>
        <v>0</v>
      </c>
      <c r="AO47" s="10">
        <f t="shared" si="10"/>
        <v>0</v>
      </c>
      <c r="AQ47" s="1" t="s">
        <v>1066</v>
      </c>
      <c r="AR47" s="1" t="s">
        <v>1045</v>
      </c>
      <c r="AS47" s="1">
        <v>40</v>
      </c>
      <c r="AT47" s="1">
        <v>123</v>
      </c>
      <c r="BB47" s="1">
        <v>2</v>
      </c>
      <c r="BE47" s="10">
        <f t="shared" si="11"/>
        <v>8.3000000000000004E-2</v>
      </c>
      <c r="BF47" s="10">
        <f t="shared" si="12"/>
        <v>0</v>
      </c>
      <c r="BG47" s="10">
        <f t="shared" si="23"/>
        <v>0</v>
      </c>
      <c r="BH47" s="10">
        <f t="shared" si="24"/>
        <v>0</v>
      </c>
      <c r="BI47" s="10">
        <f t="shared" si="25"/>
        <v>0</v>
      </c>
      <c r="BJ47" s="10">
        <f t="shared" si="26"/>
        <v>0</v>
      </c>
      <c r="BK47" s="10">
        <f t="shared" si="27"/>
        <v>0</v>
      </c>
      <c r="BL47" s="10">
        <f t="shared" si="28"/>
        <v>0</v>
      </c>
      <c r="BM47" s="10">
        <f t="shared" si="29"/>
        <v>0.16600000000000001</v>
      </c>
      <c r="BN47" s="10">
        <f t="shared" si="30"/>
        <v>0</v>
      </c>
      <c r="BO47" s="10">
        <f t="shared" si="31"/>
        <v>0</v>
      </c>
      <c r="BR47" s="1" t="s">
        <v>1048</v>
      </c>
      <c r="BS47" s="1">
        <v>50</v>
      </c>
      <c r="BT47" s="1">
        <v>320</v>
      </c>
      <c r="BY47" s="1">
        <v>1</v>
      </c>
      <c r="CC47" s="10">
        <f t="shared" si="13"/>
        <v>0.27</v>
      </c>
      <c r="CD47" s="10">
        <f t="shared" si="14"/>
        <v>0</v>
      </c>
      <c r="CE47" s="10">
        <f t="shared" si="14"/>
        <v>0</v>
      </c>
      <c r="CF47" s="10">
        <f t="shared" si="14"/>
        <v>0</v>
      </c>
      <c r="CG47" s="10">
        <f t="shared" si="14"/>
        <v>0</v>
      </c>
      <c r="CH47" s="10">
        <f t="shared" si="14"/>
        <v>0.27</v>
      </c>
      <c r="CI47" s="10">
        <f t="shared" si="14"/>
        <v>0</v>
      </c>
      <c r="CJ47" s="10">
        <f t="shared" si="21"/>
        <v>0</v>
      </c>
      <c r="CK47" s="10">
        <f t="shared" si="15"/>
        <v>0</v>
      </c>
      <c r="CL47" s="10"/>
    </row>
    <row r="48" spans="2:103">
      <c r="H48" s="588"/>
      <c r="I48" s="588"/>
      <c r="J48" s="588"/>
      <c r="K48" s="588"/>
      <c r="N48" s="1" t="s">
        <v>1047</v>
      </c>
      <c r="O48" s="1">
        <v>170</v>
      </c>
      <c r="P48" s="1">
        <v>255</v>
      </c>
      <c r="T48" s="1">
        <v>1</v>
      </c>
      <c r="AC48" s="10">
        <f t="shared" si="7"/>
        <v>8.5000000000000006E-2</v>
      </c>
      <c r="AD48" s="10">
        <f t="shared" si="8"/>
        <v>0</v>
      </c>
      <c r="AE48" s="10">
        <f t="shared" si="8"/>
        <v>0</v>
      </c>
      <c r="AF48" s="10">
        <f t="shared" si="8"/>
        <v>0</v>
      </c>
      <c r="AG48" s="10">
        <f t="shared" si="8"/>
        <v>8.5000000000000006E-2</v>
      </c>
      <c r="AH48" s="10">
        <f t="shared" si="9"/>
        <v>0</v>
      </c>
      <c r="AI48" s="10">
        <f t="shared" si="9"/>
        <v>0</v>
      </c>
      <c r="AJ48" s="10">
        <f t="shared" si="9"/>
        <v>0</v>
      </c>
      <c r="AK48" s="10">
        <f t="shared" si="9"/>
        <v>0</v>
      </c>
      <c r="AL48" s="10">
        <f t="shared" si="10"/>
        <v>0</v>
      </c>
      <c r="AM48" s="10">
        <f t="shared" si="10"/>
        <v>0</v>
      </c>
      <c r="AN48" s="10">
        <f t="shared" si="10"/>
        <v>0</v>
      </c>
      <c r="AO48" s="10">
        <f t="shared" si="10"/>
        <v>0</v>
      </c>
      <c r="AQ48" s="1" t="s">
        <v>1070</v>
      </c>
      <c r="AR48" s="1" t="s">
        <v>1045</v>
      </c>
      <c r="AS48" s="1">
        <v>40</v>
      </c>
      <c r="AT48" s="1">
        <v>123</v>
      </c>
      <c r="AV48" s="1">
        <v>8</v>
      </c>
      <c r="AZ48" s="1">
        <v>12</v>
      </c>
      <c r="BA48" s="1">
        <v>19</v>
      </c>
      <c r="BB48" s="1">
        <v>14</v>
      </c>
      <c r="BC48" s="1">
        <v>3</v>
      </c>
      <c r="BD48" s="1">
        <v>4</v>
      </c>
      <c r="BE48" s="10">
        <f t="shared" si="11"/>
        <v>8.3000000000000004E-2</v>
      </c>
      <c r="BF48" s="10">
        <f t="shared" si="12"/>
        <v>0</v>
      </c>
      <c r="BG48" s="10">
        <f t="shared" si="23"/>
        <v>0.66400000000000003</v>
      </c>
      <c r="BH48" s="10">
        <f t="shared" si="24"/>
        <v>0</v>
      </c>
      <c r="BI48" s="10">
        <f t="shared" si="25"/>
        <v>0</v>
      </c>
      <c r="BJ48" s="10">
        <f t="shared" si="26"/>
        <v>0</v>
      </c>
      <c r="BK48" s="10">
        <f t="shared" si="27"/>
        <v>0.996</v>
      </c>
      <c r="BL48" s="10">
        <f t="shared" si="28"/>
        <v>1.5770000000000002</v>
      </c>
      <c r="BM48" s="10">
        <f t="shared" si="29"/>
        <v>1.1620000000000001</v>
      </c>
      <c r="BN48" s="10">
        <f t="shared" si="30"/>
        <v>0.249</v>
      </c>
      <c r="BO48" s="10">
        <f t="shared" si="31"/>
        <v>0.33200000000000002</v>
      </c>
      <c r="BR48" s="1" t="s">
        <v>1049</v>
      </c>
      <c r="BS48" s="1">
        <v>50</v>
      </c>
      <c r="BT48" s="1">
        <v>90</v>
      </c>
      <c r="BU48" s="1">
        <v>1</v>
      </c>
      <c r="BV48" s="1">
        <v>6</v>
      </c>
      <c r="BW48" s="1">
        <v>1</v>
      </c>
      <c r="BX48" s="1">
        <v>12</v>
      </c>
      <c r="BY48" s="1">
        <v>12</v>
      </c>
      <c r="BZ48" s="1">
        <v>7</v>
      </c>
      <c r="CC48" s="10">
        <f t="shared" si="13"/>
        <v>0.04</v>
      </c>
      <c r="CD48" s="10">
        <f t="shared" si="14"/>
        <v>0.04</v>
      </c>
      <c r="CE48" s="10">
        <f t="shared" si="14"/>
        <v>0.24</v>
      </c>
      <c r="CF48" s="10">
        <f t="shared" si="14"/>
        <v>0.04</v>
      </c>
      <c r="CG48" s="10">
        <f t="shared" si="14"/>
        <v>0.48</v>
      </c>
      <c r="CH48" s="10">
        <f t="shared" si="14"/>
        <v>0.48</v>
      </c>
      <c r="CI48" s="10">
        <f t="shared" si="14"/>
        <v>0.28000000000000003</v>
      </c>
      <c r="CJ48" s="10">
        <f t="shared" si="21"/>
        <v>0</v>
      </c>
      <c r="CK48" s="10">
        <f t="shared" si="15"/>
        <v>0</v>
      </c>
      <c r="CL48" s="10"/>
    </row>
    <row r="49" spans="2:90">
      <c r="H49" s="596" t="s">
        <v>199</v>
      </c>
      <c r="I49" s="597"/>
      <c r="J49" s="597"/>
      <c r="K49" s="594">
        <f>SUM(K27:K48)</f>
        <v>196.51</v>
      </c>
      <c r="N49" s="1" t="s">
        <v>1048</v>
      </c>
      <c r="O49" s="1">
        <v>170</v>
      </c>
      <c r="P49" s="1">
        <v>320</v>
      </c>
      <c r="Q49" s="1">
        <v>1</v>
      </c>
      <c r="R49" s="1">
        <v>5</v>
      </c>
      <c r="S49" s="1">
        <v>1</v>
      </c>
      <c r="W49" s="1">
        <v>1</v>
      </c>
      <c r="X49" s="1">
        <v>2</v>
      </c>
      <c r="AA49" s="1">
        <v>2</v>
      </c>
      <c r="AC49" s="10">
        <f t="shared" si="7"/>
        <v>0.15</v>
      </c>
      <c r="AD49" s="10">
        <f t="shared" si="8"/>
        <v>0.15</v>
      </c>
      <c r="AE49" s="10">
        <f t="shared" si="8"/>
        <v>0.75</v>
      </c>
      <c r="AF49" s="10">
        <f t="shared" si="8"/>
        <v>0.15</v>
      </c>
      <c r="AG49" s="10">
        <f t="shared" si="8"/>
        <v>0</v>
      </c>
      <c r="AH49" s="10">
        <f t="shared" si="9"/>
        <v>0</v>
      </c>
      <c r="AI49" s="10">
        <f t="shared" si="9"/>
        <v>0</v>
      </c>
      <c r="AJ49" s="10">
        <f t="shared" si="9"/>
        <v>0.15</v>
      </c>
      <c r="AK49" s="10">
        <f t="shared" si="9"/>
        <v>0.3</v>
      </c>
      <c r="AL49" s="10">
        <f t="shared" si="10"/>
        <v>0</v>
      </c>
      <c r="AM49" s="10">
        <f t="shared" si="10"/>
        <v>0</v>
      </c>
      <c r="AN49" s="10">
        <f t="shared" si="10"/>
        <v>0.3</v>
      </c>
      <c r="AO49" s="10">
        <f t="shared" si="10"/>
        <v>0</v>
      </c>
      <c r="AR49" s="1" t="s">
        <v>1046</v>
      </c>
      <c r="AS49" s="1">
        <v>40</v>
      </c>
      <c r="AT49" s="1">
        <v>190</v>
      </c>
      <c r="AX49" s="1">
        <v>8</v>
      </c>
      <c r="AY49" s="1">
        <v>15</v>
      </c>
      <c r="AZ49" s="1">
        <v>2</v>
      </c>
      <c r="BA49" s="1">
        <v>25</v>
      </c>
      <c r="BB49" s="1">
        <v>17</v>
      </c>
      <c r="BC49" s="1">
        <v>2</v>
      </c>
      <c r="BD49" s="1">
        <v>2</v>
      </c>
      <c r="BE49" s="10">
        <f t="shared" si="11"/>
        <v>0.15</v>
      </c>
      <c r="BF49" s="10">
        <f t="shared" si="12"/>
        <v>0</v>
      </c>
      <c r="BG49" s="10">
        <f t="shared" si="23"/>
        <v>0</v>
      </c>
      <c r="BH49" s="10">
        <f t="shared" si="24"/>
        <v>0</v>
      </c>
      <c r="BI49" s="10">
        <f t="shared" si="25"/>
        <v>1.2</v>
      </c>
      <c r="BJ49" s="10">
        <f t="shared" si="26"/>
        <v>2.25</v>
      </c>
      <c r="BK49" s="10">
        <f t="shared" si="27"/>
        <v>0.3</v>
      </c>
      <c r="BL49" s="10">
        <f t="shared" si="28"/>
        <v>3.75</v>
      </c>
      <c r="BM49" s="10">
        <f t="shared" si="29"/>
        <v>2.5499999999999998</v>
      </c>
      <c r="BN49" s="10">
        <f t="shared" si="30"/>
        <v>0.3</v>
      </c>
      <c r="BO49" s="10">
        <f t="shared" si="31"/>
        <v>0.3</v>
      </c>
      <c r="BR49" s="1" t="s">
        <v>1059</v>
      </c>
      <c r="BS49" s="1">
        <v>50</v>
      </c>
      <c r="BT49" s="1">
        <v>70</v>
      </c>
      <c r="CA49" s="1">
        <v>1</v>
      </c>
      <c r="CC49" s="10">
        <f t="shared" si="13"/>
        <v>0.02</v>
      </c>
      <c r="CD49" s="10">
        <f t="shared" si="14"/>
        <v>0</v>
      </c>
      <c r="CE49" s="10">
        <f t="shared" si="14"/>
        <v>0</v>
      </c>
      <c r="CF49" s="10">
        <f t="shared" si="14"/>
        <v>0</v>
      </c>
      <c r="CG49" s="10">
        <f t="shared" si="14"/>
        <v>0</v>
      </c>
      <c r="CH49" s="10">
        <f t="shared" si="14"/>
        <v>0</v>
      </c>
      <c r="CI49" s="10">
        <f t="shared" si="14"/>
        <v>0</v>
      </c>
      <c r="CJ49" s="10">
        <f t="shared" si="21"/>
        <v>0.02</v>
      </c>
      <c r="CK49" s="10">
        <f t="shared" si="15"/>
        <v>0</v>
      </c>
      <c r="CL49" s="10"/>
    </row>
    <row r="50" spans="2:90">
      <c r="N50" s="1" t="s">
        <v>1053</v>
      </c>
      <c r="O50" s="1">
        <v>170</v>
      </c>
      <c r="P50" s="1">
        <v>490</v>
      </c>
      <c r="S50" s="1">
        <v>5</v>
      </c>
      <c r="T50" s="1">
        <v>3</v>
      </c>
      <c r="AC50" s="10">
        <f t="shared" si="7"/>
        <v>0.32</v>
      </c>
      <c r="AD50" s="10">
        <f t="shared" si="8"/>
        <v>0</v>
      </c>
      <c r="AE50" s="10">
        <f t="shared" si="8"/>
        <v>0</v>
      </c>
      <c r="AF50" s="10">
        <f t="shared" si="8"/>
        <v>1.6</v>
      </c>
      <c r="AG50" s="10">
        <f t="shared" si="8"/>
        <v>0.96</v>
      </c>
      <c r="AH50" s="10">
        <f t="shared" si="9"/>
        <v>0</v>
      </c>
      <c r="AI50" s="10">
        <f t="shared" si="9"/>
        <v>0</v>
      </c>
      <c r="AJ50" s="10">
        <f t="shared" si="9"/>
        <v>0</v>
      </c>
      <c r="AK50" s="10">
        <f t="shared" si="9"/>
        <v>0</v>
      </c>
      <c r="AL50" s="10">
        <f t="shared" si="10"/>
        <v>0</v>
      </c>
      <c r="AM50" s="10">
        <f t="shared" si="10"/>
        <v>0</v>
      </c>
      <c r="AN50" s="10">
        <f t="shared" si="10"/>
        <v>0</v>
      </c>
      <c r="AO50" s="10">
        <f t="shared" si="10"/>
        <v>0</v>
      </c>
      <c r="AR50" s="1" t="s">
        <v>1047</v>
      </c>
      <c r="AS50" s="1">
        <v>40</v>
      </c>
      <c r="AT50" s="1">
        <v>255</v>
      </c>
      <c r="AV50" s="1">
        <v>1</v>
      </c>
      <c r="AZ50" s="1">
        <v>3</v>
      </c>
      <c r="BA50" s="1">
        <v>7</v>
      </c>
      <c r="BB50" s="1">
        <v>1</v>
      </c>
      <c r="BE50" s="10">
        <f t="shared" si="11"/>
        <v>0.215</v>
      </c>
      <c r="BF50" s="10">
        <f t="shared" si="12"/>
        <v>0</v>
      </c>
      <c r="BG50" s="10">
        <f t="shared" si="23"/>
        <v>0.215</v>
      </c>
      <c r="BH50" s="10">
        <f t="shared" si="24"/>
        <v>0</v>
      </c>
      <c r="BI50" s="10">
        <f t="shared" si="25"/>
        <v>0</v>
      </c>
      <c r="BJ50" s="10">
        <f t="shared" si="26"/>
        <v>0</v>
      </c>
      <c r="BK50" s="10">
        <f t="shared" si="27"/>
        <v>0.64500000000000002</v>
      </c>
      <c r="BL50" s="10">
        <f t="shared" si="28"/>
        <v>1.5049999999999999</v>
      </c>
      <c r="BM50" s="10">
        <f t="shared" si="29"/>
        <v>0.215</v>
      </c>
      <c r="BN50" s="10">
        <f t="shared" si="30"/>
        <v>0</v>
      </c>
      <c r="BO50" s="10">
        <f t="shared" si="31"/>
        <v>0</v>
      </c>
      <c r="BR50" s="1" t="s">
        <v>1050</v>
      </c>
      <c r="BS50" s="1">
        <v>50</v>
      </c>
      <c r="BT50" s="1">
        <v>190.5</v>
      </c>
      <c r="BU50" s="1">
        <v>5</v>
      </c>
      <c r="BV50" s="1">
        <v>6</v>
      </c>
      <c r="BY50" s="1">
        <v>2</v>
      </c>
      <c r="BZ50" s="1">
        <v>10</v>
      </c>
      <c r="CA50" s="1">
        <v>42</v>
      </c>
      <c r="CB50" s="1">
        <v>3</v>
      </c>
      <c r="CC50" s="10">
        <f t="shared" si="13"/>
        <v>0.14050000000000001</v>
      </c>
      <c r="CD50" s="10">
        <f t="shared" si="14"/>
        <v>0.70250000000000012</v>
      </c>
      <c r="CE50" s="10">
        <f t="shared" si="14"/>
        <v>0.84300000000000008</v>
      </c>
      <c r="CF50" s="10">
        <f t="shared" si="14"/>
        <v>0</v>
      </c>
      <c r="CG50" s="10">
        <f t="shared" si="14"/>
        <v>0</v>
      </c>
      <c r="CH50" s="10">
        <f t="shared" si="14"/>
        <v>0.28100000000000003</v>
      </c>
      <c r="CI50" s="10">
        <f t="shared" si="14"/>
        <v>1.4050000000000002</v>
      </c>
      <c r="CJ50" s="10">
        <f t="shared" si="21"/>
        <v>5.9010000000000007</v>
      </c>
      <c r="CK50" s="10">
        <f t="shared" si="15"/>
        <v>0.42150000000000004</v>
      </c>
      <c r="CL50" s="10"/>
    </row>
    <row r="51" spans="2:90" ht="21">
      <c r="B51" s="590" t="s">
        <v>1021</v>
      </c>
      <c r="C51" s="591"/>
      <c r="E51" s="591"/>
      <c r="F51" s="591"/>
      <c r="H51" s="590" t="s">
        <v>1028</v>
      </c>
      <c r="N51" s="1" t="s">
        <v>1050</v>
      </c>
      <c r="O51" s="1">
        <v>170</v>
      </c>
      <c r="P51" s="1">
        <v>190.5</v>
      </c>
      <c r="S51" s="1">
        <v>8</v>
      </c>
      <c r="AC51" s="10">
        <f t="shared" si="7"/>
        <v>2.0500000000000001E-2</v>
      </c>
      <c r="AD51" s="10">
        <f t="shared" si="8"/>
        <v>0</v>
      </c>
      <c r="AE51" s="10">
        <f t="shared" si="8"/>
        <v>0</v>
      </c>
      <c r="AF51" s="10">
        <f t="shared" si="8"/>
        <v>0.16400000000000001</v>
      </c>
      <c r="AG51" s="10">
        <f t="shared" si="8"/>
        <v>0</v>
      </c>
      <c r="AH51" s="10">
        <f t="shared" si="9"/>
        <v>0</v>
      </c>
      <c r="AI51" s="10">
        <f t="shared" si="9"/>
        <v>0</v>
      </c>
      <c r="AJ51" s="10">
        <f t="shared" si="9"/>
        <v>0</v>
      </c>
      <c r="AK51" s="10">
        <f t="shared" si="9"/>
        <v>0</v>
      </c>
      <c r="AL51" s="10">
        <f t="shared" si="10"/>
        <v>0</v>
      </c>
      <c r="AM51" s="10">
        <f t="shared" si="10"/>
        <v>0</v>
      </c>
      <c r="AN51" s="10">
        <f t="shared" si="10"/>
        <v>0</v>
      </c>
      <c r="AO51" s="10">
        <f t="shared" si="10"/>
        <v>0</v>
      </c>
      <c r="AR51" s="1" t="s">
        <v>1065</v>
      </c>
      <c r="AS51" s="1">
        <v>40</v>
      </c>
      <c r="AT51" s="1">
        <v>50</v>
      </c>
      <c r="BA51" s="1">
        <v>5</v>
      </c>
      <c r="BE51" s="10">
        <f t="shared" si="11"/>
        <v>0.01</v>
      </c>
      <c r="BF51" s="10">
        <f t="shared" si="12"/>
        <v>0</v>
      </c>
      <c r="BG51" s="10">
        <f t="shared" si="23"/>
        <v>0</v>
      </c>
      <c r="BH51" s="10">
        <f t="shared" si="24"/>
        <v>0</v>
      </c>
      <c r="BI51" s="10">
        <f t="shared" si="25"/>
        <v>0</v>
      </c>
      <c r="BJ51" s="10">
        <f t="shared" si="26"/>
        <v>0</v>
      </c>
      <c r="BK51" s="10">
        <f t="shared" si="27"/>
        <v>0</v>
      </c>
      <c r="BL51" s="10">
        <f t="shared" si="28"/>
        <v>0.05</v>
      </c>
      <c r="BM51" s="10">
        <f t="shared" si="29"/>
        <v>0</v>
      </c>
      <c r="BN51" s="10">
        <f t="shared" si="30"/>
        <v>0</v>
      </c>
      <c r="BO51" s="10">
        <f t="shared" si="31"/>
        <v>0</v>
      </c>
      <c r="BR51" s="1" t="s">
        <v>1057</v>
      </c>
      <c r="BS51" s="1">
        <v>50</v>
      </c>
      <c r="BT51" s="1">
        <v>190.5</v>
      </c>
      <c r="BW51" s="1">
        <v>1</v>
      </c>
      <c r="BY51" s="1">
        <v>13</v>
      </c>
      <c r="BZ51" s="1">
        <v>7</v>
      </c>
      <c r="CA51" s="1">
        <v>16</v>
      </c>
      <c r="CC51" s="10">
        <f t="shared" si="13"/>
        <v>0.14050000000000001</v>
      </c>
      <c r="CD51" s="10">
        <f t="shared" si="14"/>
        <v>0</v>
      </c>
      <c r="CE51" s="10">
        <f t="shared" si="14"/>
        <v>0</v>
      </c>
      <c r="CF51" s="10">
        <f t="shared" si="14"/>
        <v>0.14050000000000001</v>
      </c>
      <c r="CG51" s="10">
        <f t="shared" si="14"/>
        <v>0</v>
      </c>
      <c r="CH51" s="10">
        <f t="shared" si="14"/>
        <v>1.8265000000000002</v>
      </c>
      <c r="CI51" s="10">
        <f t="shared" si="14"/>
        <v>0.98350000000000004</v>
      </c>
      <c r="CJ51" s="10">
        <f t="shared" si="21"/>
        <v>2.2480000000000002</v>
      </c>
      <c r="CK51" s="10">
        <f t="shared" si="15"/>
        <v>0</v>
      </c>
      <c r="CL51" s="10"/>
    </row>
    <row r="52" spans="2:90">
      <c r="B52" s="931" t="s">
        <v>980</v>
      </c>
      <c r="C52" s="931"/>
      <c r="D52" s="931"/>
      <c r="E52" s="931"/>
      <c r="F52" s="931"/>
      <c r="H52" s="1" t="s">
        <v>1033</v>
      </c>
      <c r="M52" s="1" t="s">
        <v>1104</v>
      </c>
      <c r="N52" s="1" t="s">
        <v>1053</v>
      </c>
      <c r="O52" s="1">
        <v>190</v>
      </c>
      <c r="P52" s="1">
        <v>490</v>
      </c>
      <c r="T52" s="1">
        <v>1</v>
      </c>
      <c r="AC52" s="10">
        <f t="shared" si="7"/>
        <v>0.3</v>
      </c>
      <c r="AD52" s="10">
        <f t="shared" si="8"/>
        <v>0</v>
      </c>
      <c r="AE52" s="10">
        <f t="shared" si="8"/>
        <v>0</v>
      </c>
      <c r="AF52" s="10">
        <f t="shared" si="8"/>
        <v>0</v>
      </c>
      <c r="AG52" s="10">
        <f t="shared" si="8"/>
        <v>0.3</v>
      </c>
      <c r="AH52" s="10">
        <f t="shared" si="9"/>
        <v>0</v>
      </c>
      <c r="AI52" s="10">
        <f t="shared" si="9"/>
        <v>0</v>
      </c>
      <c r="AJ52" s="10">
        <f t="shared" si="9"/>
        <v>0</v>
      </c>
      <c r="AK52" s="10">
        <f t="shared" si="9"/>
        <v>0</v>
      </c>
      <c r="AL52" s="10">
        <f t="shared" si="10"/>
        <v>0</v>
      </c>
      <c r="AM52" s="10">
        <f t="shared" si="10"/>
        <v>0</v>
      </c>
      <c r="AN52" s="10">
        <f t="shared" si="10"/>
        <v>0</v>
      </c>
      <c r="AO52" s="10">
        <f t="shared" si="10"/>
        <v>0</v>
      </c>
      <c r="AR52" s="1" t="s">
        <v>1049</v>
      </c>
      <c r="AS52" s="1">
        <v>40</v>
      </c>
      <c r="AT52" s="1">
        <v>90</v>
      </c>
      <c r="AU52" s="1">
        <v>5</v>
      </c>
      <c r="AV52" s="1">
        <v>7</v>
      </c>
      <c r="AY52" s="1">
        <v>4</v>
      </c>
      <c r="AZ52" s="1">
        <v>34</v>
      </c>
      <c r="BA52" s="1">
        <v>53</v>
      </c>
      <c r="BB52" s="1">
        <v>53</v>
      </c>
      <c r="BC52" s="1">
        <v>12</v>
      </c>
      <c r="BD52" s="1">
        <v>22</v>
      </c>
      <c r="BE52" s="10">
        <f t="shared" si="11"/>
        <v>0.05</v>
      </c>
      <c r="BF52" s="10">
        <f t="shared" si="12"/>
        <v>0.25</v>
      </c>
      <c r="BG52" s="10">
        <f t="shared" si="23"/>
        <v>0.35000000000000003</v>
      </c>
      <c r="BH52" s="10">
        <f t="shared" si="24"/>
        <v>0</v>
      </c>
      <c r="BI52" s="10">
        <f t="shared" si="25"/>
        <v>0</v>
      </c>
      <c r="BJ52" s="10">
        <f t="shared" si="26"/>
        <v>0.2</v>
      </c>
      <c r="BK52" s="10">
        <f t="shared" si="27"/>
        <v>1.7000000000000002</v>
      </c>
      <c r="BL52" s="10">
        <f t="shared" si="28"/>
        <v>2.6500000000000004</v>
      </c>
      <c r="BM52" s="10">
        <f t="shared" si="29"/>
        <v>2.6500000000000004</v>
      </c>
      <c r="BN52" s="10">
        <f t="shared" si="30"/>
        <v>0.60000000000000009</v>
      </c>
      <c r="BO52" s="10">
        <f t="shared" si="31"/>
        <v>1.1000000000000001</v>
      </c>
      <c r="BR52" s="1" t="s">
        <v>1045</v>
      </c>
      <c r="BS52" s="1">
        <v>60</v>
      </c>
      <c r="BT52" s="1">
        <v>123</v>
      </c>
      <c r="BV52" s="1">
        <v>5</v>
      </c>
      <c r="BW52" s="1">
        <v>5</v>
      </c>
      <c r="BX52" s="1">
        <v>10</v>
      </c>
      <c r="BY52" s="1">
        <v>6</v>
      </c>
      <c r="BZ52" s="1">
        <v>8</v>
      </c>
      <c r="CC52" s="10">
        <f t="shared" si="13"/>
        <v>6.3E-2</v>
      </c>
      <c r="CD52" s="10">
        <f t="shared" si="14"/>
        <v>0</v>
      </c>
      <c r="CE52" s="10">
        <f t="shared" si="14"/>
        <v>0.315</v>
      </c>
      <c r="CF52" s="10">
        <f t="shared" si="14"/>
        <v>0.315</v>
      </c>
      <c r="CG52" s="10">
        <f t="shared" si="14"/>
        <v>0.63</v>
      </c>
      <c r="CH52" s="10">
        <f t="shared" si="14"/>
        <v>0.378</v>
      </c>
      <c r="CI52" s="10">
        <f t="shared" si="14"/>
        <v>0.504</v>
      </c>
      <c r="CJ52" s="10">
        <f t="shared" si="21"/>
        <v>0</v>
      </c>
      <c r="CK52" s="10">
        <f t="shared" si="15"/>
        <v>0</v>
      </c>
      <c r="CL52" s="10"/>
    </row>
    <row r="53" spans="2:90" ht="43.2">
      <c r="B53" s="755" t="s">
        <v>850</v>
      </c>
      <c r="C53" s="755" t="s">
        <v>981</v>
      </c>
      <c r="D53" s="755" t="s">
        <v>982</v>
      </c>
      <c r="E53" s="755" t="s">
        <v>983</v>
      </c>
      <c r="F53" s="755" t="s">
        <v>984</v>
      </c>
      <c r="H53" s="755" t="s">
        <v>985</v>
      </c>
      <c r="I53" s="755" t="s">
        <v>986</v>
      </c>
      <c r="J53" s="755" t="s">
        <v>987</v>
      </c>
      <c r="K53" s="755" t="s">
        <v>981</v>
      </c>
      <c r="M53" s="1" t="s">
        <v>1055</v>
      </c>
      <c r="N53" s="1" t="s">
        <v>1056</v>
      </c>
      <c r="O53" s="1">
        <v>210</v>
      </c>
      <c r="P53" s="1">
        <v>280</v>
      </c>
      <c r="X53" s="1">
        <v>1</v>
      </c>
      <c r="AC53" s="10">
        <f t="shared" si="7"/>
        <v>7.0000000000000007E-2</v>
      </c>
      <c r="AD53" s="10">
        <f t="shared" si="8"/>
        <v>0</v>
      </c>
      <c r="AE53" s="10">
        <f t="shared" si="8"/>
        <v>0</v>
      </c>
      <c r="AF53" s="10">
        <f t="shared" si="8"/>
        <v>0</v>
      </c>
      <c r="AG53" s="10">
        <f t="shared" si="8"/>
        <v>0</v>
      </c>
      <c r="AH53" s="10">
        <f t="shared" si="9"/>
        <v>0</v>
      </c>
      <c r="AI53" s="10">
        <f t="shared" si="9"/>
        <v>0</v>
      </c>
      <c r="AJ53" s="10">
        <f t="shared" si="9"/>
        <v>0</v>
      </c>
      <c r="AK53" s="10">
        <f t="shared" si="9"/>
        <v>7.0000000000000007E-2</v>
      </c>
      <c r="AL53" s="10">
        <f t="shared" si="10"/>
        <v>0</v>
      </c>
      <c r="AM53" s="10">
        <f t="shared" si="10"/>
        <v>0</v>
      </c>
      <c r="AN53" s="10">
        <f t="shared" si="10"/>
        <v>0</v>
      </c>
      <c r="AO53" s="10">
        <f t="shared" si="10"/>
        <v>0</v>
      </c>
      <c r="AR53" s="1" t="s">
        <v>1050</v>
      </c>
      <c r="AS53" s="1">
        <v>40</v>
      </c>
      <c r="AT53" s="1">
        <v>190.5</v>
      </c>
      <c r="AV53" s="1">
        <v>6</v>
      </c>
      <c r="AY53" s="1">
        <v>12</v>
      </c>
      <c r="AZ53" s="1">
        <v>4</v>
      </c>
      <c r="BA53" s="1">
        <v>28</v>
      </c>
      <c r="BC53" s="1">
        <v>2</v>
      </c>
      <c r="BD53" s="1">
        <v>25</v>
      </c>
      <c r="BE53" s="10">
        <f t="shared" si="11"/>
        <v>0.15049999999999999</v>
      </c>
      <c r="BF53" s="10">
        <f t="shared" si="12"/>
        <v>0</v>
      </c>
      <c r="BG53" s="10">
        <f t="shared" si="23"/>
        <v>0.90300000000000002</v>
      </c>
      <c r="BH53" s="10">
        <f t="shared" si="24"/>
        <v>0</v>
      </c>
      <c r="BI53" s="10">
        <f t="shared" si="25"/>
        <v>0</v>
      </c>
      <c r="BJ53" s="10">
        <f t="shared" si="26"/>
        <v>1.806</v>
      </c>
      <c r="BK53" s="10">
        <f t="shared" si="27"/>
        <v>0.60199999999999998</v>
      </c>
      <c r="BL53" s="10">
        <f t="shared" si="28"/>
        <v>4.2139999999999995</v>
      </c>
      <c r="BM53" s="10">
        <f t="shared" si="29"/>
        <v>0</v>
      </c>
      <c r="BN53" s="10">
        <f t="shared" si="30"/>
        <v>0.30099999999999999</v>
      </c>
      <c r="BO53" s="10">
        <f t="shared" si="31"/>
        <v>3.7624999999999997</v>
      </c>
      <c r="BR53" s="1" t="s">
        <v>1046</v>
      </c>
      <c r="BS53" s="1">
        <v>60</v>
      </c>
      <c r="BT53" s="1">
        <v>190</v>
      </c>
      <c r="BU53" s="1">
        <v>4</v>
      </c>
      <c r="BV53" s="1">
        <v>13</v>
      </c>
      <c r="BW53" s="1">
        <v>14</v>
      </c>
      <c r="BX53" s="1">
        <v>5</v>
      </c>
      <c r="BY53" s="1">
        <v>13</v>
      </c>
      <c r="BZ53" s="1">
        <v>3</v>
      </c>
      <c r="CA53" s="1">
        <v>2</v>
      </c>
      <c r="CC53" s="10">
        <f t="shared" si="13"/>
        <v>0.13</v>
      </c>
      <c r="CD53" s="10">
        <f t="shared" si="14"/>
        <v>0.52</v>
      </c>
      <c r="CE53" s="10">
        <f t="shared" si="14"/>
        <v>1.69</v>
      </c>
      <c r="CF53" s="10">
        <f t="shared" si="14"/>
        <v>1.82</v>
      </c>
      <c r="CG53" s="10">
        <f t="shared" si="14"/>
        <v>0.65</v>
      </c>
      <c r="CH53" s="10">
        <f t="shared" si="14"/>
        <v>1.69</v>
      </c>
      <c r="CI53" s="10">
        <f t="shared" si="14"/>
        <v>0.39</v>
      </c>
      <c r="CJ53" s="10">
        <f t="shared" si="21"/>
        <v>0.26</v>
      </c>
      <c r="CK53" s="10">
        <f t="shared" si="15"/>
        <v>0</v>
      </c>
      <c r="CL53" s="10"/>
    </row>
    <row r="54" spans="2:90">
      <c r="B54" s="755"/>
      <c r="C54" s="755" t="s">
        <v>988</v>
      </c>
      <c r="D54" s="755" t="s">
        <v>989</v>
      </c>
      <c r="E54" s="755" t="s">
        <v>990</v>
      </c>
      <c r="F54" s="755" t="s">
        <v>991</v>
      </c>
      <c r="H54" s="755"/>
      <c r="I54" s="755" t="s">
        <v>992</v>
      </c>
      <c r="J54" s="755" t="s">
        <v>993</v>
      </c>
      <c r="K54" s="755" t="s">
        <v>994</v>
      </c>
      <c r="M54" s="1" t="s">
        <v>1105</v>
      </c>
      <c r="N54" s="1" t="s">
        <v>1053</v>
      </c>
      <c r="O54" s="1">
        <v>220</v>
      </c>
      <c r="P54" s="1">
        <v>490</v>
      </c>
      <c r="R54" s="1">
        <v>2</v>
      </c>
      <c r="AC54" s="10">
        <f t="shared" si="7"/>
        <v>0.27</v>
      </c>
      <c r="AD54" s="10">
        <f t="shared" si="8"/>
        <v>0</v>
      </c>
      <c r="AE54" s="10">
        <f t="shared" si="8"/>
        <v>0.54</v>
      </c>
      <c r="AF54" s="10">
        <f t="shared" si="8"/>
        <v>0</v>
      </c>
      <c r="AG54" s="10">
        <f t="shared" si="8"/>
        <v>0</v>
      </c>
      <c r="AH54" s="10">
        <f t="shared" si="9"/>
        <v>0</v>
      </c>
      <c r="AI54" s="10">
        <f t="shared" si="9"/>
        <v>0</v>
      </c>
      <c r="AJ54" s="10">
        <f t="shared" si="9"/>
        <v>0</v>
      </c>
      <c r="AK54" s="10">
        <f t="shared" si="9"/>
        <v>0</v>
      </c>
      <c r="AL54" s="10">
        <f t="shared" si="10"/>
        <v>0</v>
      </c>
      <c r="AM54" s="10">
        <f t="shared" si="10"/>
        <v>0</v>
      </c>
      <c r="AN54" s="10">
        <f t="shared" si="10"/>
        <v>0</v>
      </c>
      <c r="AO54" s="10">
        <f t="shared" si="10"/>
        <v>0</v>
      </c>
      <c r="AQ54" s="1" t="s">
        <v>1065</v>
      </c>
      <c r="AR54" s="1" t="s">
        <v>1045</v>
      </c>
      <c r="AS54" s="1">
        <v>50</v>
      </c>
      <c r="AT54" s="1">
        <v>123</v>
      </c>
      <c r="AZ54" s="1">
        <v>8</v>
      </c>
      <c r="BA54" s="1">
        <v>53</v>
      </c>
      <c r="BB54" s="1">
        <v>45</v>
      </c>
      <c r="BC54" s="1">
        <v>7</v>
      </c>
      <c r="BD54" s="1">
        <v>18</v>
      </c>
      <c r="BE54" s="10">
        <f t="shared" si="11"/>
        <v>7.2999999999999995E-2</v>
      </c>
      <c r="BF54" s="10">
        <f t="shared" si="12"/>
        <v>0</v>
      </c>
      <c r="BG54" s="10">
        <f t="shared" si="23"/>
        <v>0</v>
      </c>
      <c r="BH54" s="10">
        <f t="shared" si="24"/>
        <v>0</v>
      </c>
      <c r="BI54" s="10">
        <f t="shared" si="25"/>
        <v>0</v>
      </c>
      <c r="BJ54" s="10">
        <f t="shared" si="26"/>
        <v>0</v>
      </c>
      <c r="BK54" s="10">
        <f t="shared" si="27"/>
        <v>0.58399999999999996</v>
      </c>
      <c r="BL54" s="10">
        <f t="shared" si="28"/>
        <v>3.8689999999999998</v>
      </c>
      <c r="BM54" s="10">
        <f t="shared" si="29"/>
        <v>3.2849999999999997</v>
      </c>
      <c r="BN54" s="10">
        <f t="shared" si="30"/>
        <v>0.51100000000000001</v>
      </c>
      <c r="BO54" s="10">
        <f t="shared" si="31"/>
        <v>1.3139999999999998</v>
      </c>
      <c r="BR54" s="1" t="s">
        <v>1049</v>
      </c>
      <c r="BS54" s="1">
        <v>60</v>
      </c>
      <c r="BT54" s="1">
        <v>90</v>
      </c>
      <c r="BV54" s="1">
        <v>1</v>
      </c>
      <c r="BW54" s="1">
        <v>6</v>
      </c>
      <c r="BX54" s="1">
        <v>15</v>
      </c>
      <c r="BY54" s="1">
        <v>8</v>
      </c>
      <c r="BZ54" s="1">
        <v>3</v>
      </c>
      <c r="CC54" s="10">
        <f t="shared" si="13"/>
        <v>0.03</v>
      </c>
      <c r="CD54" s="10">
        <f t="shared" si="14"/>
        <v>0</v>
      </c>
      <c r="CE54" s="10">
        <f t="shared" si="14"/>
        <v>0.03</v>
      </c>
      <c r="CF54" s="10">
        <f t="shared" si="14"/>
        <v>0.18</v>
      </c>
      <c r="CG54" s="10">
        <f t="shared" si="14"/>
        <v>0.44999999999999996</v>
      </c>
      <c r="CH54" s="10">
        <f t="shared" si="14"/>
        <v>0.24</v>
      </c>
      <c r="CI54" s="10">
        <f t="shared" si="14"/>
        <v>0.09</v>
      </c>
      <c r="CJ54" s="10">
        <f t="shared" si="21"/>
        <v>0</v>
      </c>
      <c r="CK54" s="10">
        <f t="shared" si="15"/>
        <v>0</v>
      </c>
      <c r="CL54" s="10"/>
    </row>
    <row r="55" spans="2:90">
      <c r="B55" s="589">
        <v>44197</v>
      </c>
      <c r="C55" s="594">
        <f>+K55</f>
        <v>0</v>
      </c>
      <c r="D55" s="859">
        <v>0.85199999999999998</v>
      </c>
      <c r="E55" s="588">
        <f t="shared" ref="E55:E64" si="32">E56+1</f>
        <v>12</v>
      </c>
      <c r="F55" s="804">
        <f t="shared" ref="F55:F66" si="33">+E55*D55*C55</f>
        <v>0</v>
      </c>
      <c r="H55" s="588" t="s">
        <v>1029</v>
      </c>
      <c r="I55" s="809"/>
      <c r="J55" s="588">
        <v>1</v>
      </c>
      <c r="K55" s="588">
        <f>+J55*I55</f>
        <v>0</v>
      </c>
      <c r="M55" s="1" t="s">
        <v>1106</v>
      </c>
      <c r="N55" s="1" t="s">
        <v>1053</v>
      </c>
      <c r="O55" s="1">
        <v>250</v>
      </c>
      <c r="P55" s="1">
        <v>490</v>
      </c>
      <c r="W55" s="1">
        <v>1</v>
      </c>
      <c r="Z55" s="1">
        <v>2</v>
      </c>
      <c r="AA55" s="1">
        <v>1</v>
      </c>
      <c r="AC55" s="10">
        <f t="shared" si="7"/>
        <v>0.24</v>
      </c>
      <c r="AD55" s="10">
        <f t="shared" si="8"/>
        <v>0</v>
      </c>
      <c r="AE55" s="10">
        <f t="shared" si="8"/>
        <v>0</v>
      </c>
      <c r="AF55" s="10">
        <f t="shared" si="8"/>
        <v>0</v>
      </c>
      <c r="AG55" s="10">
        <f t="shared" si="8"/>
        <v>0</v>
      </c>
      <c r="AH55" s="10">
        <f t="shared" si="9"/>
        <v>0</v>
      </c>
      <c r="AI55" s="10">
        <f t="shared" si="9"/>
        <v>0</v>
      </c>
      <c r="AJ55" s="10">
        <f t="shared" si="9"/>
        <v>0.24</v>
      </c>
      <c r="AK55" s="10">
        <f t="shared" si="9"/>
        <v>0</v>
      </c>
      <c r="AL55" s="10">
        <f t="shared" si="10"/>
        <v>0</v>
      </c>
      <c r="AM55" s="10">
        <f t="shared" si="10"/>
        <v>0.48</v>
      </c>
      <c r="AN55" s="10">
        <f t="shared" si="10"/>
        <v>0.24</v>
      </c>
      <c r="AO55" s="10">
        <f t="shared" si="10"/>
        <v>0</v>
      </c>
      <c r="AR55" s="1" t="s">
        <v>1046</v>
      </c>
      <c r="AS55" s="1">
        <v>50</v>
      </c>
      <c r="AT55" s="1">
        <v>190</v>
      </c>
      <c r="AX55" s="1">
        <v>6</v>
      </c>
      <c r="AY55" s="1">
        <v>20</v>
      </c>
      <c r="AZ55" s="1">
        <v>14</v>
      </c>
      <c r="BA55" s="1">
        <v>41</v>
      </c>
      <c r="BB55" s="1">
        <v>26</v>
      </c>
      <c r="BC55" s="1">
        <v>4</v>
      </c>
      <c r="BD55" s="1">
        <v>5</v>
      </c>
      <c r="BE55" s="10">
        <f t="shared" si="11"/>
        <v>0.14000000000000001</v>
      </c>
      <c r="BF55" s="10">
        <f t="shared" si="12"/>
        <v>0</v>
      </c>
      <c r="BG55" s="10">
        <f t="shared" si="23"/>
        <v>0</v>
      </c>
      <c r="BH55" s="10">
        <f t="shared" si="24"/>
        <v>0</v>
      </c>
      <c r="BI55" s="10">
        <f t="shared" si="25"/>
        <v>0.84000000000000008</v>
      </c>
      <c r="BJ55" s="10">
        <f t="shared" si="26"/>
        <v>2.8000000000000003</v>
      </c>
      <c r="BK55" s="10">
        <f t="shared" si="27"/>
        <v>1.9600000000000002</v>
      </c>
      <c r="BL55" s="10">
        <f t="shared" si="28"/>
        <v>5.74</v>
      </c>
      <c r="BM55" s="10">
        <f t="shared" si="29"/>
        <v>3.6400000000000006</v>
      </c>
      <c r="BN55" s="10">
        <f t="shared" si="30"/>
        <v>0.56000000000000005</v>
      </c>
      <c r="BO55" s="10">
        <f t="shared" si="31"/>
        <v>0.70000000000000007</v>
      </c>
      <c r="BR55" s="1" t="s">
        <v>1050</v>
      </c>
      <c r="BS55" s="1">
        <v>60</v>
      </c>
      <c r="BT55" s="1">
        <v>190.5</v>
      </c>
      <c r="BU55" s="1">
        <v>2</v>
      </c>
      <c r="BY55" s="1">
        <v>7</v>
      </c>
      <c r="BZ55" s="1">
        <v>3</v>
      </c>
      <c r="CA55" s="1">
        <v>1</v>
      </c>
      <c r="CC55" s="10">
        <f t="shared" si="13"/>
        <v>0.1305</v>
      </c>
      <c r="CD55" s="10">
        <f t="shared" si="14"/>
        <v>0.26100000000000001</v>
      </c>
      <c r="CE55" s="10">
        <f t="shared" si="14"/>
        <v>0</v>
      </c>
      <c r="CF55" s="10">
        <f t="shared" si="14"/>
        <v>0</v>
      </c>
      <c r="CG55" s="10">
        <f t="shared" si="14"/>
        <v>0</v>
      </c>
      <c r="CH55" s="10">
        <f t="shared" si="14"/>
        <v>0.91349999999999998</v>
      </c>
      <c r="CI55" s="10">
        <f t="shared" si="14"/>
        <v>0.39150000000000001</v>
      </c>
      <c r="CJ55" s="10">
        <f t="shared" si="21"/>
        <v>0.1305</v>
      </c>
      <c r="CK55" s="10">
        <f t="shared" si="15"/>
        <v>0</v>
      </c>
      <c r="CL55" s="10"/>
    </row>
    <row r="56" spans="2:90">
      <c r="B56" s="589">
        <v>44228</v>
      </c>
      <c r="C56" s="594">
        <f t="shared" ref="C56:C66" si="34">+K56</f>
        <v>0</v>
      </c>
      <c r="D56" s="859">
        <v>0.85199999999999998</v>
      </c>
      <c r="E56" s="588">
        <f t="shared" si="32"/>
        <v>11</v>
      </c>
      <c r="F56" s="804">
        <f t="shared" si="33"/>
        <v>0</v>
      </c>
      <c r="H56" s="588" t="s">
        <v>1029</v>
      </c>
      <c r="I56" s="809"/>
      <c r="J56" s="588">
        <v>1</v>
      </c>
      <c r="K56" s="588">
        <f t="shared" ref="K56" si="35">+J56*I56</f>
        <v>0</v>
      </c>
      <c r="M56" s="1" t="s">
        <v>1056</v>
      </c>
      <c r="N56" s="1" t="s">
        <v>1053</v>
      </c>
      <c r="O56" s="1">
        <v>280</v>
      </c>
      <c r="P56" s="1">
        <v>490</v>
      </c>
      <c r="S56" s="1">
        <v>2</v>
      </c>
      <c r="T56" s="1">
        <v>1</v>
      </c>
      <c r="W56" s="1">
        <v>1</v>
      </c>
      <c r="Z56" s="1">
        <v>3</v>
      </c>
      <c r="AC56" s="10">
        <f t="shared" si="7"/>
        <v>0.21</v>
      </c>
      <c r="AD56" s="10">
        <f t="shared" si="8"/>
        <v>0</v>
      </c>
      <c r="AE56" s="10">
        <f t="shared" si="8"/>
        <v>0</v>
      </c>
      <c r="AF56" s="10">
        <f t="shared" si="8"/>
        <v>0.42</v>
      </c>
      <c r="AG56" s="10">
        <f t="shared" si="8"/>
        <v>0.21</v>
      </c>
      <c r="AH56" s="10">
        <f t="shared" si="9"/>
        <v>0</v>
      </c>
      <c r="AI56" s="10">
        <f t="shared" si="9"/>
        <v>0</v>
      </c>
      <c r="AJ56" s="10">
        <f t="shared" si="9"/>
        <v>0.21</v>
      </c>
      <c r="AK56" s="10">
        <f t="shared" si="9"/>
        <v>0</v>
      </c>
      <c r="AL56" s="10">
        <f t="shared" si="10"/>
        <v>0</v>
      </c>
      <c r="AM56" s="10">
        <f t="shared" si="10"/>
        <v>0.63</v>
      </c>
      <c r="AN56" s="10">
        <f t="shared" si="10"/>
        <v>0</v>
      </c>
      <c r="AO56" s="10">
        <f t="shared" si="10"/>
        <v>0</v>
      </c>
      <c r="AR56" s="1" t="s">
        <v>1047</v>
      </c>
      <c r="AS56" s="1">
        <v>50</v>
      </c>
      <c r="AT56" s="1">
        <v>255</v>
      </c>
      <c r="BA56" s="1">
        <v>1</v>
      </c>
      <c r="BE56" s="10">
        <f t="shared" si="11"/>
        <v>0.20499999999999999</v>
      </c>
      <c r="BF56" s="10">
        <f t="shared" si="12"/>
        <v>0</v>
      </c>
      <c r="BG56" s="10">
        <f t="shared" si="23"/>
        <v>0</v>
      </c>
      <c r="BH56" s="10">
        <f t="shared" si="24"/>
        <v>0</v>
      </c>
      <c r="BI56" s="10">
        <f t="shared" si="25"/>
        <v>0</v>
      </c>
      <c r="BJ56" s="10">
        <f t="shared" si="26"/>
        <v>0</v>
      </c>
      <c r="BK56" s="10">
        <f t="shared" si="27"/>
        <v>0</v>
      </c>
      <c r="BL56" s="10">
        <f t="shared" si="28"/>
        <v>0.20499999999999999</v>
      </c>
      <c r="BM56" s="10">
        <f t="shared" si="29"/>
        <v>0</v>
      </c>
      <c r="BN56" s="10">
        <f t="shared" si="30"/>
        <v>0</v>
      </c>
      <c r="BO56" s="10">
        <f t="shared" si="31"/>
        <v>0</v>
      </c>
      <c r="BR56" s="1" t="s">
        <v>1057</v>
      </c>
      <c r="BS56" s="1">
        <v>60</v>
      </c>
      <c r="BT56" s="1">
        <v>190.5</v>
      </c>
      <c r="BZ56" s="1">
        <v>1</v>
      </c>
      <c r="CC56" s="10">
        <f t="shared" si="13"/>
        <v>0.1305</v>
      </c>
      <c r="CD56" s="10">
        <f t="shared" si="14"/>
        <v>0</v>
      </c>
      <c r="CE56" s="10">
        <f t="shared" si="14"/>
        <v>0</v>
      </c>
      <c r="CF56" s="10">
        <f t="shared" si="14"/>
        <v>0</v>
      </c>
      <c r="CG56" s="10">
        <f t="shared" si="14"/>
        <v>0</v>
      </c>
      <c r="CH56" s="10">
        <f t="shared" si="14"/>
        <v>0</v>
      </c>
      <c r="CI56" s="10">
        <f t="shared" si="14"/>
        <v>0.1305</v>
      </c>
      <c r="CJ56" s="10">
        <f t="shared" si="21"/>
        <v>0</v>
      </c>
      <c r="CK56" s="10">
        <f t="shared" si="15"/>
        <v>0</v>
      </c>
      <c r="CL56" s="10"/>
    </row>
    <row r="57" spans="2:90">
      <c r="B57" s="589">
        <v>44256</v>
      </c>
      <c r="C57" s="594">
        <f t="shared" si="34"/>
        <v>1.0030000000000001</v>
      </c>
      <c r="D57" s="859">
        <v>0.85199999999999998</v>
      </c>
      <c r="E57" s="588">
        <f t="shared" si="32"/>
        <v>10</v>
      </c>
      <c r="F57" s="804">
        <f t="shared" si="33"/>
        <v>8.54556</v>
      </c>
      <c r="H57" s="588" t="s">
        <v>1029</v>
      </c>
      <c r="I57" s="809">
        <f>BF$81</f>
        <v>1.0030000000000001</v>
      </c>
      <c r="J57" s="588">
        <v>1</v>
      </c>
      <c r="K57" s="588">
        <f t="shared" ref="K57" si="36">+J57*I57</f>
        <v>1.0030000000000001</v>
      </c>
      <c r="M57" s="1" t="s">
        <v>1098</v>
      </c>
      <c r="N57" s="1" t="s">
        <v>1045</v>
      </c>
      <c r="O57" s="1">
        <v>30</v>
      </c>
      <c r="P57" s="1">
        <v>123</v>
      </c>
      <c r="Q57" s="1">
        <v>1</v>
      </c>
      <c r="R57" s="1">
        <v>21</v>
      </c>
      <c r="S57" s="1">
        <v>18</v>
      </c>
      <c r="Z57" s="1">
        <v>47</v>
      </c>
      <c r="AB57" s="1">
        <v>4</v>
      </c>
      <c r="AC57" s="10">
        <f t="shared" si="7"/>
        <v>9.2999999999999999E-2</v>
      </c>
      <c r="AD57" s="10">
        <f t="shared" si="8"/>
        <v>9.2999999999999999E-2</v>
      </c>
      <c r="AE57" s="10">
        <f t="shared" si="8"/>
        <v>1.9530000000000001</v>
      </c>
      <c r="AF57" s="10">
        <f t="shared" si="8"/>
        <v>1.6739999999999999</v>
      </c>
      <c r="AG57" s="10">
        <f t="shared" si="8"/>
        <v>0</v>
      </c>
      <c r="AH57" s="10">
        <f t="shared" si="9"/>
        <v>0</v>
      </c>
      <c r="AI57" s="10">
        <f t="shared" si="9"/>
        <v>0</v>
      </c>
      <c r="AJ57" s="10">
        <f t="shared" si="9"/>
        <v>0</v>
      </c>
      <c r="AK57" s="10">
        <f t="shared" si="9"/>
        <v>0</v>
      </c>
      <c r="AL57" s="10">
        <f t="shared" si="10"/>
        <v>0</v>
      </c>
      <c r="AM57" s="10">
        <f t="shared" si="10"/>
        <v>4.3709999999999996</v>
      </c>
      <c r="AN57" s="10">
        <f t="shared" si="10"/>
        <v>0</v>
      </c>
      <c r="AO57" s="10">
        <f t="shared" si="10"/>
        <v>0.372</v>
      </c>
      <c r="AR57" s="1" t="s">
        <v>1058</v>
      </c>
      <c r="AS57" s="1">
        <v>50</v>
      </c>
      <c r="AT57" s="1">
        <v>65</v>
      </c>
      <c r="AZ57" s="1">
        <v>1</v>
      </c>
      <c r="BE57" s="10">
        <f t="shared" si="11"/>
        <v>1.4999999999999999E-2</v>
      </c>
      <c r="BF57" s="10">
        <f t="shared" si="12"/>
        <v>0</v>
      </c>
      <c r="BG57" s="10">
        <f t="shared" si="23"/>
        <v>0</v>
      </c>
      <c r="BH57" s="10">
        <f t="shared" si="24"/>
        <v>0</v>
      </c>
      <c r="BI57" s="10">
        <f t="shared" si="25"/>
        <v>0</v>
      </c>
      <c r="BJ57" s="10">
        <f t="shared" si="26"/>
        <v>0</v>
      </c>
      <c r="BK57" s="10">
        <f t="shared" si="27"/>
        <v>1.4999999999999999E-2</v>
      </c>
      <c r="BL57" s="10">
        <f t="shared" si="28"/>
        <v>0</v>
      </c>
      <c r="BM57" s="10">
        <f t="shared" si="29"/>
        <v>0</v>
      </c>
      <c r="BN57" s="10">
        <f t="shared" si="30"/>
        <v>0</v>
      </c>
      <c r="BO57" s="10">
        <f t="shared" si="31"/>
        <v>0</v>
      </c>
      <c r="BQ57" s="1" t="s">
        <v>1059</v>
      </c>
      <c r="BR57" s="1" t="s">
        <v>1045</v>
      </c>
      <c r="BS57" s="1">
        <v>70</v>
      </c>
      <c r="BT57" s="1">
        <v>123</v>
      </c>
      <c r="BW57" s="1">
        <v>4</v>
      </c>
      <c r="BY57" s="1">
        <v>5</v>
      </c>
      <c r="BZ57" s="1">
        <v>8</v>
      </c>
      <c r="CC57" s="10">
        <f t="shared" si="13"/>
        <v>5.2999999999999999E-2</v>
      </c>
      <c r="CD57" s="10">
        <f t="shared" si="14"/>
        <v>0</v>
      </c>
      <c r="CE57" s="10">
        <f t="shared" si="14"/>
        <v>0</v>
      </c>
      <c r="CF57" s="10">
        <f t="shared" si="14"/>
        <v>0.21199999999999999</v>
      </c>
      <c r="CG57" s="10">
        <f t="shared" si="14"/>
        <v>0</v>
      </c>
      <c r="CH57" s="10">
        <f t="shared" si="14"/>
        <v>0.26500000000000001</v>
      </c>
      <c r="CI57" s="10">
        <f t="shared" si="14"/>
        <v>0.42399999999999999</v>
      </c>
      <c r="CJ57" s="10">
        <f t="shared" si="21"/>
        <v>0</v>
      </c>
      <c r="CK57" s="10">
        <f t="shared" si="15"/>
        <v>0</v>
      </c>
      <c r="CL57" s="10"/>
    </row>
    <row r="58" spans="2:90">
      <c r="B58" s="589">
        <v>44287</v>
      </c>
      <c r="C58" s="594">
        <f t="shared" si="34"/>
        <v>6.7924999999999995</v>
      </c>
      <c r="D58" s="859">
        <v>0.85199999999999998</v>
      </c>
      <c r="E58" s="588">
        <f t="shared" si="32"/>
        <v>9</v>
      </c>
      <c r="F58" s="804">
        <f t="shared" si="33"/>
        <v>52.084889999999994</v>
      </c>
      <c r="H58" s="588" t="s">
        <v>1029</v>
      </c>
      <c r="I58" s="809">
        <f>BG$81</f>
        <v>6.7924999999999995</v>
      </c>
      <c r="J58" s="588">
        <v>1</v>
      </c>
      <c r="K58" s="588">
        <f t="shared" ref="K58:K66" si="37">+J58*I58</f>
        <v>6.7924999999999995</v>
      </c>
      <c r="N58" s="1" t="s">
        <v>1046</v>
      </c>
      <c r="O58" s="1">
        <v>30</v>
      </c>
      <c r="P58" s="1">
        <v>190</v>
      </c>
      <c r="Q58" s="1">
        <v>9</v>
      </c>
      <c r="R58" s="1">
        <v>3</v>
      </c>
      <c r="AC58" s="10">
        <f t="shared" si="7"/>
        <v>0.16</v>
      </c>
      <c r="AD58" s="10">
        <f t="shared" si="8"/>
        <v>1.44</v>
      </c>
      <c r="AE58" s="10">
        <f t="shared" si="8"/>
        <v>0.48</v>
      </c>
      <c r="AF58" s="10">
        <f t="shared" si="8"/>
        <v>0</v>
      </c>
      <c r="AG58" s="10">
        <f t="shared" si="8"/>
        <v>0</v>
      </c>
      <c r="AH58" s="10">
        <f t="shared" si="9"/>
        <v>0</v>
      </c>
      <c r="AI58" s="10">
        <f t="shared" si="9"/>
        <v>0</v>
      </c>
      <c r="AJ58" s="10">
        <f t="shared" si="9"/>
        <v>0</v>
      </c>
      <c r="AK58" s="10">
        <f t="shared" si="9"/>
        <v>0</v>
      </c>
      <c r="AL58" s="10">
        <f t="shared" si="10"/>
        <v>0</v>
      </c>
      <c r="AM58" s="10">
        <f t="shared" si="10"/>
        <v>0</v>
      </c>
      <c r="AN58" s="10">
        <f t="shared" si="10"/>
        <v>0</v>
      </c>
      <c r="AO58" s="10">
        <f t="shared" si="10"/>
        <v>0</v>
      </c>
      <c r="AR58" s="1" t="s">
        <v>1065</v>
      </c>
      <c r="AS58" s="1">
        <v>50</v>
      </c>
      <c r="AT58" s="1">
        <v>50</v>
      </c>
      <c r="BA58" s="1">
        <v>1</v>
      </c>
      <c r="BE58" s="10">
        <f t="shared" si="11"/>
        <v>0</v>
      </c>
      <c r="BF58" s="10">
        <f t="shared" si="12"/>
        <v>0</v>
      </c>
      <c r="BG58" s="10">
        <f t="shared" si="23"/>
        <v>0</v>
      </c>
      <c r="BH58" s="10">
        <f t="shared" si="24"/>
        <v>0</v>
      </c>
      <c r="BI58" s="10">
        <f t="shared" si="25"/>
        <v>0</v>
      </c>
      <c r="BJ58" s="10">
        <f t="shared" si="26"/>
        <v>0</v>
      </c>
      <c r="BK58" s="10">
        <f t="shared" si="27"/>
        <v>0</v>
      </c>
      <c r="BL58" s="10">
        <f t="shared" si="28"/>
        <v>0</v>
      </c>
      <c r="BM58" s="10">
        <f t="shared" si="29"/>
        <v>0</v>
      </c>
      <c r="BN58" s="10">
        <f t="shared" si="30"/>
        <v>0</v>
      </c>
      <c r="BO58" s="10">
        <f t="shared" si="31"/>
        <v>0</v>
      </c>
      <c r="BR58" s="1" t="s">
        <v>1046</v>
      </c>
      <c r="BS58" s="1">
        <v>70</v>
      </c>
      <c r="BT58" s="1">
        <v>190</v>
      </c>
      <c r="BW58" s="1">
        <v>7</v>
      </c>
      <c r="BX58" s="1">
        <v>5</v>
      </c>
      <c r="BY58" s="1">
        <v>2</v>
      </c>
      <c r="BZ58" s="1">
        <v>4</v>
      </c>
      <c r="CA58" s="1">
        <v>3</v>
      </c>
      <c r="CC58" s="10">
        <f t="shared" si="13"/>
        <v>0.12</v>
      </c>
      <c r="CD58" s="10">
        <f t="shared" si="14"/>
        <v>0</v>
      </c>
      <c r="CE58" s="10">
        <f t="shared" si="14"/>
        <v>0</v>
      </c>
      <c r="CF58" s="10">
        <f t="shared" si="14"/>
        <v>0.84</v>
      </c>
      <c r="CG58" s="10">
        <f t="shared" si="14"/>
        <v>0.6</v>
      </c>
      <c r="CH58" s="10">
        <f t="shared" si="14"/>
        <v>0.24</v>
      </c>
      <c r="CI58" s="10">
        <f t="shared" si="14"/>
        <v>0.48</v>
      </c>
      <c r="CJ58" s="10">
        <f t="shared" si="21"/>
        <v>0.36</v>
      </c>
      <c r="CK58" s="10">
        <f t="shared" si="15"/>
        <v>0</v>
      </c>
      <c r="CL58" s="10"/>
    </row>
    <row r="59" spans="2:90">
      <c r="B59" s="589">
        <v>44317</v>
      </c>
      <c r="C59" s="594">
        <f t="shared" si="34"/>
        <v>3.7904999999999998</v>
      </c>
      <c r="D59" s="859">
        <v>0.85199999999999998</v>
      </c>
      <c r="E59" s="588">
        <f t="shared" si="32"/>
        <v>8</v>
      </c>
      <c r="F59" s="804">
        <f t="shared" si="33"/>
        <v>25.836047999999998</v>
      </c>
      <c r="H59" s="588" t="s">
        <v>1029</v>
      </c>
      <c r="I59" s="809">
        <f>BH$81</f>
        <v>3.7904999999999998</v>
      </c>
      <c r="J59" s="588">
        <v>1</v>
      </c>
      <c r="K59" s="588">
        <f t="shared" si="37"/>
        <v>3.7904999999999998</v>
      </c>
      <c r="N59" s="1" t="s">
        <v>1048</v>
      </c>
      <c r="O59" s="1">
        <v>30</v>
      </c>
      <c r="P59" s="1">
        <v>320</v>
      </c>
      <c r="X59" s="1">
        <v>3</v>
      </c>
      <c r="AA59" s="1">
        <v>6</v>
      </c>
      <c r="AC59" s="10">
        <f t="shared" si="7"/>
        <v>0.28999999999999998</v>
      </c>
      <c r="AD59" s="10">
        <f t="shared" si="8"/>
        <v>0</v>
      </c>
      <c r="AE59" s="10">
        <f t="shared" si="8"/>
        <v>0</v>
      </c>
      <c r="AF59" s="10">
        <f t="shared" si="8"/>
        <v>0</v>
      </c>
      <c r="AG59" s="10">
        <f t="shared" si="8"/>
        <v>0</v>
      </c>
      <c r="AH59" s="10">
        <f t="shared" si="9"/>
        <v>0</v>
      </c>
      <c r="AI59" s="10">
        <f t="shared" si="9"/>
        <v>0</v>
      </c>
      <c r="AJ59" s="10">
        <f t="shared" si="9"/>
        <v>0</v>
      </c>
      <c r="AK59" s="10">
        <f t="shared" si="9"/>
        <v>0.86999999999999988</v>
      </c>
      <c r="AL59" s="10">
        <f t="shared" si="10"/>
        <v>0</v>
      </c>
      <c r="AM59" s="10">
        <f t="shared" si="10"/>
        <v>0</v>
      </c>
      <c r="AN59" s="10">
        <f t="shared" si="10"/>
        <v>1.7399999999999998</v>
      </c>
      <c r="AO59" s="10">
        <f t="shared" si="10"/>
        <v>0</v>
      </c>
      <c r="AR59" s="1" t="s">
        <v>1049</v>
      </c>
      <c r="AS59" s="1">
        <v>50</v>
      </c>
      <c r="AT59" s="1">
        <v>90</v>
      </c>
      <c r="AY59" s="1">
        <v>7</v>
      </c>
      <c r="AZ59" s="1">
        <v>69</v>
      </c>
      <c r="BA59" s="1">
        <v>18</v>
      </c>
      <c r="BB59" s="1">
        <v>19</v>
      </c>
      <c r="BC59" s="1">
        <v>16</v>
      </c>
      <c r="BD59" s="1">
        <v>14</v>
      </c>
      <c r="BE59" s="10">
        <f t="shared" si="11"/>
        <v>0.04</v>
      </c>
      <c r="BF59" s="10">
        <f t="shared" si="12"/>
        <v>0</v>
      </c>
      <c r="BG59" s="10">
        <f t="shared" si="23"/>
        <v>0</v>
      </c>
      <c r="BH59" s="10">
        <f t="shared" si="24"/>
        <v>0</v>
      </c>
      <c r="BI59" s="10">
        <f t="shared" si="25"/>
        <v>0</v>
      </c>
      <c r="BJ59" s="10">
        <f t="shared" si="26"/>
        <v>0.28000000000000003</v>
      </c>
      <c r="BK59" s="10">
        <f t="shared" si="27"/>
        <v>2.7600000000000002</v>
      </c>
      <c r="BL59" s="10">
        <f t="shared" si="28"/>
        <v>0.72</v>
      </c>
      <c r="BM59" s="10">
        <f t="shared" si="29"/>
        <v>0.76</v>
      </c>
      <c r="BN59" s="10">
        <f t="shared" si="30"/>
        <v>0.64</v>
      </c>
      <c r="BO59" s="10">
        <f t="shared" si="31"/>
        <v>0.56000000000000005</v>
      </c>
      <c r="BR59" s="1" t="s">
        <v>1049</v>
      </c>
      <c r="BS59" s="1">
        <v>70</v>
      </c>
      <c r="BT59" s="1">
        <v>90</v>
      </c>
      <c r="BW59" s="1">
        <v>4</v>
      </c>
      <c r="BX59" s="1">
        <v>4</v>
      </c>
      <c r="BY59" s="1">
        <v>2</v>
      </c>
      <c r="BZ59" s="1">
        <v>1</v>
      </c>
      <c r="CC59" s="10">
        <f t="shared" si="13"/>
        <v>0.02</v>
      </c>
      <c r="CD59" s="10">
        <f t="shared" si="14"/>
        <v>0</v>
      </c>
      <c r="CE59" s="10">
        <f t="shared" si="14"/>
        <v>0</v>
      </c>
      <c r="CF59" s="10">
        <f t="shared" si="14"/>
        <v>0.08</v>
      </c>
      <c r="CG59" s="10">
        <f t="shared" si="14"/>
        <v>0.08</v>
      </c>
      <c r="CH59" s="10">
        <f t="shared" si="14"/>
        <v>0.04</v>
      </c>
      <c r="CI59" s="10">
        <f t="shared" si="14"/>
        <v>0.02</v>
      </c>
      <c r="CJ59" s="10">
        <f t="shared" si="21"/>
        <v>0</v>
      </c>
      <c r="CK59" s="10">
        <f t="shared" si="15"/>
        <v>0</v>
      </c>
      <c r="CL59" s="10"/>
    </row>
    <row r="60" spans="2:90">
      <c r="B60" s="589">
        <v>44348</v>
      </c>
      <c r="C60" s="594">
        <f t="shared" si="34"/>
        <v>12.100500000000002</v>
      </c>
      <c r="D60" s="859">
        <v>0.85199999999999998</v>
      </c>
      <c r="E60" s="588">
        <f t="shared" si="32"/>
        <v>7</v>
      </c>
      <c r="F60" s="804">
        <f t="shared" si="33"/>
        <v>72.167382000000003</v>
      </c>
      <c r="H60" s="588" t="s">
        <v>1029</v>
      </c>
      <c r="I60" s="809">
        <f>BI$81</f>
        <v>12.100500000000002</v>
      </c>
      <c r="J60" s="588">
        <v>1</v>
      </c>
      <c r="K60" s="588">
        <f t="shared" si="37"/>
        <v>12.100500000000002</v>
      </c>
      <c r="N60" s="1" t="s">
        <v>1049</v>
      </c>
      <c r="O60" s="1">
        <v>30</v>
      </c>
      <c r="P60" s="1">
        <v>90</v>
      </c>
      <c r="Q60" s="1">
        <v>4</v>
      </c>
      <c r="R60" s="1">
        <v>183</v>
      </c>
      <c r="S60" s="1">
        <v>73</v>
      </c>
      <c r="T60" s="1">
        <v>6</v>
      </c>
      <c r="V60" s="1">
        <v>1</v>
      </c>
      <c r="W60" s="1">
        <v>135</v>
      </c>
      <c r="Z60" s="1">
        <v>1</v>
      </c>
      <c r="AA60" s="1">
        <v>2</v>
      </c>
      <c r="AB60" s="1">
        <v>73</v>
      </c>
      <c r="AC60" s="10">
        <f t="shared" si="7"/>
        <v>0.06</v>
      </c>
      <c r="AD60" s="10">
        <f t="shared" si="8"/>
        <v>0.24</v>
      </c>
      <c r="AE60" s="10">
        <f t="shared" si="8"/>
        <v>10.98</v>
      </c>
      <c r="AF60" s="10">
        <f t="shared" si="8"/>
        <v>4.38</v>
      </c>
      <c r="AG60" s="10">
        <f t="shared" si="8"/>
        <v>0.36</v>
      </c>
      <c r="AH60" s="10">
        <f t="shared" si="9"/>
        <v>0</v>
      </c>
      <c r="AI60" s="10">
        <f t="shared" si="9"/>
        <v>0.06</v>
      </c>
      <c r="AJ60" s="10">
        <f t="shared" si="9"/>
        <v>8.1</v>
      </c>
      <c r="AK60" s="10">
        <f t="shared" si="9"/>
        <v>0</v>
      </c>
      <c r="AL60" s="10">
        <f t="shared" si="10"/>
        <v>0</v>
      </c>
      <c r="AM60" s="10">
        <f t="shared" si="10"/>
        <v>0.06</v>
      </c>
      <c r="AN60" s="10">
        <f t="shared" si="10"/>
        <v>0.12</v>
      </c>
      <c r="AO60" s="10">
        <f t="shared" si="10"/>
        <v>4.38</v>
      </c>
      <c r="AR60" s="1" t="s">
        <v>1050</v>
      </c>
      <c r="AS60" s="1">
        <v>50</v>
      </c>
      <c r="AT60" s="1">
        <v>190.5</v>
      </c>
      <c r="AY60" s="1">
        <v>8</v>
      </c>
      <c r="AZ60" s="1">
        <v>13</v>
      </c>
      <c r="BA60" s="1">
        <v>41</v>
      </c>
      <c r="BC60" s="1">
        <v>75</v>
      </c>
      <c r="BD60" s="1">
        <v>66</v>
      </c>
      <c r="BE60" s="10">
        <f t="shared" si="11"/>
        <v>0.14050000000000001</v>
      </c>
      <c r="BF60" s="10">
        <f t="shared" si="12"/>
        <v>0</v>
      </c>
      <c r="BG60" s="10">
        <f t="shared" si="23"/>
        <v>0</v>
      </c>
      <c r="BH60" s="10">
        <f t="shared" si="24"/>
        <v>0</v>
      </c>
      <c r="BI60" s="10">
        <f t="shared" si="25"/>
        <v>0</v>
      </c>
      <c r="BJ60" s="10">
        <f t="shared" si="26"/>
        <v>1.1240000000000001</v>
      </c>
      <c r="BK60" s="10">
        <f t="shared" si="27"/>
        <v>1.8265000000000002</v>
      </c>
      <c r="BL60" s="10">
        <f t="shared" si="28"/>
        <v>5.7605000000000004</v>
      </c>
      <c r="BM60" s="10">
        <f t="shared" si="29"/>
        <v>0</v>
      </c>
      <c r="BN60" s="10">
        <f t="shared" si="30"/>
        <v>10.537500000000001</v>
      </c>
      <c r="BO60" s="10">
        <f t="shared" si="31"/>
        <v>9.2730000000000015</v>
      </c>
      <c r="BR60" s="1" t="s">
        <v>1050</v>
      </c>
      <c r="BS60" s="1">
        <v>70</v>
      </c>
      <c r="BT60" s="1">
        <v>190.5</v>
      </c>
      <c r="BU60" s="1">
        <v>2</v>
      </c>
      <c r="BW60" s="1">
        <v>6</v>
      </c>
      <c r="BY60" s="1">
        <v>18</v>
      </c>
      <c r="BZ60" s="1">
        <v>1</v>
      </c>
      <c r="CA60" s="1">
        <v>7</v>
      </c>
      <c r="CC60" s="10">
        <f t="shared" si="13"/>
        <v>0.1205</v>
      </c>
      <c r="CD60" s="10">
        <f t="shared" si="14"/>
        <v>0.24099999999999999</v>
      </c>
      <c r="CE60" s="10">
        <f t="shared" si="14"/>
        <v>0</v>
      </c>
      <c r="CF60" s="10">
        <f t="shared" si="14"/>
        <v>0.72299999999999998</v>
      </c>
      <c r="CG60" s="10">
        <f t="shared" si="14"/>
        <v>0</v>
      </c>
      <c r="CH60" s="10">
        <f t="shared" si="14"/>
        <v>2.169</v>
      </c>
      <c r="CI60" s="10">
        <f t="shared" si="14"/>
        <v>0.1205</v>
      </c>
      <c r="CJ60" s="10">
        <f t="shared" si="21"/>
        <v>0.84349999999999992</v>
      </c>
      <c r="CK60" s="10">
        <f t="shared" si="15"/>
        <v>0</v>
      </c>
      <c r="CL60" s="10"/>
    </row>
    <row r="61" spans="2:90">
      <c r="B61" s="589">
        <v>44378</v>
      </c>
      <c r="C61" s="594">
        <f t="shared" si="34"/>
        <v>47.081999999999994</v>
      </c>
      <c r="D61" s="859">
        <v>0.85199999999999998</v>
      </c>
      <c r="E61" s="588">
        <f t="shared" si="32"/>
        <v>6</v>
      </c>
      <c r="F61" s="804">
        <f t="shared" si="33"/>
        <v>240.68318399999998</v>
      </c>
      <c r="H61" s="588" t="s">
        <v>1029</v>
      </c>
      <c r="I61" s="809">
        <f>BJ$81</f>
        <v>47.081999999999994</v>
      </c>
      <c r="J61" s="588">
        <v>1</v>
      </c>
      <c r="K61" s="588">
        <f t="shared" si="37"/>
        <v>47.081999999999994</v>
      </c>
      <c r="N61" s="1" t="s">
        <v>1050</v>
      </c>
      <c r="O61" s="1">
        <v>30</v>
      </c>
      <c r="P61" s="1">
        <v>190.5</v>
      </c>
      <c r="R61" s="1">
        <v>1</v>
      </c>
      <c r="S61" s="1">
        <v>1</v>
      </c>
      <c r="Z61" s="1">
        <v>2</v>
      </c>
      <c r="AA61" s="1">
        <v>5</v>
      </c>
      <c r="AB61" s="1">
        <v>2</v>
      </c>
      <c r="AC61" s="10">
        <f t="shared" si="7"/>
        <v>0.1605</v>
      </c>
      <c r="AD61" s="10">
        <f t="shared" si="8"/>
        <v>0</v>
      </c>
      <c r="AE61" s="10">
        <f t="shared" si="8"/>
        <v>0.1605</v>
      </c>
      <c r="AF61" s="10">
        <f t="shared" si="8"/>
        <v>0.1605</v>
      </c>
      <c r="AG61" s="10">
        <f t="shared" si="8"/>
        <v>0</v>
      </c>
      <c r="AH61" s="10">
        <f t="shared" si="9"/>
        <v>0</v>
      </c>
      <c r="AI61" s="10">
        <f t="shared" si="9"/>
        <v>0</v>
      </c>
      <c r="AJ61" s="10">
        <f t="shared" si="9"/>
        <v>0</v>
      </c>
      <c r="AK61" s="10">
        <f t="shared" si="9"/>
        <v>0</v>
      </c>
      <c r="AL61" s="10">
        <f t="shared" si="10"/>
        <v>0</v>
      </c>
      <c r="AM61" s="10">
        <f t="shared" si="10"/>
        <v>0.32100000000000001</v>
      </c>
      <c r="AN61" s="10">
        <f t="shared" si="10"/>
        <v>0.80249999999999999</v>
      </c>
      <c r="AO61" s="10">
        <f t="shared" si="10"/>
        <v>0.32100000000000001</v>
      </c>
      <c r="AQ61" s="1" t="s">
        <v>1099</v>
      </c>
      <c r="AR61" s="1" t="s">
        <v>1045</v>
      </c>
      <c r="AS61" s="1">
        <v>60</v>
      </c>
      <c r="AT61" s="1">
        <v>123</v>
      </c>
      <c r="AV61" s="1">
        <v>3</v>
      </c>
      <c r="AZ61" s="1">
        <v>2</v>
      </c>
      <c r="BA61" s="1">
        <v>14</v>
      </c>
      <c r="BD61" s="1">
        <v>1</v>
      </c>
      <c r="BE61" s="10">
        <f t="shared" si="11"/>
        <v>6.3E-2</v>
      </c>
      <c r="BF61" s="10">
        <f t="shared" si="12"/>
        <v>0</v>
      </c>
      <c r="BG61" s="10">
        <f t="shared" si="23"/>
        <v>0.189</v>
      </c>
      <c r="BH61" s="10">
        <f t="shared" si="24"/>
        <v>0</v>
      </c>
      <c r="BI61" s="10">
        <f t="shared" si="25"/>
        <v>0</v>
      </c>
      <c r="BJ61" s="10">
        <f t="shared" si="26"/>
        <v>0</v>
      </c>
      <c r="BK61" s="10">
        <f t="shared" si="27"/>
        <v>0.126</v>
      </c>
      <c r="BL61" s="10">
        <f t="shared" si="28"/>
        <v>0.88200000000000001</v>
      </c>
      <c r="BM61" s="10">
        <f t="shared" si="29"/>
        <v>0</v>
      </c>
      <c r="BN61" s="10">
        <f t="shared" si="30"/>
        <v>0</v>
      </c>
      <c r="BO61" s="10">
        <f t="shared" si="31"/>
        <v>6.3E-2</v>
      </c>
      <c r="BQ61" s="1" t="s">
        <v>1060</v>
      </c>
      <c r="BR61" s="1" t="s">
        <v>1045</v>
      </c>
      <c r="BS61" s="1">
        <v>80</v>
      </c>
      <c r="BT61" s="1">
        <v>123</v>
      </c>
      <c r="BW61" s="1">
        <v>2</v>
      </c>
      <c r="CA61" s="1">
        <v>1</v>
      </c>
      <c r="CC61" s="10">
        <f t="shared" si="13"/>
        <v>4.2999999999999997E-2</v>
      </c>
      <c r="CD61" s="10">
        <f t="shared" si="14"/>
        <v>0</v>
      </c>
      <c r="CE61" s="10">
        <f t="shared" si="14"/>
        <v>0</v>
      </c>
      <c r="CF61" s="10">
        <f t="shared" si="14"/>
        <v>8.5999999999999993E-2</v>
      </c>
      <c r="CG61" s="10">
        <f t="shared" si="14"/>
        <v>0</v>
      </c>
      <c r="CH61" s="10">
        <f t="shared" si="14"/>
        <v>0</v>
      </c>
      <c r="CI61" s="10">
        <f t="shared" si="14"/>
        <v>0</v>
      </c>
      <c r="CJ61" s="10">
        <f t="shared" si="21"/>
        <v>4.2999999999999997E-2</v>
      </c>
      <c r="CK61" s="10">
        <f t="shared" si="15"/>
        <v>0</v>
      </c>
      <c r="CL61" s="10"/>
    </row>
    <row r="62" spans="2:90">
      <c r="B62" s="589">
        <v>44409</v>
      </c>
      <c r="C62" s="594">
        <f t="shared" si="34"/>
        <v>37.278999999999989</v>
      </c>
      <c r="D62" s="859">
        <v>0.85199999999999998</v>
      </c>
      <c r="E62" s="588">
        <f t="shared" si="32"/>
        <v>5</v>
      </c>
      <c r="F62" s="804">
        <f t="shared" si="33"/>
        <v>158.80853999999994</v>
      </c>
      <c r="H62" s="588" t="s">
        <v>1029</v>
      </c>
      <c r="I62" s="809">
        <f>BK$81</f>
        <v>37.278999999999989</v>
      </c>
      <c r="J62" s="588">
        <v>1</v>
      </c>
      <c r="K62" s="588">
        <f t="shared" si="37"/>
        <v>37.278999999999989</v>
      </c>
      <c r="N62" s="1" t="s">
        <v>1057</v>
      </c>
      <c r="O62" s="1">
        <v>30</v>
      </c>
      <c r="P62" s="1">
        <v>190.5</v>
      </c>
      <c r="W62" s="1">
        <v>2</v>
      </c>
      <c r="X62" s="1">
        <v>1</v>
      </c>
      <c r="AC62" s="10">
        <f t="shared" si="7"/>
        <v>0.1605</v>
      </c>
      <c r="AD62" s="10">
        <f t="shared" si="8"/>
        <v>0</v>
      </c>
      <c r="AE62" s="10">
        <f t="shared" si="8"/>
        <v>0</v>
      </c>
      <c r="AF62" s="10">
        <f t="shared" si="8"/>
        <v>0</v>
      </c>
      <c r="AG62" s="10">
        <f t="shared" si="8"/>
        <v>0</v>
      </c>
      <c r="AH62" s="10">
        <f t="shared" si="9"/>
        <v>0</v>
      </c>
      <c r="AI62" s="10">
        <f t="shared" si="9"/>
        <v>0</v>
      </c>
      <c r="AJ62" s="10">
        <f t="shared" si="9"/>
        <v>0.32100000000000001</v>
      </c>
      <c r="AK62" s="10">
        <f t="shared" si="9"/>
        <v>0.1605</v>
      </c>
      <c r="AL62" s="10">
        <f t="shared" si="10"/>
        <v>0</v>
      </c>
      <c r="AM62" s="10">
        <f t="shared" si="10"/>
        <v>0</v>
      </c>
      <c r="AN62" s="10">
        <f t="shared" si="10"/>
        <v>0</v>
      </c>
      <c r="AO62" s="10">
        <f t="shared" si="10"/>
        <v>0</v>
      </c>
      <c r="AR62" s="1" t="s">
        <v>1052</v>
      </c>
      <c r="AS62" s="1">
        <v>60</v>
      </c>
      <c r="AT62" s="1">
        <v>120</v>
      </c>
      <c r="AZ62" s="1">
        <v>1</v>
      </c>
      <c r="BE62" s="10">
        <f t="shared" si="11"/>
        <v>0.06</v>
      </c>
      <c r="BF62" s="10">
        <f t="shared" si="12"/>
        <v>0</v>
      </c>
      <c r="BG62" s="10">
        <f t="shared" si="23"/>
        <v>0</v>
      </c>
      <c r="BH62" s="10">
        <f t="shared" si="24"/>
        <v>0</v>
      </c>
      <c r="BI62" s="10">
        <f t="shared" si="25"/>
        <v>0</v>
      </c>
      <c r="BJ62" s="10">
        <f t="shared" si="26"/>
        <v>0</v>
      </c>
      <c r="BK62" s="10">
        <f t="shared" si="27"/>
        <v>0.06</v>
      </c>
      <c r="BL62" s="10">
        <f t="shared" si="28"/>
        <v>0</v>
      </c>
      <c r="BM62" s="10">
        <f t="shared" si="29"/>
        <v>0</v>
      </c>
      <c r="BN62" s="10">
        <f t="shared" si="30"/>
        <v>0</v>
      </c>
      <c r="BO62" s="10">
        <f t="shared" si="31"/>
        <v>0</v>
      </c>
      <c r="BR62" s="1" t="s">
        <v>1046</v>
      </c>
      <c r="BS62" s="1">
        <v>80</v>
      </c>
      <c r="BT62" s="1">
        <v>190</v>
      </c>
      <c r="BW62" s="1">
        <v>23</v>
      </c>
      <c r="BY62" s="1">
        <v>2</v>
      </c>
      <c r="CC62" s="10">
        <f t="shared" si="13"/>
        <v>0.11</v>
      </c>
      <c r="CD62" s="10">
        <f t="shared" si="14"/>
        <v>0</v>
      </c>
      <c r="CE62" s="10">
        <f t="shared" si="14"/>
        <v>0</v>
      </c>
      <c r="CF62" s="10">
        <f t="shared" si="14"/>
        <v>2.5299999999999998</v>
      </c>
      <c r="CG62" s="10">
        <f t="shared" si="14"/>
        <v>0</v>
      </c>
      <c r="CH62" s="10">
        <f t="shared" si="14"/>
        <v>0.22</v>
      </c>
      <c r="CI62" s="10">
        <f t="shared" si="14"/>
        <v>0</v>
      </c>
      <c r="CJ62" s="10">
        <f t="shared" si="21"/>
        <v>0</v>
      </c>
      <c r="CK62" s="10">
        <f t="shared" si="15"/>
        <v>0</v>
      </c>
      <c r="CL62" s="10"/>
    </row>
    <row r="63" spans="2:90">
      <c r="B63" s="589">
        <v>44440</v>
      </c>
      <c r="C63" s="594">
        <f t="shared" si="34"/>
        <v>45.781499999999994</v>
      </c>
      <c r="D63" s="859">
        <v>0.85199999999999998</v>
      </c>
      <c r="E63" s="588">
        <f t="shared" si="32"/>
        <v>4</v>
      </c>
      <c r="F63" s="804">
        <f t="shared" si="33"/>
        <v>156.02335199999999</v>
      </c>
      <c r="H63" s="588" t="s">
        <v>1029</v>
      </c>
      <c r="I63" s="809">
        <f>BL$81</f>
        <v>45.781499999999994</v>
      </c>
      <c r="J63" s="588">
        <v>1</v>
      </c>
      <c r="K63" s="588">
        <f t="shared" si="37"/>
        <v>45.781499999999994</v>
      </c>
      <c r="M63" s="1" t="s">
        <v>1070</v>
      </c>
      <c r="N63" s="1" t="s">
        <v>1045</v>
      </c>
      <c r="O63" s="1">
        <v>40</v>
      </c>
      <c r="P63" s="1">
        <v>123</v>
      </c>
      <c r="Q63" s="1">
        <v>25</v>
      </c>
      <c r="R63" s="1">
        <v>53</v>
      </c>
      <c r="S63" s="1">
        <v>6</v>
      </c>
      <c r="T63" s="1">
        <v>3</v>
      </c>
      <c r="U63" s="1">
        <v>1</v>
      </c>
      <c r="Z63" s="1">
        <v>10</v>
      </c>
      <c r="AA63" s="1">
        <v>1</v>
      </c>
      <c r="AC63" s="10">
        <f t="shared" si="7"/>
        <v>8.3000000000000004E-2</v>
      </c>
      <c r="AD63" s="10">
        <f t="shared" si="8"/>
        <v>2.0750000000000002</v>
      </c>
      <c r="AE63" s="10">
        <f t="shared" si="8"/>
        <v>4.399</v>
      </c>
      <c r="AF63" s="10">
        <f t="shared" si="8"/>
        <v>0.498</v>
      </c>
      <c r="AG63" s="10">
        <f t="shared" si="8"/>
        <v>0.249</v>
      </c>
      <c r="AH63" s="10">
        <f t="shared" si="9"/>
        <v>8.3000000000000004E-2</v>
      </c>
      <c r="AI63" s="10">
        <f t="shared" si="9"/>
        <v>0</v>
      </c>
      <c r="AJ63" s="10">
        <f t="shared" si="9"/>
        <v>0</v>
      </c>
      <c r="AK63" s="10">
        <f t="shared" si="9"/>
        <v>0</v>
      </c>
      <c r="AL63" s="10">
        <f t="shared" si="10"/>
        <v>0</v>
      </c>
      <c r="AM63" s="10">
        <f t="shared" si="10"/>
        <v>0.83000000000000007</v>
      </c>
      <c r="AN63" s="10">
        <f t="shared" si="10"/>
        <v>8.3000000000000004E-2</v>
      </c>
      <c r="AO63" s="10">
        <f t="shared" si="10"/>
        <v>0</v>
      </c>
      <c r="AR63" s="1" t="s">
        <v>1046</v>
      </c>
      <c r="AS63" s="1">
        <v>60</v>
      </c>
      <c r="AT63" s="1">
        <v>190</v>
      </c>
      <c r="AX63" s="1">
        <v>26</v>
      </c>
      <c r="AY63" s="1">
        <v>32</v>
      </c>
      <c r="AZ63" s="1">
        <v>8</v>
      </c>
      <c r="BA63" s="1">
        <v>6</v>
      </c>
      <c r="BB63" s="1">
        <v>6</v>
      </c>
      <c r="BC63" s="1">
        <v>3</v>
      </c>
      <c r="BD63" s="1">
        <v>4</v>
      </c>
      <c r="BE63" s="10">
        <f t="shared" si="11"/>
        <v>0.13</v>
      </c>
      <c r="BF63" s="10">
        <f t="shared" si="12"/>
        <v>0</v>
      </c>
      <c r="BG63" s="10">
        <f t="shared" si="23"/>
        <v>0</v>
      </c>
      <c r="BH63" s="10">
        <f t="shared" si="24"/>
        <v>0</v>
      </c>
      <c r="BI63" s="10">
        <f t="shared" si="25"/>
        <v>3.38</v>
      </c>
      <c r="BJ63" s="10">
        <f t="shared" si="26"/>
        <v>4.16</v>
      </c>
      <c r="BK63" s="10">
        <f t="shared" si="27"/>
        <v>1.04</v>
      </c>
      <c r="BL63" s="10">
        <f t="shared" si="28"/>
        <v>0.78</v>
      </c>
      <c r="BM63" s="10">
        <f t="shared" si="29"/>
        <v>0.78</v>
      </c>
      <c r="BN63" s="10">
        <f t="shared" si="30"/>
        <v>0.39</v>
      </c>
      <c r="BO63" s="10">
        <f t="shared" si="31"/>
        <v>0.52</v>
      </c>
      <c r="BR63" s="1" t="s">
        <v>1049</v>
      </c>
      <c r="BS63" s="1">
        <v>80</v>
      </c>
      <c r="BT63" s="1">
        <v>90</v>
      </c>
      <c r="BW63" s="1">
        <v>2</v>
      </c>
      <c r="BY63" s="1">
        <v>1</v>
      </c>
      <c r="CC63" s="10">
        <f t="shared" si="13"/>
        <v>0.01</v>
      </c>
      <c r="CD63" s="10">
        <f t="shared" si="14"/>
        <v>0</v>
      </c>
      <c r="CE63" s="10">
        <f t="shared" si="14"/>
        <v>0</v>
      </c>
      <c r="CF63" s="10">
        <f t="shared" si="14"/>
        <v>0.02</v>
      </c>
      <c r="CG63" s="10">
        <f t="shared" si="14"/>
        <v>0</v>
      </c>
      <c r="CH63" s="10">
        <f t="shared" si="14"/>
        <v>0.01</v>
      </c>
      <c r="CI63" s="10">
        <f t="shared" si="14"/>
        <v>0</v>
      </c>
      <c r="CJ63" s="10">
        <f t="shared" si="21"/>
        <v>0</v>
      </c>
      <c r="CK63" s="10">
        <f t="shared" si="15"/>
        <v>0</v>
      </c>
      <c r="CL63" s="10"/>
    </row>
    <row r="64" spans="2:90">
      <c r="B64" s="589">
        <v>44470</v>
      </c>
      <c r="C64" s="594">
        <f t="shared" si="34"/>
        <v>33.765000000000001</v>
      </c>
      <c r="D64" s="859">
        <v>0.85199999999999998</v>
      </c>
      <c r="E64" s="588">
        <f t="shared" si="32"/>
        <v>3</v>
      </c>
      <c r="F64" s="804">
        <f t="shared" si="33"/>
        <v>86.303340000000006</v>
      </c>
      <c r="H64" s="588" t="s">
        <v>1029</v>
      </c>
      <c r="I64" s="809">
        <f>BM$81</f>
        <v>33.765000000000001</v>
      </c>
      <c r="J64" s="588">
        <v>1</v>
      </c>
      <c r="K64" s="588">
        <f t="shared" si="37"/>
        <v>33.765000000000001</v>
      </c>
      <c r="N64" s="1" t="s">
        <v>1046</v>
      </c>
      <c r="O64" s="1">
        <v>40</v>
      </c>
      <c r="P64" s="1">
        <v>190</v>
      </c>
      <c r="Q64" s="1">
        <v>171</v>
      </c>
      <c r="R64" s="1">
        <v>14</v>
      </c>
      <c r="S64" s="1">
        <v>6</v>
      </c>
      <c r="T64" s="1">
        <v>3</v>
      </c>
      <c r="X64" s="1">
        <v>8</v>
      </c>
      <c r="AC64" s="10">
        <f t="shared" si="7"/>
        <v>0.15</v>
      </c>
      <c r="AD64" s="10">
        <f t="shared" si="8"/>
        <v>25.65</v>
      </c>
      <c r="AE64" s="10">
        <f t="shared" si="8"/>
        <v>2.1</v>
      </c>
      <c r="AF64" s="10">
        <f t="shared" si="8"/>
        <v>0.89999999999999991</v>
      </c>
      <c r="AG64" s="10">
        <f t="shared" si="8"/>
        <v>0.44999999999999996</v>
      </c>
      <c r="AH64" s="10">
        <f t="shared" si="9"/>
        <v>0</v>
      </c>
      <c r="AI64" s="10">
        <f t="shared" si="9"/>
        <v>0</v>
      </c>
      <c r="AJ64" s="10">
        <f t="shared" si="9"/>
        <v>0</v>
      </c>
      <c r="AK64" s="10">
        <f t="shared" si="9"/>
        <v>1.2</v>
      </c>
      <c r="AL64" s="10">
        <f t="shared" si="10"/>
        <v>0</v>
      </c>
      <c r="AM64" s="10">
        <f t="shared" si="10"/>
        <v>0</v>
      </c>
      <c r="AN64" s="10">
        <f t="shared" si="10"/>
        <v>0</v>
      </c>
      <c r="AO64" s="10">
        <f t="shared" si="10"/>
        <v>0</v>
      </c>
      <c r="AR64" s="1" t="s">
        <v>1047</v>
      </c>
      <c r="AS64" s="1">
        <v>60</v>
      </c>
      <c r="AT64" s="1">
        <v>255</v>
      </c>
      <c r="AV64" s="1">
        <v>4</v>
      </c>
      <c r="BA64" s="1">
        <v>1</v>
      </c>
      <c r="BE64" s="10">
        <f t="shared" si="11"/>
        <v>0.19500000000000001</v>
      </c>
      <c r="BF64" s="10">
        <f t="shared" si="12"/>
        <v>0</v>
      </c>
      <c r="BG64" s="10">
        <f t="shared" si="23"/>
        <v>0.78</v>
      </c>
      <c r="BH64" s="10">
        <f t="shared" si="24"/>
        <v>0</v>
      </c>
      <c r="BI64" s="10">
        <f t="shared" si="25"/>
        <v>0</v>
      </c>
      <c r="BJ64" s="10">
        <f t="shared" si="26"/>
        <v>0</v>
      </c>
      <c r="BK64" s="10">
        <f t="shared" si="27"/>
        <v>0</v>
      </c>
      <c r="BL64" s="10">
        <f t="shared" si="28"/>
        <v>0.19500000000000001</v>
      </c>
      <c r="BM64" s="10">
        <f t="shared" si="29"/>
        <v>0</v>
      </c>
      <c r="BN64" s="10">
        <f t="shared" si="30"/>
        <v>0</v>
      </c>
      <c r="BO64" s="10">
        <f t="shared" si="31"/>
        <v>0</v>
      </c>
      <c r="BR64" s="1" t="s">
        <v>1050</v>
      </c>
      <c r="BS64" s="1">
        <v>80</v>
      </c>
      <c r="BT64" s="1">
        <v>190.5</v>
      </c>
      <c r="BY64" s="1">
        <v>1</v>
      </c>
      <c r="BZ64" s="1">
        <v>1</v>
      </c>
      <c r="CC64" s="10">
        <f t="shared" si="13"/>
        <v>0.1105</v>
      </c>
      <c r="CD64" s="10">
        <f t="shared" si="14"/>
        <v>0</v>
      </c>
      <c r="CE64" s="10">
        <f t="shared" si="14"/>
        <v>0</v>
      </c>
      <c r="CF64" s="10">
        <f t="shared" si="14"/>
        <v>0</v>
      </c>
      <c r="CG64" s="10">
        <f t="shared" si="14"/>
        <v>0</v>
      </c>
      <c r="CH64" s="10">
        <f t="shared" si="14"/>
        <v>0.1105</v>
      </c>
      <c r="CI64" s="10">
        <f t="shared" si="14"/>
        <v>0.1105</v>
      </c>
      <c r="CJ64" s="10">
        <f t="shared" si="21"/>
        <v>0</v>
      </c>
      <c r="CK64" s="10">
        <f t="shared" si="15"/>
        <v>0</v>
      </c>
      <c r="CL64" s="10"/>
    </row>
    <row r="65" spans="2:90">
      <c r="B65" s="589">
        <v>44501</v>
      </c>
      <c r="C65" s="594">
        <f t="shared" si="34"/>
        <v>18.320000000000004</v>
      </c>
      <c r="D65" s="859">
        <v>0.85199999999999998</v>
      </c>
      <c r="E65" s="588">
        <f>E66+1</f>
        <v>2</v>
      </c>
      <c r="F65" s="804">
        <f t="shared" si="33"/>
        <v>31.217280000000006</v>
      </c>
      <c r="H65" s="588" t="s">
        <v>1029</v>
      </c>
      <c r="I65" s="809">
        <f>BN$81</f>
        <v>18.320000000000004</v>
      </c>
      <c r="J65" s="588">
        <v>1</v>
      </c>
      <c r="K65" s="588">
        <f t="shared" si="37"/>
        <v>18.320000000000004</v>
      </c>
      <c r="N65" s="1" t="s">
        <v>1047</v>
      </c>
      <c r="O65" s="1">
        <v>40</v>
      </c>
      <c r="P65" s="1">
        <v>255</v>
      </c>
      <c r="Q65" s="1">
        <v>7</v>
      </c>
      <c r="X65" s="1">
        <v>5</v>
      </c>
      <c r="AC65" s="10">
        <f t="shared" si="7"/>
        <v>0.215</v>
      </c>
      <c r="AD65" s="10">
        <f t="shared" si="8"/>
        <v>1.5049999999999999</v>
      </c>
      <c r="AE65" s="10">
        <f t="shared" si="8"/>
        <v>0</v>
      </c>
      <c r="AF65" s="10">
        <f t="shared" si="8"/>
        <v>0</v>
      </c>
      <c r="AG65" s="10">
        <f t="shared" si="8"/>
        <v>0</v>
      </c>
      <c r="AH65" s="10">
        <f t="shared" si="9"/>
        <v>0</v>
      </c>
      <c r="AI65" s="10">
        <f t="shared" si="9"/>
        <v>0</v>
      </c>
      <c r="AJ65" s="10">
        <f t="shared" si="9"/>
        <v>0</v>
      </c>
      <c r="AK65" s="10">
        <f t="shared" si="9"/>
        <v>1.075</v>
      </c>
      <c r="AL65" s="10">
        <f t="shared" si="10"/>
        <v>0</v>
      </c>
      <c r="AM65" s="10">
        <f t="shared" si="10"/>
        <v>0</v>
      </c>
      <c r="AN65" s="10">
        <f t="shared" si="10"/>
        <v>0</v>
      </c>
      <c r="AO65" s="10">
        <f t="shared" si="10"/>
        <v>0</v>
      </c>
      <c r="AR65" s="1" t="s">
        <v>1067</v>
      </c>
      <c r="AS65" s="1">
        <v>60</v>
      </c>
      <c r="AT65" s="1">
        <v>300</v>
      </c>
      <c r="BA65" s="1">
        <v>1</v>
      </c>
      <c r="BE65" s="10">
        <f t="shared" si="11"/>
        <v>0.24</v>
      </c>
      <c r="BF65" s="10">
        <f t="shared" si="12"/>
        <v>0</v>
      </c>
      <c r="BG65" s="10">
        <f t="shared" si="23"/>
        <v>0</v>
      </c>
      <c r="BH65" s="10">
        <f t="shared" si="24"/>
        <v>0</v>
      </c>
      <c r="BI65" s="10">
        <f t="shared" si="25"/>
        <v>0</v>
      </c>
      <c r="BJ65" s="10">
        <f t="shared" si="26"/>
        <v>0</v>
      </c>
      <c r="BK65" s="10">
        <f t="shared" si="27"/>
        <v>0</v>
      </c>
      <c r="BL65" s="10">
        <f t="shared" si="28"/>
        <v>0.24</v>
      </c>
      <c r="BM65" s="10">
        <f t="shared" si="29"/>
        <v>0</v>
      </c>
      <c r="BN65" s="10">
        <f t="shared" si="30"/>
        <v>0</v>
      </c>
      <c r="BO65" s="10">
        <f t="shared" si="31"/>
        <v>0</v>
      </c>
      <c r="BQ65" s="1" t="s">
        <v>1061</v>
      </c>
      <c r="BR65" s="1" t="s">
        <v>1045</v>
      </c>
      <c r="BS65" s="1">
        <v>90</v>
      </c>
      <c r="BT65" s="1">
        <v>123</v>
      </c>
      <c r="BW65" s="1">
        <v>2</v>
      </c>
      <c r="CC65" s="10">
        <f t="shared" si="13"/>
        <v>3.3000000000000002E-2</v>
      </c>
      <c r="CD65" s="10">
        <f t="shared" si="14"/>
        <v>0</v>
      </c>
      <c r="CE65" s="10">
        <f t="shared" si="14"/>
        <v>0</v>
      </c>
      <c r="CF65" s="10">
        <f t="shared" si="14"/>
        <v>6.6000000000000003E-2</v>
      </c>
      <c r="CG65" s="10">
        <f t="shared" si="14"/>
        <v>0</v>
      </c>
      <c r="CH65" s="10">
        <f t="shared" si="14"/>
        <v>0</v>
      </c>
      <c r="CI65" s="10">
        <f t="shared" si="14"/>
        <v>0</v>
      </c>
      <c r="CJ65" s="10">
        <f t="shared" si="21"/>
        <v>0</v>
      </c>
      <c r="CK65" s="10">
        <f t="shared" si="15"/>
        <v>0</v>
      </c>
      <c r="CL65" s="10"/>
    </row>
    <row r="66" spans="2:90">
      <c r="B66" s="589">
        <v>44531</v>
      </c>
      <c r="C66" s="594">
        <f t="shared" si="34"/>
        <v>23.893999999999998</v>
      </c>
      <c r="D66" s="859">
        <v>0.85199999999999998</v>
      </c>
      <c r="E66" s="588">
        <v>1</v>
      </c>
      <c r="F66" s="804">
        <f t="shared" si="33"/>
        <v>20.357688</v>
      </c>
      <c r="H66" s="588" t="s">
        <v>1029</v>
      </c>
      <c r="I66" s="809">
        <f>BO$81</f>
        <v>23.893999999999998</v>
      </c>
      <c r="J66" s="588">
        <v>1</v>
      </c>
      <c r="K66" s="588">
        <f t="shared" si="37"/>
        <v>23.893999999999998</v>
      </c>
      <c r="N66" s="1" t="s">
        <v>1048</v>
      </c>
      <c r="O66" s="1">
        <v>40</v>
      </c>
      <c r="P66" s="1">
        <v>320</v>
      </c>
      <c r="Q66" s="1">
        <v>3</v>
      </c>
      <c r="R66" s="1">
        <v>1</v>
      </c>
      <c r="W66" s="1">
        <v>1</v>
      </c>
      <c r="AA66" s="1">
        <v>2</v>
      </c>
      <c r="AB66" s="1">
        <v>1</v>
      </c>
      <c r="AC66" s="10">
        <f t="shared" si="7"/>
        <v>0.28000000000000003</v>
      </c>
      <c r="AD66" s="10">
        <f t="shared" si="8"/>
        <v>0.84000000000000008</v>
      </c>
      <c r="AE66" s="10">
        <f t="shared" si="8"/>
        <v>0.28000000000000003</v>
      </c>
      <c r="AF66" s="10">
        <f t="shared" si="8"/>
        <v>0</v>
      </c>
      <c r="AG66" s="10">
        <f t="shared" si="8"/>
        <v>0</v>
      </c>
      <c r="AH66" s="10">
        <f t="shared" si="9"/>
        <v>0</v>
      </c>
      <c r="AI66" s="10">
        <f t="shared" si="9"/>
        <v>0</v>
      </c>
      <c r="AJ66" s="10">
        <f t="shared" si="9"/>
        <v>0.28000000000000003</v>
      </c>
      <c r="AK66" s="10">
        <f t="shared" si="9"/>
        <v>0</v>
      </c>
      <c r="AL66" s="10">
        <f t="shared" si="10"/>
        <v>0</v>
      </c>
      <c r="AM66" s="10">
        <f t="shared" si="10"/>
        <v>0</v>
      </c>
      <c r="AN66" s="10">
        <f t="shared" si="10"/>
        <v>0.56000000000000005</v>
      </c>
      <c r="AO66" s="10">
        <f t="shared" si="10"/>
        <v>0.28000000000000003</v>
      </c>
      <c r="AR66" s="1" t="s">
        <v>1049</v>
      </c>
      <c r="AS66" s="1">
        <v>60</v>
      </c>
      <c r="AT66" s="1">
        <v>90</v>
      </c>
      <c r="AU66" s="1">
        <v>4</v>
      </c>
      <c r="AV66" s="1">
        <v>2</v>
      </c>
      <c r="AZ66" s="1">
        <v>1</v>
      </c>
      <c r="BA66" s="1">
        <v>5</v>
      </c>
      <c r="BD66" s="1">
        <v>1</v>
      </c>
      <c r="BE66" s="10">
        <f t="shared" si="11"/>
        <v>0.03</v>
      </c>
      <c r="BF66" s="10">
        <f t="shared" si="12"/>
        <v>0.12</v>
      </c>
      <c r="BG66" s="10">
        <f t="shared" si="23"/>
        <v>0.06</v>
      </c>
      <c r="BH66" s="10">
        <f t="shared" si="24"/>
        <v>0</v>
      </c>
      <c r="BI66" s="10">
        <f t="shared" si="25"/>
        <v>0</v>
      </c>
      <c r="BJ66" s="10">
        <f t="shared" si="26"/>
        <v>0</v>
      </c>
      <c r="BK66" s="10">
        <f t="shared" si="27"/>
        <v>0.03</v>
      </c>
      <c r="BL66" s="10">
        <f t="shared" si="28"/>
        <v>0.15</v>
      </c>
      <c r="BM66" s="10">
        <f t="shared" si="29"/>
        <v>0</v>
      </c>
      <c r="BN66" s="10">
        <f t="shared" si="30"/>
        <v>0</v>
      </c>
      <c r="BO66" s="10">
        <f t="shared" si="31"/>
        <v>0.03</v>
      </c>
      <c r="BR66" s="1" t="s">
        <v>1046</v>
      </c>
      <c r="BS66" s="1">
        <v>90</v>
      </c>
      <c r="BT66" s="1">
        <v>190</v>
      </c>
      <c r="BW66" s="1">
        <v>6</v>
      </c>
      <c r="CC66" s="10">
        <f t="shared" si="13"/>
        <v>0.1</v>
      </c>
      <c r="CD66" s="10">
        <f t="shared" si="14"/>
        <v>0</v>
      </c>
      <c r="CE66" s="10">
        <f t="shared" si="14"/>
        <v>0</v>
      </c>
      <c r="CF66" s="10">
        <f t="shared" si="14"/>
        <v>0.60000000000000009</v>
      </c>
      <c r="CG66" s="10">
        <f t="shared" si="14"/>
        <v>0</v>
      </c>
      <c r="CH66" s="10">
        <f t="shared" si="14"/>
        <v>0</v>
      </c>
      <c r="CI66" s="10">
        <f t="shared" si="14"/>
        <v>0</v>
      </c>
      <c r="CJ66" s="10">
        <f t="shared" si="21"/>
        <v>0</v>
      </c>
      <c r="CK66" s="10">
        <f t="shared" si="15"/>
        <v>0</v>
      </c>
      <c r="CL66" s="10"/>
    </row>
    <row r="67" spans="2:90">
      <c r="B67" s="596" t="s">
        <v>1034</v>
      </c>
      <c r="C67" s="597"/>
      <c r="D67" s="597"/>
      <c r="E67" s="597"/>
      <c r="F67" s="805">
        <f>SUM(F55:F66)/12</f>
        <v>71.002271999999991</v>
      </c>
      <c r="H67" s="588" t="s">
        <v>1082</v>
      </c>
      <c r="I67" s="809"/>
      <c r="J67" s="588"/>
      <c r="K67" s="588"/>
      <c r="N67" s="1" t="s">
        <v>1049</v>
      </c>
      <c r="O67" s="1">
        <v>40</v>
      </c>
      <c r="P67" s="1">
        <v>90</v>
      </c>
      <c r="R67" s="1">
        <v>73</v>
      </c>
      <c r="S67" s="1">
        <v>39</v>
      </c>
      <c r="T67" s="1">
        <v>1</v>
      </c>
      <c r="W67" s="1">
        <v>37</v>
      </c>
      <c r="AC67" s="10">
        <f t="shared" si="7"/>
        <v>0.05</v>
      </c>
      <c r="AD67" s="10">
        <f t="shared" si="8"/>
        <v>0</v>
      </c>
      <c r="AE67" s="10">
        <f t="shared" si="8"/>
        <v>3.6500000000000004</v>
      </c>
      <c r="AF67" s="10">
        <f t="shared" si="8"/>
        <v>1.9500000000000002</v>
      </c>
      <c r="AG67" s="10">
        <f t="shared" si="8"/>
        <v>0.05</v>
      </c>
      <c r="AH67" s="10">
        <f t="shared" si="9"/>
        <v>0</v>
      </c>
      <c r="AI67" s="10">
        <f t="shared" si="9"/>
        <v>0</v>
      </c>
      <c r="AJ67" s="10">
        <f t="shared" si="9"/>
        <v>1.85</v>
      </c>
      <c r="AK67" s="10">
        <f t="shared" si="9"/>
        <v>0</v>
      </c>
      <c r="AL67" s="10">
        <f t="shared" si="10"/>
        <v>0</v>
      </c>
      <c r="AM67" s="10">
        <f t="shared" si="10"/>
        <v>0</v>
      </c>
      <c r="AN67" s="10">
        <f t="shared" si="10"/>
        <v>0</v>
      </c>
      <c r="AO67" s="10">
        <f t="shared" si="10"/>
        <v>0</v>
      </c>
      <c r="AR67" s="1" t="s">
        <v>1050</v>
      </c>
      <c r="AS67" s="1">
        <v>60</v>
      </c>
      <c r="AT67" s="1">
        <v>190.5</v>
      </c>
      <c r="AV67" s="1">
        <v>3</v>
      </c>
      <c r="AZ67" s="1">
        <v>11</v>
      </c>
      <c r="BA67" s="1">
        <v>3</v>
      </c>
      <c r="BC67" s="1">
        <v>1</v>
      </c>
      <c r="BD67" s="1">
        <v>3</v>
      </c>
      <c r="BE67" s="10">
        <f t="shared" si="11"/>
        <v>0.1305</v>
      </c>
      <c r="BF67" s="10">
        <f t="shared" si="12"/>
        <v>0</v>
      </c>
      <c r="BG67" s="10">
        <f t="shared" si="23"/>
        <v>0.39150000000000001</v>
      </c>
      <c r="BH67" s="10">
        <f t="shared" si="24"/>
        <v>0</v>
      </c>
      <c r="BI67" s="10">
        <f t="shared" si="25"/>
        <v>0</v>
      </c>
      <c r="BJ67" s="10">
        <f t="shared" si="26"/>
        <v>0</v>
      </c>
      <c r="BK67" s="10">
        <f t="shared" si="27"/>
        <v>1.4355</v>
      </c>
      <c r="BL67" s="10">
        <f t="shared" si="28"/>
        <v>0.39150000000000001</v>
      </c>
      <c r="BM67" s="10">
        <f t="shared" si="29"/>
        <v>0</v>
      </c>
      <c r="BN67" s="10">
        <f t="shared" si="30"/>
        <v>0.1305</v>
      </c>
      <c r="BO67" s="10">
        <f t="shared" si="31"/>
        <v>0.39150000000000001</v>
      </c>
      <c r="BU67" s="1">
        <f>SUM(BU24:CB66)</f>
        <v>1986</v>
      </c>
      <c r="CD67" s="8">
        <f t="shared" ref="CD67:CK67" si="38">SUM(CD24:CD66)</f>
        <v>3.7640000000000007</v>
      </c>
      <c r="CE67" s="8">
        <f t="shared" si="38"/>
        <v>26.725000000000001</v>
      </c>
      <c r="CF67" s="8">
        <f t="shared" si="38"/>
        <v>44.444000000000017</v>
      </c>
      <c r="CG67" s="8">
        <f t="shared" si="38"/>
        <v>25.793999999999993</v>
      </c>
      <c r="CH67" s="8">
        <f t="shared" si="38"/>
        <v>26.085499999999993</v>
      </c>
      <c r="CI67" s="8">
        <f t="shared" si="38"/>
        <v>22.524500000000003</v>
      </c>
      <c r="CJ67" s="8">
        <f t="shared" si="38"/>
        <v>17.525500000000001</v>
      </c>
      <c r="CK67" s="8">
        <f t="shared" si="38"/>
        <v>8.8960000000000008</v>
      </c>
    </row>
    <row r="68" spans="2:90">
      <c r="B68" s="589" t="s">
        <v>1025</v>
      </c>
      <c r="C68" s="588"/>
      <c r="D68" s="806">
        <v>1</v>
      </c>
      <c r="E68" s="588"/>
      <c r="F68" s="807">
        <f>SUM(C55:C66)*D57*D68</f>
        <v>195.79641599999999</v>
      </c>
      <c r="H68" s="588"/>
      <c r="I68" s="588"/>
      <c r="J68" s="588"/>
      <c r="K68" s="588"/>
      <c r="N68" s="1" t="s">
        <v>1050</v>
      </c>
      <c r="O68" s="1">
        <v>40</v>
      </c>
      <c r="P68" s="1">
        <v>190.5</v>
      </c>
      <c r="Q68" s="1">
        <v>33</v>
      </c>
      <c r="R68" s="1">
        <v>20</v>
      </c>
      <c r="S68" s="1">
        <v>3</v>
      </c>
      <c r="AA68" s="1">
        <v>3</v>
      </c>
      <c r="AC68" s="10">
        <f t="shared" si="7"/>
        <v>0.15049999999999999</v>
      </c>
      <c r="AD68" s="10">
        <f t="shared" si="8"/>
        <v>4.9664999999999999</v>
      </c>
      <c r="AE68" s="10">
        <f t="shared" si="8"/>
        <v>3.01</v>
      </c>
      <c r="AF68" s="10">
        <f t="shared" si="8"/>
        <v>0.45150000000000001</v>
      </c>
      <c r="AG68" s="10">
        <f t="shared" si="8"/>
        <v>0</v>
      </c>
      <c r="AH68" s="10">
        <f t="shared" si="9"/>
        <v>0</v>
      </c>
      <c r="AI68" s="10">
        <f t="shared" si="9"/>
        <v>0</v>
      </c>
      <c r="AJ68" s="10">
        <f t="shared" si="9"/>
        <v>0</v>
      </c>
      <c r="AK68" s="10">
        <f t="shared" si="9"/>
        <v>0</v>
      </c>
      <c r="AL68" s="10">
        <f t="shared" si="10"/>
        <v>0</v>
      </c>
      <c r="AM68" s="10">
        <f t="shared" si="10"/>
        <v>0</v>
      </c>
      <c r="AN68" s="10">
        <f t="shared" si="10"/>
        <v>0.45150000000000001</v>
      </c>
      <c r="AO68" s="10">
        <f t="shared" si="10"/>
        <v>0</v>
      </c>
      <c r="AQ68" s="1" t="s">
        <v>1059</v>
      </c>
      <c r="AR68" s="1" t="s">
        <v>1045</v>
      </c>
      <c r="AS68" s="1">
        <v>70</v>
      </c>
      <c r="AT68" s="1">
        <v>123</v>
      </c>
      <c r="AZ68" s="1">
        <v>1</v>
      </c>
      <c r="BE68" s="10">
        <f t="shared" si="11"/>
        <v>5.2999999999999999E-2</v>
      </c>
      <c r="BF68" s="10">
        <f t="shared" si="12"/>
        <v>0</v>
      </c>
      <c r="BG68" s="10">
        <f t="shared" si="23"/>
        <v>0</v>
      </c>
      <c r="BH68" s="10">
        <f t="shared" si="24"/>
        <v>0</v>
      </c>
      <c r="BI68" s="10">
        <f t="shared" si="25"/>
        <v>0</v>
      </c>
      <c r="BJ68" s="10">
        <f t="shared" si="26"/>
        <v>0</v>
      </c>
      <c r="BK68" s="10">
        <f t="shared" si="27"/>
        <v>5.2999999999999999E-2</v>
      </c>
      <c r="BL68" s="10">
        <f t="shared" si="28"/>
        <v>0</v>
      </c>
      <c r="BM68" s="10">
        <f t="shared" si="29"/>
        <v>0</v>
      </c>
      <c r="BN68" s="10">
        <f t="shared" si="30"/>
        <v>0</v>
      </c>
      <c r="BO68" s="10">
        <f t="shared" si="31"/>
        <v>0</v>
      </c>
    </row>
    <row r="69" spans="2:90">
      <c r="B69" s="589" t="s">
        <v>1026</v>
      </c>
      <c r="C69" s="588"/>
      <c r="D69" s="808">
        <v>0.995</v>
      </c>
      <c r="E69" s="588"/>
      <c r="F69" s="807">
        <f>+F68*D69</f>
        <v>194.81743391999998</v>
      </c>
      <c r="H69" s="588"/>
      <c r="I69" s="588"/>
      <c r="J69" s="588"/>
      <c r="K69" s="588"/>
      <c r="M69" s="1" t="s">
        <v>1065</v>
      </c>
      <c r="N69" s="1" t="s">
        <v>1045</v>
      </c>
      <c r="O69" s="1">
        <v>50</v>
      </c>
      <c r="P69" s="1">
        <v>123</v>
      </c>
      <c r="Q69" s="1">
        <v>4</v>
      </c>
      <c r="R69" s="1">
        <v>3</v>
      </c>
      <c r="T69" s="1">
        <v>3</v>
      </c>
      <c r="V69" s="1">
        <v>2</v>
      </c>
      <c r="AC69" s="10">
        <f t="shared" si="7"/>
        <v>7.2999999999999995E-2</v>
      </c>
      <c r="AD69" s="10">
        <f t="shared" si="8"/>
        <v>0.29199999999999998</v>
      </c>
      <c r="AE69" s="10">
        <f t="shared" si="8"/>
        <v>0.21899999999999997</v>
      </c>
      <c r="AF69" s="10">
        <f t="shared" si="8"/>
        <v>0</v>
      </c>
      <c r="AG69" s="10">
        <f t="shared" si="8"/>
        <v>0.21899999999999997</v>
      </c>
      <c r="AH69" s="10">
        <f t="shared" si="9"/>
        <v>0</v>
      </c>
      <c r="AI69" s="10">
        <f t="shared" si="9"/>
        <v>0.14599999999999999</v>
      </c>
      <c r="AJ69" s="10">
        <f t="shared" si="9"/>
        <v>0</v>
      </c>
      <c r="AK69" s="10">
        <f t="shared" si="9"/>
        <v>0</v>
      </c>
      <c r="AL69" s="10">
        <f t="shared" si="10"/>
        <v>0</v>
      </c>
      <c r="AM69" s="10">
        <f t="shared" si="10"/>
        <v>0</v>
      </c>
      <c r="AN69" s="10">
        <f t="shared" si="10"/>
        <v>0</v>
      </c>
      <c r="AO69" s="10">
        <f t="shared" si="10"/>
        <v>0</v>
      </c>
      <c r="AR69" s="1" t="s">
        <v>1046</v>
      </c>
      <c r="AS69" s="1">
        <v>70</v>
      </c>
      <c r="AT69" s="1">
        <v>190</v>
      </c>
      <c r="AZ69" s="1">
        <v>2</v>
      </c>
      <c r="BA69" s="1">
        <v>2</v>
      </c>
      <c r="BB69" s="1">
        <v>1</v>
      </c>
      <c r="BE69" s="10">
        <f t="shared" si="11"/>
        <v>0.12</v>
      </c>
      <c r="BF69" s="10">
        <f t="shared" si="12"/>
        <v>0</v>
      </c>
      <c r="BG69" s="10">
        <f t="shared" si="23"/>
        <v>0</v>
      </c>
      <c r="BH69" s="10">
        <f t="shared" si="24"/>
        <v>0</v>
      </c>
      <c r="BI69" s="10">
        <f t="shared" si="25"/>
        <v>0</v>
      </c>
      <c r="BJ69" s="10">
        <f t="shared" si="26"/>
        <v>0</v>
      </c>
      <c r="BK69" s="10">
        <f t="shared" si="27"/>
        <v>0.24</v>
      </c>
      <c r="BL69" s="10">
        <f t="shared" si="28"/>
        <v>0.24</v>
      </c>
      <c r="BM69" s="10">
        <f t="shared" si="29"/>
        <v>0.12</v>
      </c>
      <c r="BN69" s="10">
        <f t="shared" si="30"/>
        <v>0</v>
      </c>
      <c r="BO69" s="10">
        <f t="shared" si="31"/>
        <v>0</v>
      </c>
    </row>
    <row r="70" spans="2:90">
      <c r="B70" s="589" t="s">
        <v>1027</v>
      </c>
      <c r="C70" s="588"/>
      <c r="D70" s="808">
        <v>0.995</v>
      </c>
      <c r="E70" s="588"/>
      <c r="F70" s="807">
        <f>+F69*D70</f>
        <v>193.84334675039997</v>
      </c>
      <c r="H70" s="588"/>
      <c r="I70" s="588"/>
      <c r="J70" s="588"/>
      <c r="K70" s="588"/>
      <c r="N70" s="1" t="s">
        <v>1046</v>
      </c>
      <c r="O70" s="1">
        <v>50</v>
      </c>
      <c r="P70" s="1">
        <v>190</v>
      </c>
      <c r="Q70" s="1">
        <v>13</v>
      </c>
      <c r="R70" s="1">
        <v>4</v>
      </c>
      <c r="S70" s="1">
        <v>3</v>
      </c>
      <c r="T70" s="1">
        <v>12</v>
      </c>
      <c r="W70" s="1">
        <v>1</v>
      </c>
      <c r="Y70" s="1">
        <v>1</v>
      </c>
      <c r="Z70" s="1">
        <v>1</v>
      </c>
      <c r="AA70" s="1">
        <v>1</v>
      </c>
      <c r="AC70" s="10">
        <f t="shared" si="7"/>
        <v>0.14000000000000001</v>
      </c>
      <c r="AD70" s="10">
        <f t="shared" si="8"/>
        <v>1.8200000000000003</v>
      </c>
      <c r="AE70" s="10">
        <f t="shared" si="8"/>
        <v>0.56000000000000005</v>
      </c>
      <c r="AF70" s="10">
        <f t="shared" si="8"/>
        <v>0.42000000000000004</v>
      </c>
      <c r="AG70" s="10">
        <f t="shared" si="8"/>
        <v>1.6800000000000002</v>
      </c>
      <c r="AH70" s="10">
        <f t="shared" si="9"/>
        <v>0</v>
      </c>
      <c r="AI70" s="10">
        <f t="shared" si="9"/>
        <v>0</v>
      </c>
      <c r="AJ70" s="10">
        <f t="shared" si="9"/>
        <v>0.14000000000000001</v>
      </c>
      <c r="AK70" s="10">
        <f t="shared" si="9"/>
        <v>0</v>
      </c>
      <c r="AL70" s="10">
        <f t="shared" si="10"/>
        <v>0.14000000000000001</v>
      </c>
      <c r="AM70" s="10">
        <f t="shared" si="10"/>
        <v>0.14000000000000001</v>
      </c>
      <c r="AN70" s="10">
        <f t="shared" si="10"/>
        <v>0.14000000000000001</v>
      </c>
      <c r="AO70" s="10">
        <f t="shared" si="10"/>
        <v>0</v>
      </c>
      <c r="AR70" s="1" t="s">
        <v>1047</v>
      </c>
      <c r="AS70" s="1">
        <v>70</v>
      </c>
      <c r="AT70" s="1">
        <v>255</v>
      </c>
      <c r="AV70" s="1">
        <v>2</v>
      </c>
      <c r="BE70" s="10">
        <f t="shared" si="11"/>
        <v>0.185</v>
      </c>
      <c r="BF70" s="10">
        <f t="shared" si="12"/>
        <v>0</v>
      </c>
      <c r="BG70" s="10">
        <f t="shared" si="23"/>
        <v>0.37</v>
      </c>
      <c r="BH70" s="10">
        <f t="shared" si="24"/>
        <v>0</v>
      </c>
      <c r="BI70" s="10">
        <f t="shared" si="25"/>
        <v>0</v>
      </c>
      <c r="BJ70" s="10">
        <f t="shared" si="26"/>
        <v>0</v>
      </c>
      <c r="BK70" s="10">
        <f t="shared" si="27"/>
        <v>0</v>
      </c>
      <c r="BL70" s="10">
        <f t="shared" si="28"/>
        <v>0</v>
      </c>
      <c r="BM70" s="10">
        <f t="shared" si="29"/>
        <v>0</v>
      </c>
      <c r="BN70" s="10">
        <f t="shared" si="30"/>
        <v>0</v>
      </c>
      <c r="BO70" s="10">
        <f t="shared" si="31"/>
        <v>0</v>
      </c>
    </row>
    <row r="71" spans="2:90">
      <c r="B71" s="589" t="s">
        <v>1035</v>
      </c>
      <c r="C71" s="588"/>
      <c r="D71" s="808">
        <v>0.995</v>
      </c>
      <c r="E71" s="588"/>
      <c r="F71" s="807">
        <f>+F70*D71</f>
        <v>192.87413001664797</v>
      </c>
      <c r="H71" s="588"/>
      <c r="I71" s="588"/>
      <c r="J71" s="588"/>
      <c r="K71" s="588"/>
      <c r="N71" s="1" t="s">
        <v>1047</v>
      </c>
      <c r="O71" s="1">
        <v>50</v>
      </c>
      <c r="P71" s="1">
        <v>255</v>
      </c>
      <c r="Q71" s="1">
        <v>1</v>
      </c>
      <c r="S71" s="1">
        <v>2</v>
      </c>
      <c r="X71" s="1">
        <v>4</v>
      </c>
      <c r="AA71" s="1">
        <v>3</v>
      </c>
      <c r="AC71" s="10">
        <f t="shared" si="7"/>
        <v>0.20499999999999999</v>
      </c>
      <c r="AD71" s="10">
        <f t="shared" si="8"/>
        <v>0.20499999999999999</v>
      </c>
      <c r="AE71" s="10">
        <f t="shared" si="8"/>
        <v>0</v>
      </c>
      <c r="AF71" s="10">
        <f t="shared" si="8"/>
        <v>0.41</v>
      </c>
      <c r="AG71" s="10">
        <f t="shared" si="8"/>
        <v>0</v>
      </c>
      <c r="AH71" s="10">
        <f t="shared" si="9"/>
        <v>0</v>
      </c>
      <c r="AI71" s="10">
        <f t="shared" si="9"/>
        <v>0</v>
      </c>
      <c r="AJ71" s="10">
        <f t="shared" si="9"/>
        <v>0</v>
      </c>
      <c r="AK71" s="10">
        <f t="shared" si="9"/>
        <v>0.82</v>
      </c>
      <c r="AL71" s="10">
        <f t="shared" si="10"/>
        <v>0</v>
      </c>
      <c r="AM71" s="10">
        <f t="shared" si="10"/>
        <v>0</v>
      </c>
      <c r="AN71" s="10">
        <f t="shared" si="10"/>
        <v>0.61499999999999999</v>
      </c>
      <c r="AO71" s="10">
        <f t="shared" si="10"/>
        <v>0</v>
      </c>
      <c r="AR71" s="1" t="s">
        <v>1048</v>
      </c>
      <c r="AS71" s="1">
        <v>70</v>
      </c>
      <c r="AT71" s="1">
        <v>320</v>
      </c>
      <c r="AV71" s="1">
        <v>3</v>
      </c>
      <c r="BE71" s="10">
        <f t="shared" si="11"/>
        <v>0.25</v>
      </c>
      <c r="BF71" s="10">
        <f t="shared" si="12"/>
        <v>0</v>
      </c>
      <c r="BG71" s="10">
        <f t="shared" si="23"/>
        <v>0.75</v>
      </c>
      <c r="BH71" s="10">
        <f t="shared" si="24"/>
        <v>0</v>
      </c>
      <c r="BI71" s="10">
        <f t="shared" si="25"/>
        <v>0</v>
      </c>
      <c r="BJ71" s="10">
        <f t="shared" si="26"/>
        <v>0</v>
      </c>
      <c r="BK71" s="10">
        <f t="shared" si="27"/>
        <v>0</v>
      </c>
      <c r="BL71" s="10">
        <f t="shared" si="28"/>
        <v>0</v>
      </c>
      <c r="BM71" s="10">
        <f t="shared" si="29"/>
        <v>0</v>
      </c>
      <c r="BN71" s="10">
        <f t="shared" si="30"/>
        <v>0</v>
      </c>
      <c r="BO71" s="10">
        <f t="shared" si="31"/>
        <v>0</v>
      </c>
    </row>
    <row r="72" spans="2:90">
      <c r="H72" s="588"/>
      <c r="I72" s="588"/>
      <c r="J72" s="588"/>
      <c r="K72" s="588"/>
      <c r="N72" s="1" t="s">
        <v>1048</v>
      </c>
      <c r="O72" s="1">
        <v>50</v>
      </c>
      <c r="P72" s="1">
        <v>320</v>
      </c>
      <c r="R72" s="1">
        <v>4</v>
      </c>
      <c r="V72" s="1">
        <v>2</v>
      </c>
      <c r="X72" s="1">
        <v>1</v>
      </c>
      <c r="Y72" s="1">
        <v>1</v>
      </c>
      <c r="AC72" s="10">
        <f t="shared" si="7"/>
        <v>0.27</v>
      </c>
      <c r="AD72" s="10">
        <f t="shared" si="8"/>
        <v>0</v>
      </c>
      <c r="AE72" s="10">
        <f t="shared" si="8"/>
        <v>1.08</v>
      </c>
      <c r="AF72" s="10">
        <f t="shared" si="8"/>
        <v>0</v>
      </c>
      <c r="AG72" s="10">
        <f t="shared" si="8"/>
        <v>0</v>
      </c>
      <c r="AH72" s="10">
        <f t="shared" si="9"/>
        <v>0</v>
      </c>
      <c r="AI72" s="10">
        <f t="shared" si="9"/>
        <v>0.54</v>
      </c>
      <c r="AJ72" s="10">
        <f t="shared" si="9"/>
        <v>0</v>
      </c>
      <c r="AK72" s="10">
        <f t="shared" si="9"/>
        <v>0.27</v>
      </c>
      <c r="AL72" s="10">
        <f t="shared" si="10"/>
        <v>0.27</v>
      </c>
      <c r="AM72" s="10">
        <f t="shared" si="10"/>
        <v>0</v>
      </c>
      <c r="AN72" s="10">
        <f t="shared" si="10"/>
        <v>0</v>
      </c>
      <c r="AO72" s="10">
        <f t="shared" si="10"/>
        <v>0</v>
      </c>
      <c r="AR72" s="1" t="s">
        <v>1050</v>
      </c>
      <c r="AS72" s="1">
        <v>70</v>
      </c>
      <c r="AT72" s="1">
        <v>190.5</v>
      </c>
      <c r="AZ72" s="1">
        <v>2</v>
      </c>
      <c r="BA72" s="1">
        <v>1</v>
      </c>
      <c r="BC72" s="1">
        <v>2</v>
      </c>
      <c r="BE72" s="10">
        <f t="shared" si="11"/>
        <v>0.1205</v>
      </c>
      <c r="BF72" s="10">
        <f t="shared" si="12"/>
        <v>0</v>
      </c>
      <c r="BG72" s="10">
        <f t="shared" si="23"/>
        <v>0</v>
      </c>
      <c r="BH72" s="10">
        <f t="shared" si="24"/>
        <v>0</v>
      </c>
      <c r="BI72" s="10">
        <f t="shared" si="25"/>
        <v>0</v>
      </c>
      <c r="BJ72" s="10">
        <f t="shared" si="26"/>
        <v>0</v>
      </c>
      <c r="BK72" s="10">
        <f t="shared" si="27"/>
        <v>0.24099999999999999</v>
      </c>
      <c r="BL72" s="10">
        <f t="shared" si="28"/>
        <v>0.1205</v>
      </c>
      <c r="BM72" s="10">
        <f t="shared" si="29"/>
        <v>0</v>
      </c>
      <c r="BN72" s="10">
        <f t="shared" si="30"/>
        <v>0.24099999999999999</v>
      </c>
      <c r="BO72" s="10">
        <f t="shared" si="31"/>
        <v>0</v>
      </c>
    </row>
    <row r="73" spans="2:90">
      <c r="H73" s="588"/>
      <c r="I73" s="588"/>
      <c r="J73" s="588"/>
      <c r="K73" s="588"/>
      <c r="N73" s="1" t="s">
        <v>1053</v>
      </c>
      <c r="O73" s="1">
        <v>50</v>
      </c>
      <c r="P73" s="1">
        <v>490</v>
      </c>
      <c r="R73" s="1">
        <v>1</v>
      </c>
      <c r="AC73" s="10">
        <f t="shared" si="7"/>
        <v>0.44</v>
      </c>
      <c r="AD73" s="10">
        <f t="shared" si="8"/>
        <v>0</v>
      </c>
      <c r="AE73" s="10">
        <f t="shared" si="8"/>
        <v>0.44</v>
      </c>
      <c r="AF73" s="10">
        <f t="shared" si="8"/>
        <v>0</v>
      </c>
      <c r="AG73" s="10">
        <f t="shared" si="8"/>
        <v>0</v>
      </c>
      <c r="AH73" s="10">
        <f t="shared" si="9"/>
        <v>0</v>
      </c>
      <c r="AI73" s="10">
        <f t="shared" si="9"/>
        <v>0</v>
      </c>
      <c r="AJ73" s="10">
        <f t="shared" si="9"/>
        <v>0</v>
      </c>
      <c r="AK73" s="10">
        <f t="shared" si="9"/>
        <v>0</v>
      </c>
      <c r="AL73" s="10">
        <f t="shared" si="10"/>
        <v>0</v>
      </c>
      <c r="AM73" s="10">
        <f t="shared" si="10"/>
        <v>0</v>
      </c>
      <c r="AN73" s="10">
        <f t="shared" si="10"/>
        <v>0</v>
      </c>
      <c r="AO73" s="10">
        <f t="shared" si="10"/>
        <v>0</v>
      </c>
      <c r="AQ73" s="1" t="s">
        <v>1060</v>
      </c>
      <c r="AR73" s="1" t="s">
        <v>1046</v>
      </c>
      <c r="AS73" s="1">
        <v>80</v>
      </c>
      <c r="AT73" s="1">
        <v>190</v>
      </c>
      <c r="AX73" s="1">
        <v>3</v>
      </c>
      <c r="AY73" s="1">
        <v>3</v>
      </c>
      <c r="AZ73" s="1">
        <v>5</v>
      </c>
      <c r="BE73" s="10">
        <f t="shared" si="11"/>
        <v>0.11</v>
      </c>
      <c r="BF73" s="10">
        <f t="shared" si="12"/>
        <v>0</v>
      </c>
      <c r="BG73" s="10">
        <f t="shared" si="23"/>
        <v>0</v>
      </c>
      <c r="BH73" s="10">
        <f t="shared" si="24"/>
        <v>0</v>
      </c>
      <c r="BI73" s="10">
        <f t="shared" si="25"/>
        <v>0.33</v>
      </c>
      <c r="BJ73" s="10">
        <f t="shared" si="26"/>
        <v>0.33</v>
      </c>
      <c r="BK73" s="10">
        <f t="shared" si="27"/>
        <v>0.55000000000000004</v>
      </c>
      <c r="BL73" s="10">
        <f t="shared" si="28"/>
        <v>0</v>
      </c>
      <c r="BM73" s="10">
        <f t="shared" si="29"/>
        <v>0</v>
      </c>
      <c r="BN73" s="10">
        <f t="shared" si="30"/>
        <v>0</v>
      </c>
      <c r="BO73" s="10">
        <f t="shared" si="31"/>
        <v>0</v>
      </c>
    </row>
    <row r="74" spans="2:90">
      <c r="H74" s="588"/>
      <c r="I74" s="588"/>
      <c r="J74" s="588"/>
      <c r="K74" s="588"/>
      <c r="N74" s="1" t="s">
        <v>1049</v>
      </c>
      <c r="O74" s="1">
        <v>50</v>
      </c>
      <c r="P74" s="1">
        <v>90</v>
      </c>
      <c r="Q74" s="1">
        <v>1</v>
      </c>
      <c r="R74" s="1">
        <v>14</v>
      </c>
      <c r="S74" s="1">
        <v>7</v>
      </c>
      <c r="T74" s="1">
        <v>2</v>
      </c>
      <c r="V74" s="1">
        <v>3</v>
      </c>
      <c r="W74" s="1">
        <v>1</v>
      </c>
      <c r="AC74" s="10">
        <f t="shared" si="7"/>
        <v>0.04</v>
      </c>
      <c r="AD74" s="10">
        <f t="shared" si="8"/>
        <v>0.04</v>
      </c>
      <c r="AE74" s="10">
        <f t="shared" si="8"/>
        <v>0.56000000000000005</v>
      </c>
      <c r="AF74" s="10">
        <f t="shared" si="8"/>
        <v>0.28000000000000003</v>
      </c>
      <c r="AG74" s="10">
        <f t="shared" si="8"/>
        <v>0.08</v>
      </c>
      <c r="AH74" s="10">
        <f t="shared" si="9"/>
        <v>0</v>
      </c>
      <c r="AI74" s="10">
        <f t="shared" si="9"/>
        <v>0.12</v>
      </c>
      <c r="AJ74" s="10">
        <f t="shared" si="9"/>
        <v>0.04</v>
      </c>
      <c r="AK74" s="10">
        <f t="shared" si="9"/>
        <v>0</v>
      </c>
      <c r="AL74" s="10">
        <f t="shared" si="10"/>
        <v>0</v>
      </c>
      <c r="AM74" s="10">
        <f t="shared" si="10"/>
        <v>0</v>
      </c>
      <c r="AN74" s="10">
        <f t="shared" si="10"/>
        <v>0</v>
      </c>
      <c r="AO74" s="10">
        <f t="shared" si="10"/>
        <v>0</v>
      </c>
      <c r="AR74" s="1" t="s">
        <v>1047</v>
      </c>
      <c r="AS74" s="1">
        <v>80</v>
      </c>
      <c r="AT74" s="1">
        <v>255</v>
      </c>
      <c r="AV74" s="1">
        <v>1</v>
      </c>
      <c r="BE74" s="10">
        <f t="shared" si="11"/>
        <v>0.17499999999999999</v>
      </c>
      <c r="BF74" s="10">
        <f t="shared" si="12"/>
        <v>0</v>
      </c>
      <c r="BG74" s="10">
        <f t="shared" si="23"/>
        <v>0.17499999999999999</v>
      </c>
      <c r="BH74" s="10">
        <f t="shared" si="24"/>
        <v>0</v>
      </c>
      <c r="BI74" s="10">
        <f t="shared" si="25"/>
        <v>0</v>
      </c>
      <c r="BJ74" s="10">
        <f t="shared" si="26"/>
        <v>0</v>
      </c>
      <c r="BK74" s="10">
        <f t="shared" si="27"/>
        <v>0</v>
      </c>
      <c r="BL74" s="10">
        <f t="shared" si="28"/>
        <v>0</v>
      </c>
      <c r="BM74" s="10">
        <f t="shared" si="29"/>
        <v>0</v>
      </c>
      <c r="BN74" s="10">
        <f t="shared" si="30"/>
        <v>0</v>
      </c>
      <c r="BO74" s="10">
        <f t="shared" si="31"/>
        <v>0</v>
      </c>
    </row>
    <row r="75" spans="2:90">
      <c r="H75" s="588"/>
      <c r="I75" s="588"/>
      <c r="J75" s="588"/>
      <c r="K75" s="588"/>
      <c r="N75" s="1" t="s">
        <v>1050</v>
      </c>
      <c r="O75" s="1">
        <v>50</v>
      </c>
      <c r="P75" s="1">
        <v>190.5</v>
      </c>
      <c r="Q75" s="1">
        <v>1</v>
      </c>
      <c r="R75" s="1">
        <v>5</v>
      </c>
      <c r="AA75" s="1">
        <v>1</v>
      </c>
      <c r="AC75" s="10">
        <f t="shared" si="7"/>
        <v>0.14050000000000001</v>
      </c>
      <c r="AD75" s="10">
        <f t="shared" si="8"/>
        <v>0.14050000000000001</v>
      </c>
      <c r="AE75" s="10">
        <f t="shared" si="8"/>
        <v>0.70250000000000012</v>
      </c>
      <c r="AF75" s="10">
        <f t="shared" si="8"/>
        <v>0</v>
      </c>
      <c r="AG75" s="10">
        <f t="shared" si="8"/>
        <v>0</v>
      </c>
      <c r="AH75" s="10">
        <f t="shared" si="9"/>
        <v>0</v>
      </c>
      <c r="AI75" s="10">
        <f t="shared" si="9"/>
        <v>0</v>
      </c>
      <c r="AJ75" s="10">
        <f t="shared" si="9"/>
        <v>0</v>
      </c>
      <c r="AK75" s="10">
        <f t="shared" si="9"/>
        <v>0</v>
      </c>
      <c r="AL75" s="10">
        <f t="shared" si="10"/>
        <v>0</v>
      </c>
      <c r="AM75" s="10">
        <f t="shared" si="10"/>
        <v>0</v>
      </c>
      <c r="AN75" s="10">
        <f t="shared" si="10"/>
        <v>0.14050000000000001</v>
      </c>
      <c r="AO75" s="10">
        <f t="shared" si="10"/>
        <v>0</v>
      </c>
      <c r="AR75" s="1" t="s">
        <v>1049</v>
      </c>
      <c r="AS75" s="1">
        <v>80</v>
      </c>
      <c r="AT75" s="1">
        <v>90</v>
      </c>
      <c r="BA75" s="1">
        <v>1</v>
      </c>
      <c r="BE75" s="10">
        <f t="shared" si="11"/>
        <v>0.01</v>
      </c>
      <c r="BF75" s="10">
        <f t="shared" si="12"/>
        <v>0</v>
      </c>
      <c r="BG75" s="10">
        <f t="shared" si="23"/>
        <v>0</v>
      </c>
      <c r="BH75" s="10">
        <f t="shared" si="24"/>
        <v>0</v>
      </c>
      <c r="BI75" s="10">
        <f t="shared" si="25"/>
        <v>0</v>
      </c>
      <c r="BJ75" s="10">
        <f t="shared" si="26"/>
        <v>0</v>
      </c>
      <c r="BK75" s="10">
        <f t="shared" si="27"/>
        <v>0</v>
      </c>
      <c r="BL75" s="10">
        <f t="shared" si="28"/>
        <v>0.01</v>
      </c>
      <c r="BM75" s="10">
        <f t="shared" si="29"/>
        <v>0</v>
      </c>
      <c r="BN75" s="10">
        <f t="shared" si="30"/>
        <v>0</v>
      </c>
      <c r="BO75" s="10">
        <f t="shared" si="31"/>
        <v>0</v>
      </c>
    </row>
    <row r="76" spans="2:90">
      <c r="H76" s="588"/>
      <c r="I76" s="588"/>
      <c r="J76" s="588"/>
      <c r="K76" s="588"/>
      <c r="M76" s="1" t="s">
        <v>1099</v>
      </c>
      <c r="N76" s="1" t="s">
        <v>1045</v>
      </c>
      <c r="O76" s="1">
        <v>60</v>
      </c>
      <c r="P76" s="1">
        <v>123</v>
      </c>
      <c r="Q76" s="1">
        <v>8</v>
      </c>
      <c r="R76" s="1">
        <v>26</v>
      </c>
      <c r="S76" s="1">
        <v>3</v>
      </c>
      <c r="T76" s="1">
        <v>6</v>
      </c>
      <c r="AA76" s="1">
        <v>1</v>
      </c>
      <c r="AC76" s="10">
        <f t="shared" si="7"/>
        <v>6.3E-2</v>
      </c>
      <c r="AD76" s="10">
        <f t="shared" si="8"/>
        <v>0.504</v>
      </c>
      <c r="AE76" s="10">
        <f t="shared" si="8"/>
        <v>1.6379999999999999</v>
      </c>
      <c r="AF76" s="10">
        <f t="shared" si="8"/>
        <v>0.189</v>
      </c>
      <c r="AG76" s="10">
        <f t="shared" si="8"/>
        <v>0.378</v>
      </c>
      <c r="AH76" s="10">
        <f t="shared" si="9"/>
        <v>0</v>
      </c>
      <c r="AI76" s="10">
        <f t="shared" si="9"/>
        <v>0</v>
      </c>
      <c r="AJ76" s="10">
        <f t="shared" si="9"/>
        <v>0</v>
      </c>
      <c r="AK76" s="10">
        <f t="shared" si="9"/>
        <v>0</v>
      </c>
      <c r="AL76" s="10">
        <f t="shared" si="10"/>
        <v>0</v>
      </c>
      <c r="AM76" s="10">
        <f t="shared" si="10"/>
        <v>0</v>
      </c>
      <c r="AN76" s="10">
        <f t="shared" si="10"/>
        <v>6.3E-2</v>
      </c>
      <c r="AO76" s="10">
        <f t="shared" si="10"/>
        <v>0</v>
      </c>
      <c r="AR76" s="1" t="s">
        <v>1050</v>
      </c>
      <c r="AS76" s="1">
        <v>80</v>
      </c>
      <c r="AT76" s="1">
        <v>190.5</v>
      </c>
      <c r="AZ76" s="1">
        <v>3</v>
      </c>
      <c r="BE76" s="10">
        <f t="shared" si="11"/>
        <v>0.1105</v>
      </c>
      <c r="BF76" s="10">
        <f t="shared" si="12"/>
        <v>0</v>
      </c>
      <c r="BG76" s="10">
        <f t="shared" si="23"/>
        <v>0</v>
      </c>
      <c r="BH76" s="10">
        <f t="shared" si="24"/>
        <v>0</v>
      </c>
      <c r="BI76" s="10">
        <f t="shared" si="25"/>
        <v>0</v>
      </c>
      <c r="BJ76" s="10">
        <f t="shared" si="26"/>
        <v>0</v>
      </c>
      <c r="BK76" s="10">
        <f t="shared" si="27"/>
        <v>0.33150000000000002</v>
      </c>
      <c r="BL76" s="10">
        <f t="shared" si="28"/>
        <v>0</v>
      </c>
      <c r="BM76" s="10">
        <f t="shared" si="29"/>
        <v>0</v>
      </c>
      <c r="BN76" s="10">
        <f t="shared" si="30"/>
        <v>0</v>
      </c>
      <c r="BO76" s="10">
        <f t="shared" si="31"/>
        <v>0</v>
      </c>
    </row>
    <row r="77" spans="2:90">
      <c r="H77" s="596" t="s">
        <v>199</v>
      </c>
      <c r="I77" s="597"/>
      <c r="J77" s="597"/>
      <c r="K77" s="594">
        <f>SUM(K55:K76)</f>
        <v>229.80799999999999</v>
      </c>
      <c r="N77" s="1" t="s">
        <v>1046</v>
      </c>
      <c r="O77" s="1">
        <v>60</v>
      </c>
      <c r="P77" s="1">
        <v>190</v>
      </c>
      <c r="Q77" s="1">
        <v>58</v>
      </c>
      <c r="R77" s="1">
        <v>3</v>
      </c>
      <c r="S77" s="1">
        <v>7</v>
      </c>
      <c r="T77" s="1">
        <v>7</v>
      </c>
      <c r="W77" s="1">
        <v>1</v>
      </c>
      <c r="X77" s="1">
        <v>2</v>
      </c>
      <c r="AC77" s="10">
        <f t="shared" si="7"/>
        <v>0.13</v>
      </c>
      <c r="AD77" s="10">
        <f t="shared" si="8"/>
        <v>7.54</v>
      </c>
      <c r="AE77" s="10">
        <f t="shared" si="8"/>
        <v>0.39</v>
      </c>
      <c r="AF77" s="10">
        <f t="shared" si="8"/>
        <v>0.91</v>
      </c>
      <c r="AG77" s="10">
        <f t="shared" si="8"/>
        <v>0.91</v>
      </c>
      <c r="AH77" s="10">
        <f t="shared" si="9"/>
        <v>0</v>
      </c>
      <c r="AI77" s="10">
        <f t="shared" si="9"/>
        <v>0</v>
      </c>
      <c r="AJ77" s="10">
        <f t="shared" si="9"/>
        <v>0.13</v>
      </c>
      <c r="AK77" s="10">
        <f t="shared" si="9"/>
        <v>0.26</v>
      </c>
      <c r="AL77" s="10">
        <f t="shared" si="10"/>
        <v>0</v>
      </c>
      <c r="AM77" s="10">
        <f t="shared" si="10"/>
        <v>0</v>
      </c>
      <c r="AN77" s="10">
        <f t="shared" si="10"/>
        <v>0</v>
      </c>
      <c r="AO77" s="10">
        <f t="shared" si="10"/>
        <v>0</v>
      </c>
      <c r="AQ77" s="1" t="s">
        <v>1061</v>
      </c>
      <c r="AR77" s="1" t="s">
        <v>1045</v>
      </c>
      <c r="AS77" s="1">
        <v>90</v>
      </c>
      <c r="AT77" s="1">
        <v>123</v>
      </c>
      <c r="AZ77" s="1">
        <v>1</v>
      </c>
      <c r="BE77" s="10">
        <f t="shared" si="11"/>
        <v>3.3000000000000002E-2</v>
      </c>
      <c r="BF77" s="10">
        <f t="shared" si="12"/>
        <v>0</v>
      </c>
      <c r="BG77" s="10">
        <f t="shared" si="23"/>
        <v>0</v>
      </c>
      <c r="BH77" s="10">
        <f t="shared" si="24"/>
        <v>0</v>
      </c>
      <c r="BI77" s="10">
        <f t="shared" si="25"/>
        <v>0</v>
      </c>
      <c r="BJ77" s="10">
        <f t="shared" si="26"/>
        <v>0</v>
      </c>
      <c r="BK77" s="10">
        <f t="shared" si="27"/>
        <v>3.3000000000000002E-2</v>
      </c>
      <c r="BL77" s="10">
        <f t="shared" si="28"/>
        <v>0</v>
      </c>
      <c r="BM77" s="10">
        <f t="shared" si="29"/>
        <v>0</v>
      </c>
      <c r="BN77" s="10">
        <f t="shared" si="30"/>
        <v>0</v>
      </c>
      <c r="BO77" s="10">
        <f t="shared" si="31"/>
        <v>0</v>
      </c>
    </row>
    <row r="78" spans="2:90">
      <c r="N78" s="1" t="s">
        <v>1047</v>
      </c>
      <c r="O78" s="1">
        <v>60</v>
      </c>
      <c r="P78" s="1">
        <v>255</v>
      </c>
      <c r="Q78" s="1">
        <v>1</v>
      </c>
      <c r="V78" s="1">
        <v>7</v>
      </c>
      <c r="X78" s="1">
        <v>7</v>
      </c>
      <c r="Z78" s="1">
        <v>1</v>
      </c>
      <c r="AA78" s="1">
        <v>3</v>
      </c>
      <c r="AC78" s="10">
        <f t="shared" si="7"/>
        <v>0.19500000000000001</v>
      </c>
      <c r="AD78" s="10">
        <f t="shared" si="8"/>
        <v>0.19500000000000001</v>
      </c>
      <c r="AE78" s="10">
        <f t="shared" si="8"/>
        <v>0</v>
      </c>
      <c r="AF78" s="10">
        <f t="shared" si="8"/>
        <v>0</v>
      </c>
      <c r="AG78" s="10">
        <f t="shared" si="8"/>
        <v>0</v>
      </c>
      <c r="AH78" s="10">
        <f t="shared" si="9"/>
        <v>0</v>
      </c>
      <c r="AI78" s="10">
        <f t="shared" si="9"/>
        <v>1.365</v>
      </c>
      <c r="AJ78" s="10">
        <f t="shared" si="9"/>
        <v>0</v>
      </c>
      <c r="AK78" s="10">
        <f t="shared" si="9"/>
        <v>1.365</v>
      </c>
      <c r="AL78" s="10">
        <f t="shared" si="10"/>
        <v>0</v>
      </c>
      <c r="AM78" s="10">
        <f t="shared" si="10"/>
        <v>0.19500000000000001</v>
      </c>
      <c r="AN78" s="10">
        <f t="shared" si="10"/>
        <v>0.58499999999999996</v>
      </c>
      <c r="AO78" s="10">
        <f t="shared" si="10"/>
        <v>0</v>
      </c>
      <c r="AR78" s="1" t="s">
        <v>1046</v>
      </c>
      <c r="AS78" s="1">
        <v>90</v>
      </c>
      <c r="AT78" s="1">
        <v>190</v>
      </c>
      <c r="AY78" s="1">
        <v>5</v>
      </c>
      <c r="BE78" s="10">
        <f t="shared" si="11"/>
        <v>0.1</v>
      </c>
      <c r="BF78" s="10">
        <f t="shared" si="12"/>
        <v>0</v>
      </c>
      <c r="BG78" s="10">
        <f t="shared" si="23"/>
        <v>0</v>
      </c>
      <c r="BH78" s="10">
        <f t="shared" si="24"/>
        <v>0</v>
      </c>
      <c r="BI78" s="10">
        <f t="shared" si="25"/>
        <v>0</v>
      </c>
      <c r="BJ78" s="10">
        <f t="shared" si="26"/>
        <v>0.5</v>
      </c>
      <c r="BK78" s="10">
        <f t="shared" si="27"/>
        <v>0</v>
      </c>
      <c r="BL78" s="10">
        <f t="shared" si="28"/>
        <v>0</v>
      </c>
      <c r="BM78" s="10">
        <f t="shared" si="29"/>
        <v>0</v>
      </c>
      <c r="BN78" s="10">
        <f t="shared" si="30"/>
        <v>0</v>
      </c>
      <c r="BO78" s="10">
        <f t="shared" si="31"/>
        <v>0</v>
      </c>
    </row>
    <row r="79" spans="2:90" ht="21">
      <c r="B79" s="590" t="s">
        <v>1031</v>
      </c>
      <c r="C79" s="591"/>
      <c r="E79" s="591"/>
      <c r="F79" s="591"/>
      <c r="H79" s="590" t="s">
        <v>1032</v>
      </c>
      <c r="N79" s="1" t="s">
        <v>1048</v>
      </c>
      <c r="O79" s="1">
        <v>60</v>
      </c>
      <c r="P79" s="1">
        <v>320</v>
      </c>
      <c r="Q79" s="1">
        <v>4</v>
      </c>
      <c r="R79" s="1">
        <v>12</v>
      </c>
      <c r="S79" s="1">
        <v>9</v>
      </c>
      <c r="T79" s="1">
        <v>1</v>
      </c>
      <c r="W79" s="1">
        <v>1</v>
      </c>
      <c r="Z79" s="1">
        <v>1</v>
      </c>
      <c r="AA79" s="1">
        <v>10</v>
      </c>
      <c r="AC79" s="10">
        <f t="shared" si="7"/>
        <v>0.26</v>
      </c>
      <c r="AD79" s="10">
        <f t="shared" si="8"/>
        <v>1.04</v>
      </c>
      <c r="AE79" s="10">
        <f t="shared" si="8"/>
        <v>3.12</v>
      </c>
      <c r="AF79" s="10">
        <f t="shared" si="8"/>
        <v>2.34</v>
      </c>
      <c r="AG79" s="10">
        <f t="shared" si="8"/>
        <v>0.26</v>
      </c>
      <c r="AH79" s="10">
        <f t="shared" si="9"/>
        <v>0</v>
      </c>
      <c r="AI79" s="10">
        <f t="shared" si="9"/>
        <v>0</v>
      </c>
      <c r="AJ79" s="10">
        <f t="shared" si="9"/>
        <v>0.26</v>
      </c>
      <c r="AK79" s="10">
        <f t="shared" si="9"/>
        <v>0</v>
      </c>
      <c r="AL79" s="10">
        <f t="shared" si="10"/>
        <v>0</v>
      </c>
      <c r="AM79" s="10">
        <f t="shared" si="10"/>
        <v>0.26</v>
      </c>
      <c r="AN79" s="10">
        <f t="shared" si="10"/>
        <v>2.6</v>
      </c>
      <c r="AO79" s="10">
        <f t="shared" si="10"/>
        <v>0</v>
      </c>
      <c r="AR79" s="1" t="s">
        <v>1047</v>
      </c>
      <c r="AS79" s="1">
        <v>90</v>
      </c>
      <c r="AT79" s="1">
        <v>255</v>
      </c>
      <c r="AV79" s="1">
        <v>1</v>
      </c>
      <c r="BE79" s="10">
        <f t="shared" si="11"/>
        <v>0.16500000000000001</v>
      </c>
      <c r="BF79" s="10">
        <f t="shared" si="12"/>
        <v>0</v>
      </c>
      <c r="BG79" s="10">
        <f t="shared" si="23"/>
        <v>0.16500000000000001</v>
      </c>
      <c r="BH79" s="10">
        <f t="shared" si="24"/>
        <v>0</v>
      </c>
      <c r="BI79" s="10">
        <f t="shared" si="25"/>
        <v>0</v>
      </c>
      <c r="BJ79" s="10">
        <f t="shared" si="26"/>
        <v>0</v>
      </c>
      <c r="BK79" s="10">
        <f t="shared" si="27"/>
        <v>0</v>
      </c>
      <c r="BL79" s="10">
        <f t="shared" si="28"/>
        <v>0</v>
      </c>
      <c r="BM79" s="10">
        <f t="shared" si="29"/>
        <v>0</v>
      </c>
      <c r="BN79" s="10">
        <f t="shared" si="30"/>
        <v>0</v>
      </c>
      <c r="BO79" s="10">
        <f t="shared" si="31"/>
        <v>0</v>
      </c>
    </row>
    <row r="80" spans="2:90">
      <c r="B80" s="931" t="s">
        <v>980</v>
      </c>
      <c r="C80" s="931"/>
      <c r="D80" s="931"/>
      <c r="E80" s="931"/>
      <c r="F80" s="931"/>
      <c r="H80" s="1" t="s">
        <v>1033</v>
      </c>
      <c r="N80" s="1" t="s">
        <v>1053</v>
      </c>
      <c r="O80" s="1">
        <v>60</v>
      </c>
      <c r="P80" s="1">
        <v>490</v>
      </c>
      <c r="T80" s="1">
        <v>1</v>
      </c>
      <c r="AA80" s="1">
        <v>1</v>
      </c>
      <c r="AC80" s="10">
        <f t="shared" si="7"/>
        <v>0.43</v>
      </c>
      <c r="AD80" s="10">
        <f t="shared" si="8"/>
        <v>0</v>
      </c>
      <c r="AE80" s="10">
        <f t="shared" si="8"/>
        <v>0</v>
      </c>
      <c r="AF80" s="10">
        <f t="shared" si="8"/>
        <v>0</v>
      </c>
      <c r="AG80" s="10">
        <f t="shared" si="8"/>
        <v>0.43</v>
      </c>
      <c r="AH80" s="10">
        <f t="shared" si="9"/>
        <v>0</v>
      </c>
      <c r="AI80" s="10">
        <f t="shared" si="9"/>
        <v>0</v>
      </c>
      <c r="AJ80" s="10">
        <f t="shared" si="9"/>
        <v>0</v>
      </c>
      <c r="AK80" s="10">
        <f t="shared" si="9"/>
        <v>0</v>
      </c>
      <c r="AL80" s="10">
        <f t="shared" si="10"/>
        <v>0</v>
      </c>
      <c r="AM80" s="10">
        <f t="shared" si="10"/>
        <v>0</v>
      </c>
      <c r="AN80" s="10">
        <f t="shared" si="10"/>
        <v>0.43</v>
      </c>
      <c r="AO80" s="10">
        <f t="shared" si="10"/>
        <v>0</v>
      </c>
      <c r="AR80" s="1" t="s">
        <v>1050</v>
      </c>
      <c r="AS80" s="1">
        <v>90</v>
      </c>
      <c r="AT80" s="1">
        <v>190.5</v>
      </c>
      <c r="AV80" s="1">
        <v>1</v>
      </c>
      <c r="AZ80" s="1">
        <v>1</v>
      </c>
      <c r="BA80" s="1">
        <v>2</v>
      </c>
      <c r="BE80" s="10">
        <f t="shared" si="11"/>
        <v>0.10050000000000001</v>
      </c>
      <c r="BF80" s="10">
        <f t="shared" si="12"/>
        <v>0</v>
      </c>
      <c r="BG80" s="10">
        <f t="shared" si="23"/>
        <v>0.10050000000000001</v>
      </c>
      <c r="BH80" s="10">
        <f t="shared" si="24"/>
        <v>0</v>
      </c>
      <c r="BI80" s="10">
        <f t="shared" si="25"/>
        <v>0</v>
      </c>
      <c r="BJ80" s="10">
        <f t="shared" si="26"/>
        <v>0</v>
      </c>
      <c r="BK80" s="10">
        <f t="shared" si="27"/>
        <v>0.10050000000000001</v>
      </c>
      <c r="BL80" s="10">
        <f t="shared" si="28"/>
        <v>0.20100000000000001</v>
      </c>
      <c r="BM80" s="10">
        <f t="shared" si="29"/>
        <v>0</v>
      </c>
      <c r="BN80" s="10">
        <f t="shared" si="30"/>
        <v>0</v>
      </c>
      <c r="BO80" s="10">
        <f t="shared" si="31"/>
        <v>0</v>
      </c>
    </row>
    <row r="81" spans="2:67" ht="43.2">
      <c r="B81" s="755" t="s">
        <v>850</v>
      </c>
      <c r="C81" s="755" t="s">
        <v>981</v>
      </c>
      <c r="D81" s="755" t="s">
        <v>982</v>
      </c>
      <c r="E81" s="755" t="s">
        <v>983</v>
      </c>
      <c r="F81" s="755" t="s">
        <v>984</v>
      </c>
      <c r="H81" s="755" t="s">
        <v>985</v>
      </c>
      <c r="I81" s="755" t="s">
        <v>986</v>
      </c>
      <c r="J81" s="755" t="s">
        <v>987</v>
      </c>
      <c r="K81" s="755" t="s">
        <v>981</v>
      </c>
      <c r="N81" s="1" t="s">
        <v>1058</v>
      </c>
      <c r="O81" s="1">
        <v>60</v>
      </c>
      <c r="P81" s="1">
        <v>65</v>
      </c>
      <c r="Q81" s="1">
        <v>1</v>
      </c>
      <c r="AC81" s="10">
        <f t="shared" si="7"/>
        <v>5.0000000000000001E-3</v>
      </c>
      <c r="AD81" s="10">
        <f t="shared" si="8"/>
        <v>5.0000000000000001E-3</v>
      </c>
      <c r="AE81" s="10">
        <f t="shared" si="8"/>
        <v>0</v>
      </c>
      <c r="AF81" s="10">
        <f t="shared" si="8"/>
        <v>0</v>
      </c>
      <c r="AG81" s="10">
        <f t="shared" si="8"/>
        <v>0</v>
      </c>
      <c r="AH81" s="10">
        <f t="shared" si="9"/>
        <v>0</v>
      </c>
      <c r="AI81" s="10">
        <f t="shared" si="9"/>
        <v>0</v>
      </c>
      <c r="AJ81" s="10">
        <f t="shared" si="9"/>
        <v>0</v>
      </c>
      <c r="AK81" s="10">
        <f t="shared" si="9"/>
        <v>0</v>
      </c>
      <c r="AL81" s="10">
        <f t="shared" si="10"/>
        <v>0</v>
      </c>
      <c r="AM81" s="10">
        <f t="shared" si="10"/>
        <v>0</v>
      </c>
      <c r="AN81" s="10">
        <f t="shared" si="10"/>
        <v>0</v>
      </c>
      <c r="AO81" s="10">
        <f t="shared" si="10"/>
        <v>0</v>
      </c>
      <c r="AU81" s="1">
        <f>SUM(AU24:BD80)</f>
        <v>2380</v>
      </c>
      <c r="BF81" s="816">
        <f t="shared" ref="BF81:BO81" si="39">SUM(BF24:BF80)</f>
        <v>1.0030000000000001</v>
      </c>
      <c r="BG81" s="816">
        <f t="shared" si="39"/>
        <v>6.7924999999999995</v>
      </c>
      <c r="BH81" s="816">
        <f t="shared" si="39"/>
        <v>3.7904999999999998</v>
      </c>
      <c r="BI81" s="816">
        <f t="shared" si="39"/>
        <v>12.100500000000002</v>
      </c>
      <c r="BJ81" s="816">
        <f t="shared" si="39"/>
        <v>47.081999999999994</v>
      </c>
      <c r="BK81" s="816">
        <f t="shared" si="39"/>
        <v>37.278999999999989</v>
      </c>
      <c r="BL81" s="816">
        <f t="shared" si="39"/>
        <v>45.781499999999994</v>
      </c>
      <c r="BM81" s="816">
        <f t="shared" si="39"/>
        <v>33.765000000000001</v>
      </c>
      <c r="BN81" s="816">
        <f t="shared" si="39"/>
        <v>18.320000000000004</v>
      </c>
      <c r="BO81" s="816">
        <f t="shared" si="39"/>
        <v>23.893999999999998</v>
      </c>
    </row>
    <row r="82" spans="2:67">
      <c r="B82" s="755"/>
      <c r="C82" s="755" t="s">
        <v>988</v>
      </c>
      <c r="D82" s="755" t="s">
        <v>989</v>
      </c>
      <c r="E82" s="755" t="s">
        <v>990</v>
      </c>
      <c r="F82" s="755" t="s">
        <v>991</v>
      </c>
      <c r="H82" s="755"/>
      <c r="I82" s="755" t="s">
        <v>992</v>
      </c>
      <c r="J82" s="755" t="s">
        <v>993</v>
      </c>
      <c r="K82" s="755" t="s">
        <v>994</v>
      </c>
      <c r="N82" s="1" t="s">
        <v>1049</v>
      </c>
      <c r="O82" s="1">
        <v>60</v>
      </c>
      <c r="P82" s="1">
        <v>90</v>
      </c>
      <c r="R82" s="1">
        <v>30</v>
      </c>
      <c r="S82" s="1">
        <v>8</v>
      </c>
      <c r="T82" s="1">
        <v>6</v>
      </c>
      <c r="V82" s="1">
        <v>4</v>
      </c>
      <c r="W82" s="1">
        <v>14</v>
      </c>
      <c r="AC82" s="10">
        <f t="shared" si="7"/>
        <v>0.03</v>
      </c>
      <c r="AD82" s="10">
        <f t="shared" si="8"/>
        <v>0</v>
      </c>
      <c r="AE82" s="10">
        <f t="shared" si="8"/>
        <v>0.89999999999999991</v>
      </c>
      <c r="AF82" s="10">
        <f t="shared" si="8"/>
        <v>0.24</v>
      </c>
      <c r="AG82" s="10">
        <f t="shared" si="8"/>
        <v>0.18</v>
      </c>
      <c r="AH82" s="10">
        <f t="shared" si="9"/>
        <v>0</v>
      </c>
      <c r="AI82" s="10">
        <f t="shared" si="9"/>
        <v>0.12</v>
      </c>
      <c r="AJ82" s="10">
        <f t="shared" si="9"/>
        <v>0.42</v>
      </c>
      <c r="AK82" s="10">
        <f t="shared" si="9"/>
        <v>0</v>
      </c>
      <c r="AL82" s="10">
        <f t="shared" si="10"/>
        <v>0</v>
      </c>
      <c r="AM82" s="10">
        <f t="shared" si="10"/>
        <v>0</v>
      </c>
      <c r="AN82" s="10">
        <f t="shared" si="10"/>
        <v>0</v>
      </c>
      <c r="AO82" s="10">
        <f t="shared" si="10"/>
        <v>0</v>
      </c>
    </row>
    <row r="83" spans="2:67">
      <c r="B83" s="589">
        <v>44562</v>
      </c>
      <c r="C83" s="594">
        <f>+K83</f>
        <v>0</v>
      </c>
      <c r="D83" s="859">
        <v>0.85199999999999998</v>
      </c>
      <c r="E83" s="588">
        <f t="shared" ref="E83:E92" si="40">E84+1</f>
        <v>12</v>
      </c>
      <c r="F83" s="804">
        <f t="shared" ref="F83:F94" si="41">+E83*D83*C83</f>
        <v>0</v>
      </c>
      <c r="H83" s="588"/>
      <c r="I83" s="809"/>
      <c r="J83" s="588"/>
      <c r="K83" s="588"/>
      <c r="N83" s="1" t="s">
        <v>1050</v>
      </c>
      <c r="O83" s="1">
        <v>60</v>
      </c>
      <c r="P83" s="1">
        <v>190.5</v>
      </c>
      <c r="Q83" s="1">
        <v>15</v>
      </c>
      <c r="R83" s="1">
        <v>2</v>
      </c>
      <c r="S83" s="1">
        <v>1</v>
      </c>
      <c r="T83" s="1">
        <v>1</v>
      </c>
      <c r="AC83" s="10">
        <f t="shared" si="7"/>
        <v>0.1305</v>
      </c>
      <c r="AD83" s="10">
        <f t="shared" si="8"/>
        <v>1.9575</v>
      </c>
      <c r="AE83" s="10">
        <f t="shared" si="8"/>
        <v>0.26100000000000001</v>
      </c>
      <c r="AF83" s="10">
        <f t="shared" si="8"/>
        <v>0.1305</v>
      </c>
      <c r="AG83" s="10">
        <f t="shared" si="8"/>
        <v>0.1305</v>
      </c>
      <c r="AH83" s="10">
        <f t="shared" si="9"/>
        <v>0</v>
      </c>
      <c r="AI83" s="10">
        <f t="shared" si="9"/>
        <v>0</v>
      </c>
      <c r="AJ83" s="10">
        <f t="shared" si="9"/>
        <v>0</v>
      </c>
      <c r="AK83" s="10">
        <f t="shared" si="9"/>
        <v>0</v>
      </c>
      <c r="AL83" s="10">
        <f t="shared" si="10"/>
        <v>0</v>
      </c>
      <c r="AM83" s="10">
        <f t="shared" si="10"/>
        <v>0</v>
      </c>
      <c r="AN83" s="10">
        <f t="shared" si="10"/>
        <v>0</v>
      </c>
      <c r="AO83" s="10">
        <f t="shared" si="10"/>
        <v>0</v>
      </c>
    </row>
    <row r="84" spans="2:67">
      <c r="B84" s="589">
        <v>44593</v>
      </c>
      <c r="C84" s="594">
        <f t="shared" ref="C84:C93" si="42">+K84</f>
        <v>0</v>
      </c>
      <c r="D84" s="859">
        <v>0.85199999999999998</v>
      </c>
      <c r="E84" s="588">
        <f t="shared" si="40"/>
        <v>11</v>
      </c>
      <c r="F84" s="804">
        <f t="shared" si="41"/>
        <v>0</v>
      </c>
      <c r="H84" s="588"/>
      <c r="I84" s="809"/>
      <c r="J84" s="588"/>
      <c r="K84" s="588"/>
      <c r="M84" s="1" t="s">
        <v>1059</v>
      </c>
      <c r="N84" s="1" t="s">
        <v>1045</v>
      </c>
      <c r="O84" s="1">
        <v>70</v>
      </c>
      <c r="P84" s="1">
        <v>123</v>
      </c>
      <c r="W84" s="1">
        <v>2</v>
      </c>
      <c r="AC84" s="10">
        <f t="shared" si="7"/>
        <v>5.2999999999999999E-2</v>
      </c>
      <c r="AD84" s="10">
        <f t="shared" si="8"/>
        <v>0</v>
      </c>
      <c r="AE84" s="10">
        <f t="shared" si="8"/>
        <v>0</v>
      </c>
      <c r="AF84" s="10">
        <f t="shared" si="8"/>
        <v>0</v>
      </c>
      <c r="AG84" s="10">
        <f t="shared" si="8"/>
        <v>0</v>
      </c>
      <c r="AH84" s="10">
        <f t="shared" si="9"/>
        <v>0</v>
      </c>
      <c r="AI84" s="10">
        <f t="shared" si="9"/>
        <v>0</v>
      </c>
      <c r="AJ84" s="10">
        <f t="shared" si="9"/>
        <v>0.106</v>
      </c>
      <c r="AK84" s="10">
        <f t="shared" si="9"/>
        <v>0</v>
      </c>
      <c r="AL84" s="10">
        <f t="shared" si="10"/>
        <v>0</v>
      </c>
      <c r="AM84" s="10">
        <f t="shared" si="10"/>
        <v>0</v>
      </c>
      <c r="AN84" s="10">
        <f t="shared" si="10"/>
        <v>0</v>
      </c>
      <c r="AO84" s="10">
        <f t="shared" si="10"/>
        <v>0</v>
      </c>
    </row>
    <row r="85" spans="2:67">
      <c r="B85" s="589">
        <v>44621</v>
      </c>
      <c r="C85" s="594">
        <f t="shared" si="42"/>
        <v>0</v>
      </c>
      <c r="D85" s="859">
        <v>0.85199999999999998</v>
      </c>
      <c r="E85" s="588">
        <f t="shared" si="40"/>
        <v>10</v>
      </c>
      <c r="F85" s="804">
        <f t="shared" si="41"/>
        <v>0</v>
      </c>
      <c r="H85" s="588"/>
      <c r="I85" s="809"/>
      <c r="J85" s="588"/>
      <c r="K85" s="588"/>
      <c r="N85" s="1" t="s">
        <v>1046</v>
      </c>
      <c r="O85" s="1">
        <v>70</v>
      </c>
      <c r="P85" s="1">
        <v>190</v>
      </c>
      <c r="Q85" s="1">
        <v>5</v>
      </c>
      <c r="S85" s="1">
        <v>1</v>
      </c>
      <c r="AC85" s="10">
        <f t="shared" si="7"/>
        <v>0.12</v>
      </c>
      <c r="AD85" s="10">
        <f t="shared" si="8"/>
        <v>0.6</v>
      </c>
      <c r="AE85" s="10">
        <f t="shared" si="8"/>
        <v>0</v>
      </c>
      <c r="AF85" s="10">
        <f t="shared" si="8"/>
        <v>0.12</v>
      </c>
      <c r="AG85" s="10">
        <f t="shared" si="8"/>
        <v>0</v>
      </c>
      <c r="AH85" s="10">
        <f t="shared" si="9"/>
        <v>0</v>
      </c>
      <c r="AI85" s="10">
        <f t="shared" si="9"/>
        <v>0</v>
      </c>
      <c r="AJ85" s="10">
        <f t="shared" si="9"/>
        <v>0</v>
      </c>
      <c r="AK85" s="10">
        <f t="shared" si="9"/>
        <v>0</v>
      </c>
      <c r="AL85" s="10">
        <f t="shared" si="10"/>
        <v>0</v>
      </c>
      <c r="AM85" s="10">
        <f t="shared" si="10"/>
        <v>0</v>
      </c>
      <c r="AN85" s="10">
        <f t="shared" si="10"/>
        <v>0</v>
      </c>
      <c r="AO85" s="10">
        <f t="shared" si="10"/>
        <v>0</v>
      </c>
    </row>
    <row r="86" spans="2:67">
      <c r="B86" s="589">
        <v>44652</v>
      </c>
      <c r="C86" s="594">
        <f t="shared" si="42"/>
        <v>3.7640000000000007</v>
      </c>
      <c r="D86" s="859">
        <v>0.85199999999999998</v>
      </c>
      <c r="E86" s="588">
        <f t="shared" si="40"/>
        <v>9</v>
      </c>
      <c r="F86" s="804">
        <f t="shared" si="41"/>
        <v>28.862352000000005</v>
      </c>
      <c r="H86" s="588" t="s">
        <v>1029</v>
      </c>
      <c r="I86" s="809">
        <f>CD$67</f>
        <v>3.7640000000000007</v>
      </c>
      <c r="J86" s="588">
        <v>1</v>
      </c>
      <c r="K86" s="588">
        <f t="shared" ref="K86:K93" si="43">+J86*I86</f>
        <v>3.7640000000000007</v>
      </c>
      <c r="N86" s="1" t="s">
        <v>1047</v>
      </c>
      <c r="O86" s="1">
        <v>70</v>
      </c>
      <c r="P86" s="1">
        <v>255</v>
      </c>
      <c r="V86" s="1">
        <v>1</v>
      </c>
      <c r="AC86" s="10">
        <f t="shared" si="7"/>
        <v>0.185</v>
      </c>
      <c r="AD86" s="10">
        <f t="shared" si="8"/>
        <v>0</v>
      </c>
      <c r="AE86" s="10">
        <f t="shared" si="8"/>
        <v>0</v>
      </c>
      <c r="AF86" s="10">
        <f t="shared" si="8"/>
        <v>0</v>
      </c>
      <c r="AG86" s="10">
        <f t="shared" si="8"/>
        <v>0</v>
      </c>
      <c r="AH86" s="10">
        <f t="shared" si="9"/>
        <v>0</v>
      </c>
      <c r="AI86" s="10">
        <f t="shared" si="9"/>
        <v>0.185</v>
      </c>
      <c r="AJ86" s="10">
        <f t="shared" si="9"/>
        <v>0</v>
      </c>
      <c r="AK86" s="10">
        <f t="shared" si="9"/>
        <v>0</v>
      </c>
      <c r="AL86" s="10">
        <f t="shared" si="10"/>
        <v>0</v>
      </c>
      <c r="AM86" s="10">
        <f t="shared" si="10"/>
        <v>0</v>
      </c>
      <c r="AN86" s="10">
        <f t="shared" si="10"/>
        <v>0</v>
      </c>
      <c r="AO86" s="10">
        <f t="shared" si="10"/>
        <v>0</v>
      </c>
    </row>
    <row r="87" spans="2:67">
      <c r="B87" s="589">
        <v>44682</v>
      </c>
      <c r="C87" s="594">
        <f t="shared" si="42"/>
        <v>26.725000000000001</v>
      </c>
      <c r="D87" s="859">
        <v>0.85199999999999998</v>
      </c>
      <c r="E87" s="588">
        <f t="shared" si="40"/>
        <v>8</v>
      </c>
      <c r="F87" s="804">
        <f t="shared" si="41"/>
        <v>182.1576</v>
      </c>
      <c r="H87" s="588" t="s">
        <v>1029</v>
      </c>
      <c r="I87" s="809">
        <f>CE$67</f>
        <v>26.725000000000001</v>
      </c>
      <c r="J87" s="588">
        <v>1</v>
      </c>
      <c r="K87" s="588">
        <f t="shared" si="43"/>
        <v>26.725000000000001</v>
      </c>
      <c r="N87" s="1" t="s">
        <v>1048</v>
      </c>
      <c r="O87" s="1">
        <v>70</v>
      </c>
      <c r="P87" s="1">
        <v>320</v>
      </c>
      <c r="Q87" s="1">
        <v>2</v>
      </c>
      <c r="S87" s="1">
        <v>1</v>
      </c>
      <c r="V87" s="1">
        <v>1</v>
      </c>
      <c r="Z87" s="1">
        <v>1</v>
      </c>
      <c r="AA87" s="1">
        <v>10</v>
      </c>
      <c r="AC87" s="10">
        <f t="shared" si="7"/>
        <v>0.25</v>
      </c>
      <c r="AD87" s="10">
        <f t="shared" si="8"/>
        <v>0.5</v>
      </c>
      <c r="AE87" s="10">
        <f t="shared" si="8"/>
        <v>0</v>
      </c>
      <c r="AF87" s="10">
        <f t="shared" si="8"/>
        <v>0.25</v>
      </c>
      <c r="AG87" s="10">
        <f t="shared" si="8"/>
        <v>0</v>
      </c>
      <c r="AH87" s="10">
        <f t="shared" si="9"/>
        <v>0</v>
      </c>
      <c r="AI87" s="10">
        <f t="shared" si="9"/>
        <v>0.25</v>
      </c>
      <c r="AJ87" s="10">
        <f t="shared" si="9"/>
        <v>0</v>
      </c>
      <c r="AK87" s="10">
        <f t="shared" si="9"/>
        <v>0</v>
      </c>
      <c r="AL87" s="10">
        <f t="shared" si="10"/>
        <v>0</v>
      </c>
      <c r="AM87" s="10">
        <f t="shared" si="10"/>
        <v>0.25</v>
      </c>
      <c r="AN87" s="10">
        <f t="shared" si="10"/>
        <v>2.5</v>
      </c>
      <c r="AO87" s="10">
        <f t="shared" si="10"/>
        <v>0</v>
      </c>
    </row>
    <row r="88" spans="2:67">
      <c r="B88" s="589">
        <v>44713</v>
      </c>
      <c r="C88" s="594">
        <f t="shared" si="42"/>
        <v>44.444000000000017</v>
      </c>
      <c r="D88" s="859">
        <v>0.85199999999999998</v>
      </c>
      <c r="E88" s="588">
        <f t="shared" si="40"/>
        <v>7</v>
      </c>
      <c r="F88" s="804">
        <f t="shared" si="41"/>
        <v>265.06401600000009</v>
      </c>
      <c r="H88" s="588" t="s">
        <v>1029</v>
      </c>
      <c r="I88" s="809">
        <f>CF$67</f>
        <v>44.444000000000017</v>
      </c>
      <c r="J88" s="588">
        <v>1</v>
      </c>
      <c r="K88" s="588">
        <f t="shared" si="43"/>
        <v>44.444000000000017</v>
      </c>
      <c r="N88" s="1" t="s">
        <v>1049</v>
      </c>
      <c r="O88" s="1">
        <v>70</v>
      </c>
      <c r="P88" s="1">
        <v>90</v>
      </c>
      <c r="R88" s="1">
        <v>1</v>
      </c>
      <c r="S88" s="1">
        <v>1</v>
      </c>
      <c r="AC88" s="10">
        <f t="shared" si="7"/>
        <v>0.02</v>
      </c>
      <c r="AD88" s="10">
        <f t="shared" si="8"/>
        <v>0</v>
      </c>
      <c r="AE88" s="10">
        <f t="shared" si="8"/>
        <v>0.02</v>
      </c>
      <c r="AF88" s="10">
        <f t="shared" si="8"/>
        <v>0.02</v>
      </c>
      <c r="AG88" s="10">
        <f t="shared" ref="AG88" si="44">+$AC88*T88</f>
        <v>0</v>
      </c>
      <c r="AH88" s="10">
        <f t="shared" si="9"/>
        <v>0</v>
      </c>
      <c r="AI88" s="10">
        <f t="shared" si="9"/>
        <v>0</v>
      </c>
      <c r="AJ88" s="10">
        <f t="shared" si="9"/>
        <v>0</v>
      </c>
      <c r="AK88" s="10">
        <f t="shared" ref="AK88" si="45">+$AC88*X88</f>
        <v>0</v>
      </c>
      <c r="AL88" s="10">
        <f t="shared" si="10"/>
        <v>0</v>
      </c>
      <c r="AM88" s="10">
        <f t="shared" si="10"/>
        <v>0</v>
      </c>
      <c r="AN88" s="10">
        <f t="shared" si="10"/>
        <v>0</v>
      </c>
      <c r="AO88" s="10">
        <f t="shared" ref="AO88" si="46">+$AC88*AB88</f>
        <v>0</v>
      </c>
    </row>
    <row r="89" spans="2:67">
      <c r="B89" s="589">
        <v>44743</v>
      </c>
      <c r="C89" s="594">
        <f t="shared" si="42"/>
        <v>25.793999999999993</v>
      </c>
      <c r="D89" s="859">
        <v>0.85199999999999998</v>
      </c>
      <c r="E89" s="588">
        <f t="shared" si="40"/>
        <v>6</v>
      </c>
      <c r="F89" s="804">
        <f t="shared" si="41"/>
        <v>131.85892799999996</v>
      </c>
      <c r="H89" s="588" t="s">
        <v>1029</v>
      </c>
      <c r="I89" s="809">
        <f>CG$67</f>
        <v>25.793999999999993</v>
      </c>
      <c r="J89" s="588">
        <v>1</v>
      </c>
      <c r="K89" s="588">
        <f t="shared" si="43"/>
        <v>25.793999999999993</v>
      </c>
      <c r="M89" s="1" t="s">
        <v>1060</v>
      </c>
      <c r="N89" s="1" t="s">
        <v>1045</v>
      </c>
      <c r="O89" s="1">
        <v>80</v>
      </c>
      <c r="P89" s="1">
        <v>123</v>
      </c>
      <c r="Q89" s="1">
        <v>3</v>
      </c>
      <c r="S89" s="1">
        <v>2</v>
      </c>
      <c r="AC89" s="10">
        <f t="shared" ref="AC89:AC99" si="47">(+P89-O89)/1000</f>
        <v>4.2999999999999997E-2</v>
      </c>
      <c r="AD89" s="10">
        <f t="shared" ref="AD89:AO98" si="48">+$AC89*Q89</f>
        <v>0.129</v>
      </c>
      <c r="AE89" s="10">
        <f t="shared" si="48"/>
        <v>0</v>
      </c>
      <c r="AF89" s="10">
        <f t="shared" si="48"/>
        <v>8.5999999999999993E-2</v>
      </c>
      <c r="AG89" s="10">
        <f t="shared" si="48"/>
        <v>0</v>
      </c>
      <c r="AH89" s="10">
        <f t="shared" si="48"/>
        <v>0</v>
      </c>
      <c r="AI89" s="10">
        <f t="shared" si="48"/>
        <v>0</v>
      </c>
      <c r="AJ89" s="10">
        <f t="shared" si="48"/>
        <v>0</v>
      </c>
      <c r="AK89" s="10">
        <f t="shared" si="48"/>
        <v>0</v>
      </c>
      <c r="AL89" s="10">
        <f t="shared" si="48"/>
        <v>0</v>
      </c>
      <c r="AM89" s="10">
        <f t="shared" si="48"/>
        <v>0</v>
      </c>
      <c r="AN89" s="10">
        <f t="shared" si="48"/>
        <v>0</v>
      </c>
      <c r="AO89" s="10">
        <f t="shared" si="48"/>
        <v>0</v>
      </c>
    </row>
    <row r="90" spans="2:67">
      <c r="B90" s="589">
        <v>44774</v>
      </c>
      <c r="C90" s="594">
        <f t="shared" si="42"/>
        <v>26.085499999999993</v>
      </c>
      <c r="D90" s="859">
        <v>0.85199999999999998</v>
      </c>
      <c r="E90" s="588">
        <f t="shared" si="40"/>
        <v>5</v>
      </c>
      <c r="F90" s="804">
        <f t="shared" si="41"/>
        <v>111.12422999999997</v>
      </c>
      <c r="H90" s="588" t="s">
        <v>1029</v>
      </c>
      <c r="I90" s="809">
        <f>CH$67</f>
        <v>26.085499999999993</v>
      </c>
      <c r="J90" s="588">
        <v>1</v>
      </c>
      <c r="K90" s="588">
        <f t="shared" si="43"/>
        <v>26.085499999999993</v>
      </c>
      <c r="N90" s="1" t="s">
        <v>1046</v>
      </c>
      <c r="O90" s="1">
        <v>80</v>
      </c>
      <c r="P90" s="1">
        <v>190</v>
      </c>
      <c r="Q90" s="1">
        <v>10</v>
      </c>
      <c r="R90" s="1">
        <v>5</v>
      </c>
      <c r="S90" s="1">
        <v>2</v>
      </c>
      <c r="AC90" s="10">
        <f t="shared" si="47"/>
        <v>0.11</v>
      </c>
      <c r="AD90" s="10">
        <f t="shared" si="48"/>
        <v>1.1000000000000001</v>
      </c>
      <c r="AE90" s="10">
        <f t="shared" si="48"/>
        <v>0.55000000000000004</v>
      </c>
      <c r="AF90" s="10">
        <f t="shared" si="48"/>
        <v>0.22</v>
      </c>
      <c r="AG90" s="10">
        <f t="shared" si="48"/>
        <v>0</v>
      </c>
      <c r="AH90" s="10">
        <f t="shared" si="48"/>
        <v>0</v>
      </c>
      <c r="AI90" s="10">
        <f t="shared" si="48"/>
        <v>0</v>
      </c>
      <c r="AJ90" s="10">
        <f t="shared" si="48"/>
        <v>0</v>
      </c>
      <c r="AK90" s="10">
        <f t="shared" si="48"/>
        <v>0</v>
      </c>
      <c r="AL90" s="10">
        <f t="shared" si="48"/>
        <v>0</v>
      </c>
      <c r="AM90" s="10">
        <f t="shared" si="48"/>
        <v>0</v>
      </c>
      <c r="AN90" s="10">
        <f t="shared" si="48"/>
        <v>0</v>
      </c>
      <c r="AO90" s="10">
        <f t="shared" si="48"/>
        <v>0</v>
      </c>
    </row>
    <row r="91" spans="2:67">
      <c r="B91" s="589">
        <v>44805</v>
      </c>
      <c r="C91" s="594">
        <f t="shared" si="42"/>
        <v>22.524500000000003</v>
      </c>
      <c r="D91" s="859">
        <v>0.85199999999999998</v>
      </c>
      <c r="E91" s="588">
        <f t="shared" si="40"/>
        <v>4</v>
      </c>
      <c r="F91" s="804">
        <f t="shared" si="41"/>
        <v>76.763496000000004</v>
      </c>
      <c r="H91" s="588" t="s">
        <v>1029</v>
      </c>
      <c r="I91" s="809">
        <f>CI$67</f>
        <v>22.524500000000003</v>
      </c>
      <c r="J91" s="588">
        <v>1</v>
      </c>
      <c r="K91" s="588">
        <f t="shared" si="43"/>
        <v>22.524500000000003</v>
      </c>
      <c r="N91" s="1" t="s">
        <v>1047</v>
      </c>
      <c r="O91" s="1">
        <v>80</v>
      </c>
      <c r="P91" s="1">
        <v>255</v>
      </c>
      <c r="X91" s="1">
        <v>1</v>
      </c>
      <c r="AC91" s="10">
        <f t="shared" si="47"/>
        <v>0.17499999999999999</v>
      </c>
      <c r="AD91" s="10">
        <f t="shared" si="48"/>
        <v>0</v>
      </c>
      <c r="AE91" s="10">
        <f t="shared" si="48"/>
        <v>0</v>
      </c>
      <c r="AF91" s="10">
        <f t="shared" si="48"/>
        <v>0</v>
      </c>
      <c r="AG91" s="10">
        <f t="shared" si="48"/>
        <v>0</v>
      </c>
      <c r="AH91" s="10">
        <f t="shared" si="48"/>
        <v>0</v>
      </c>
      <c r="AI91" s="10">
        <f t="shared" si="48"/>
        <v>0</v>
      </c>
      <c r="AJ91" s="10">
        <f t="shared" si="48"/>
        <v>0</v>
      </c>
      <c r="AK91" s="10">
        <f t="shared" si="48"/>
        <v>0.17499999999999999</v>
      </c>
      <c r="AL91" s="10">
        <f t="shared" si="48"/>
        <v>0</v>
      </c>
      <c r="AM91" s="10">
        <f t="shared" si="48"/>
        <v>0</v>
      </c>
      <c r="AN91" s="10">
        <f t="shared" si="48"/>
        <v>0</v>
      </c>
      <c r="AO91" s="10">
        <f t="shared" si="48"/>
        <v>0</v>
      </c>
    </row>
    <row r="92" spans="2:67">
      <c r="B92" s="589">
        <v>44835</v>
      </c>
      <c r="C92" s="594">
        <f t="shared" si="42"/>
        <v>17.525500000000001</v>
      </c>
      <c r="D92" s="859">
        <v>0.85199999999999998</v>
      </c>
      <c r="E92" s="588">
        <f t="shared" si="40"/>
        <v>3</v>
      </c>
      <c r="F92" s="804">
        <f t="shared" si="41"/>
        <v>44.795178</v>
      </c>
      <c r="H92" s="588" t="s">
        <v>1029</v>
      </c>
      <c r="I92" s="809">
        <f>CJ$67</f>
        <v>17.525500000000001</v>
      </c>
      <c r="J92" s="588">
        <v>1</v>
      </c>
      <c r="K92" s="588">
        <f t="shared" si="43"/>
        <v>17.525500000000001</v>
      </c>
      <c r="N92" s="1" t="s">
        <v>1048</v>
      </c>
      <c r="O92" s="1">
        <v>80</v>
      </c>
      <c r="P92" s="1">
        <v>320</v>
      </c>
      <c r="Q92" s="1">
        <v>2</v>
      </c>
      <c r="R92" s="1">
        <v>3</v>
      </c>
      <c r="S92" s="1">
        <v>14</v>
      </c>
      <c r="AA92" s="1">
        <v>2</v>
      </c>
      <c r="AC92" s="10">
        <f t="shared" si="47"/>
        <v>0.24</v>
      </c>
      <c r="AD92" s="10">
        <f t="shared" si="48"/>
        <v>0.48</v>
      </c>
      <c r="AE92" s="10">
        <f t="shared" si="48"/>
        <v>0.72</v>
      </c>
      <c r="AF92" s="10">
        <f t="shared" si="48"/>
        <v>3.36</v>
      </c>
      <c r="AG92" s="10">
        <f t="shared" si="48"/>
        <v>0</v>
      </c>
      <c r="AH92" s="10">
        <f t="shared" si="48"/>
        <v>0</v>
      </c>
      <c r="AI92" s="10">
        <f t="shared" si="48"/>
        <v>0</v>
      </c>
      <c r="AJ92" s="10">
        <f t="shared" si="48"/>
        <v>0</v>
      </c>
      <c r="AK92" s="10">
        <f t="shared" si="48"/>
        <v>0</v>
      </c>
      <c r="AL92" s="10">
        <f t="shared" si="48"/>
        <v>0</v>
      </c>
      <c r="AM92" s="10">
        <f t="shared" si="48"/>
        <v>0</v>
      </c>
      <c r="AN92" s="10">
        <f t="shared" si="48"/>
        <v>0.48</v>
      </c>
      <c r="AO92" s="10">
        <f t="shared" si="48"/>
        <v>0</v>
      </c>
    </row>
    <row r="93" spans="2:67">
      <c r="B93" s="589">
        <v>44866</v>
      </c>
      <c r="C93" s="594">
        <f t="shared" si="42"/>
        <v>8.8960000000000008</v>
      </c>
      <c r="D93" s="859">
        <v>0.85199999999999998</v>
      </c>
      <c r="E93" s="588">
        <f>E94+1</f>
        <v>2</v>
      </c>
      <c r="F93" s="804">
        <f t="shared" si="41"/>
        <v>15.158784000000001</v>
      </c>
      <c r="H93" s="588" t="s">
        <v>1029</v>
      </c>
      <c r="I93" s="809">
        <f>CK$67</f>
        <v>8.8960000000000008</v>
      </c>
      <c r="J93" s="588">
        <v>1</v>
      </c>
      <c r="K93" s="588">
        <f t="shared" si="43"/>
        <v>8.8960000000000008</v>
      </c>
      <c r="N93" s="1" t="s">
        <v>1053</v>
      </c>
      <c r="O93" s="1">
        <v>80</v>
      </c>
      <c r="P93" s="1">
        <v>490</v>
      </c>
      <c r="AA93" s="1">
        <v>1</v>
      </c>
      <c r="AC93" s="10">
        <f t="shared" si="47"/>
        <v>0.41</v>
      </c>
      <c r="AD93" s="10">
        <f t="shared" si="48"/>
        <v>0</v>
      </c>
      <c r="AE93" s="10">
        <f t="shared" si="48"/>
        <v>0</v>
      </c>
      <c r="AF93" s="10">
        <f t="shared" si="48"/>
        <v>0</v>
      </c>
      <c r="AG93" s="10">
        <f t="shared" si="48"/>
        <v>0</v>
      </c>
      <c r="AH93" s="10">
        <f t="shared" si="48"/>
        <v>0</v>
      </c>
      <c r="AI93" s="10">
        <f t="shared" si="48"/>
        <v>0</v>
      </c>
      <c r="AJ93" s="10">
        <f t="shared" si="48"/>
        <v>0</v>
      </c>
      <c r="AK93" s="10">
        <f t="shared" si="48"/>
        <v>0</v>
      </c>
      <c r="AL93" s="10">
        <f t="shared" si="48"/>
        <v>0</v>
      </c>
      <c r="AM93" s="10">
        <f t="shared" si="48"/>
        <v>0</v>
      </c>
      <c r="AN93" s="10">
        <f t="shared" si="48"/>
        <v>0.41</v>
      </c>
      <c r="AO93" s="10">
        <f t="shared" si="48"/>
        <v>0</v>
      </c>
    </row>
    <row r="94" spans="2:67">
      <c r="B94" s="589">
        <v>44896</v>
      </c>
      <c r="C94" s="594"/>
      <c r="D94" s="595"/>
      <c r="E94" s="588">
        <v>1</v>
      </c>
      <c r="F94" s="804">
        <f t="shared" si="41"/>
        <v>0</v>
      </c>
      <c r="H94" s="588"/>
      <c r="I94" s="809"/>
      <c r="J94" s="588"/>
      <c r="K94" s="588"/>
      <c r="N94" s="1" t="s">
        <v>1049</v>
      </c>
      <c r="O94" s="1">
        <v>80</v>
      </c>
      <c r="P94" s="1">
        <v>90</v>
      </c>
      <c r="R94" s="1">
        <v>4</v>
      </c>
      <c r="AC94" s="10">
        <f t="shared" si="47"/>
        <v>0.01</v>
      </c>
      <c r="AD94" s="10">
        <f t="shared" si="48"/>
        <v>0</v>
      </c>
      <c r="AE94" s="10">
        <f t="shared" si="48"/>
        <v>0.04</v>
      </c>
      <c r="AF94" s="10">
        <f t="shared" si="48"/>
        <v>0</v>
      </c>
      <c r="AG94" s="10">
        <f t="shared" si="48"/>
        <v>0</v>
      </c>
      <c r="AH94" s="10">
        <f t="shared" si="48"/>
        <v>0</v>
      </c>
      <c r="AI94" s="10">
        <f t="shared" si="48"/>
        <v>0</v>
      </c>
      <c r="AJ94" s="10">
        <f t="shared" si="48"/>
        <v>0</v>
      </c>
      <c r="AK94" s="10">
        <f t="shared" si="48"/>
        <v>0</v>
      </c>
      <c r="AL94" s="10">
        <f t="shared" si="48"/>
        <v>0</v>
      </c>
      <c r="AM94" s="10">
        <f t="shared" si="48"/>
        <v>0</v>
      </c>
      <c r="AN94" s="10">
        <f t="shared" si="48"/>
        <v>0</v>
      </c>
      <c r="AO94" s="10">
        <f t="shared" si="48"/>
        <v>0</v>
      </c>
    </row>
    <row r="95" spans="2:67">
      <c r="B95" s="596" t="s">
        <v>1039</v>
      </c>
      <c r="C95" s="597"/>
      <c r="D95" s="597"/>
      <c r="E95" s="597"/>
      <c r="F95" s="805">
        <f>SUM(F83:F94)/12</f>
        <v>71.315382000000014</v>
      </c>
      <c r="H95" s="588" t="s">
        <v>1083</v>
      </c>
      <c r="I95" s="809"/>
      <c r="J95" s="588"/>
      <c r="K95" s="588"/>
      <c r="M95" s="1" t="s">
        <v>1061</v>
      </c>
      <c r="N95" s="1" t="s">
        <v>1045</v>
      </c>
      <c r="O95" s="1">
        <v>90</v>
      </c>
      <c r="P95" s="1">
        <v>123</v>
      </c>
      <c r="Q95" s="1">
        <v>2</v>
      </c>
      <c r="W95" s="1">
        <v>1</v>
      </c>
      <c r="AC95" s="10">
        <f t="shared" si="47"/>
        <v>3.3000000000000002E-2</v>
      </c>
      <c r="AD95" s="10">
        <f t="shared" si="48"/>
        <v>6.6000000000000003E-2</v>
      </c>
      <c r="AE95" s="10">
        <f t="shared" si="48"/>
        <v>0</v>
      </c>
      <c r="AF95" s="10">
        <f t="shared" si="48"/>
        <v>0</v>
      </c>
      <c r="AG95" s="10">
        <f t="shared" si="48"/>
        <v>0</v>
      </c>
      <c r="AH95" s="10">
        <f t="shared" si="48"/>
        <v>0</v>
      </c>
      <c r="AI95" s="10">
        <f t="shared" si="48"/>
        <v>0</v>
      </c>
      <c r="AJ95" s="10">
        <f t="shared" si="48"/>
        <v>3.3000000000000002E-2</v>
      </c>
      <c r="AK95" s="10">
        <f t="shared" si="48"/>
        <v>0</v>
      </c>
      <c r="AL95" s="10">
        <f t="shared" si="48"/>
        <v>0</v>
      </c>
      <c r="AM95" s="10">
        <f t="shared" si="48"/>
        <v>0</v>
      </c>
      <c r="AN95" s="10">
        <f t="shared" si="48"/>
        <v>0</v>
      </c>
      <c r="AO95" s="10">
        <f t="shared" si="48"/>
        <v>0</v>
      </c>
    </row>
    <row r="96" spans="2:67">
      <c r="B96" s="589" t="s">
        <v>1026</v>
      </c>
      <c r="C96" s="588"/>
      <c r="D96" s="806">
        <v>1</v>
      </c>
      <c r="E96" s="588"/>
      <c r="F96" s="807">
        <f>SUM(C83:C94)*D86*D96</f>
        <v>149.74624200000002</v>
      </c>
      <c r="H96" s="588"/>
      <c r="I96" s="588"/>
      <c r="J96" s="588"/>
      <c r="K96" s="588"/>
      <c r="N96" s="1" t="s">
        <v>1046</v>
      </c>
      <c r="O96" s="1">
        <v>90</v>
      </c>
      <c r="P96" s="1">
        <v>190</v>
      </c>
      <c r="Q96" s="1">
        <v>3</v>
      </c>
      <c r="R96" s="1">
        <v>1</v>
      </c>
      <c r="S96" s="1">
        <v>2</v>
      </c>
      <c r="AC96" s="10">
        <f t="shared" si="47"/>
        <v>0.1</v>
      </c>
      <c r="AD96" s="10">
        <f t="shared" si="48"/>
        <v>0.30000000000000004</v>
      </c>
      <c r="AE96" s="10">
        <f t="shared" si="48"/>
        <v>0.1</v>
      </c>
      <c r="AF96" s="10">
        <f t="shared" si="48"/>
        <v>0.2</v>
      </c>
      <c r="AG96" s="10">
        <f t="shared" si="48"/>
        <v>0</v>
      </c>
      <c r="AH96" s="10">
        <f t="shared" si="48"/>
        <v>0</v>
      </c>
      <c r="AI96" s="10">
        <f t="shared" si="48"/>
        <v>0</v>
      </c>
      <c r="AJ96" s="10">
        <f t="shared" si="48"/>
        <v>0</v>
      </c>
      <c r="AK96" s="10">
        <f t="shared" si="48"/>
        <v>0</v>
      </c>
      <c r="AL96" s="10">
        <f t="shared" si="48"/>
        <v>0</v>
      </c>
      <c r="AM96" s="10">
        <f t="shared" si="48"/>
        <v>0</v>
      </c>
      <c r="AN96" s="10">
        <f t="shared" si="48"/>
        <v>0</v>
      </c>
      <c r="AO96" s="10">
        <f t="shared" si="48"/>
        <v>0</v>
      </c>
    </row>
    <row r="97" spans="2:41">
      <c r="B97" s="589" t="s">
        <v>1027</v>
      </c>
      <c r="C97" s="588"/>
      <c r="D97" s="808">
        <v>0.995</v>
      </c>
      <c r="E97" s="588"/>
      <c r="F97" s="807">
        <f>+F96*D97</f>
        <v>148.99751079000004</v>
      </c>
      <c r="H97" s="588"/>
      <c r="I97" s="588"/>
      <c r="J97" s="588"/>
      <c r="K97" s="588"/>
      <c r="N97" s="1" t="s">
        <v>1047</v>
      </c>
      <c r="O97" s="1">
        <v>90</v>
      </c>
      <c r="P97" s="1">
        <v>255</v>
      </c>
      <c r="Q97" s="1">
        <v>1</v>
      </c>
      <c r="AA97" s="1">
        <v>1</v>
      </c>
      <c r="AC97" s="10">
        <f t="shared" si="47"/>
        <v>0.16500000000000001</v>
      </c>
      <c r="AD97" s="10">
        <f t="shared" si="48"/>
        <v>0.16500000000000001</v>
      </c>
      <c r="AE97" s="10">
        <f t="shared" si="48"/>
        <v>0</v>
      </c>
      <c r="AF97" s="10">
        <f t="shared" si="48"/>
        <v>0</v>
      </c>
      <c r="AG97" s="10">
        <f t="shared" si="48"/>
        <v>0</v>
      </c>
      <c r="AH97" s="10">
        <f t="shared" si="48"/>
        <v>0</v>
      </c>
      <c r="AI97" s="10">
        <f t="shared" si="48"/>
        <v>0</v>
      </c>
      <c r="AJ97" s="10">
        <f t="shared" si="48"/>
        <v>0</v>
      </c>
      <c r="AK97" s="10">
        <f t="shared" si="48"/>
        <v>0</v>
      </c>
      <c r="AL97" s="10">
        <f t="shared" si="48"/>
        <v>0</v>
      </c>
      <c r="AM97" s="10">
        <f t="shared" si="48"/>
        <v>0</v>
      </c>
      <c r="AN97" s="10">
        <f t="shared" si="48"/>
        <v>0.16500000000000001</v>
      </c>
      <c r="AO97" s="10">
        <f t="shared" si="48"/>
        <v>0</v>
      </c>
    </row>
    <row r="98" spans="2:41">
      <c r="B98" s="589" t="s">
        <v>1035</v>
      </c>
      <c r="C98" s="588"/>
      <c r="D98" s="808">
        <v>0.995</v>
      </c>
      <c r="E98" s="588"/>
      <c r="F98" s="807">
        <f>+F97*D98</f>
        <v>148.25252323605002</v>
      </c>
      <c r="H98" s="588"/>
      <c r="I98" s="588"/>
      <c r="J98" s="588"/>
      <c r="K98" s="588"/>
      <c r="N98" s="1" t="s">
        <v>1048</v>
      </c>
      <c r="O98" s="1">
        <v>90</v>
      </c>
      <c r="P98" s="1">
        <v>320</v>
      </c>
      <c r="R98" s="1">
        <v>3</v>
      </c>
      <c r="S98" s="1">
        <v>10</v>
      </c>
      <c r="T98" s="1">
        <v>1</v>
      </c>
      <c r="Z98" s="1">
        <v>1</v>
      </c>
      <c r="AA98" s="1">
        <v>7</v>
      </c>
      <c r="AC98" s="10">
        <f t="shared" si="47"/>
        <v>0.23</v>
      </c>
      <c r="AD98" s="10">
        <f t="shared" si="48"/>
        <v>0</v>
      </c>
      <c r="AE98" s="10">
        <f t="shared" si="48"/>
        <v>0.69000000000000006</v>
      </c>
      <c r="AF98" s="10">
        <f t="shared" si="48"/>
        <v>2.3000000000000003</v>
      </c>
      <c r="AG98" s="10">
        <f t="shared" si="48"/>
        <v>0.23</v>
      </c>
      <c r="AH98" s="10">
        <f t="shared" si="48"/>
        <v>0</v>
      </c>
      <c r="AI98" s="10">
        <f t="shared" si="48"/>
        <v>0</v>
      </c>
      <c r="AJ98" s="10">
        <f t="shared" si="48"/>
        <v>0</v>
      </c>
      <c r="AK98" s="10">
        <f t="shared" si="48"/>
        <v>0</v>
      </c>
      <c r="AL98" s="10">
        <f t="shared" si="48"/>
        <v>0</v>
      </c>
      <c r="AM98" s="10">
        <f t="shared" si="48"/>
        <v>0.23</v>
      </c>
      <c r="AN98" s="10">
        <f t="shared" si="48"/>
        <v>1.61</v>
      </c>
      <c r="AO98" s="10">
        <f t="shared" si="48"/>
        <v>0</v>
      </c>
    </row>
    <row r="99" spans="2:41">
      <c r="B99" s="589"/>
      <c r="C99" s="588"/>
      <c r="D99" s="808"/>
      <c r="E99" s="588"/>
      <c r="F99" s="807"/>
      <c r="H99" s="588"/>
      <c r="I99" s="588"/>
      <c r="J99" s="588"/>
      <c r="K99" s="588"/>
      <c r="N99" s="1" t="s">
        <v>1050</v>
      </c>
      <c r="O99" s="1">
        <v>90</v>
      </c>
      <c r="P99" s="1">
        <v>190.5</v>
      </c>
      <c r="S99" s="1">
        <v>1</v>
      </c>
      <c r="AC99" s="10">
        <f t="shared" si="47"/>
        <v>0.10050000000000001</v>
      </c>
      <c r="AD99" s="10">
        <f t="shared" ref="AD99" si="49">+$AC99*Q99</f>
        <v>0</v>
      </c>
      <c r="AE99" s="10">
        <f t="shared" ref="AE99" si="50">+$AC99*R99</f>
        <v>0</v>
      </c>
      <c r="AF99" s="10">
        <f t="shared" ref="AF99" si="51">+$AC99*S99</f>
        <v>0.10050000000000001</v>
      </c>
      <c r="AG99" s="10">
        <f t="shared" ref="AG99" si="52">+$AC99*T99</f>
        <v>0</v>
      </c>
      <c r="AH99" s="10">
        <f t="shared" ref="AH99" si="53">+$AC99*U99</f>
        <v>0</v>
      </c>
      <c r="AI99" s="10">
        <f t="shared" ref="AI99" si="54">+$AC99*V99</f>
        <v>0</v>
      </c>
      <c r="AJ99" s="10">
        <f t="shared" ref="AJ99" si="55">+$AC99*W99</f>
        <v>0</v>
      </c>
      <c r="AK99" s="10">
        <f t="shared" ref="AK99" si="56">+$AC99*X99</f>
        <v>0</v>
      </c>
      <c r="AL99" s="10">
        <f t="shared" ref="AL99" si="57">+$AC99*Y99</f>
        <v>0</v>
      </c>
      <c r="AM99" s="10">
        <f t="shared" ref="AM99" si="58">+$AC99*Z99</f>
        <v>0</v>
      </c>
      <c r="AN99" s="10">
        <f t="shared" ref="AN99" si="59">+$AC99*AA99</f>
        <v>0</v>
      </c>
      <c r="AO99" s="10">
        <f t="shared" ref="AO99" si="60">+$AC99*AB99</f>
        <v>0</v>
      </c>
    </row>
    <row r="100" spans="2:41">
      <c r="H100" s="588"/>
      <c r="I100" s="588"/>
      <c r="J100" s="588"/>
      <c r="K100" s="588"/>
      <c r="AD100" s="823">
        <f>SUM(AD24:AD99)</f>
        <v>58.87850000000001</v>
      </c>
      <c r="AE100" s="823">
        <f t="shared" ref="AE100:AO100" si="61">SUM(AE24:AE99)</f>
        <v>42.1875</v>
      </c>
      <c r="AF100" s="823">
        <f t="shared" si="61"/>
        <v>28.069500000000001</v>
      </c>
      <c r="AG100" s="823">
        <f t="shared" si="61"/>
        <v>9.2219999999999995</v>
      </c>
      <c r="AH100" s="823">
        <f t="shared" si="61"/>
        <v>0.46300000000000002</v>
      </c>
      <c r="AI100" s="823">
        <f t="shared" si="61"/>
        <v>2.9715000000000003</v>
      </c>
      <c r="AJ100" s="823">
        <f t="shared" si="61"/>
        <v>12.749999999999998</v>
      </c>
      <c r="AK100" s="823">
        <f t="shared" si="61"/>
        <v>6.5125000000000002</v>
      </c>
      <c r="AL100" s="823">
        <f t="shared" si="61"/>
        <v>1.25</v>
      </c>
      <c r="AM100" s="823">
        <f t="shared" si="61"/>
        <v>8.0719999999999992</v>
      </c>
      <c r="AN100" s="823">
        <f t="shared" si="61"/>
        <v>20.380499999999998</v>
      </c>
      <c r="AO100" s="823">
        <f t="shared" si="61"/>
        <v>5.7530000000000001</v>
      </c>
    </row>
    <row r="101" spans="2:41">
      <c r="H101" s="588"/>
      <c r="I101" s="588"/>
      <c r="J101" s="588"/>
      <c r="K101" s="588"/>
      <c r="Q101" s="8">
        <f>SUM(Q24:AB99)</f>
        <v>1804</v>
      </c>
    </row>
    <row r="102" spans="2:41">
      <c r="H102" s="588"/>
      <c r="I102" s="588"/>
      <c r="J102" s="588"/>
      <c r="K102" s="588"/>
    </row>
    <row r="103" spans="2:41">
      <c r="H103" s="588"/>
      <c r="I103" s="588"/>
      <c r="J103" s="588"/>
      <c r="K103" s="588"/>
    </row>
    <row r="104" spans="2:41">
      <c r="H104" s="588"/>
      <c r="I104" s="588"/>
      <c r="J104" s="588"/>
      <c r="K104" s="588"/>
    </row>
    <row r="105" spans="2:41">
      <c r="H105" s="596" t="s">
        <v>199</v>
      </c>
      <c r="I105" s="597"/>
      <c r="J105" s="597"/>
      <c r="K105" s="594">
        <f>SUM(K83:K104)</f>
        <v>175.75850000000003</v>
      </c>
    </row>
    <row r="107" spans="2:41" ht="21">
      <c r="B107" s="590" t="s">
        <v>1036</v>
      </c>
      <c r="C107" s="591"/>
      <c r="E107" s="591"/>
      <c r="F107" s="591"/>
      <c r="H107" s="590" t="s">
        <v>1037</v>
      </c>
    </row>
    <row r="108" spans="2:41">
      <c r="B108" s="931" t="s">
        <v>980</v>
      </c>
      <c r="C108" s="931"/>
      <c r="D108" s="931"/>
      <c r="E108" s="931"/>
      <c r="F108" s="931"/>
      <c r="H108" s="1" t="s">
        <v>1033</v>
      </c>
    </row>
    <row r="109" spans="2:41" ht="43.2">
      <c r="B109" s="755" t="s">
        <v>850</v>
      </c>
      <c r="C109" s="755" t="s">
        <v>981</v>
      </c>
      <c r="D109" s="755" t="s">
        <v>982</v>
      </c>
      <c r="E109" s="755" t="s">
        <v>983</v>
      </c>
      <c r="F109" s="755" t="s">
        <v>984</v>
      </c>
      <c r="H109" s="755" t="s">
        <v>985</v>
      </c>
      <c r="I109" s="755" t="s">
        <v>986</v>
      </c>
      <c r="J109" s="755" t="s">
        <v>987</v>
      </c>
      <c r="K109" s="755" t="s">
        <v>981</v>
      </c>
    </row>
    <row r="110" spans="2:41">
      <c r="B110" s="755"/>
      <c r="C110" s="755" t="s">
        <v>988</v>
      </c>
      <c r="D110" s="755" t="s">
        <v>989</v>
      </c>
      <c r="E110" s="755" t="s">
        <v>990</v>
      </c>
      <c r="F110" s="755" t="s">
        <v>991</v>
      </c>
      <c r="H110" s="755"/>
      <c r="I110" s="755" t="s">
        <v>992</v>
      </c>
      <c r="J110" s="755" t="s">
        <v>993</v>
      </c>
      <c r="K110" s="755" t="s">
        <v>994</v>
      </c>
    </row>
    <row r="111" spans="2:41">
      <c r="B111" s="589">
        <v>44927</v>
      </c>
      <c r="C111" s="594">
        <f>+K111</f>
        <v>1.0135000000000001</v>
      </c>
      <c r="D111" s="859">
        <v>0.85199999999999998</v>
      </c>
      <c r="E111" s="588">
        <f t="shared" ref="E111:E120" si="62">E112+1</f>
        <v>12</v>
      </c>
      <c r="F111" s="804">
        <f t="shared" ref="F111:F122" si="63">+E111*D111*C111</f>
        <v>10.362024000000002</v>
      </c>
      <c r="H111" s="588" t="s">
        <v>1029</v>
      </c>
      <c r="I111" s="809">
        <f>CV$38</f>
        <v>1.0135000000000001</v>
      </c>
      <c r="J111" s="588">
        <v>1</v>
      </c>
      <c r="K111" s="588">
        <f t="shared" ref="K111:K122" si="64">+J111*I111</f>
        <v>1.0135000000000001</v>
      </c>
    </row>
    <row r="112" spans="2:41">
      <c r="B112" s="589">
        <v>44958</v>
      </c>
      <c r="C112" s="594">
        <f t="shared" ref="C112:C122" si="65">+K112</f>
        <v>0</v>
      </c>
      <c r="D112" s="859">
        <v>0.85199999999999998</v>
      </c>
      <c r="E112" s="588">
        <f t="shared" si="62"/>
        <v>11</v>
      </c>
      <c r="F112" s="804">
        <f t="shared" si="63"/>
        <v>0</v>
      </c>
      <c r="H112" s="588"/>
      <c r="I112" s="809"/>
      <c r="J112" s="588"/>
      <c r="K112" s="588"/>
    </row>
    <row r="113" spans="2:11">
      <c r="B113" s="589">
        <v>44986</v>
      </c>
      <c r="C113" s="594">
        <f t="shared" si="65"/>
        <v>0.74150000000000005</v>
      </c>
      <c r="D113" s="859">
        <v>0.85199999999999998</v>
      </c>
      <c r="E113" s="588">
        <f t="shared" si="62"/>
        <v>10</v>
      </c>
      <c r="F113" s="804">
        <f t="shared" si="63"/>
        <v>6.3175800000000004</v>
      </c>
      <c r="H113" s="588" t="s">
        <v>1029</v>
      </c>
      <c r="I113" s="809">
        <f>CW$38</f>
        <v>0.74150000000000005</v>
      </c>
      <c r="J113" s="588">
        <v>1</v>
      </c>
      <c r="K113" s="588">
        <f t="shared" si="64"/>
        <v>0.74150000000000005</v>
      </c>
    </row>
    <row r="114" spans="2:11">
      <c r="B114" s="589">
        <v>45017</v>
      </c>
      <c r="C114" s="594">
        <f t="shared" si="65"/>
        <v>0.66500000000000004</v>
      </c>
      <c r="D114" s="859">
        <v>0.85199999999999998</v>
      </c>
      <c r="E114" s="588">
        <f t="shared" si="62"/>
        <v>9</v>
      </c>
      <c r="F114" s="804">
        <f t="shared" si="63"/>
        <v>5.0992200000000008</v>
      </c>
      <c r="H114" s="588" t="s">
        <v>1029</v>
      </c>
      <c r="I114" s="809">
        <f>CX$38</f>
        <v>0.66500000000000004</v>
      </c>
      <c r="J114" s="588">
        <v>1</v>
      </c>
      <c r="K114" s="588">
        <f t="shared" si="64"/>
        <v>0.66500000000000004</v>
      </c>
    </row>
    <row r="115" spans="2:11">
      <c r="B115" s="589">
        <v>45047</v>
      </c>
      <c r="C115" s="594">
        <f t="shared" si="65"/>
        <v>0</v>
      </c>
      <c r="D115" s="859">
        <v>0.85199999999999998</v>
      </c>
      <c r="E115" s="588">
        <f t="shared" si="62"/>
        <v>8</v>
      </c>
      <c r="F115" s="804">
        <f t="shared" si="63"/>
        <v>0</v>
      </c>
      <c r="H115" s="588"/>
      <c r="I115" s="809"/>
      <c r="J115" s="588"/>
      <c r="K115" s="588"/>
    </row>
    <row r="116" spans="2:11">
      <c r="B116" s="589">
        <v>45078</v>
      </c>
      <c r="C116" s="594">
        <f t="shared" si="65"/>
        <v>0</v>
      </c>
      <c r="D116" s="859">
        <v>0.85199999999999998</v>
      </c>
      <c r="E116" s="588">
        <f t="shared" si="62"/>
        <v>7</v>
      </c>
      <c r="F116" s="804">
        <f t="shared" si="63"/>
        <v>0</v>
      </c>
      <c r="H116" s="588"/>
      <c r="I116" s="809"/>
      <c r="J116" s="588"/>
      <c r="K116" s="588"/>
    </row>
    <row r="117" spans="2:11">
      <c r="B117" s="589">
        <v>45108</v>
      </c>
      <c r="C117" s="594">
        <f t="shared" si="65"/>
        <v>0</v>
      </c>
      <c r="D117" s="859">
        <v>0.85199999999999998</v>
      </c>
      <c r="E117" s="588">
        <f t="shared" si="62"/>
        <v>6</v>
      </c>
      <c r="F117" s="804">
        <f t="shared" si="63"/>
        <v>0</v>
      </c>
      <c r="H117" s="588"/>
      <c r="I117" s="809"/>
      <c r="J117" s="588"/>
      <c r="K117" s="588"/>
    </row>
    <row r="118" spans="2:11">
      <c r="B118" s="589">
        <v>45139</v>
      </c>
      <c r="C118" s="594">
        <f t="shared" si="65"/>
        <v>0</v>
      </c>
      <c r="D118" s="859">
        <v>0.85199999999999998</v>
      </c>
      <c r="E118" s="588">
        <f t="shared" si="62"/>
        <v>5</v>
      </c>
      <c r="F118" s="804">
        <f t="shared" si="63"/>
        <v>0</v>
      </c>
      <c r="H118" s="588"/>
      <c r="I118" s="809"/>
      <c r="J118" s="588"/>
      <c r="K118" s="588"/>
    </row>
    <row r="119" spans="2:11">
      <c r="B119" s="589">
        <v>45170</v>
      </c>
      <c r="C119" s="594">
        <f t="shared" si="65"/>
        <v>0</v>
      </c>
      <c r="D119" s="859">
        <v>0.85199999999999998</v>
      </c>
      <c r="E119" s="588">
        <f t="shared" si="62"/>
        <v>4</v>
      </c>
      <c r="F119" s="804">
        <f t="shared" si="63"/>
        <v>0</v>
      </c>
      <c r="H119" s="588"/>
      <c r="I119" s="809"/>
      <c r="J119" s="588"/>
      <c r="K119" s="588"/>
    </row>
    <row r="120" spans="2:11">
      <c r="B120" s="589">
        <v>45200</v>
      </c>
      <c r="C120" s="594">
        <f t="shared" si="65"/>
        <v>0</v>
      </c>
      <c r="D120" s="859">
        <v>0.85199999999999998</v>
      </c>
      <c r="E120" s="588">
        <f t="shared" si="62"/>
        <v>3</v>
      </c>
      <c r="F120" s="804">
        <f t="shared" si="63"/>
        <v>0</v>
      </c>
      <c r="H120" s="588"/>
      <c r="I120" s="809"/>
      <c r="J120" s="588"/>
      <c r="K120" s="588"/>
    </row>
    <row r="121" spans="2:11">
      <c r="B121" s="589">
        <v>45231</v>
      </c>
      <c r="C121" s="594">
        <f t="shared" si="65"/>
        <v>0</v>
      </c>
      <c r="D121" s="859">
        <v>0.85199999999999998</v>
      </c>
      <c r="E121" s="588">
        <f>E122+1</f>
        <v>2</v>
      </c>
      <c r="F121" s="804">
        <f t="shared" si="63"/>
        <v>0</v>
      </c>
      <c r="H121" s="588"/>
      <c r="I121" s="809"/>
      <c r="J121" s="588"/>
      <c r="K121" s="588"/>
    </row>
    <row r="122" spans="2:11">
      <c r="B122" s="589">
        <v>45261</v>
      </c>
      <c r="C122" s="594">
        <f t="shared" si="65"/>
        <v>15.84</v>
      </c>
      <c r="D122" s="859">
        <v>0.85199999999999998</v>
      </c>
      <c r="E122" s="588">
        <v>1</v>
      </c>
      <c r="F122" s="804">
        <f t="shared" si="63"/>
        <v>13.49568</v>
      </c>
      <c r="H122" s="588" t="s">
        <v>1029</v>
      </c>
      <c r="I122" s="809">
        <f>CY$38</f>
        <v>15.84</v>
      </c>
      <c r="J122" s="588">
        <v>1</v>
      </c>
      <c r="K122" s="588">
        <f t="shared" si="64"/>
        <v>15.84</v>
      </c>
    </row>
    <row r="123" spans="2:11">
      <c r="B123" s="596" t="s">
        <v>1038</v>
      </c>
      <c r="C123" s="597"/>
      <c r="D123" s="597"/>
      <c r="E123" s="597"/>
      <c r="F123" s="805">
        <f>SUM(F111:F122)/12</f>
        <v>2.9395419999999999</v>
      </c>
      <c r="H123" s="588" t="s">
        <v>1080</v>
      </c>
      <c r="I123" s="809"/>
      <c r="J123" s="588"/>
      <c r="K123" s="588"/>
    </row>
    <row r="124" spans="2:11">
      <c r="B124" s="589" t="s">
        <v>1027</v>
      </c>
      <c r="C124" s="588"/>
      <c r="D124" s="806">
        <v>1</v>
      </c>
      <c r="E124" s="588"/>
      <c r="F124" s="807">
        <f>SUM(C111:C122)*D114*D124</f>
        <v>15.557519999999998</v>
      </c>
      <c r="H124" s="588"/>
      <c r="I124" s="588"/>
      <c r="J124" s="588"/>
      <c r="K124" s="588"/>
    </row>
    <row r="125" spans="2:11">
      <c r="B125" s="589" t="s">
        <v>1035</v>
      </c>
      <c r="C125" s="588"/>
      <c r="D125" s="808">
        <v>0.995</v>
      </c>
      <c r="E125" s="588"/>
      <c r="F125" s="807">
        <f>+F124*D125</f>
        <v>15.479732399999998</v>
      </c>
      <c r="H125" s="588"/>
      <c r="I125" s="588"/>
      <c r="J125" s="588"/>
      <c r="K125" s="588"/>
    </row>
    <row r="126" spans="2:11">
      <c r="B126" s="589"/>
      <c r="C126" s="588"/>
      <c r="D126" s="808"/>
      <c r="E126" s="588"/>
      <c r="F126" s="807">
        <f>+F125*D126</f>
        <v>0</v>
      </c>
      <c r="H126" s="588"/>
      <c r="I126" s="588"/>
      <c r="J126" s="588"/>
      <c r="K126" s="588"/>
    </row>
    <row r="127" spans="2:11">
      <c r="B127" s="589"/>
      <c r="C127" s="588"/>
      <c r="D127" s="808"/>
      <c r="E127" s="588"/>
      <c r="F127" s="807">
        <f>+F126*D127</f>
        <v>0</v>
      </c>
      <c r="H127" s="588"/>
      <c r="I127" s="588"/>
      <c r="J127" s="588"/>
      <c r="K127" s="588"/>
    </row>
    <row r="128" spans="2:11">
      <c r="H128" s="588"/>
      <c r="I128" s="588"/>
      <c r="J128" s="588"/>
      <c r="K128" s="588"/>
    </row>
    <row r="129" spans="8:11">
      <c r="H129" s="588"/>
      <c r="I129" s="588"/>
      <c r="J129" s="588"/>
      <c r="K129" s="588"/>
    </row>
    <row r="130" spans="8:11">
      <c r="H130" s="588"/>
      <c r="I130" s="588"/>
      <c r="J130" s="588"/>
      <c r="K130" s="588"/>
    </row>
    <row r="131" spans="8:11">
      <c r="H131" s="588"/>
      <c r="I131" s="588"/>
      <c r="J131" s="588"/>
      <c r="K131" s="588"/>
    </row>
    <row r="132" spans="8:11">
      <c r="H132" s="588"/>
      <c r="I132" s="588"/>
      <c r="J132" s="588"/>
      <c r="K132" s="588"/>
    </row>
    <row r="133" spans="8:11">
      <c r="H133" s="596" t="s">
        <v>199</v>
      </c>
      <c r="I133" s="597"/>
      <c r="J133" s="597"/>
      <c r="K133" s="594">
        <f>SUM(K111:K132)</f>
        <v>18.259999999999998</v>
      </c>
    </row>
  </sheetData>
  <mergeCells count="5">
    <mergeCell ref="B24:F24"/>
    <mergeCell ref="B18:U18"/>
    <mergeCell ref="B52:F52"/>
    <mergeCell ref="B80:F80"/>
    <mergeCell ref="B108:F108"/>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B15:U62"/>
  <sheetViews>
    <sheetView zoomScale="70" zoomScaleNormal="70" workbookViewId="0">
      <pane ySplit="17" topLeftCell="A54" activePane="bottomLeft" state="frozen"/>
      <selection activeCell="D53" sqref="D53"/>
      <selection pane="bottomLeft" activeCell="D53" sqref="D53"/>
    </sheetView>
  </sheetViews>
  <sheetFormatPr defaultColWidth="9" defaultRowHeight="14.4"/>
  <cols>
    <col min="1" max="1" width="9" style="1"/>
    <col min="2" max="2" width="37" style="564" customWidth="1"/>
    <col min="3" max="3" width="9" style="9"/>
    <col min="4" max="13" width="9" style="1"/>
    <col min="14" max="14" width="28.88671875" style="1" customWidth="1"/>
    <col min="15" max="20" width="9" style="1"/>
    <col min="21" max="21" width="28.33203125" style="1" customWidth="1"/>
    <col min="22" max="16384" width="9" style="1"/>
  </cols>
  <sheetData>
    <row r="15" spans="2:21" ht="18" customHeight="1">
      <c r="B15" s="873" t="s">
        <v>21</v>
      </c>
      <c r="C15" s="873"/>
      <c r="D15" s="873"/>
      <c r="E15" s="873"/>
      <c r="F15" s="873"/>
      <c r="G15" s="873"/>
      <c r="H15" s="873"/>
      <c r="I15" s="873"/>
      <c r="J15" s="873"/>
      <c r="K15" s="873"/>
      <c r="L15" s="873"/>
      <c r="M15" s="873"/>
      <c r="N15" s="873"/>
      <c r="O15" s="873"/>
      <c r="P15" s="873"/>
      <c r="Q15" s="873"/>
      <c r="R15" s="873"/>
      <c r="S15" s="873"/>
      <c r="T15" s="873"/>
      <c r="U15" s="873"/>
    </row>
    <row r="17" spans="2:21" ht="26.25" customHeight="1">
      <c r="B17" s="723" t="s">
        <v>22</v>
      </c>
      <c r="C17" s="863" t="s">
        <v>23</v>
      </c>
      <c r="D17" s="864"/>
      <c r="E17" s="864"/>
      <c r="F17" s="864"/>
      <c r="G17" s="864"/>
      <c r="H17" s="864"/>
      <c r="I17" s="864"/>
      <c r="J17" s="864"/>
      <c r="K17" s="864"/>
      <c r="L17" s="864"/>
      <c r="M17" s="864"/>
      <c r="N17" s="864"/>
      <c r="O17" s="864"/>
      <c r="P17" s="864"/>
      <c r="Q17" s="864"/>
      <c r="R17" s="864"/>
      <c r="S17" s="864"/>
      <c r="T17" s="864"/>
      <c r="U17" s="864"/>
    </row>
    <row r="18" spans="2:21" ht="6.9" customHeight="1">
      <c r="B18" s="691"/>
      <c r="C18" s="692"/>
      <c r="D18" s="692"/>
      <c r="E18" s="692"/>
      <c r="F18" s="692"/>
      <c r="G18" s="692"/>
      <c r="H18" s="692"/>
      <c r="I18" s="692"/>
      <c r="J18" s="692"/>
      <c r="K18" s="692"/>
      <c r="L18" s="692"/>
      <c r="M18" s="692"/>
      <c r="N18" s="692"/>
      <c r="O18" s="692"/>
      <c r="P18" s="692"/>
      <c r="Q18" s="692"/>
      <c r="R18" s="692"/>
      <c r="S18" s="692"/>
      <c r="T18" s="692"/>
      <c r="U18" s="692"/>
    </row>
    <row r="19" spans="2:21" ht="18.75" customHeight="1">
      <c r="B19" s="695"/>
      <c r="C19" s="692"/>
      <c r="D19" s="692"/>
      <c r="E19" s="692"/>
      <c r="F19" s="692"/>
      <c r="G19" s="692"/>
      <c r="H19" s="692"/>
      <c r="I19" s="692"/>
      <c r="J19" s="692"/>
      <c r="K19" s="692"/>
      <c r="L19" s="692"/>
      <c r="M19" s="692"/>
      <c r="N19" s="692"/>
      <c r="O19" s="692"/>
      <c r="P19" s="692"/>
      <c r="Q19" s="692"/>
      <c r="R19" s="692"/>
      <c r="S19" s="692"/>
      <c r="T19" s="692"/>
      <c r="U19" s="692"/>
    </row>
    <row r="20" spans="2:21" ht="18.75" customHeight="1">
      <c r="B20" s="695"/>
      <c r="C20" s="692"/>
      <c r="D20" s="692"/>
      <c r="E20" s="692"/>
      <c r="F20" s="692"/>
      <c r="G20" s="692"/>
      <c r="H20" s="692"/>
      <c r="I20" s="692"/>
      <c r="J20" s="692"/>
      <c r="K20" s="692"/>
      <c r="L20" s="692"/>
      <c r="M20" s="692"/>
      <c r="N20" s="692"/>
      <c r="O20" s="692"/>
      <c r="P20" s="692"/>
      <c r="Q20" s="692"/>
      <c r="R20" s="692"/>
      <c r="S20" s="692"/>
      <c r="T20" s="692"/>
      <c r="U20" s="692"/>
    </row>
    <row r="21" spans="2:21" ht="55.5" customHeight="1">
      <c r="B21" s="574" t="s">
        <v>24</v>
      </c>
      <c r="C21" s="865" t="s">
        <v>25</v>
      </c>
      <c r="D21" s="865"/>
      <c r="E21" s="865"/>
      <c r="F21" s="865"/>
      <c r="G21" s="865"/>
      <c r="H21" s="865"/>
      <c r="I21" s="865"/>
      <c r="J21" s="865"/>
      <c r="K21" s="865"/>
      <c r="L21" s="865"/>
      <c r="M21" s="865"/>
      <c r="N21" s="865"/>
      <c r="O21" s="865"/>
      <c r="P21" s="865"/>
      <c r="Q21" s="865"/>
      <c r="R21" s="865"/>
      <c r="S21" s="865"/>
      <c r="T21" s="865"/>
      <c r="U21" s="866"/>
    </row>
    <row r="22" spans="2:21" ht="15.6">
      <c r="B22" s="566"/>
      <c r="C22" s="442"/>
      <c r="U22" s="567"/>
    </row>
    <row r="23" spans="2:21" ht="15.6">
      <c r="B23" s="566"/>
      <c r="C23" s="442" t="s">
        <v>26</v>
      </c>
      <c r="U23" s="567"/>
    </row>
    <row r="24" spans="2:21" ht="15.6">
      <c r="B24" s="566"/>
      <c r="C24" s="442"/>
      <c r="U24" s="567"/>
    </row>
    <row r="25" spans="2:21" ht="15.6">
      <c r="B25" s="566"/>
      <c r="C25" s="442" t="s">
        <v>27</v>
      </c>
      <c r="U25" s="567"/>
    </row>
    <row r="26" spans="2:21" ht="15.6">
      <c r="B26" s="566"/>
      <c r="C26" s="442"/>
      <c r="U26" s="567"/>
    </row>
    <row r="27" spans="2:21" ht="30" customHeight="1">
      <c r="B27" s="566"/>
      <c r="C27" s="865" t="s">
        <v>28</v>
      </c>
      <c r="D27" s="865"/>
      <c r="E27" s="865"/>
      <c r="F27" s="865"/>
      <c r="G27" s="865"/>
      <c r="H27" s="865"/>
      <c r="I27" s="865"/>
      <c r="J27" s="865"/>
      <c r="K27" s="865"/>
      <c r="L27" s="865"/>
      <c r="M27" s="865"/>
      <c r="N27" s="865"/>
      <c r="O27" s="865"/>
      <c r="P27" s="865"/>
      <c r="Q27" s="865"/>
      <c r="R27" s="865"/>
      <c r="S27" s="865"/>
      <c r="U27" s="567"/>
    </row>
    <row r="28" spans="2:21" ht="15.6">
      <c r="B28" s="566"/>
      <c r="C28" s="442"/>
      <c r="U28" s="567"/>
    </row>
    <row r="29" spans="2:21" ht="15.6">
      <c r="B29" s="566"/>
      <c r="C29" s="442" t="s">
        <v>29</v>
      </c>
      <c r="U29" s="567"/>
    </row>
    <row r="30" spans="2:21" ht="15.6">
      <c r="B30" s="566"/>
      <c r="C30" s="442"/>
      <c r="U30" s="567"/>
    </row>
    <row r="31" spans="2:21" ht="31.5" customHeight="1">
      <c r="B31" s="566"/>
      <c r="C31" s="865" t="s">
        <v>30</v>
      </c>
      <c r="D31" s="865"/>
      <c r="E31" s="865"/>
      <c r="F31" s="865"/>
      <c r="G31" s="865"/>
      <c r="H31" s="865"/>
      <c r="I31" s="865"/>
      <c r="J31" s="865"/>
      <c r="K31" s="865"/>
      <c r="L31" s="865"/>
      <c r="M31" s="865"/>
      <c r="N31" s="865"/>
      <c r="O31" s="865"/>
      <c r="P31" s="865"/>
      <c r="Q31" s="865"/>
      <c r="R31" s="865"/>
      <c r="S31" s="865"/>
      <c r="T31" s="865"/>
      <c r="U31" s="866"/>
    </row>
    <row r="32" spans="2:21" ht="15.6">
      <c r="B32" s="566"/>
      <c r="C32" s="442"/>
      <c r="U32" s="567"/>
    </row>
    <row r="33" spans="2:21" ht="31.5" customHeight="1">
      <c r="B33" s="566"/>
      <c r="C33" s="865" t="s">
        <v>31</v>
      </c>
      <c r="D33" s="865"/>
      <c r="E33" s="865"/>
      <c r="F33" s="865"/>
      <c r="G33" s="865"/>
      <c r="H33" s="865"/>
      <c r="I33" s="865"/>
      <c r="J33" s="865"/>
      <c r="K33" s="865"/>
      <c r="L33" s="865"/>
      <c r="M33" s="865"/>
      <c r="N33" s="865"/>
      <c r="O33" s="865"/>
      <c r="P33" s="865"/>
      <c r="Q33" s="865"/>
      <c r="R33" s="865"/>
      <c r="S33" s="865"/>
      <c r="T33" s="865"/>
      <c r="U33" s="866"/>
    </row>
    <row r="34" spans="2:21" ht="15.6">
      <c r="B34" s="566"/>
      <c r="C34" s="442"/>
      <c r="U34" s="567"/>
    </row>
    <row r="35" spans="2:21" ht="15.6">
      <c r="B35" s="566"/>
      <c r="C35" s="442" t="s">
        <v>32</v>
      </c>
      <c r="U35" s="567"/>
    </row>
    <row r="36" spans="2:21" ht="15.6">
      <c r="B36" s="724"/>
      <c r="C36" s="568"/>
      <c r="D36" s="569"/>
      <c r="E36" s="569"/>
      <c r="F36" s="569"/>
      <c r="G36" s="569"/>
      <c r="H36" s="569"/>
      <c r="I36" s="569"/>
      <c r="J36" s="569"/>
      <c r="K36" s="569"/>
      <c r="L36" s="569"/>
      <c r="M36" s="569"/>
      <c r="N36" s="569"/>
      <c r="O36" s="569"/>
      <c r="P36" s="569"/>
      <c r="Q36" s="569"/>
      <c r="R36" s="569"/>
      <c r="S36" s="569"/>
      <c r="T36" s="569"/>
      <c r="U36" s="725"/>
    </row>
    <row r="37" spans="2:21" ht="51" customHeight="1">
      <c r="B37" s="570" t="s">
        <v>33</v>
      </c>
      <c r="C37" s="867" t="s">
        <v>34</v>
      </c>
      <c r="D37" s="867"/>
      <c r="E37" s="867"/>
      <c r="F37" s="867"/>
      <c r="G37" s="867"/>
      <c r="H37" s="867"/>
      <c r="I37" s="867"/>
      <c r="J37" s="867"/>
      <c r="K37" s="867"/>
      <c r="L37" s="867"/>
      <c r="M37" s="867"/>
      <c r="N37" s="867"/>
      <c r="O37" s="867"/>
      <c r="P37" s="867"/>
      <c r="Q37" s="867"/>
      <c r="R37" s="867"/>
      <c r="S37" s="867"/>
      <c r="T37" s="867"/>
      <c r="U37" s="868"/>
    </row>
    <row r="38" spans="2:21">
      <c r="B38" s="571"/>
      <c r="C38" s="572"/>
      <c r="D38" s="572"/>
      <c r="E38" s="572"/>
      <c r="F38" s="572"/>
      <c r="G38" s="572"/>
      <c r="H38" s="572"/>
      <c r="I38" s="572"/>
      <c r="J38" s="572"/>
      <c r="K38" s="572"/>
      <c r="L38" s="572"/>
      <c r="M38" s="572"/>
      <c r="N38" s="572"/>
      <c r="O38" s="572"/>
      <c r="P38" s="572"/>
      <c r="Q38" s="572"/>
      <c r="R38" s="572"/>
      <c r="S38" s="572"/>
      <c r="T38" s="572"/>
      <c r="U38" s="573"/>
    </row>
    <row r="39" spans="2:21" ht="15.6">
      <c r="B39" s="574" t="s">
        <v>35</v>
      </c>
      <c r="C39" s="29" t="s">
        <v>36</v>
      </c>
      <c r="U39" s="567"/>
    </row>
    <row r="40" spans="2:21">
      <c r="B40" s="726"/>
      <c r="C40" s="569"/>
      <c r="D40" s="569"/>
      <c r="E40" s="569"/>
      <c r="F40" s="569"/>
      <c r="G40" s="569"/>
      <c r="H40" s="569"/>
      <c r="I40" s="569"/>
      <c r="J40" s="569"/>
      <c r="K40" s="569"/>
      <c r="L40" s="569"/>
      <c r="M40" s="569"/>
      <c r="N40" s="569"/>
      <c r="O40" s="569"/>
      <c r="P40" s="569"/>
      <c r="Q40" s="569"/>
      <c r="R40" s="569"/>
      <c r="S40" s="569"/>
      <c r="T40" s="569"/>
      <c r="U40" s="725"/>
    </row>
    <row r="41" spans="2:21" ht="34.5" customHeight="1">
      <c r="B41" s="565" t="s">
        <v>37</v>
      </c>
      <c r="C41" s="861" t="s">
        <v>38</v>
      </c>
      <c r="D41" s="861"/>
      <c r="E41" s="861"/>
      <c r="F41" s="861"/>
      <c r="G41" s="861"/>
      <c r="H41" s="861"/>
      <c r="I41" s="861"/>
      <c r="J41" s="861"/>
      <c r="K41" s="861"/>
      <c r="L41" s="861"/>
      <c r="M41" s="861"/>
      <c r="N41" s="861"/>
      <c r="O41" s="861"/>
      <c r="P41" s="861"/>
      <c r="Q41" s="861"/>
      <c r="R41" s="861"/>
      <c r="S41" s="861"/>
      <c r="T41" s="861"/>
      <c r="U41" s="862"/>
    </row>
    <row r="42" spans="2:21">
      <c r="B42" s="726"/>
      <c r="C42" s="569"/>
      <c r="D42" s="569"/>
      <c r="E42" s="569"/>
      <c r="F42" s="569"/>
      <c r="G42" s="569"/>
      <c r="H42" s="569"/>
      <c r="I42" s="569"/>
      <c r="J42" s="569"/>
      <c r="K42" s="569"/>
      <c r="L42" s="569"/>
      <c r="M42" s="569"/>
      <c r="N42" s="569"/>
      <c r="O42" s="569"/>
      <c r="P42" s="569"/>
      <c r="Q42" s="569"/>
      <c r="R42" s="569"/>
      <c r="S42" s="569"/>
      <c r="T42" s="569"/>
      <c r="U42" s="725"/>
    </row>
    <row r="43" spans="2:21" ht="15.6">
      <c r="B43" s="565" t="s">
        <v>39</v>
      </c>
      <c r="C43" s="575" t="s">
        <v>40</v>
      </c>
      <c r="D43" s="572"/>
      <c r="E43" s="572"/>
      <c r="F43" s="572"/>
      <c r="G43" s="572"/>
      <c r="H43" s="572"/>
      <c r="I43" s="572"/>
      <c r="J43" s="572"/>
      <c r="K43" s="572"/>
      <c r="L43" s="572"/>
      <c r="M43" s="572"/>
      <c r="N43" s="572"/>
      <c r="O43" s="572"/>
      <c r="P43" s="572"/>
      <c r="Q43" s="572"/>
      <c r="R43" s="572"/>
      <c r="S43" s="572"/>
      <c r="T43" s="572"/>
      <c r="U43" s="573"/>
    </row>
    <row r="44" spans="2:21">
      <c r="B44" s="726"/>
      <c r="C44" s="569"/>
      <c r="D44" s="569"/>
      <c r="E44" s="569"/>
      <c r="F44" s="569"/>
      <c r="G44" s="569"/>
      <c r="H44" s="569"/>
      <c r="I44" s="569"/>
      <c r="J44" s="569"/>
      <c r="K44" s="569"/>
      <c r="L44" s="569"/>
      <c r="M44" s="569"/>
      <c r="N44" s="569"/>
      <c r="O44" s="569"/>
      <c r="P44" s="569"/>
      <c r="Q44" s="569"/>
      <c r="R44" s="569"/>
      <c r="S44" s="569"/>
      <c r="T44" s="569"/>
      <c r="U44" s="725"/>
    </row>
    <row r="45" spans="2:21">
      <c r="B45" s="576"/>
      <c r="C45" s="572"/>
      <c r="D45" s="572"/>
      <c r="E45" s="572"/>
      <c r="F45" s="572"/>
      <c r="G45" s="572"/>
      <c r="H45" s="572"/>
      <c r="I45" s="572"/>
      <c r="J45" s="572"/>
      <c r="K45" s="572"/>
      <c r="L45" s="572"/>
      <c r="M45" s="572"/>
      <c r="N45" s="572"/>
      <c r="O45" s="572"/>
      <c r="P45" s="572"/>
      <c r="Q45" s="572"/>
      <c r="R45" s="572"/>
      <c r="S45" s="572"/>
      <c r="T45" s="572"/>
      <c r="U45" s="573"/>
    </row>
    <row r="46" spans="2:21" ht="37.5" customHeight="1">
      <c r="B46" s="574" t="s">
        <v>41</v>
      </c>
      <c r="C46" s="871" t="s">
        <v>42</v>
      </c>
      <c r="D46" s="871"/>
      <c r="E46" s="871"/>
      <c r="F46" s="871"/>
      <c r="G46" s="871"/>
      <c r="H46" s="871"/>
      <c r="I46" s="871"/>
      <c r="J46" s="871"/>
      <c r="K46" s="871"/>
      <c r="L46" s="871"/>
      <c r="M46" s="871"/>
      <c r="N46" s="871"/>
      <c r="O46" s="871"/>
      <c r="P46" s="871"/>
      <c r="Q46" s="871"/>
      <c r="R46" s="871"/>
      <c r="S46" s="871"/>
      <c r="T46" s="871"/>
      <c r="U46" s="872"/>
    </row>
    <row r="47" spans="2:21">
      <c r="B47" s="577"/>
      <c r="C47" s="1"/>
      <c r="U47" s="567"/>
    </row>
    <row r="48" spans="2:21" ht="36" customHeight="1">
      <c r="B48" s="577"/>
      <c r="C48" s="869" t="s">
        <v>43</v>
      </c>
      <c r="D48" s="869"/>
      <c r="E48" s="869"/>
      <c r="F48" s="869"/>
      <c r="G48" s="869"/>
      <c r="H48" s="869"/>
      <c r="I48" s="869"/>
      <c r="J48" s="869"/>
      <c r="K48" s="869"/>
      <c r="L48" s="869"/>
      <c r="M48" s="869"/>
      <c r="N48" s="869"/>
      <c r="O48" s="869"/>
      <c r="P48" s="869"/>
      <c r="Q48" s="869"/>
      <c r="R48" s="869"/>
      <c r="S48" s="869"/>
      <c r="T48" s="869"/>
      <c r="U48" s="870"/>
    </row>
    <row r="49" spans="2:21">
      <c r="B49" s="577"/>
      <c r="C49" s="5"/>
      <c r="U49" s="567"/>
    </row>
    <row r="50" spans="2:21" ht="35.25" customHeight="1">
      <c r="B50" s="577"/>
      <c r="C50" s="869" t="s">
        <v>44</v>
      </c>
      <c r="D50" s="869"/>
      <c r="E50" s="869"/>
      <c r="F50" s="869"/>
      <c r="G50" s="869"/>
      <c r="H50" s="869"/>
      <c r="I50" s="869"/>
      <c r="J50" s="869"/>
      <c r="K50" s="869"/>
      <c r="L50" s="869"/>
      <c r="M50" s="869"/>
      <c r="N50" s="869"/>
      <c r="O50" s="869"/>
      <c r="P50" s="869"/>
      <c r="Q50" s="869"/>
      <c r="R50" s="869"/>
      <c r="S50" s="869"/>
      <c r="T50" s="869"/>
      <c r="U50" s="870"/>
    </row>
    <row r="51" spans="2:21">
      <c r="B51" s="577"/>
      <c r="C51" s="5"/>
      <c r="U51" s="567"/>
    </row>
    <row r="52" spans="2:21" ht="40.5" customHeight="1">
      <c r="B52" s="577"/>
      <c r="C52" s="869" t="s">
        <v>45</v>
      </c>
      <c r="D52" s="869"/>
      <c r="E52" s="869"/>
      <c r="F52" s="869"/>
      <c r="G52" s="869"/>
      <c r="H52" s="869"/>
      <c r="I52" s="869"/>
      <c r="J52" s="869"/>
      <c r="K52" s="869"/>
      <c r="L52" s="869"/>
      <c r="M52" s="869"/>
      <c r="N52" s="869"/>
      <c r="O52" s="869"/>
      <c r="P52" s="869"/>
      <c r="Q52" s="869"/>
      <c r="R52" s="869"/>
      <c r="S52" s="869"/>
      <c r="T52" s="869"/>
      <c r="U52" s="870"/>
    </row>
    <row r="53" spans="2:21">
      <c r="B53" s="577"/>
      <c r="C53" s="5"/>
      <c r="U53" s="567"/>
    </row>
    <row r="54" spans="2:21" ht="30" customHeight="1">
      <c r="B54" s="577"/>
      <c r="C54" s="869" t="s">
        <v>46</v>
      </c>
      <c r="D54" s="869"/>
      <c r="E54" s="869"/>
      <c r="F54" s="869"/>
      <c r="G54" s="869"/>
      <c r="H54" s="869"/>
      <c r="I54" s="869"/>
      <c r="J54" s="869"/>
      <c r="K54" s="869"/>
      <c r="L54" s="869"/>
      <c r="M54" s="869"/>
      <c r="N54" s="869"/>
      <c r="O54" s="869"/>
      <c r="P54" s="869"/>
      <c r="Q54" s="869"/>
      <c r="R54" s="869"/>
      <c r="S54" s="869"/>
      <c r="T54" s="869"/>
      <c r="U54" s="870"/>
    </row>
    <row r="55" spans="2:21" ht="15.6">
      <c r="B55" s="577"/>
      <c r="C55" s="442"/>
      <c r="U55" s="567"/>
    </row>
    <row r="56" spans="2:21" ht="31.5" customHeight="1">
      <c r="B56" s="577"/>
      <c r="C56" s="865" t="s">
        <v>47</v>
      </c>
      <c r="D56" s="865"/>
      <c r="E56" s="865"/>
      <c r="F56" s="865"/>
      <c r="G56" s="865"/>
      <c r="H56" s="865"/>
      <c r="I56" s="865"/>
      <c r="J56" s="865"/>
      <c r="K56" s="865"/>
      <c r="L56" s="865"/>
      <c r="M56" s="865"/>
      <c r="N56" s="865"/>
      <c r="O56" s="865"/>
      <c r="P56" s="865"/>
      <c r="Q56" s="865"/>
      <c r="R56" s="865"/>
      <c r="S56" s="865"/>
      <c r="T56" s="865"/>
      <c r="U56" s="866"/>
    </row>
    <row r="57" spans="2:21">
      <c r="B57" s="726"/>
      <c r="C57" s="569"/>
      <c r="D57" s="569"/>
      <c r="E57" s="569"/>
      <c r="F57" s="569"/>
      <c r="G57" s="569"/>
      <c r="H57" s="569"/>
      <c r="I57" s="569"/>
      <c r="J57" s="569"/>
      <c r="K57" s="569"/>
      <c r="L57" s="569"/>
      <c r="M57" s="569"/>
      <c r="N57" s="569"/>
      <c r="O57" s="569"/>
      <c r="P57" s="569"/>
      <c r="Q57" s="569"/>
      <c r="R57" s="569"/>
      <c r="S57" s="569"/>
      <c r="T57" s="569"/>
      <c r="U57" s="725"/>
    </row>
    <row r="58" spans="2:21" ht="66.599999999999994" customHeight="1">
      <c r="B58" s="663" t="s">
        <v>48</v>
      </c>
      <c r="C58" s="861" t="s">
        <v>49</v>
      </c>
      <c r="D58" s="861"/>
      <c r="E58" s="861"/>
      <c r="F58" s="861"/>
      <c r="G58" s="861"/>
      <c r="H58" s="861"/>
      <c r="I58" s="861"/>
      <c r="J58" s="861"/>
      <c r="K58" s="861"/>
      <c r="L58" s="861"/>
      <c r="M58" s="861"/>
      <c r="N58" s="861"/>
      <c r="O58" s="861"/>
      <c r="P58" s="861"/>
      <c r="Q58" s="861"/>
      <c r="R58" s="861"/>
      <c r="S58" s="861"/>
      <c r="T58" s="861"/>
      <c r="U58" s="862"/>
    </row>
    <row r="59" spans="2:21">
      <c r="B59" s="726"/>
      <c r="C59" s="569"/>
      <c r="D59" s="569"/>
      <c r="E59" s="569"/>
      <c r="F59" s="569"/>
      <c r="G59" s="569"/>
      <c r="H59" s="569"/>
      <c r="I59" s="569"/>
      <c r="J59" s="569"/>
      <c r="K59" s="569"/>
      <c r="L59" s="569"/>
      <c r="M59" s="569"/>
      <c r="N59" s="569"/>
      <c r="O59" s="569"/>
      <c r="P59" s="569"/>
      <c r="Q59" s="569"/>
      <c r="R59" s="569"/>
      <c r="S59" s="569"/>
      <c r="T59" s="569"/>
      <c r="U59" s="725"/>
    </row>
    <row r="60" spans="2:21" ht="34.5" customHeight="1">
      <c r="B60" s="565" t="s">
        <v>50</v>
      </c>
      <c r="C60" s="861" t="s">
        <v>51</v>
      </c>
      <c r="D60" s="861"/>
      <c r="E60" s="861"/>
      <c r="F60" s="861"/>
      <c r="G60" s="861"/>
      <c r="H60" s="861"/>
      <c r="I60" s="861"/>
      <c r="J60" s="861"/>
      <c r="K60" s="861"/>
      <c r="L60" s="861"/>
      <c r="M60" s="861"/>
      <c r="N60" s="861"/>
      <c r="O60" s="861"/>
      <c r="P60" s="861"/>
      <c r="Q60" s="861"/>
      <c r="R60" s="861"/>
      <c r="S60" s="861"/>
      <c r="T60" s="861"/>
      <c r="U60" s="862"/>
    </row>
    <row r="61" spans="2:21">
      <c r="B61" s="727"/>
      <c r="C61" s="569"/>
      <c r="D61" s="569"/>
      <c r="E61" s="569"/>
      <c r="F61" s="569"/>
      <c r="G61" s="569"/>
      <c r="H61" s="569"/>
      <c r="I61" s="569"/>
      <c r="J61" s="569"/>
      <c r="K61" s="569"/>
      <c r="L61" s="569"/>
      <c r="M61" s="569"/>
      <c r="N61" s="569"/>
      <c r="O61" s="569"/>
      <c r="P61" s="569"/>
      <c r="Q61" s="569"/>
      <c r="R61" s="569"/>
      <c r="S61" s="569"/>
      <c r="T61" s="569"/>
      <c r="U61" s="725"/>
    </row>
    <row r="62" spans="2:21" ht="30.75" customHeight="1">
      <c r="B62" s="570" t="s">
        <v>52</v>
      </c>
      <c r="C62" s="578" t="s">
        <v>53</v>
      </c>
      <c r="D62" s="579"/>
      <c r="E62" s="579"/>
      <c r="F62" s="579"/>
      <c r="G62" s="579"/>
      <c r="H62" s="579"/>
      <c r="I62" s="579"/>
      <c r="J62" s="579"/>
      <c r="K62" s="579"/>
      <c r="L62" s="579"/>
      <c r="M62" s="579"/>
      <c r="N62" s="579"/>
      <c r="O62" s="579"/>
      <c r="P62" s="579"/>
      <c r="Q62" s="579"/>
      <c r="R62" s="579"/>
      <c r="S62" s="579"/>
      <c r="T62" s="579"/>
      <c r="U62" s="580"/>
    </row>
  </sheetData>
  <mergeCells count="16">
    <mergeCell ref="B15:U15"/>
    <mergeCell ref="C52:U52"/>
    <mergeCell ref="C54:U54"/>
    <mergeCell ref="C56:U56"/>
    <mergeCell ref="C58:U58"/>
    <mergeCell ref="C60:U60"/>
    <mergeCell ref="C17:U17"/>
    <mergeCell ref="C21:U21"/>
    <mergeCell ref="C31:U31"/>
    <mergeCell ref="C33:U33"/>
    <mergeCell ref="C37:U37"/>
    <mergeCell ref="C50:U50"/>
    <mergeCell ref="C27:S27"/>
    <mergeCell ref="C41:U41"/>
    <mergeCell ref="C48:U48"/>
    <mergeCell ref="C46:U46"/>
  </mergeCells>
  <pageMargins left="0.7" right="0.7" top="0.75" bottom="0.75" header="0.3" footer="0.3"/>
  <pageSetup orientation="portrait" verticalDpi="9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B1:T33"/>
  <sheetViews>
    <sheetView topLeftCell="A22" zoomScale="70" zoomScaleNormal="70" workbookViewId="0">
      <selection activeCell="D53" sqref="D53"/>
    </sheetView>
  </sheetViews>
  <sheetFormatPr defaultColWidth="9" defaultRowHeight="15.6"/>
  <cols>
    <col min="1" max="1" width="3" style="1" customWidth="1"/>
    <col min="2" max="2" width="61.5546875" style="9" customWidth="1"/>
    <col min="3" max="3" width="58.5546875" style="1" customWidth="1"/>
    <col min="4" max="4" width="62.5546875" style="1" customWidth="1"/>
    <col min="5" max="5" width="42" style="1" customWidth="1"/>
    <col min="6" max="6" width="45.109375" style="1" customWidth="1"/>
    <col min="7" max="10" width="9" style="1"/>
    <col min="11" max="11" width="26" style="1" customWidth="1"/>
    <col min="12" max="12" width="60" style="13" customWidth="1"/>
    <col min="13" max="13" width="14.5546875" style="18" customWidth="1"/>
    <col min="14" max="14" width="29.5546875" style="13" customWidth="1"/>
    <col min="15" max="16384" width="9" style="1"/>
  </cols>
  <sheetData>
    <row r="1" spans="2:20" ht="146.25" customHeight="1"/>
    <row r="3" spans="2:20" ht="25.5" customHeight="1">
      <c r="B3" s="875" t="s">
        <v>54</v>
      </c>
      <c r="C3" s="876"/>
      <c r="D3" s="876"/>
      <c r="E3" s="876"/>
      <c r="F3" s="877"/>
      <c r="G3" s="94"/>
    </row>
    <row r="4" spans="2:20" ht="16.5" customHeight="1">
      <c r="B4" s="878"/>
      <c r="C4" s="879"/>
      <c r="D4" s="879"/>
      <c r="E4" s="879"/>
      <c r="F4" s="880"/>
      <c r="G4" s="94"/>
    </row>
    <row r="5" spans="2:20" ht="71.25" customHeight="1">
      <c r="B5" s="878"/>
      <c r="C5" s="879"/>
      <c r="D5" s="879"/>
      <c r="E5" s="879"/>
      <c r="F5" s="880"/>
      <c r="G5" s="94"/>
    </row>
    <row r="6" spans="2:20" ht="21.75" customHeight="1">
      <c r="B6" s="881"/>
      <c r="C6" s="882"/>
      <c r="D6" s="882"/>
      <c r="E6" s="882"/>
      <c r="F6" s="883"/>
      <c r="G6" s="94"/>
    </row>
    <row r="8" spans="2:20" ht="21">
      <c r="B8" s="874" t="s">
        <v>55</v>
      </c>
      <c r="C8" s="874"/>
      <c r="D8" s="874"/>
      <c r="E8" s="874"/>
      <c r="F8" s="874"/>
      <c r="G8" s="874"/>
    </row>
    <row r="9" spans="2:20" ht="24.75" customHeight="1" thickBot="1">
      <c r="B9" s="88"/>
      <c r="C9" s="88"/>
      <c r="D9" s="88"/>
      <c r="E9" s="88"/>
      <c r="F9" s="88"/>
      <c r="G9" s="88"/>
    </row>
    <row r="10" spans="2:20" ht="27.75" customHeight="1" thickBot="1">
      <c r="B10" s="90" t="s">
        <v>56</v>
      </c>
      <c r="C10" s="79" t="s">
        <v>57</v>
      </c>
      <c r="D10" s="88"/>
      <c r="E10" s="88"/>
      <c r="F10" s="88"/>
      <c r="G10" s="88"/>
    </row>
    <row r="11" spans="2:20">
      <c r="B11" s="88"/>
      <c r="C11" s="88"/>
      <c r="D11" s="88"/>
      <c r="E11" s="88"/>
      <c r="F11" s="88"/>
      <c r="G11" s="88"/>
    </row>
    <row r="12" spans="2:20" ht="31.5" customHeight="1" thickBot="1">
      <c r="B12" s="65" t="s">
        <v>58</v>
      </c>
      <c r="L12" s="24"/>
      <c r="M12" s="24"/>
      <c r="N12" s="24"/>
      <c r="O12" s="24"/>
      <c r="P12" s="24"/>
      <c r="Q12" s="54"/>
      <c r="S12" s="8"/>
      <c r="T12" s="8"/>
    </row>
    <row r="13" spans="2:20" ht="26.25" customHeight="1" thickBot="1">
      <c r="B13" s="79"/>
      <c r="C13" s="95" t="s">
        <v>59</v>
      </c>
      <c r="G13" s="84"/>
      <c r="L13" s="24"/>
      <c r="M13" s="24"/>
      <c r="N13" s="24"/>
      <c r="O13" s="24"/>
      <c r="P13" s="24"/>
      <c r="Q13" s="54"/>
      <c r="S13" s="8"/>
      <c r="T13" s="8"/>
    </row>
    <row r="14" spans="2:20" ht="26.25" customHeight="1" thickBot="1">
      <c r="B14" s="79"/>
      <c r="C14" s="136" t="s">
        <v>60</v>
      </c>
      <c r="L14" s="24"/>
      <c r="M14" s="24"/>
      <c r="N14" s="24"/>
      <c r="O14" s="24"/>
      <c r="P14" s="24"/>
      <c r="Q14" s="54"/>
      <c r="S14" s="8"/>
      <c r="T14" s="8"/>
    </row>
    <row r="15" spans="2:20" ht="26.25" customHeight="1" thickBot="1">
      <c r="B15" s="79"/>
      <c r="C15" s="136" t="s">
        <v>61</v>
      </c>
      <c r="L15" s="24"/>
      <c r="M15" s="24"/>
      <c r="N15" s="24"/>
      <c r="O15" s="24"/>
      <c r="P15" s="24"/>
      <c r="Q15" s="54"/>
      <c r="S15" s="8"/>
      <c r="T15" s="8"/>
    </row>
    <row r="16" spans="2:20" ht="26.25" customHeight="1" thickBot="1">
      <c r="B16" s="79"/>
      <c r="C16" s="136" t="s">
        <v>62</v>
      </c>
      <c r="L16" s="24"/>
      <c r="M16" s="24"/>
      <c r="N16" s="24"/>
      <c r="O16" s="24"/>
      <c r="P16" s="24"/>
      <c r="Q16" s="54"/>
      <c r="S16" s="8"/>
      <c r="T16" s="8"/>
    </row>
    <row r="17" spans="2:20" ht="26.25" customHeight="1" thickBot="1">
      <c r="B17" s="79"/>
      <c r="C17" s="95" t="s">
        <v>63</v>
      </c>
      <c r="G17" s="84"/>
      <c r="L17" s="24"/>
      <c r="M17" s="24"/>
      <c r="N17" s="24"/>
      <c r="O17" s="24"/>
      <c r="P17" s="24"/>
      <c r="Q17" s="54"/>
      <c r="S17" s="8"/>
      <c r="T17" s="8"/>
    </row>
    <row r="18" spans="2:20" ht="26.25" customHeight="1" thickBot="1">
      <c r="B18" s="79"/>
      <c r="C18" s="95" t="s">
        <v>64</v>
      </c>
      <c r="L18" s="24"/>
      <c r="M18" s="24"/>
      <c r="N18" s="24"/>
      <c r="O18" s="24"/>
      <c r="P18" s="24"/>
      <c r="Q18" s="54"/>
      <c r="S18" s="8"/>
      <c r="T18" s="8"/>
    </row>
    <row r="19" spans="2:20" s="46" customFormat="1" ht="25.5" customHeight="1">
      <c r="D19" s="75"/>
      <c r="E19" s="75"/>
      <c r="F19" s="75"/>
      <c r="G19" s="75"/>
      <c r="J19" s="1"/>
      <c r="K19" s="1"/>
      <c r="S19" s="47"/>
      <c r="T19" s="47"/>
    </row>
    <row r="20" spans="2:20" s="13" customFormat="1" ht="39" customHeight="1">
      <c r="B20" s="199" t="s">
        <v>65</v>
      </c>
      <c r="C20" s="199" t="s">
        <v>66</v>
      </c>
      <c r="D20" s="199" t="s">
        <v>67</v>
      </c>
      <c r="E20" s="199" t="s">
        <v>68</v>
      </c>
      <c r="F20" s="199" t="s">
        <v>69</v>
      </c>
      <c r="G20" s="29"/>
      <c r="M20" s="18"/>
      <c r="T20" s="18"/>
    </row>
    <row r="21" spans="2:20" s="80" customFormat="1" ht="50.4" customHeight="1">
      <c r="B21" s="521" t="s">
        <v>70</v>
      </c>
      <c r="C21" s="527" t="s">
        <v>71</v>
      </c>
      <c r="D21" s="530" t="s">
        <v>72</v>
      </c>
      <c r="E21" s="534" t="s">
        <v>73</v>
      </c>
      <c r="F21" s="530" t="s">
        <v>74</v>
      </c>
      <c r="G21" s="138"/>
      <c r="M21" s="520"/>
      <c r="T21" s="520"/>
    </row>
    <row r="22" spans="2:20" s="80" customFormat="1" ht="47.4" customHeight="1">
      <c r="B22" s="522" t="s">
        <v>75</v>
      </c>
      <c r="C22" s="528" t="s">
        <v>76</v>
      </c>
      <c r="D22" s="531" t="s">
        <v>77</v>
      </c>
      <c r="E22" s="535" t="s">
        <v>73</v>
      </c>
      <c r="F22" s="531" t="s">
        <v>74</v>
      </c>
      <c r="G22" s="138"/>
      <c r="M22" s="520"/>
      <c r="T22" s="520"/>
    </row>
    <row r="23" spans="2:20" s="80" customFormat="1" ht="45.6" customHeight="1">
      <c r="B23" s="522" t="s">
        <v>78</v>
      </c>
      <c r="C23" s="528" t="s">
        <v>76</v>
      </c>
      <c r="D23" s="531" t="s">
        <v>79</v>
      </c>
      <c r="E23" s="535" t="s">
        <v>73</v>
      </c>
      <c r="F23" s="531" t="s">
        <v>74</v>
      </c>
      <c r="G23" s="138"/>
      <c r="M23" s="520"/>
      <c r="T23" s="520"/>
    </row>
    <row r="24" spans="2:20" s="80" customFormat="1" ht="32.25" customHeight="1">
      <c r="B24" s="523" t="s">
        <v>80</v>
      </c>
      <c r="C24" s="528" t="s">
        <v>71</v>
      </c>
      <c r="D24" s="531" t="s">
        <v>81</v>
      </c>
      <c r="E24" s="536" t="s">
        <v>82</v>
      </c>
      <c r="F24" s="539"/>
      <c r="G24" s="138"/>
      <c r="M24" s="520"/>
      <c r="T24" s="520"/>
    </row>
    <row r="25" spans="2:20" s="80" customFormat="1" ht="30.75" customHeight="1">
      <c r="B25" s="524" t="s">
        <v>83</v>
      </c>
      <c r="C25" s="528" t="s">
        <v>71</v>
      </c>
      <c r="D25" s="531"/>
      <c r="E25" s="536"/>
      <c r="F25" s="539"/>
      <c r="G25" s="138"/>
      <c r="M25" s="520"/>
      <c r="T25" s="520"/>
    </row>
    <row r="26" spans="2:20" s="80" customFormat="1" ht="32.25" customHeight="1">
      <c r="B26" s="525" t="s">
        <v>84</v>
      </c>
      <c r="C26" s="528" t="s">
        <v>71</v>
      </c>
      <c r="D26" s="532" t="s">
        <v>85</v>
      </c>
      <c r="E26" s="536"/>
      <c r="F26" s="539"/>
      <c r="G26" s="138"/>
      <c r="M26" s="520"/>
      <c r="T26" s="520"/>
    </row>
    <row r="27" spans="2:20" s="80" customFormat="1" ht="27" customHeight="1">
      <c r="B27" s="523" t="s">
        <v>86</v>
      </c>
      <c r="C27" s="528" t="s">
        <v>87</v>
      </c>
      <c r="D27" s="531" t="s">
        <v>88</v>
      </c>
      <c r="E27" s="536" t="s">
        <v>89</v>
      </c>
      <c r="F27" s="539"/>
      <c r="G27" s="138"/>
      <c r="M27" s="520"/>
      <c r="T27" s="520"/>
    </row>
    <row r="28" spans="2:20" s="80" customFormat="1" ht="27" customHeight="1">
      <c r="B28" s="525" t="s">
        <v>90</v>
      </c>
      <c r="C28" s="528" t="s">
        <v>71</v>
      </c>
      <c r="D28" s="531"/>
      <c r="E28" s="536"/>
      <c r="F28" s="531" t="s">
        <v>91</v>
      </c>
      <c r="G28" s="138"/>
      <c r="M28" s="520"/>
      <c r="T28" s="520"/>
    </row>
    <row r="29" spans="2:20" s="80" customFormat="1" ht="32.25" customHeight="1">
      <c r="B29" s="523" t="s">
        <v>92</v>
      </c>
      <c r="C29" s="528" t="s">
        <v>93</v>
      </c>
      <c r="D29" s="531" t="s">
        <v>94</v>
      </c>
      <c r="E29" s="537"/>
      <c r="F29" s="531" t="s">
        <v>95</v>
      </c>
      <c r="M29" s="520"/>
    </row>
    <row r="30" spans="2:20" s="80" customFormat="1" ht="27.75" customHeight="1">
      <c r="B30" s="526" t="s">
        <v>96</v>
      </c>
      <c r="C30" s="529" t="s">
        <v>97</v>
      </c>
      <c r="D30" s="533"/>
      <c r="E30" s="538"/>
      <c r="F30" s="533"/>
      <c r="M30" s="520"/>
    </row>
    <row r="31" spans="2:20" s="80" customFormat="1" ht="23.25" customHeight="1">
      <c r="C31" s="139"/>
      <c r="D31" s="139"/>
      <c r="E31" s="139"/>
      <c r="M31" s="520"/>
    </row>
    <row r="32" spans="2:20" s="13" customFormat="1">
      <c r="B32" s="139"/>
      <c r="C32" s="137"/>
      <c r="D32" s="137"/>
      <c r="E32" s="137"/>
      <c r="M32" s="18"/>
    </row>
    <row r="33" spans="3:5">
      <c r="C33" s="9"/>
      <c r="D33" s="9"/>
      <c r="E33" s="9"/>
    </row>
  </sheetData>
  <mergeCells count="2">
    <mergeCell ref="B8:G8"/>
    <mergeCell ref="B3:F6"/>
  </mergeCells>
  <pageMargins left="0.7" right="0.7" top="0.75" bottom="0.75" header="0.3" footer="0.3"/>
  <pageSetup paperSize="17" scale="65"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0000000}">
          <x14:formula1>
            <xm:f>DropDownList!$D$2:$D$4</xm:f>
          </x14:formula1>
          <xm:sqref>B13:B18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H40"/>
  <sheetViews>
    <sheetView zoomScale="120" zoomScaleNormal="120" workbookViewId="0">
      <selection activeCell="E5" sqref="E5"/>
    </sheetView>
  </sheetViews>
  <sheetFormatPr defaultColWidth="9" defaultRowHeight="14.4"/>
  <cols>
    <col min="1" max="1" width="61" style="1" bestFit="1" customWidth="1"/>
    <col min="2" max="2" width="13.5546875" style="1" customWidth="1"/>
    <col min="3" max="3" width="9" style="9"/>
    <col min="4" max="4" width="15" style="1" customWidth="1"/>
    <col min="5" max="5" width="11.5546875" style="9" customWidth="1"/>
    <col min="6" max="6" width="24" style="1" customWidth="1"/>
    <col min="7" max="7" width="32" style="1" customWidth="1"/>
    <col min="8" max="8" width="14.5546875" style="1" customWidth="1"/>
    <col min="9" max="16384" width="9" style="1"/>
  </cols>
  <sheetData>
    <row r="1" spans="1:8">
      <c r="A1" s="8" t="s">
        <v>98</v>
      </c>
      <c r="B1" s="8" t="s">
        <v>99</v>
      </c>
      <c r="C1" s="92" t="s">
        <v>100</v>
      </c>
      <c r="D1" s="8" t="s">
        <v>101</v>
      </c>
      <c r="E1" s="92" t="s">
        <v>102</v>
      </c>
      <c r="F1" s="92" t="s">
        <v>103</v>
      </c>
      <c r="G1" s="92" t="s">
        <v>104</v>
      </c>
      <c r="H1" s="92" t="s">
        <v>105</v>
      </c>
    </row>
    <row r="2" spans="1:8">
      <c r="A2" s="1" t="s">
        <v>106</v>
      </c>
      <c r="B2" s="1" t="s">
        <v>107</v>
      </c>
      <c r="C2" s="9">
        <v>2006</v>
      </c>
      <c r="D2" s="1" t="s">
        <v>108</v>
      </c>
      <c r="E2" s="9">
        <f>'2. LRAMVA Threshold'!D9</f>
        <v>2021</v>
      </c>
      <c r="F2" s="9" t="s">
        <v>3</v>
      </c>
      <c r="G2" s="1" t="s">
        <v>109</v>
      </c>
      <c r="H2" s="1" t="s">
        <v>110</v>
      </c>
    </row>
    <row r="3" spans="1:8">
      <c r="A3" s="1" t="s">
        <v>111</v>
      </c>
      <c r="B3" s="1" t="s">
        <v>107</v>
      </c>
      <c r="C3" s="9">
        <v>2007</v>
      </c>
      <c r="D3" s="1" t="s">
        <v>112</v>
      </c>
      <c r="E3" s="9">
        <f>'2. LRAMVA Threshold'!D24</f>
        <v>2022</v>
      </c>
      <c r="F3" s="1" t="s">
        <v>113</v>
      </c>
      <c r="G3" s="1" t="s">
        <v>114</v>
      </c>
      <c r="H3" s="1" t="s">
        <v>115</v>
      </c>
    </row>
    <row r="4" spans="1:8">
      <c r="A4" s="1" t="s">
        <v>116</v>
      </c>
      <c r="B4" s="1" t="s">
        <v>117</v>
      </c>
      <c r="C4" s="9">
        <v>2008</v>
      </c>
      <c r="D4" s="1" t="s">
        <v>118</v>
      </c>
      <c r="E4" s="9">
        <v>2023</v>
      </c>
      <c r="F4" s="1" t="s">
        <v>9</v>
      </c>
      <c r="G4" s="1" t="s">
        <v>119</v>
      </c>
    </row>
    <row r="5" spans="1:8">
      <c r="A5" s="1" t="s">
        <v>120</v>
      </c>
      <c r="B5" s="1" t="s">
        <v>117</v>
      </c>
      <c r="C5" s="9">
        <v>2009</v>
      </c>
      <c r="F5" s="1" t="s">
        <v>11</v>
      </c>
      <c r="G5" s="1" t="s">
        <v>121</v>
      </c>
    </row>
    <row r="6" spans="1:8">
      <c r="A6" s="1" t="s">
        <v>122</v>
      </c>
      <c r="B6" s="1" t="s">
        <v>117</v>
      </c>
      <c r="C6" s="9">
        <v>2010</v>
      </c>
      <c r="F6" s="1" t="s">
        <v>123</v>
      </c>
      <c r="G6" s="1" t="s">
        <v>124</v>
      </c>
    </row>
    <row r="7" spans="1:8">
      <c r="A7" s="1" t="s">
        <v>125</v>
      </c>
      <c r="B7" s="1" t="s">
        <v>117</v>
      </c>
      <c r="C7" s="9">
        <v>2011</v>
      </c>
      <c r="F7" s="1" t="s">
        <v>15</v>
      </c>
      <c r="G7" s="1" t="s">
        <v>126</v>
      </c>
    </row>
    <row r="8" spans="1:8">
      <c r="A8" s="1" t="s">
        <v>127</v>
      </c>
      <c r="B8" s="1" t="s">
        <v>117</v>
      </c>
      <c r="C8" s="9">
        <v>2012</v>
      </c>
      <c r="F8" s="1" t="s">
        <v>128</v>
      </c>
      <c r="G8" s="1" t="s">
        <v>129</v>
      </c>
    </row>
    <row r="9" spans="1:8">
      <c r="A9" s="1" t="s">
        <v>130</v>
      </c>
      <c r="B9" s="1" t="s">
        <v>117</v>
      </c>
      <c r="C9" s="9">
        <v>2013</v>
      </c>
      <c r="G9" s="1" t="s">
        <v>131</v>
      </c>
    </row>
    <row r="10" spans="1:8">
      <c r="A10" s="1" t="s">
        <v>132</v>
      </c>
      <c r="B10" s="1" t="s">
        <v>117</v>
      </c>
      <c r="C10" s="9">
        <v>2014</v>
      </c>
      <c r="G10" s="1" t="s">
        <v>133</v>
      </c>
    </row>
    <row r="11" spans="1:8">
      <c r="A11" s="1" t="s">
        <v>134</v>
      </c>
      <c r="B11" s="1" t="s">
        <v>117</v>
      </c>
      <c r="C11" s="9">
        <v>2015</v>
      </c>
      <c r="G11" s="1" t="s">
        <v>135</v>
      </c>
    </row>
    <row r="12" spans="1:8">
      <c r="A12" s="1" t="s">
        <v>136</v>
      </c>
      <c r="B12" s="1" t="s">
        <v>117</v>
      </c>
      <c r="C12" s="9">
        <v>2016</v>
      </c>
    </row>
    <row r="13" spans="1:8">
      <c r="A13" s="1" t="s">
        <v>137</v>
      </c>
      <c r="B13" s="1" t="s">
        <v>117</v>
      </c>
      <c r="C13" s="9">
        <v>2017</v>
      </c>
    </row>
    <row r="14" spans="1:8">
      <c r="A14" s="1" t="s">
        <v>138</v>
      </c>
      <c r="B14" s="1" t="s">
        <v>117</v>
      </c>
      <c r="C14" s="9">
        <v>2018</v>
      </c>
    </row>
    <row r="15" spans="1:8">
      <c r="A15" s="1" t="s">
        <v>139</v>
      </c>
      <c r="B15" s="1" t="s">
        <v>117</v>
      </c>
      <c r="C15" s="9">
        <v>2019</v>
      </c>
    </row>
    <row r="16" spans="1:8">
      <c r="A16" s="1" t="s">
        <v>140</v>
      </c>
      <c r="B16" s="1" t="s">
        <v>117</v>
      </c>
      <c r="C16" s="9">
        <v>2020</v>
      </c>
    </row>
    <row r="17" spans="1:3">
      <c r="A17" s="1" t="s">
        <v>141</v>
      </c>
      <c r="B17" s="1" t="s">
        <v>117</v>
      </c>
      <c r="C17" s="9">
        <v>2021</v>
      </c>
    </row>
    <row r="18" spans="1:3">
      <c r="A18" s="1" t="s">
        <v>142</v>
      </c>
      <c r="B18" s="1" t="s">
        <v>117</v>
      </c>
      <c r="C18" s="9">
        <v>2022</v>
      </c>
    </row>
    <row r="19" spans="1:3">
      <c r="A19" s="1" t="s">
        <v>143</v>
      </c>
      <c r="B19" s="1" t="s">
        <v>117</v>
      </c>
      <c r="C19" s="9">
        <v>2023</v>
      </c>
    </row>
    <row r="20" spans="1:3">
      <c r="A20" s="1" t="s">
        <v>144</v>
      </c>
      <c r="B20" s="1" t="s">
        <v>117</v>
      </c>
    </row>
    <row r="21" spans="1:3">
      <c r="A21" s="1" t="s">
        <v>145</v>
      </c>
      <c r="B21" s="1" t="s">
        <v>117</v>
      </c>
    </row>
    <row r="22" spans="1:3">
      <c r="A22" s="1" t="s">
        <v>146</v>
      </c>
      <c r="B22" s="1" t="s">
        <v>117</v>
      </c>
    </row>
    <row r="23" spans="1:3">
      <c r="A23" s="1" t="s">
        <v>147</v>
      </c>
      <c r="B23" s="1" t="s">
        <v>117</v>
      </c>
    </row>
    <row r="24" spans="1:3">
      <c r="A24" s="1" t="s">
        <v>148</v>
      </c>
      <c r="B24" s="1" t="s">
        <v>117</v>
      </c>
    </row>
    <row r="25" spans="1:3">
      <c r="A25" s="1" t="s">
        <v>149</v>
      </c>
      <c r="B25" s="1" t="s">
        <v>117</v>
      </c>
    </row>
    <row r="26" spans="1:3">
      <c r="A26" s="1" t="s">
        <v>150</v>
      </c>
      <c r="B26" s="1" t="s">
        <v>107</v>
      </c>
    </row>
    <row r="27" spans="1:3">
      <c r="A27" s="1" t="s">
        <v>151</v>
      </c>
      <c r="B27" s="1" t="s">
        <v>117</v>
      </c>
    </row>
    <row r="28" spans="1:3">
      <c r="A28" s="1" t="s">
        <v>152</v>
      </c>
      <c r="B28" s="1" t="s">
        <v>117</v>
      </c>
    </row>
    <row r="29" spans="1:3">
      <c r="A29" s="1" t="s">
        <v>153</v>
      </c>
      <c r="B29" s="1" t="s">
        <v>117</v>
      </c>
    </row>
    <row r="30" spans="1:3">
      <c r="A30" s="1" t="s">
        <v>154</v>
      </c>
      <c r="B30" s="1" t="s">
        <v>117</v>
      </c>
    </row>
    <row r="31" spans="1:3">
      <c r="A31" s="1" t="s">
        <v>155</v>
      </c>
      <c r="B31" s="1" t="s">
        <v>117</v>
      </c>
    </row>
    <row r="32" spans="1:3">
      <c r="A32" s="1" t="s">
        <v>156</v>
      </c>
      <c r="B32" s="1" t="s">
        <v>117</v>
      </c>
    </row>
    <row r="33" spans="1:2">
      <c r="A33" s="1" t="s">
        <v>157</v>
      </c>
      <c r="B33" s="1" t="s">
        <v>117</v>
      </c>
    </row>
    <row r="34" spans="1:2">
      <c r="A34" s="1" t="s">
        <v>158</v>
      </c>
      <c r="B34" s="1" t="s">
        <v>117</v>
      </c>
    </row>
    <row r="35" spans="1:2">
      <c r="A35" s="1" t="s">
        <v>159</v>
      </c>
      <c r="B35" s="1" t="s">
        <v>117</v>
      </c>
    </row>
    <row r="36" spans="1:2">
      <c r="A36" s="1" t="s">
        <v>160</v>
      </c>
      <c r="B36" s="1" t="s">
        <v>117</v>
      </c>
    </row>
    <row r="37" spans="1:2">
      <c r="A37" s="1" t="s">
        <v>161</v>
      </c>
      <c r="B37" s="1" t="s">
        <v>117</v>
      </c>
    </row>
    <row r="38" spans="1:2">
      <c r="A38" s="1" t="s">
        <v>162</v>
      </c>
      <c r="B38" s="1" t="s">
        <v>117</v>
      </c>
    </row>
    <row r="39" spans="1:2">
      <c r="A39" s="1" t="s">
        <v>163</v>
      </c>
      <c r="B39" s="1" t="s">
        <v>117</v>
      </c>
    </row>
    <row r="40" spans="1:2">
      <c r="A40" s="1" t="s">
        <v>164</v>
      </c>
      <c r="B40" s="1" t="s">
        <v>117</v>
      </c>
    </row>
  </sheetData>
  <pageMargins left="0.7" right="0.7" top="0.75" bottom="0.75" header="0.3" footer="0.3"/>
  <pageSetup orientation="portrait" verticalDpi="0"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B1:V143"/>
  <sheetViews>
    <sheetView tabSelected="1" topLeftCell="D48" zoomScale="70" zoomScaleNormal="70" workbookViewId="0">
      <selection activeCell="R98" sqref="R98"/>
    </sheetView>
  </sheetViews>
  <sheetFormatPr defaultColWidth="9" defaultRowHeight="15.6"/>
  <cols>
    <col min="1" max="1" width="2.5546875" style="1" customWidth="1"/>
    <col min="2" max="2" width="37.44140625" style="1" customWidth="1"/>
    <col min="3" max="4" width="29.5546875" style="1" customWidth="1"/>
    <col min="5" max="5" width="24.44140625" style="13" customWidth="1"/>
    <col min="6" max="6" width="34.44140625" style="1" customWidth="1"/>
    <col min="7" max="7" width="30.109375" style="1" customWidth="1"/>
    <col min="8" max="8" width="29" style="1" customWidth="1"/>
    <col min="9" max="9" width="23" style="1" customWidth="1"/>
    <col min="10" max="10" width="22" style="1" customWidth="1"/>
    <col min="11" max="11" width="19.5546875" style="1" customWidth="1"/>
    <col min="12" max="12" width="21.5546875" style="1" customWidth="1"/>
    <col min="13" max="14" width="24" style="1" hidden="1" customWidth="1"/>
    <col min="15" max="15" width="21.44140625" style="1" hidden="1" customWidth="1"/>
    <col min="16" max="16" width="22" style="1" hidden="1" customWidth="1"/>
    <col min="17" max="17" width="16.44140625" style="1" hidden="1" customWidth="1"/>
    <col min="18" max="18" width="20.33203125" style="1" bestFit="1" customWidth="1"/>
    <col min="19" max="19" width="17" style="1" customWidth="1"/>
    <col min="20" max="20" width="13.5546875" style="8" customWidth="1"/>
    <col min="21" max="21" width="6.33203125" style="8" customWidth="1"/>
    <col min="22" max="22" width="13.5546875" style="1" customWidth="1"/>
    <col min="23" max="23" width="15.33203125" style="1" customWidth="1"/>
    <col min="24" max="16384" width="9" style="1"/>
  </cols>
  <sheetData>
    <row r="1" spans="2:22" ht="144" customHeight="1"/>
    <row r="2" spans="2:22" ht="49.5" customHeight="1">
      <c r="E2" s="1"/>
      <c r="F2" s="13"/>
      <c r="H2" s="48"/>
      <c r="I2" s="23"/>
      <c r="K2" s="27"/>
      <c r="L2" s="27"/>
      <c r="T2" s="1"/>
      <c r="V2" s="8"/>
    </row>
    <row r="3" spans="2:22" ht="16.5" customHeight="1" thickBot="1">
      <c r="E3" s="1"/>
      <c r="F3" s="13"/>
      <c r="H3" s="48"/>
      <c r="I3" s="23"/>
      <c r="K3" s="27"/>
      <c r="L3" s="27"/>
      <c r="T3" s="1"/>
      <c r="V3" s="8"/>
    </row>
    <row r="4" spans="2:22" ht="24.75" customHeight="1" thickBot="1">
      <c r="B4" s="65" t="s">
        <v>56</v>
      </c>
      <c r="C4" s="97" t="s">
        <v>165</v>
      </c>
      <c r="E4" s="1"/>
      <c r="T4" s="1"/>
      <c r="V4" s="8"/>
    </row>
    <row r="5" spans="2:22" ht="26.25" customHeight="1" thickBot="1">
      <c r="C5" s="100" t="s">
        <v>166</v>
      </c>
      <c r="E5" s="1"/>
      <c r="T5" s="1"/>
      <c r="V5" s="8"/>
    </row>
    <row r="6" spans="2:22" ht="27" customHeight="1" thickBot="1">
      <c r="B6" s="65"/>
      <c r="C6" s="458" t="s">
        <v>167</v>
      </c>
      <c r="D6" s="13"/>
      <c r="E6" s="1"/>
      <c r="T6" s="1"/>
      <c r="V6" s="8"/>
    </row>
    <row r="7" spans="2:22" ht="21" customHeight="1">
      <c r="B7" s="65"/>
      <c r="C7" s="13"/>
      <c r="D7" s="13"/>
      <c r="E7" s="1"/>
      <c r="T7" s="1"/>
      <c r="V7" s="8"/>
    </row>
    <row r="8" spans="2:22" ht="24.75" customHeight="1">
      <c r="B8" s="90" t="s">
        <v>168</v>
      </c>
      <c r="C8" s="152" t="s">
        <v>995</v>
      </c>
      <c r="D8" s="488"/>
      <c r="E8" s="1"/>
      <c r="T8" s="1"/>
      <c r="V8" s="8"/>
    </row>
    <row r="9" spans="2:22" ht="41.25" customHeight="1">
      <c r="B9" s="88" t="s">
        <v>169</v>
      </c>
      <c r="C9" s="443"/>
      <c r="D9" s="82"/>
      <c r="E9" s="82"/>
      <c r="F9" s="82"/>
      <c r="G9" s="82"/>
      <c r="H9" s="82"/>
      <c r="I9" s="82"/>
      <c r="J9" s="439"/>
      <c r="K9" s="439"/>
      <c r="L9" s="439"/>
      <c r="M9" s="5"/>
      <c r="T9" s="1"/>
      <c r="V9" s="8"/>
    </row>
    <row r="10" spans="2:22" ht="10.5" customHeight="1">
      <c r="B10" s="88"/>
      <c r="C10" s="443"/>
      <c r="D10" s="82"/>
      <c r="E10" s="82"/>
      <c r="F10" s="82"/>
      <c r="G10" s="82"/>
      <c r="H10" s="82"/>
      <c r="I10" s="82"/>
      <c r="J10" s="439"/>
      <c r="K10" s="439"/>
      <c r="L10" s="439"/>
      <c r="M10" s="5"/>
      <c r="T10" s="1"/>
      <c r="V10" s="8"/>
    </row>
    <row r="11" spans="2:22" s="23" customFormat="1" ht="26.25" customHeight="1">
      <c r="B11" s="457" t="s">
        <v>170</v>
      </c>
      <c r="C11" s="456"/>
      <c r="D11" s="456"/>
      <c r="E11" s="456"/>
      <c r="F11" s="456"/>
      <c r="G11" s="456"/>
      <c r="H11" s="456"/>
      <c r="T11" s="149"/>
      <c r="U11" s="149"/>
    </row>
    <row r="12" spans="2:22" s="23" customFormat="1" ht="18.75" customHeight="1">
      <c r="B12" s="442"/>
      <c r="T12" s="149"/>
      <c r="U12" s="149"/>
    </row>
    <row r="13" spans="2:22" s="23" customFormat="1" ht="22.5" customHeight="1" thickBot="1">
      <c r="B13" s="148" t="s">
        <v>171</v>
      </c>
      <c r="C13" s="13"/>
      <c r="F13" s="148" t="s">
        <v>172</v>
      </c>
      <c r="G13" s="27"/>
      <c r="H13" s="22"/>
      <c r="I13" s="1"/>
      <c r="J13" s="147" t="s">
        <v>173</v>
      </c>
      <c r="N13" s="80"/>
      <c r="P13" s="1"/>
      <c r="Q13" s="150"/>
      <c r="R13" s="30"/>
      <c r="T13" s="149"/>
      <c r="U13" s="149"/>
    </row>
    <row r="14" spans="2:22" ht="29.25" customHeight="1" thickBot="1">
      <c r="B14" s="95" t="s">
        <v>174</v>
      </c>
      <c r="D14" s="440" t="s">
        <v>996</v>
      </c>
      <c r="E14" s="101"/>
      <c r="F14" s="95" t="s">
        <v>175</v>
      </c>
      <c r="H14" s="440" t="s">
        <v>999</v>
      </c>
      <c r="J14" s="95" t="s">
        <v>176</v>
      </c>
      <c r="L14" s="103"/>
      <c r="N14" s="80"/>
      <c r="Q14" s="77"/>
      <c r="R14" s="74"/>
    </row>
    <row r="15" spans="2:22" ht="26.25" customHeight="1" thickBot="1">
      <c r="B15" s="95" t="s">
        <v>177</v>
      </c>
      <c r="C15" s="13"/>
      <c r="D15" s="440" t="s">
        <v>997</v>
      </c>
      <c r="F15" s="95" t="s">
        <v>178</v>
      </c>
      <c r="G15" s="98"/>
      <c r="H15" s="440" t="s">
        <v>1000</v>
      </c>
      <c r="I15" s="13"/>
      <c r="J15" s="95" t="s">
        <v>179</v>
      </c>
      <c r="L15" s="103"/>
      <c r="M15" s="80"/>
      <c r="Q15" s="77"/>
      <c r="R15" s="74"/>
    </row>
    <row r="16" spans="2:22" ht="28.5" customHeight="1" thickBot="1">
      <c r="B16" s="95" t="s">
        <v>180</v>
      </c>
      <c r="C16" s="13"/>
      <c r="D16" s="441" t="s">
        <v>998</v>
      </c>
      <c r="E16" s="80"/>
      <c r="F16" s="95" t="s">
        <v>181</v>
      </c>
      <c r="G16" s="96"/>
      <c r="H16" s="441" t="s">
        <v>1001</v>
      </c>
      <c r="I16" s="80"/>
      <c r="K16" s="77"/>
      <c r="L16" s="77"/>
      <c r="M16" s="77"/>
      <c r="N16" s="77"/>
      <c r="Q16" s="77"/>
      <c r="R16" s="74"/>
    </row>
    <row r="17" spans="2:21" ht="29.25" customHeight="1">
      <c r="B17" s="95" t="s">
        <v>182</v>
      </c>
      <c r="C17" s="13"/>
      <c r="D17" s="584">
        <v>2048750</v>
      </c>
      <c r="E17" s="93"/>
      <c r="F17" s="586" t="s">
        <v>183</v>
      </c>
      <c r="G17" s="77"/>
      <c r="H17" s="584">
        <v>3</v>
      </c>
      <c r="I17" s="13"/>
      <c r="M17" s="77"/>
      <c r="N17" s="77"/>
      <c r="P17" s="77"/>
      <c r="Q17" s="77"/>
      <c r="R17" s="74"/>
    </row>
    <row r="18" spans="2:21" ht="29.25" customHeight="1">
      <c r="B18" s="95"/>
      <c r="C18" s="13"/>
      <c r="D18" s="583"/>
      <c r="E18" s="93"/>
      <c r="F18" s="582"/>
      <c r="G18" s="77"/>
      <c r="H18" s="585"/>
      <c r="I18" s="13"/>
      <c r="M18" s="77"/>
      <c r="N18" s="77"/>
      <c r="P18" s="77"/>
      <c r="Q18" s="77"/>
      <c r="R18" s="74"/>
    </row>
    <row r="19" spans="2:21" ht="27.75" customHeight="1" thickBot="1">
      <c r="E19" s="1"/>
      <c r="F19" s="95" t="s">
        <v>184</v>
      </c>
      <c r="G19" s="30" t="s">
        <v>185</v>
      </c>
      <c r="H19" s="198">
        <f>SUM(R55,R58,R61,R64,R67,R70,R73,R76,R79,R82, R85, R88, R91)</f>
        <v>3515545.2231450779</v>
      </c>
      <c r="I19" s="13"/>
      <c r="J19" s="77"/>
      <c r="K19" s="77"/>
      <c r="L19" s="77"/>
      <c r="M19" s="77"/>
      <c r="N19" s="77"/>
      <c r="P19" s="77"/>
      <c r="Q19" s="77"/>
      <c r="R19" s="74"/>
    </row>
    <row r="20" spans="2:21" ht="27.75" customHeight="1" thickBot="1">
      <c r="E20" s="1"/>
      <c r="F20" s="95" t="s">
        <v>186</v>
      </c>
      <c r="G20" s="30" t="s">
        <v>187</v>
      </c>
      <c r="H20" s="102">
        <f>-SUM(R56,R59,R62,R65,R68,R71,R74,R77,R80,R83,R86,R89, R92)</f>
        <v>4100215.574697</v>
      </c>
      <c r="I20" s="13"/>
      <c r="J20" s="77"/>
      <c r="P20" s="77"/>
      <c r="Q20" s="77"/>
      <c r="R20" s="74"/>
    </row>
    <row r="21" spans="2:21" ht="27.75" customHeight="1" thickBot="1">
      <c r="C21" s="23"/>
      <c r="D21" s="23"/>
      <c r="E21" s="23"/>
      <c r="F21" s="95" t="s">
        <v>188</v>
      </c>
      <c r="G21" s="30" t="s">
        <v>189</v>
      </c>
      <c r="H21" s="151">
        <f>R97</f>
        <v>-49399.61910386329</v>
      </c>
      <c r="I21" s="80"/>
      <c r="P21" s="77"/>
      <c r="Q21" s="77"/>
      <c r="R21" s="74"/>
    </row>
    <row r="22" spans="2:21" ht="27.75" customHeight="1">
      <c r="C22" s="23"/>
      <c r="D22" s="23"/>
      <c r="E22" s="23"/>
      <c r="F22" s="655" t="s">
        <v>190</v>
      </c>
      <c r="G22" s="656" t="s">
        <v>191</v>
      </c>
      <c r="H22" s="657">
        <f>H19-H20+H21</f>
        <v>-634069.97065578529</v>
      </c>
      <c r="I22" s="80"/>
      <c r="P22" s="77"/>
      <c r="Q22" s="77"/>
      <c r="R22" s="74"/>
    </row>
    <row r="23" spans="2:21" ht="51" customHeight="1">
      <c r="C23" s="23"/>
      <c r="D23" s="23"/>
      <c r="E23" s="23"/>
      <c r="F23" s="96" t="s">
        <v>192</v>
      </c>
      <c r="G23" s="689" t="s">
        <v>193</v>
      </c>
      <c r="H23" s="658">
        <f>R120</f>
        <v>0</v>
      </c>
      <c r="I23" s="80"/>
      <c r="P23" s="77"/>
      <c r="Q23" s="77"/>
      <c r="R23" s="74"/>
    </row>
    <row r="24" spans="2:21" ht="22.5" customHeight="1">
      <c r="E24" s="1"/>
    </row>
    <row r="25" spans="2:21" ht="13.5" customHeight="1">
      <c r="B25" s="91" t="s">
        <v>194</v>
      </c>
      <c r="C25" s="26"/>
      <c r="E25" s="1"/>
    </row>
    <row r="26" spans="2:21" ht="13.5" customHeight="1">
      <c r="B26" s="91"/>
      <c r="C26" s="26"/>
      <c r="E26" s="1"/>
    </row>
    <row r="27" spans="2:21" ht="147.6" customHeight="1">
      <c r="B27" s="888" t="s">
        <v>195</v>
      </c>
      <c r="C27" s="888"/>
      <c r="D27" s="888"/>
      <c r="E27" s="888"/>
      <c r="F27" s="888"/>
      <c r="G27" s="888"/>
    </row>
    <row r="28" spans="2:21" ht="14.25" customHeight="1">
      <c r="B28" s="444"/>
      <c r="C28" s="444"/>
      <c r="D28" s="439"/>
      <c r="E28" s="439"/>
      <c r="F28" s="439"/>
      <c r="G28" s="444"/>
    </row>
    <row r="29" spans="2:21" s="13" customFormat="1" ht="27" customHeight="1">
      <c r="B29" s="891" t="s">
        <v>196</v>
      </c>
      <c r="C29" s="892"/>
      <c r="D29" s="104" t="s">
        <v>99</v>
      </c>
      <c r="E29" s="105" t="s">
        <v>197</v>
      </c>
      <c r="F29" s="105" t="s">
        <v>188</v>
      </c>
      <c r="G29" s="106" t="s">
        <v>198</v>
      </c>
      <c r="T29" s="107"/>
      <c r="U29" s="107"/>
    </row>
    <row r="30" spans="2:21" ht="20.25" customHeight="1">
      <c r="B30" s="886" t="s">
        <v>106</v>
      </c>
      <c r="C30" s="887"/>
      <c r="D30" s="515" t="s">
        <v>107</v>
      </c>
      <c r="E30" s="109">
        <f>SUM(D55:D96)</f>
        <v>0</v>
      </c>
      <c r="F30" s="626">
        <f>D97</f>
        <v>0</v>
      </c>
      <c r="G30" s="109">
        <f>E30+F30</f>
        <v>0</v>
      </c>
    </row>
    <row r="31" spans="2:21" ht="20.25" customHeight="1">
      <c r="B31" s="886" t="s">
        <v>111</v>
      </c>
      <c r="C31" s="887"/>
      <c r="D31" s="515" t="s">
        <v>107</v>
      </c>
      <c r="E31" s="110">
        <f>SUM(E55:E96)</f>
        <v>228023.73015599995</v>
      </c>
      <c r="F31" s="624">
        <f>E97</f>
        <v>6191.8471905785209</v>
      </c>
      <c r="G31" s="110">
        <f>E31+F31</f>
        <v>234215.57734657847</v>
      </c>
    </row>
    <row r="32" spans="2:21" ht="20.25" customHeight="1">
      <c r="B32" s="886" t="s">
        <v>1002</v>
      </c>
      <c r="C32" s="887"/>
      <c r="D32" s="515" t="s">
        <v>117</v>
      </c>
      <c r="E32" s="110">
        <f>SUM(F55:F96)</f>
        <v>176837.52808140003</v>
      </c>
      <c r="F32" s="624">
        <f>F97</f>
        <v>6033.6766402588028</v>
      </c>
      <c r="G32" s="110">
        <f>E32+F32</f>
        <v>182871.20472165884</v>
      </c>
    </row>
    <row r="33" spans="2:22" ht="20.25" customHeight="1">
      <c r="B33" s="886" t="s">
        <v>1003</v>
      </c>
      <c r="C33" s="887"/>
      <c r="D33" s="515" t="s">
        <v>1004</v>
      </c>
      <c r="E33" s="110">
        <f>SUM(G55:G96)</f>
        <v>-531224.62952871993</v>
      </c>
      <c r="F33" s="624">
        <f>G97</f>
        <v>-29121.161441548891</v>
      </c>
      <c r="G33" s="110">
        <f>E33+F33</f>
        <v>-560345.79097026878</v>
      </c>
    </row>
    <row r="34" spans="2:22" ht="20.25" customHeight="1">
      <c r="B34" s="886" t="s">
        <v>1005</v>
      </c>
      <c r="C34" s="887"/>
      <c r="D34" s="515" t="s">
        <v>117</v>
      </c>
      <c r="E34" s="110">
        <f>SUM(H55:H96)</f>
        <v>-420907.36252088007</v>
      </c>
      <c r="F34" s="625">
        <f>H97</f>
        <v>-30032.541716993557</v>
      </c>
      <c r="G34" s="110">
        <f>E34+F34</f>
        <v>-450939.90423787362</v>
      </c>
    </row>
    <row r="35" spans="2:22" ht="20.25" customHeight="1">
      <c r="B35" s="886" t="s">
        <v>150</v>
      </c>
      <c r="C35" s="887"/>
      <c r="D35" s="515" t="s">
        <v>107</v>
      </c>
      <c r="E35" s="110">
        <f>SUM(I55:I96)</f>
        <v>-6179.5272539999996</v>
      </c>
      <c r="F35" s="111">
        <f>I97</f>
        <v>-319.89176589786257</v>
      </c>
      <c r="G35" s="110">
        <f t="shared" ref="G35" si="0">E35+F35</f>
        <v>-6499.4190198978622</v>
      </c>
    </row>
    <row r="36" spans="2:22" ht="20.25" customHeight="1">
      <c r="B36" s="886" t="s">
        <v>1006</v>
      </c>
      <c r="C36" s="887"/>
      <c r="D36" s="515" t="s">
        <v>117</v>
      </c>
      <c r="E36" s="110">
        <f>SUM(J55:J96)</f>
        <v>-31220.090485722081</v>
      </c>
      <c r="F36" s="111">
        <f>J97</f>
        <v>-2151.5480102602901</v>
      </c>
      <c r="G36" s="110">
        <f>E36+F36</f>
        <v>-33371.63849598237</v>
      </c>
    </row>
    <row r="37" spans="2:22" ht="20.25" customHeight="1">
      <c r="B37" s="886"/>
      <c r="C37" s="887"/>
      <c r="D37" s="515"/>
      <c r="E37" s="110">
        <f>SUM(K55:K96)</f>
        <v>0</v>
      </c>
      <c r="F37" s="111">
        <f>K97</f>
        <v>0</v>
      </c>
      <c r="G37" s="110">
        <f t="shared" ref="G37:G40" si="1">E37+F37</f>
        <v>0</v>
      </c>
    </row>
    <row r="38" spans="2:22" ht="20.25" customHeight="1">
      <c r="B38" s="886"/>
      <c r="C38" s="887"/>
      <c r="D38" s="515"/>
      <c r="E38" s="110">
        <f>SUM(L55:L96)</f>
        <v>0</v>
      </c>
      <c r="F38" s="111">
        <f>L97</f>
        <v>0</v>
      </c>
      <c r="G38" s="110">
        <f t="shared" si="1"/>
        <v>0</v>
      </c>
    </row>
    <row r="39" spans="2:22" ht="20.25" customHeight="1">
      <c r="B39" s="886"/>
      <c r="C39" s="887"/>
      <c r="D39" s="515"/>
      <c r="E39" s="110">
        <f>SUM(M55:M96)</f>
        <v>0</v>
      </c>
      <c r="F39" s="111">
        <f>M97</f>
        <v>0</v>
      </c>
      <c r="G39" s="110">
        <f t="shared" si="1"/>
        <v>0</v>
      </c>
    </row>
    <row r="40" spans="2:22" ht="20.25" customHeight="1">
      <c r="B40" s="886"/>
      <c r="C40" s="887"/>
      <c r="D40" s="515"/>
      <c r="E40" s="110">
        <f>SUM(N55:N96)</f>
        <v>0</v>
      </c>
      <c r="F40" s="111">
        <f>N97</f>
        <v>0</v>
      </c>
      <c r="G40" s="110">
        <f t="shared" si="1"/>
        <v>0</v>
      </c>
    </row>
    <row r="41" spans="2:22" ht="20.25" customHeight="1">
      <c r="B41" s="886"/>
      <c r="C41" s="887"/>
      <c r="D41" s="515"/>
      <c r="E41" s="110">
        <f>SUM(O55:O96)</f>
        <v>0</v>
      </c>
      <c r="F41" s="111">
        <f>O97</f>
        <v>0</v>
      </c>
      <c r="G41" s="110">
        <f>E41+F41</f>
        <v>0</v>
      </c>
    </row>
    <row r="42" spans="2:22" ht="20.25" customHeight="1">
      <c r="B42" s="886"/>
      <c r="C42" s="887"/>
      <c r="D42" s="515"/>
      <c r="E42" s="110">
        <f>SUM(P55:P96)</f>
        <v>0</v>
      </c>
      <c r="F42" s="111">
        <f>P97</f>
        <v>0</v>
      </c>
      <c r="G42" s="110">
        <f>E42+F42</f>
        <v>0</v>
      </c>
    </row>
    <row r="43" spans="2:22" ht="20.25" customHeight="1">
      <c r="B43" s="886"/>
      <c r="C43" s="887"/>
      <c r="D43" s="728"/>
      <c r="E43" s="112">
        <f>SUM(Q55:Q96)</f>
        <v>0</v>
      </c>
      <c r="F43" s="113">
        <f>Q97</f>
        <v>0</v>
      </c>
      <c r="G43" s="112">
        <f>E43+F43</f>
        <v>0</v>
      </c>
    </row>
    <row r="44" spans="2:22" s="8" customFormat="1" ht="21" customHeight="1">
      <c r="B44" s="889" t="s">
        <v>199</v>
      </c>
      <c r="C44" s="890"/>
      <c r="D44" s="108"/>
      <c r="E44" s="114">
        <f>SUM(E30:E43)</f>
        <v>-584670.35155192204</v>
      </c>
      <c r="F44" s="114">
        <f>SUM(F30:F43)</f>
        <v>-49399.619103863275</v>
      </c>
      <c r="G44" s="114">
        <f>SUM(G30:G43)</f>
        <v>-634069.97065578529</v>
      </c>
      <c r="H44" s="160"/>
    </row>
    <row r="45" spans="2:22" ht="18" customHeight="1">
      <c r="D45" s="72"/>
      <c r="E45" s="1"/>
      <c r="F45" s="13"/>
    </row>
    <row r="46" spans="2:22" ht="21">
      <c r="C46" s="26"/>
      <c r="D46" s="27"/>
      <c r="E46" s="27"/>
      <c r="F46" s="27"/>
      <c r="G46" s="27"/>
      <c r="H46" s="27"/>
      <c r="I46" s="27"/>
      <c r="J46" s="27"/>
      <c r="K46" s="27"/>
      <c r="L46" s="27"/>
      <c r="M46" s="83"/>
      <c r="N46" s="27"/>
      <c r="O46" s="27"/>
      <c r="P46" s="27"/>
      <c r="Q46" s="27"/>
      <c r="R46" s="27"/>
      <c r="U46" s="14"/>
      <c r="V46" s="11"/>
    </row>
    <row r="47" spans="2:22" ht="12" customHeight="1">
      <c r="B47" s="91" t="s">
        <v>200</v>
      </c>
      <c r="C47" s="22"/>
      <c r="D47" s="22"/>
      <c r="E47" s="485"/>
      <c r="F47" s="22"/>
      <c r="G47" s="22"/>
      <c r="H47" s="22"/>
      <c r="I47" s="22"/>
      <c r="J47" s="22"/>
      <c r="K47" s="22"/>
      <c r="L47" s="22"/>
      <c r="M47" s="22"/>
      <c r="N47" s="22"/>
      <c r="O47" s="22"/>
      <c r="P47" s="22"/>
      <c r="Q47" s="22"/>
      <c r="R47" s="22"/>
      <c r="U47" s="14"/>
      <c r="V47" s="11"/>
    </row>
    <row r="48" spans="2:22" ht="12" customHeight="1">
      <c r="B48" s="91"/>
      <c r="C48" s="22"/>
      <c r="D48" s="22"/>
      <c r="E48" s="22"/>
      <c r="F48" s="22"/>
      <c r="G48" s="22"/>
      <c r="H48" s="22"/>
      <c r="I48" s="22"/>
      <c r="J48" s="22"/>
      <c r="K48" s="22"/>
      <c r="L48" s="22"/>
      <c r="M48" s="22"/>
      <c r="N48" s="22"/>
      <c r="O48" s="22"/>
      <c r="P48" s="22"/>
      <c r="Q48" s="22"/>
      <c r="R48" s="22"/>
      <c r="U48" s="14"/>
      <c r="V48" s="11"/>
    </row>
    <row r="49" spans="2:22" ht="41.25" customHeight="1">
      <c r="B49" s="888" t="s">
        <v>201</v>
      </c>
      <c r="C49" s="888"/>
      <c r="D49" s="888"/>
      <c r="E49" s="888"/>
      <c r="F49" s="888"/>
      <c r="G49" s="888"/>
      <c r="H49" s="888"/>
      <c r="I49" s="888"/>
      <c r="J49" s="888"/>
      <c r="K49" s="888"/>
      <c r="L49" s="888"/>
      <c r="M49" s="500"/>
      <c r="N49" s="82"/>
      <c r="O49" s="82"/>
      <c r="P49" s="82"/>
      <c r="Q49" s="82"/>
      <c r="R49" s="82"/>
      <c r="U49" s="14"/>
      <c r="V49" s="11"/>
    </row>
    <row r="50" spans="2:22" ht="41.1" customHeight="1">
      <c r="B50" s="888" t="s">
        <v>202</v>
      </c>
      <c r="C50" s="888"/>
      <c r="D50" s="888"/>
      <c r="E50" s="888"/>
      <c r="F50" s="888"/>
      <c r="G50" s="888"/>
      <c r="H50" s="888"/>
      <c r="I50" s="888"/>
      <c r="J50" s="888"/>
      <c r="K50" s="888"/>
      <c r="L50" s="888"/>
      <c r="M50" s="500"/>
      <c r="N50" s="82"/>
      <c r="O50" s="82"/>
      <c r="P50" s="82"/>
      <c r="Q50" s="82"/>
      <c r="R50" s="82"/>
      <c r="U50" s="14"/>
      <c r="V50" s="11"/>
    </row>
    <row r="51" spans="2:22" ht="18" customHeight="1">
      <c r="B51" s="888" t="s">
        <v>203</v>
      </c>
      <c r="C51" s="888"/>
      <c r="D51" s="888"/>
      <c r="E51" s="888"/>
      <c r="F51" s="888"/>
      <c r="G51" s="888"/>
      <c r="H51" s="888"/>
      <c r="I51" s="888"/>
      <c r="J51" s="888"/>
      <c r="K51" s="888"/>
      <c r="L51" s="888"/>
      <c r="M51" s="500"/>
      <c r="N51" s="82"/>
      <c r="O51" s="82"/>
      <c r="P51" s="82"/>
      <c r="Q51" s="82"/>
      <c r="R51" s="82"/>
      <c r="U51" s="14"/>
      <c r="V51" s="11"/>
    </row>
    <row r="52" spans="2:22" ht="15" customHeight="1">
      <c r="B52" s="95"/>
      <c r="C52" s="22"/>
      <c r="D52" s="22"/>
      <c r="E52" s="22"/>
      <c r="F52" s="22"/>
      <c r="G52" s="22"/>
      <c r="H52" s="22"/>
      <c r="I52" s="22"/>
      <c r="J52" s="22"/>
      <c r="K52" s="22"/>
      <c r="L52" s="22"/>
      <c r="M52" s="22"/>
      <c r="N52" s="22"/>
      <c r="O52" s="22"/>
      <c r="P52" s="22"/>
      <c r="Q52" s="22"/>
      <c r="R52" s="22"/>
      <c r="U52" s="14"/>
      <c r="V52" s="11"/>
    </row>
    <row r="53" spans="2:22" s="13" customFormat="1" ht="63" customHeight="1">
      <c r="B53" s="199" t="s">
        <v>204</v>
      </c>
      <c r="C53" s="199" t="s">
        <v>205</v>
      </c>
      <c r="D53" s="106" t="str">
        <f>IF($B$30&lt;&gt;"",$B$30,"")</f>
        <v>Residential</v>
      </c>
      <c r="E53" s="106" t="str">
        <f>IF($B$31&lt;&gt;"",$B$31,"")</f>
        <v>GS&lt;50 kW</v>
      </c>
      <c r="F53" s="106" t="str">
        <f>IF($B$32&lt;&gt;"",$B$32,"")</f>
        <v>GS 50 TO 1,499 KW</v>
      </c>
      <c r="G53" s="106" t="str">
        <f>IF($B$33&lt;&gt;"",$B$33,"")</f>
        <v>GS 1,500 TO 4,999</v>
      </c>
      <c r="H53" s="106" t="str">
        <f>IF($B$34&lt;&gt;"",$B$34,"")</f>
        <v>Large User</v>
      </c>
      <c r="I53" s="106" t="str">
        <f>IF($B$35&lt;&gt;"",$B$35,"")</f>
        <v>Unmetered Scattered Load</v>
      </c>
      <c r="J53" s="106" t="str">
        <f>IF($B$36&lt;&gt;"",$B$36,"")</f>
        <v>Streetlighting</v>
      </c>
      <c r="K53" s="106" t="str">
        <f>IF($B$37&lt;&gt;"",$B$37,"")</f>
        <v/>
      </c>
      <c r="L53" s="106" t="str">
        <f>IF($B$38&lt;&gt;"",$B$38,"")</f>
        <v/>
      </c>
      <c r="M53" s="106" t="str">
        <f>IF($B$39&lt;&gt;"",$B$39,"")</f>
        <v/>
      </c>
      <c r="N53" s="106" t="str">
        <f>IF($B$40&lt;&gt;"",$B$40,"")</f>
        <v/>
      </c>
      <c r="O53" s="106" t="str">
        <f>IF($B$41&lt;&gt;"",$B$41,"")</f>
        <v/>
      </c>
      <c r="P53" s="106" t="str">
        <f>IF($B$42&lt;&gt;"",$B$42,"")</f>
        <v/>
      </c>
      <c r="Q53" s="106" t="str">
        <f>IF($B$43&lt;&gt;"",$B$43,"")</f>
        <v/>
      </c>
      <c r="R53" s="199" t="s">
        <v>199</v>
      </c>
      <c r="T53" s="107"/>
      <c r="U53" s="115"/>
    </row>
    <row r="54" spans="2:22" s="116" customFormat="1" ht="15.75" customHeight="1">
      <c r="B54" s="463"/>
      <c r="C54" s="464"/>
      <c r="D54" s="464" t="str">
        <f>D30</f>
        <v>kWh</v>
      </c>
      <c r="E54" s="464" t="str">
        <f>D31</f>
        <v>kWh</v>
      </c>
      <c r="F54" s="464" t="str">
        <f>D32</f>
        <v>kW</v>
      </c>
      <c r="G54" s="464" t="str">
        <f>D33</f>
        <v>KW</v>
      </c>
      <c r="H54" s="464" t="str">
        <f>D34</f>
        <v>kW</v>
      </c>
      <c r="I54" s="464" t="str">
        <f>D35</f>
        <v>kWh</v>
      </c>
      <c r="J54" s="464" t="str">
        <f>D36</f>
        <v>kW</v>
      </c>
      <c r="K54" s="464">
        <f>D37</f>
        <v>0</v>
      </c>
      <c r="L54" s="464">
        <f>D38</f>
        <v>0</v>
      </c>
      <c r="M54" s="464">
        <f>D39</f>
        <v>0</v>
      </c>
      <c r="N54" s="464">
        <f>D40</f>
        <v>0</v>
      </c>
      <c r="O54" s="464">
        <f>D41</f>
        <v>0</v>
      </c>
      <c r="P54" s="464">
        <f>D42</f>
        <v>0</v>
      </c>
      <c r="Q54" s="464">
        <f>D43</f>
        <v>0</v>
      </c>
      <c r="R54" s="465"/>
      <c r="U54" s="117"/>
    </row>
    <row r="55" spans="2:22" s="13" customFormat="1" hidden="1">
      <c r="B55" s="729" t="s">
        <v>206</v>
      </c>
      <c r="C55" s="118"/>
      <c r="D55" s="730">
        <f>'4.  2011-2014 LRAM'!AM131</f>
        <v>0</v>
      </c>
      <c r="E55" s="730">
        <f>'4.  2011-2014 LRAM'!AN131</f>
        <v>0</v>
      </c>
      <c r="F55" s="730">
        <f>'4.  2011-2014 LRAM'!AO131</f>
        <v>0</v>
      </c>
      <c r="G55" s="730">
        <f>'4.  2011-2014 LRAM'!AP131</f>
        <v>0</v>
      </c>
      <c r="H55" s="730">
        <f>'4.  2011-2014 LRAM'!AQ131</f>
        <v>0</v>
      </c>
      <c r="I55" s="730">
        <f>'4.  2011-2014 LRAM'!AR131</f>
        <v>0</v>
      </c>
      <c r="J55" s="730">
        <f>'4.  2011-2014 LRAM'!AS131</f>
        <v>0</v>
      </c>
      <c r="K55" s="730">
        <f>'4.  2011-2014 LRAM'!AT131</f>
        <v>0</v>
      </c>
      <c r="L55" s="730">
        <f>'4.  2011-2014 LRAM'!AU131</f>
        <v>0</v>
      </c>
      <c r="M55" s="730">
        <f>'4.  2011-2014 LRAM'!AV131</f>
        <v>0</v>
      </c>
      <c r="N55" s="730">
        <f>'4.  2011-2014 LRAM'!AW131</f>
        <v>0</v>
      </c>
      <c r="O55" s="730">
        <f>'4.  2011-2014 LRAM'!AX131</f>
        <v>0</v>
      </c>
      <c r="P55" s="730">
        <f>'4.  2011-2014 LRAM'!AY131</f>
        <v>0</v>
      </c>
      <c r="Q55" s="730">
        <f>'4.  2011-2014 LRAM'!AZ131</f>
        <v>0</v>
      </c>
      <c r="R55" s="119">
        <f>SUM(D55:Q55)</f>
        <v>0</v>
      </c>
      <c r="U55" s="120"/>
      <c r="V55" s="121"/>
    </row>
    <row r="56" spans="2:22" s="13" customFormat="1" hidden="1">
      <c r="B56" s="122" t="s">
        <v>207</v>
      </c>
      <c r="C56" s="123"/>
      <c r="D56" s="124">
        <f>-'4.  2011-2014 LRAM'!AM132</f>
        <v>0</v>
      </c>
      <c r="E56" s="124">
        <f>-'4.  2011-2014 LRAM'!AN132</f>
        <v>0</v>
      </c>
      <c r="F56" s="124">
        <f>-'4.  2011-2014 LRAM'!AO132</f>
        <v>0</v>
      </c>
      <c r="G56" s="124">
        <f>-'4.  2011-2014 LRAM'!AP132</f>
        <v>0</v>
      </c>
      <c r="H56" s="124">
        <f>-'4.  2011-2014 LRAM'!AQ132</f>
        <v>0</v>
      </c>
      <c r="I56" s="124">
        <f>-'4.  2011-2014 LRAM'!AR132</f>
        <v>0</v>
      </c>
      <c r="J56" s="124">
        <f>-'4.  2011-2014 LRAM'!AS132</f>
        <v>0</v>
      </c>
      <c r="K56" s="124">
        <f>-'4.  2011-2014 LRAM'!AT132</f>
        <v>0</v>
      </c>
      <c r="L56" s="124">
        <f>-'4.  2011-2014 LRAM'!AU132</f>
        <v>0</v>
      </c>
      <c r="M56" s="124">
        <f>-'4.  2011-2014 LRAM'!AV132</f>
        <v>0</v>
      </c>
      <c r="N56" s="124">
        <f>-'4.  2011-2014 LRAM'!AW132</f>
        <v>0</v>
      </c>
      <c r="O56" s="124">
        <f>-'4.  2011-2014 LRAM'!AX132</f>
        <v>0</v>
      </c>
      <c r="P56" s="124">
        <f>-'4.  2011-2014 LRAM'!AY132</f>
        <v>0</v>
      </c>
      <c r="Q56" s="124">
        <f>-'4.  2011-2014 LRAM'!AZ132</f>
        <v>0</v>
      </c>
      <c r="R56" s="125">
        <f>SUM(D56:Q56)</f>
        <v>0</v>
      </c>
      <c r="S56" s="126"/>
      <c r="T56" s="107"/>
      <c r="U56" s="127"/>
      <c r="V56" s="121"/>
    </row>
    <row r="57" spans="2:22" s="107" customFormat="1" hidden="1">
      <c r="B57" s="505" t="s">
        <v>208</v>
      </c>
      <c r="C57" s="502"/>
      <c r="D57" s="128"/>
      <c r="E57" s="128"/>
      <c r="F57" s="128"/>
      <c r="G57" s="128"/>
      <c r="H57" s="128"/>
      <c r="I57" s="128"/>
      <c r="J57" s="128"/>
      <c r="K57" s="129"/>
      <c r="L57" s="129"/>
      <c r="M57" s="129"/>
      <c r="N57" s="129"/>
      <c r="O57" s="129"/>
      <c r="P57" s="129"/>
      <c r="Q57" s="129"/>
      <c r="R57" s="130"/>
      <c r="U57" s="127"/>
      <c r="V57" s="121"/>
    </row>
    <row r="58" spans="2:22" s="13" customFormat="1" hidden="1">
      <c r="B58" s="122" t="s">
        <v>209</v>
      </c>
      <c r="C58" s="123"/>
      <c r="D58" s="124">
        <f>'4.  2011-2014 LRAM'!AM271</f>
        <v>0</v>
      </c>
      <c r="E58" s="124">
        <f>'4.  2011-2014 LRAM'!AN271</f>
        <v>0</v>
      </c>
      <c r="F58" s="124">
        <f>'4.  2011-2014 LRAM'!AO271</f>
        <v>0</v>
      </c>
      <c r="G58" s="124">
        <f>'4.  2011-2014 LRAM'!AP271</f>
        <v>0</v>
      </c>
      <c r="H58" s="124">
        <f>'4.  2011-2014 LRAM'!AQ271</f>
        <v>0</v>
      </c>
      <c r="I58" s="124">
        <f>'4.  2011-2014 LRAM'!AR271</f>
        <v>0</v>
      </c>
      <c r="J58" s="124">
        <f>'4.  2011-2014 LRAM'!AS271</f>
        <v>0</v>
      </c>
      <c r="K58" s="124">
        <f>'4.  2011-2014 LRAM'!AT271</f>
        <v>0</v>
      </c>
      <c r="L58" s="124">
        <f>'4.  2011-2014 LRAM'!AU271</f>
        <v>0</v>
      </c>
      <c r="M58" s="124">
        <f>'4.  2011-2014 LRAM'!AV271</f>
        <v>0</v>
      </c>
      <c r="N58" s="124">
        <f>'4.  2011-2014 LRAM'!AW271</f>
        <v>0</v>
      </c>
      <c r="O58" s="124">
        <f>'4.  2011-2014 LRAM'!AX271</f>
        <v>0</v>
      </c>
      <c r="P58" s="124">
        <f>'4.  2011-2014 LRAM'!AY271</f>
        <v>0</v>
      </c>
      <c r="Q58" s="124">
        <f>'4.  2011-2014 LRAM'!AZ271</f>
        <v>0</v>
      </c>
      <c r="R58" s="125">
        <f>SUM(D58:Q58)</f>
        <v>0</v>
      </c>
      <c r="U58" s="120"/>
      <c r="V58" s="121"/>
    </row>
    <row r="59" spans="2:22" s="13" customFormat="1" hidden="1">
      <c r="B59" s="122" t="s">
        <v>210</v>
      </c>
      <c r="C59" s="123"/>
      <c r="D59" s="124">
        <f>-'4.  2011-2014 LRAM'!AM272</f>
        <v>0</v>
      </c>
      <c r="E59" s="124">
        <f>-'4.  2011-2014 LRAM'!AN272</f>
        <v>0</v>
      </c>
      <c r="F59" s="124">
        <f>-'4.  2011-2014 LRAM'!AO272</f>
        <v>0</v>
      </c>
      <c r="G59" s="124">
        <f>-'4.  2011-2014 LRAM'!AP272</f>
        <v>0</v>
      </c>
      <c r="H59" s="124">
        <f>-'4.  2011-2014 LRAM'!AQ272</f>
        <v>0</v>
      </c>
      <c r="I59" s="124">
        <f>-'4.  2011-2014 LRAM'!AR272</f>
        <v>0</v>
      </c>
      <c r="J59" s="124">
        <f>-'4.  2011-2014 LRAM'!AS272</f>
        <v>0</v>
      </c>
      <c r="K59" s="124">
        <f>-'4.  2011-2014 LRAM'!AT272</f>
        <v>0</v>
      </c>
      <c r="L59" s="124">
        <f>-'4.  2011-2014 LRAM'!AU272</f>
        <v>0</v>
      </c>
      <c r="M59" s="124">
        <f>-'4.  2011-2014 LRAM'!AV272</f>
        <v>0</v>
      </c>
      <c r="N59" s="124">
        <f>-'4.  2011-2014 LRAM'!AW272</f>
        <v>0</v>
      </c>
      <c r="O59" s="124">
        <f>-'4.  2011-2014 LRAM'!AX272</f>
        <v>0</v>
      </c>
      <c r="P59" s="124">
        <f>-'4.  2011-2014 LRAM'!AY272</f>
        <v>0</v>
      </c>
      <c r="Q59" s="124">
        <f>-'4.  2011-2014 LRAM'!AZ272</f>
        <v>0</v>
      </c>
      <c r="R59" s="125">
        <f>SUM(D59:Q59)</f>
        <v>0</v>
      </c>
      <c r="S59" s="126"/>
      <c r="U59" s="120"/>
      <c r="V59" s="121"/>
    </row>
    <row r="60" spans="2:22" s="107" customFormat="1" hidden="1">
      <c r="B60" s="505" t="s">
        <v>208</v>
      </c>
      <c r="C60" s="502"/>
      <c r="D60" s="128"/>
      <c r="E60" s="128"/>
      <c r="F60" s="128"/>
      <c r="G60" s="128"/>
      <c r="H60" s="128"/>
      <c r="I60" s="128"/>
      <c r="J60" s="128"/>
      <c r="K60" s="129"/>
      <c r="L60" s="129"/>
      <c r="M60" s="129"/>
      <c r="N60" s="129"/>
      <c r="O60" s="129"/>
      <c r="P60" s="129"/>
      <c r="Q60" s="129"/>
      <c r="R60" s="130"/>
      <c r="U60" s="127"/>
      <c r="V60" s="121"/>
    </row>
    <row r="61" spans="2:22" s="13" customFormat="1" hidden="1">
      <c r="B61" s="122" t="s">
        <v>211</v>
      </c>
      <c r="C61" s="123"/>
      <c r="D61" s="124">
        <f>'4.  2011-2014 LRAM'!AM408</f>
        <v>0</v>
      </c>
      <c r="E61" s="124">
        <f>'4.  2011-2014 LRAM'!AN408</f>
        <v>0</v>
      </c>
      <c r="F61" s="124">
        <f>'4.  2011-2014 LRAM'!AO408</f>
        <v>0</v>
      </c>
      <c r="G61" s="124">
        <f>'4.  2011-2014 LRAM'!AP408</f>
        <v>0</v>
      </c>
      <c r="H61" s="124">
        <f>'4.  2011-2014 LRAM'!AQ408</f>
        <v>0</v>
      </c>
      <c r="I61" s="124">
        <f>'4.  2011-2014 LRAM'!AR408</f>
        <v>0</v>
      </c>
      <c r="J61" s="124">
        <f>'4.  2011-2014 LRAM'!AS408</f>
        <v>0</v>
      </c>
      <c r="K61" s="124">
        <f>'4.  2011-2014 LRAM'!AT408</f>
        <v>0</v>
      </c>
      <c r="L61" s="124">
        <f>'4.  2011-2014 LRAM'!AU408</f>
        <v>0</v>
      </c>
      <c r="M61" s="124">
        <f>'4.  2011-2014 LRAM'!AV408</f>
        <v>0</v>
      </c>
      <c r="N61" s="124">
        <f>'4.  2011-2014 LRAM'!AW408</f>
        <v>0</v>
      </c>
      <c r="O61" s="124">
        <f>'4.  2011-2014 LRAM'!AX408</f>
        <v>0</v>
      </c>
      <c r="P61" s="124">
        <f>'4.  2011-2014 LRAM'!AY408</f>
        <v>0</v>
      </c>
      <c r="Q61" s="124">
        <f>'4.  2011-2014 LRAM'!AZ408</f>
        <v>0</v>
      </c>
      <c r="R61" s="125">
        <f>SUM(D61:Q61)</f>
        <v>0</v>
      </c>
      <c r="U61" s="120"/>
      <c r="V61" s="121"/>
    </row>
    <row r="62" spans="2:22" s="13" customFormat="1" hidden="1">
      <c r="B62" s="122" t="s">
        <v>212</v>
      </c>
      <c r="C62" s="123"/>
      <c r="D62" s="124">
        <f>-'4.  2011-2014 LRAM'!AM409</f>
        <v>0</v>
      </c>
      <c r="E62" s="124">
        <f>-'4.  2011-2014 LRAM'!AN409</f>
        <v>0</v>
      </c>
      <c r="F62" s="124">
        <f>-'4.  2011-2014 LRAM'!AO409</f>
        <v>0</v>
      </c>
      <c r="G62" s="124">
        <f>-'4.  2011-2014 LRAM'!AP409</f>
        <v>0</v>
      </c>
      <c r="H62" s="124">
        <f>-'4.  2011-2014 LRAM'!AQ409</f>
        <v>0</v>
      </c>
      <c r="I62" s="124">
        <f>-'4.  2011-2014 LRAM'!AR409</f>
        <v>0</v>
      </c>
      <c r="J62" s="124">
        <f>-'4.  2011-2014 LRAM'!AS409</f>
        <v>0</v>
      </c>
      <c r="K62" s="124">
        <f>-'4.  2011-2014 LRAM'!AT409</f>
        <v>0</v>
      </c>
      <c r="L62" s="124">
        <f>-'4.  2011-2014 LRAM'!AU409</f>
        <v>0</v>
      </c>
      <c r="M62" s="124">
        <f>-'4.  2011-2014 LRAM'!AV409</f>
        <v>0</v>
      </c>
      <c r="N62" s="124">
        <f>-'4.  2011-2014 LRAM'!AW409</f>
        <v>0</v>
      </c>
      <c r="O62" s="124">
        <f>-'4.  2011-2014 LRAM'!AX409</f>
        <v>0</v>
      </c>
      <c r="P62" s="124">
        <f>-'4.  2011-2014 LRAM'!AY409</f>
        <v>0</v>
      </c>
      <c r="Q62" s="124">
        <f>-'4.  2011-2014 LRAM'!AZ409</f>
        <v>0</v>
      </c>
      <c r="R62" s="125">
        <f>SUM(D62:Q62)</f>
        <v>0</v>
      </c>
      <c r="S62" s="126"/>
      <c r="U62" s="120"/>
      <c r="V62" s="121"/>
    </row>
    <row r="63" spans="2:22" s="107" customFormat="1" hidden="1">
      <c r="B63" s="505" t="s">
        <v>208</v>
      </c>
      <c r="C63" s="502"/>
      <c r="D63" s="128"/>
      <c r="E63" s="128"/>
      <c r="F63" s="128"/>
      <c r="G63" s="128"/>
      <c r="H63" s="128"/>
      <c r="I63" s="128"/>
      <c r="J63" s="128"/>
      <c r="K63" s="129"/>
      <c r="L63" s="129"/>
      <c r="M63" s="129"/>
      <c r="N63" s="129"/>
      <c r="O63" s="129"/>
      <c r="P63" s="129"/>
      <c r="Q63" s="129"/>
      <c r="R63" s="130"/>
      <c r="U63" s="127"/>
      <c r="V63" s="121"/>
    </row>
    <row r="64" spans="2:22" s="13" customFormat="1" hidden="1">
      <c r="B64" s="122" t="s">
        <v>213</v>
      </c>
      <c r="C64" s="123"/>
      <c r="D64" s="124">
        <f>'4.  2011-2014 LRAM'!AM545</f>
        <v>0</v>
      </c>
      <c r="E64" s="124">
        <f>'4.  2011-2014 LRAM'!AN545</f>
        <v>0</v>
      </c>
      <c r="F64" s="124">
        <f>'4.  2011-2014 LRAM'!AO545</f>
        <v>0</v>
      </c>
      <c r="G64" s="124">
        <f>'4.  2011-2014 LRAM'!AP545</f>
        <v>0</v>
      </c>
      <c r="H64" s="124">
        <f>'4.  2011-2014 LRAM'!AQ545</f>
        <v>0</v>
      </c>
      <c r="I64" s="124">
        <f>'4.  2011-2014 LRAM'!AR545</f>
        <v>0</v>
      </c>
      <c r="J64" s="124">
        <f>'4.  2011-2014 LRAM'!AS545</f>
        <v>0</v>
      </c>
      <c r="K64" s="124">
        <f>'4.  2011-2014 LRAM'!AT545</f>
        <v>0</v>
      </c>
      <c r="L64" s="124">
        <f>'4.  2011-2014 LRAM'!AU545</f>
        <v>0</v>
      </c>
      <c r="M64" s="124">
        <f>'4.  2011-2014 LRAM'!AV545</f>
        <v>0</v>
      </c>
      <c r="N64" s="124">
        <f>'4.  2011-2014 LRAM'!AW545</f>
        <v>0</v>
      </c>
      <c r="O64" s="124">
        <f>'4.  2011-2014 LRAM'!AX545</f>
        <v>0</v>
      </c>
      <c r="P64" s="124">
        <f>'4.  2011-2014 LRAM'!AY545</f>
        <v>0</v>
      </c>
      <c r="Q64" s="124">
        <f>'4.  2011-2014 LRAM'!AZ545</f>
        <v>0</v>
      </c>
      <c r="R64" s="125">
        <f>SUM(D64:Q64)</f>
        <v>0</v>
      </c>
      <c r="U64" s="120"/>
      <c r="V64" s="121"/>
    </row>
    <row r="65" spans="2:22" s="13" customFormat="1" hidden="1">
      <c r="B65" s="122" t="s">
        <v>214</v>
      </c>
      <c r="C65" s="123"/>
      <c r="D65" s="124">
        <f>-'4.  2011-2014 LRAM'!AM546</f>
        <v>0</v>
      </c>
      <c r="E65" s="124">
        <f>-'4.  2011-2014 LRAM'!AN546</f>
        <v>0</v>
      </c>
      <c r="F65" s="124">
        <f>-'4.  2011-2014 LRAM'!AO546</f>
        <v>0</v>
      </c>
      <c r="G65" s="124">
        <f>-'4.  2011-2014 LRAM'!AP546</f>
        <v>0</v>
      </c>
      <c r="H65" s="124">
        <f>-'4.  2011-2014 LRAM'!AQ546</f>
        <v>0</v>
      </c>
      <c r="I65" s="124">
        <f>-'4.  2011-2014 LRAM'!AR546</f>
        <v>0</v>
      </c>
      <c r="J65" s="124">
        <f>-'4.  2011-2014 LRAM'!AS546</f>
        <v>0</v>
      </c>
      <c r="K65" s="124">
        <f>-'4.  2011-2014 LRAM'!AT546</f>
        <v>0</v>
      </c>
      <c r="L65" s="124">
        <f>-'4.  2011-2014 LRAM'!AU546</f>
        <v>0</v>
      </c>
      <c r="M65" s="124">
        <f>-'4.  2011-2014 LRAM'!AV546</f>
        <v>0</v>
      </c>
      <c r="N65" s="124">
        <f>-'4.  2011-2014 LRAM'!AW546</f>
        <v>0</v>
      </c>
      <c r="O65" s="124">
        <f>-'4.  2011-2014 LRAM'!AX546</f>
        <v>0</v>
      </c>
      <c r="P65" s="124">
        <f>-'4.  2011-2014 LRAM'!AY546</f>
        <v>0</v>
      </c>
      <c r="Q65" s="124">
        <f>-'4.  2011-2014 LRAM'!AZ546</f>
        <v>0</v>
      </c>
      <c r="R65" s="125">
        <f>SUM(D65:Q65)</f>
        <v>0</v>
      </c>
      <c r="S65" s="126"/>
      <c r="U65" s="120"/>
      <c r="V65" s="121"/>
    </row>
    <row r="66" spans="2:22" s="107" customFormat="1" hidden="1">
      <c r="B66" s="505" t="s">
        <v>208</v>
      </c>
      <c r="C66" s="502"/>
      <c r="D66" s="128"/>
      <c r="E66" s="128"/>
      <c r="F66" s="128"/>
      <c r="G66" s="128"/>
      <c r="H66" s="128"/>
      <c r="I66" s="128"/>
      <c r="J66" s="128"/>
      <c r="K66" s="129"/>
      <c r="L66" s="129"/>
      <c r="M66" s="129"/>
      <c r="N66" s="129"/>
      <c r="O66" s="129"/>
      <c r="P66" s="129"/>
      <c r="Q66" s="129"/>
      <c r="R66" s="130"/>
      <c r="U66" s="127"/>
      <c r="V66" s="121"/>
    </row>
    <row r="67" spans="2:22" s="13" customFormat="1" hidden="1">
      <c r="B67" s="122" t="s">
        <v>215</v>
      </c>
      <c r="C67" s="437"/>
      <c r="D67" s="131">
        <f>'5.  2015-2027 LRAM'!AE204</f>
        <v>0</v>
      </c>
      <c r="E67" s="131">
        <f>'5.  2015-2027 LRAM'!AF204</f>
        <v>0</v>
      </c>
      <c r="F67" s="131">
        <f>'5.  2015-2027 LRAM'!AG204</f>
        <v>0</v>
      </c>
      <c r="G67" s="131">
        <f>'5.  2015-2027 LRAM'!AH204</f>
        <v>0</v>
      </c>
      <c r="H67" s="131">
        <f>'5.  2015-2027 LRAM'!AI204</f>
        <v>0</v>
      </c>
      <c r="I67" s="131">
        <f>'5.  2015-2027 LRAM'!AJ204</f>
        <v>0</v>
      </c>
      <c r="J67" s="131">
        <f>'5.  2015-2027 LRAM'!AK204</f>
        <v>0</v>
      </c>
      <c r="K67" s="131">
        <f>'5.  2015-2027 LRAM'!AL204</f>
        <v>0</v>
      </c>
      <c r="L67" s="131">
        <f>'5.  2015-2027 LRAM'!AM204</f>
        <v>0</v>
      </c>
      <c r="M67" s="131">
        <f>'5.  2015-2027 LRAM'!AN204</f>
        <v>0</v>
      </c>
      <c r="N67" s="131">
        <f>'5.  2015-2027 LRAM'!AO204</f>
        <v>0</v>
      </c>
      <c r="O67" s="131">
        <f>'5.  2015-2027 LRAM'!AP204</f>
        <v>0</v>
      </c>
      <c r="P67" s="131">
        <f>'5.  2015-2027 LRAM'!AQ204</f>
        <v>0</v>
      </c>
      <c r="Q67" s="131">
        <f>'5.  2015-2027 LRAM'!AR204</f>
        <v>0</v>
      </c>
      <c r="R67" s="125">
        <f>SUM(D67:Q67)</f>
        <v>0</v>
      </c>
      <c r="U67" s="120"/>
      <c r="V67" s="121"/>
    </row>
    <row r="68" spans="2:22" s="13" customFormat="1" hidden="1">
      <c r="B68" s="122" t="s">
        <v>216</v>
      </c>
      <c r="C68" s="123"/>
      <c r="D68" s="131">
        <f>-'5.  2015-2027 LRAM'!AE205</f>
        <v>0</v>
      </c>
      <c r="E68" s="131">
        <f>-'5.  2015-2027 LRAM'!AF205</f>
        <v>0</v>
      </c>
      <c r="F68" s="131">
        <f>-'5.  2015-2027 LRAM'!AG205</f>
        <v>0</v>
      </c>
      <c r="G68" s="131">
        <f>-'5.  2015-2027 LRAM'!AH205</f>
        <v>0</v>
      </c>
      <c r="H68" s="131">
        <f>-'5.  2015-2027 LRAM'!AI205</f>
        <v>0</v>
      </c>
      <c r="I68" s="131">
        <f>-'5.  2015-2027 LRAM'!AJ205</f>
        <v>0</v>
      </c>
      <c r="J68" s="131">
        <f>-'5.  2015-2027 LRAM'!AK205</f>
        <v>0</v>
      </c>
      <c r="K68" s="131">
        <f>-'5.  2015-2027 LRAM'!AL205</f>
        <v>0</v>
      </c>
      <c r="L68" s="131">
        <f>-'5.  2015-2027 LRAM'!AM205</f>
        <v>0</v>
      </c>
      <c r="M68" s="131">
        <f>-'5.  2015-2027 LRAM'!AN205</f>
        <v>0</v>
      </c>
      <c r="N68" s="131">
        <f>-'5.  2015-2027 LRAM'!AO205</f>
        <v>0</v>
      </c>
      <c r="O68" s="131">
        <f>-'5.  2015-2027 LRAM'!AP205</f>
        <v>0</v>
      </c>
      <c r="P68" s="131">
        <f>-'5.  2015-2027 LRAM'!AQ205</f>
        <v>0</v>
      </c>
      <c r="Q68" s="131">
        <f>-'5.  2015-2027 LRAM'!AR205</f>
        <v>0</v>
      </c>
      <c r="R68" s="125">
        <f>SUM(D68:Q68)</f>
        <v>0</v>
      </c>
      <c r="S68" s="126"/>
      <c r="U68" s="120"/>
      <c r="V68" s="121"/>
    </row>
    <row r="69" spans="2:22" s="107" customFormat="1" hidden="1">
      <c r="B69" s="505" t="s">
        <v>208</v>
      </c>
      <c r="C69" s="502"/>
      <c r="D69" s="128"/>
      <c r="E69" s="128"/>
      <c r="F69" s="128"/>
      <c r="G69" s="128"/>
      <c r="H69" s="128"/>
      <c r="I69" s="128"/>
      <c r="J69" s="128"/>
      <c r="K69" s="129"/>
      <c r="L69" s="129"/>
      <c r="M69" s="129"/>
      <c r="N69" s="129"/>
      <c r="O69" s="129"/>
      <c r="P69" s="129"/>
      <c r="Q69" s="129"/>
      <c r="R69" s="130"/>
      <c r="U69" s="127"/>
      <c r="V69" s="121"/>
    </row>
    <row r="70" spans="2:22" s="13" customFormat="1" hidden="1">
      <c r="B70" s="122" t="s">
        <v>217</v>
      </c>
      <c r="C70" s="437"/>
      <c r="D70" s="124">
        <f>'5.  2015-2027 LRAM'!AE395</f>
        <v>0</v>
      </c>
      <c r="E70" s="124">
        <f>'5.  2015-2027 LRAM'!AF395</f>
        <v>0</v>
      </c>
      <c r="F70" s="124">
        <f>'5.  2015-2027 LRAM'!AG395</f>
        <v>0</v>
      </c>
      <c r="G70" s="124">
        <f>'5.  2015-2027 LRAM'!AH395</f>
        <v>0</v>
      </c>
      <c r="H70" s="124">
        <f>'5.  2015-2027 LRAM'!AI395</f>
        <v>0</v>
      </c>
      <c r="I70" s="124">
        <f>'5.  2015-2027 LRAM'!AJ395</f>
        <v>0</v>
      </c>
      <c r="J70" s="124">
        <f>'5.  2015-2027 LRAM'!AK395</f>
        <v>0</v>
      </c>
      <c r="K70" s="124">
        <f>'5.  2015-2027 LRAM'!AL395</f>
        <v>0</v>
      </c>
      <c r="L70" s="124">
        <f>'5.  2015-2027 LRAM'!AM395</f>
        <v>0</v>
      </c>
      <c r="M70" s="124">
        <f>'5.  2015-2027 LRAM'!AN395</f>
        <v>0</v>
      </c>
      <c r="N70" s="124">
        <f>'5.  2015-2027 LRAM'!AO395</f>
        <v>0</v>
      </c>
      <c r="O70" s="124">
        <f>'5.  2015-2027 LRAM'!AP395</f>
        <v>0</v>
      </c>
      <c r="P70" s="124">
        <f>'5.  2015-2027 LRAM'!AQ395</f>
        <v>0</v>
      </c>
      <c r="Q70" s="124">
        <f>'5.  2015-2027 LRAM'!AR395</f>
        <v>0</v>
      </c>
      <c r="R70" s="125">
        <f>SUM(D70:Q70)</f>
        <v>0</v>
      </c>
      <c r="U70" s="120"/>
      <c r="V70" s="121"/>
    </row>
    <row r="71" spans="2:22" s="13" customFormat="1" hidden="1">
      <c r="B71" s="122" t="s">
        <v>218</v>
      </c>
      <c r="C71" s="123"/>
      <c r="D71" s="124">
        <f>-'5.  2015-2027 LRAM'!AE396</f>
        <v>0</v>
      </c>
      <c r="E71" s="124">
        <f>-'5.  2015-2027 LRAM'!AF396</f>
        <v>0</v>
      </c>
      <c r="F71" s="124">
        <f>-'5.  2015-2027 LRAM'!AG396</f>
        <v>0</v>
      </c>
      <c r="G71" s="124">
        <f>-'5.  2015-2027 LRAM'!AH396</f>
        <v>0</v>
      </c>
      <c r="H71" s="124">
        <f>-'5.  2015-2027 LRAM'!AI396</f>
        <v>0</v>
      </c>
      <c r="I71" s="124">
        <f>-'5.  2015-2027 LRAM'!AJ396</f>
        <v>0</v>
      </c>
      <c r="J71" s="124">
        <f>-'5.  2015-2027 LRAM'!AK396</f>
        <v>0</v>
      </c>
      <c r="K71" s="124">
        <f>-'5.  2015-2027 LRAM'!AL396</f>
        <v>0</v>
      </c>
      <c r="L71" s="124">
        <f>-'5.  2015-2027 LRAM'!AM396</f>
        <v>0</v>
      </c>
      <c r="M71" s="124">
        <f>-'5.  2015-2027 LRAM'!AN396</f>
        <v>0</v>
      </c>
      <c r="N71" s="124">
        <f>-'5.  2015-2027 LRAM'!AO396</f>
        <v>0</v>
      </c>
      <c r="O71" s="124">
        <f>-'5.  2015-2027 LRAM'!AP396</f>
        <v>0</v>
      </c>
      <c r="P71" s="124">
        <f>-'5.  2015-2027 LRAM'!AQ396</f>
        <v>0</v>
      </c>
      <c r="Q71" s="124">
        <f>-'5.  2015-2027 LRAM'!AR396</f>
        <v>0</v>
      </c>
      <c r="R71" s="125">
        <f>SUM(D71:Q71)</f>
        <v>0</v>
      </c>
      <c r="S71" s="126"/>
      <c r="U71" s="120"/>
      <c r="V71" s="121"/>
    </row>
    <row r="72" spans="2:22" s="107" customFormat="1" hidden="1">
      <c r="B72" s="505" t="s">
        <v>208</v>
      </c>
      <c r="C72" s="502"/>
      <c r="D72" s="128"/>
      <c r="E72" s="128"/>
      <c r="F72" s="128"/>
      <c r="G72" s="128"/>
      <c r="H72" s="128"/>
      <c r="I72" s="128"/>
      <c r="J72" s="128"/>
      <c r="K72" s="129"/>
      <c r="L72" s="129"/>
      <c r="M72" s="129"/>
      <c r="N72" s="129"/>
      <c r="O72" s="129"/>
      <c r="P72" s="129"/>
      <c r="Q72" s="129"/>
      <c r="R72" s="130"/>
      <c r="U72" s="127"/>
      <c r="V72" s="121"/>
    </row>
    <row r="73" spans="2:22" s="13" customFormat="1" hidden="1">
      <c r="B73" s="122" t="s">
        <v>219</v>
      </c>
      <c r="C73" s="437"/>
      <c r="D73" s="124">
        <f>'5.  2015-2027 LRAM'!AE586</f>
        <v>0</v>
      </c>
      <c r="E73" s="124">
        <f>'5.  2015-2027 LRAM'!AF586</f>
        <v>0</v>
      </c>
      <c r="F73" s="124">
        <f>'5.  2015-2027 LRAM'!AG586</f>
        <v>0</v>
      </c>
      <c r="G73" s="124">
        <f>'5.  2015-2027 LRAM'!AH586</f>
        <v>0</v>
      </c>
      <c r="H73" s="124">
        <f>'5.  2015-2027 LRAM'!AI586</f>
        <v>0</v>
      </c>
      <c r="I73" s="124">
        <f>'5.  2015-2027 LRAM'!AJ586</f>
        <v>0</v>
      </c>
      <c r="J73" s="124">
        <f>'5.  2015-2027 LRAM'!AK586</f>
        <v>0</v>
      </c>
      <c r="K73" s="124">
        <f>'5.  2015-2027 LRAM'!AL586</f>
        <v>0</v>
      </c>
      <c r="L73" s="124">
        <f>'5.  2015-2027 LRAM'!AM586</f>
        <v>0</v>
      </c>
      <c r="M73" s="124">
        <f>'5.  2015-2027 LRAM'!AN586</f>
        <v>0</v>
      </c>
      <c r="N73" s="124">
        <f>'5.  2015-2027 LRAM'!AO586</f>
        <v>0</v>
      </c>
      <c r="O73" s="124">
        <f>'5.  2015-2027 LRAM'!AP586</f>
        <v>0</v>
      </c>
      <c r="P73" s="124">
        <f>'5.  2015-2027 LRAM'!AQ586</f>
        <v>0</v>
      </c>
      <c r="Q73" s="124">
        <f>'5.  2015-2027 LRAM'!AR586</f>
        <v>0</v>
      </c>
      <c r="R73" s="125">
        <f>SUM(D73:Q73)</f>
        <v>0</v>
      </c>
      <c r="U73" s="120"/>
      <c r="V73" s="121"/>
    </row>
    <row r="74" spans="2:22" s="13" customFormat="1" hidden="1">
      <c r="B74" s="122" t="s">
        <v>220</v>
      </c>
      <c r="C74" s="123"/>
      <c r="D74" s="124">
        <f>-'5.  2015-2027 LRAM'!AE587</f>
        <v>0</v>
      </c>
      <c r="E74" s="124">
        <f>-'5.  2015-2027 LRAM'!AF587</f>
        <v>0</v>
      </c>
      <c r="F74" s="124">
        <f>-'5.  2015-2027 LRAM'!AG587</f>
        <v>0</v>
      </c>
      <c r="G74" s="124">
        <f>-'5.  2015-2027 LRAM'!AH587</f>
        <v>0</v>
      </c>
      <c r="H74" s="124">
        <f>-'5.  2015-2027 LRAM'!AI587</f>
        <v>0</v>
      </c>
      <c r="I74" s="124">
        <f>-'5.  2015-2027 LRAM'!AJ587</f>
        <v>0</v>
      </c>
      <c r="J74" s="124">
        <f>-'5.  2015-2027 LRAM'!AK587</f>
        <v>0</v>
      </c>
      <c r="K74" s="124">
        <f>-'5.  2015-2027 LRAM'!AL587</f>
        <v>0</v>
      </c>
      <c r="L74" s="124">
        <f>-'5.  2015-2027 LRAM'!AM587</f>
        <v>0</v>
      </c>
      <c r="M74" s="124">
        <f>-'5.  2015-2027 LRAM'!AN587</f>
        <v>0</v>
      </c>
      <c r="N74" s="124">
        <f>-'5.  2015-2027 LRAM'!AO587</f>
        <v>0</v>
      </c>
      <c r="O74" s="124">
        <f>-'5.  2015-2027 LRAM'!AP587</f>
        <v>0</v>
      </c>
      <c r="P74" s="124">
        <f>-'5.  2015-2027 LRAM'!AQ587</f>
        <v>0</v>
      </c>
      <c r="Q74" s="124">
        <f>-'5.  2015-2027 LRAM'!AR587</f>
        <v>0</v>
      </c>
      <c r="R74" s="125">
        <f>SUM(D74:Q74)</f>
        <v>0</v>
      </c>
      <c r="S74" s="126"/>
      <c r="U74" s="120"/>
      <c r="V74" s="121"/>
    </row>
    <row r="75" spans="2:22" s="107" customFormat="1" hidden="1">
      <c r="B75" s="505" t="s">
        <v>208</v>
      </c>
      <c r="C75" s="502"/>
      <c r="D75" s="128"/>
      <c r="E75" s="128"/>
      <c r="F75" s="128"/>
      <c r="G75" s="128"/>
      <c r="H75" s="128"/>
      <c r="I75" s="128"/>
      <c r="J75" s="128"/>
      <c r="K75" s="129"/>
      <c r="L75" s="129"/>
      <c r="M75" s="129"/>
      <c r="N75" s="129"/>
      <c r="O75" s="129"/>
      <c r="P75" s="129"/>
      <c r="Q75" s="129"/>
      <c r="R75" s="130"/>
      <c r="U75" s="127"/>
      <c r="V75" s="121"/>
    </row>
    <row r="76" spans="2:22" s="13" customFormat="1" hidden="1">
      <c r="B76" s="122" t="s">
        <v>221</v>
      </c>
      <c r="C76" s="437"/>
      <c r="D76" s="124">
        <f>'5.  2015-2027 LRAM'!AE777</f>
        <v>0</v>
      </c>
      <c r="E76" s="124">
        <f>'5.  2015-2027 LRAM'!AF777</f>
        <v>0</v>
      </c>
      <c r="F76" s="124">
        <f>'5.  2015-2027 LRAM'!AG777</f>
        <v>0</v>
      </c>
      <c r="G76" s="124">
        <f>'5.  2015-2027 LRAM'!AH777</f>
        <v>0</v>
      </c>
      <c r="H76" s="124">
        <f>'5.  2015-2027 LRAM'!AI777</f>
        <v>0</v>
      </c>
      <c r="I76" s="124">
        <f>'5.  2015-2027 LRAM'!AJ777</f>
        <v>0</v>
      </c>
      <c r="J76" s="124">
        <f>'5.  2015-2027 LRAM'!AK777</f>
        <v>0</v>
      </c>
      <c r="K76" s="124">
        <f>'5.  2015-2027 LRAM'!AL777</f>
        <v>0</v>
      </c>
      <c r="L76" s="124">
        <f>'5.  2015-2027 LRAM'!AM777</f>
        <v>0</v>
      </c>
      <c r="M76" s="124">
        <f>'5.  2015-2027 LRAM'!AN777</f>
        <v>0</v>
      </c>
      <c r="N76" s="124">
        <f>'5.  2015-2027 LRAM'!AO777</f>
        <v>0</v>
      </c>
      <c r="O76" s="124">
        <f>'5.  2015-2027 LRAM'!AP777</f>
        <v>0</v>
      </c>
      <c r="P76" s="124">
        <f>'5.  2015-2027 LRAM'!AQ777</f>
        <v>0</v>
      </c>
      <c r="Q76" s="124">
        <f>'5.  2015-2027 LRAM'!AR777</f>
        <v>0</v>
      </c>
      <c r="R76" s="125">
        <f>SUM(D76:Q76)</f>
        <v>0</v>
      </c>
      <c r="U76" s="120"/>
      <c r="V76" s="121"/>
    </row>
    <row r="77" spans="2:22" s="13" customFormat="1" ht="16.5" hidden="1" customHeight="1">
      <c r="B77" s="122" t="s">
        <v>222</v>
      </c>
      <c r="C77" s="123"/>
      <c r="D77" s="124">
        <f>-'5.  2015-2027 LRAM'!AE778</f>
        <v>0</v>
      </c>
      <c r="E77" s="124">
        <f>-'5.  2015-2027 LRAM'!AF778</f>
        <v>0</v>
      </c>
      <c r="F77" s="124">
        <f>-'5.  2015-2027 LRAM'!AG778</f>
        <v>0</v>
      </c>
      <c r="G77" s="124">
        <f>-'5.  2015-2027 LRAM'!AH778</f>
        <v>0</v>
      </c>
      <c r="H77" s="124">
        <f>-'5.  2015-2027 LRAM'!AI778</f>
        <v>0</v>
      </c>
      <c r="I77" s="124">
        <f>-'5.  2015-2027 LRAM'!AJ778</f>
        <v>0</v>
      </c>
      <c r="J77" s="124">
        <f>-'5.  2015-2027 LRAM'!AK778</f>
        <v>0</v>
      </c>
      <c r="K77" s="124">
        <f>-'5.  2015-2027 LRAM'!AL778</f>
        <v>0</v>
      </c>
      <c r="L77" s="124">
        <f>-'5.  2015-2027 LRAM'!AM778</f>
        <v>0</v>
      </c>
      <c r="M77" s="124">
        <f>-'5.  2015-2027 LRAM'!AN778</f>
        <v>0</v>
      </c>
      <c r="N77" s="124">
        <f>-'5.  2015-2027 LRAM'!AO778</f>
        <v>0</v>
      </c>
      <c r="O77" s="124">
        <f>-'5.  2015-2027 LRAM'!AP778</f>
        <v>0</v>
      </c>
      <c r="P77" s="124">
        <f>-'5.  2015-2027 LRAM'!AQ778</f>
        <v>0</v>
      </c>
      <c r="Q77" s="124">
        <f>-'5.  2015-2027 LRAM'!AR778</f>
        <v>0</v>
      </c>
      <c r="R77" s="125">
        <f>SUM(D77:Q77)</f>
        <v>0</v>
      </c>
      <c r="S77" s="126"/>
      <c r="U77" s="120"/>
      <c r="V77" s="121"/>
    </row>
    <row r="78" spans="2:22" s="107" customFormat="1" hidden="1">
      <c r="B78" s="505" t="s">
        <v>208</v>
      </c>
      <c r="C78" s="502"/>
      <c r="D78" s="128"/>
      <c r="E78" s="128"/>
      <c r="F78" s="128"/>
      <c r="G78" s="128"/>
      <c r="H78" s="128"/>
      <c r="I78" s="128"/>
      <c r="J78" s="128"/>
      <c r="K78" s="129"/>
      <c r="L78" s="129"/>
      <c r="M78" s="129"/>
      <c r="N78" s="129"/>
      <c r="O78" s="129"/>
      <c r="P78" s="129"/>
      <c r="Q78" s="129"/>
      <c r="R78" s="130"/>
      <c r="U78" s="127"/>
      <c r="V78" s="121"/>
    </row>
    <row r="79" spans="2:22" s="13" customFormat="1" hidden="1">
      <c r="B79" s="122" t="s">
        <v>223</v>
      </c>
      <c r="C79" s="123"/>
      <c r="D79" s="124">
        <f>'5.  2015-2027 LRAM'!AE973</f>
        <v>0</v>
      </c>
      <c r="E79" s="124">
        <f>'5.  2015-2027 LRAM'!AF973</f>
        <v>0</v>
      </c>
      <c r="F79" s="124">
        <f>'5.  2015-2027 LRAM'!AG973</f>
        <v>0</v>
      </c>
      <c r="G79" s="124">
        <f>'5.  2015-2027 LRAM'!AH973</f>
        <v>0</v>
      </c>
      <c r="H79" s="124">
        <f>'5.  2015-2027 LRAM'!AI973</f>
        <v>0</v>
      </c>
      <c r="I79" s="124">
        <f>'5.  2015-2027 LRAM'!AJ973</f>
        <v>0</v>
      </c>
      <c r="J79" s="124">
        <f>'5.  2015-2027 LRAM'!AK973</f>
        <v>0</v>
      </c>
      <c r="K79" s="124">
        <f>'5.  2015-2027 LRAM'!AL973</f>
        <v>0</v>
      </c>
      <c r="L79" s="124">
        <f>'5.  2015-2027 LRAM'!AM973</f>
        <v>0</v>
      </c>
      <c r="M79" s="124">
        <f>'5.  2015-2027 LRAM'!AN973</f>
        <v>0</v>
      </c>
      <c r="N79" s="124">
        <f>'5.  2015-2027 LRAM'!AO973</f>
        <v>0</v>
      </c>
      <c r="O79" s="124">
        <f>'5.  2015-2027 LRAM'!AP973</f>
        <v>0</v>
      </c>
      <c r="P79" s="124">
        <f>'5.  2015-2027 LRAM'!AQ973</f>
        <v>0</v>
      </c>
      <c r="Q79" s="124">
        <f>'5.  2015-2027 LRAM'!AR973</f>
        <v>0</v>
      </c>
      <c r="R79" s="125">
        <f>SUM(D79:Q79)</f>
        <v>0</v>
      </c>
      <c r="U79" s="120"/>
      <c r="V79" s="121"/>
    </row>
    <row r="80" spans="2:22" s="13" customFormat="1" hidden="1">
      <c r="B80" s="122" t="s">
        <v>224</v>
      </c>
      <c r="C80" s="123"/>
      <c r="D80" s="124">
        <f>-'5.  2015-2027 LRAM'!AE974</f>
        <v>0</v>
      </c>
      <c r="E80" s="124">
        <f>-'5.  2015-2027 LRAM'!AF974</f>
        <v>0</v>
      </c>
      <c r="F80" s="124">
        <f>-'5.  2015-2027 LRAM'!AG974</f>
        <v>0</v>
      </c>
      <c r="G80" s="124">
        <f>-'5.  2015-2027 LRAM'!AH974</f>
        <v>0</v>
      </c>
      <c r="H80" s="124">
        <f>-'5.  2015-2027 LRAM'!AI974</f>
        <v>0</v>
      </c>
      <c r="I80" s="124">
        <f>-'5.  2015-2027 LRAM'!AJ974</f>
        <v>0</v>
      </c>
      <c r="J80" s="124">
        <f>-'5.  2015-2027 LRAM'!AK974</f>
        <v>0</v>
      </c>
      <c r="K80" s="124">
        <f>-'5.  2015-2027 LRAM'!AL974</f>
        <v>0</v>
      </c>
      <c r="L80" s="124">
        <f>-'5.  2015-2027 LRAM'!AM974</f>
        <v>0</v>
      </c>
      <c r="M80" s="124">
        <f>-'5.  2015-2027 LRAM'!AN974</f>
        <v>0</v>
      </c>
      <c r="N80" s="124">
        <f>-'5.  2015-2027 LRAM'!AO974</f>
        <v>0</v>
      </c>
      <c r="O80" s="124">
        <f>-'5.  2015-2027 LRAM'!AP974</f>
        <v>0</v>
      </c>
      <c r="P80" s="124">
        <f>-'5.  2015-2027 LRAM'!AQ974</f>
        <v>0</v>
      </c>
      <c r="Q80" s="124">
        <f>-'5.  2015-2027 LRAM'!AR974</f>
        <v>0</v>
      </c>
      <c r="R80" s="125">
        <f>SUM(D80:Q80)</f>
        <v>0</v>
      </c>
      <c r="S80" s="126"/>
      <c r="U80" s="120"/>
      <c r="V80" s="121"/>
    </row>
    <row r="81" spans="2:22" s="107" customFormat="1" hidden="1">
      <c r="B81" s="505" t="s">
        <v>208</v>
      </c>
      <c r="C81" s="502"/>
      <c r="D81" s="128"/>
      <c r="E81" s="128"/>
      <c r="F81" s="128"/>
      <c r="G81" s="128"/>
      <c r="H81" s="128"/>
      <c r="I81" s="128"/>
      <c r="J81" s="128"/>
      <c r="K81" s="129"/>
      <c r="L81" s="129"/>
      <c r="M81" s="129"/>
      <c r="N81" s="129"/>
      <c r="O81" s="129"/>
      <c r="P81" s="129"/>
      <c r="Q81" s="129"/>
      <c r="R81" s="130"/>
      <c r="U81" s="127"/>
      <c r="V81" s="121"/>
    </row>
    <row r="82" spans="2:22" s="13" customFormat="1" hidden="1">
      <c r="B82" s="122" t="s">
        <v>225</v>
      </c>
      <c r="C82" s="437"/>
      <c r="D82" s="124">
        <f>'5.  2015-2027 LRAM'!AE1182</f>
        <v>0</v>
      </c>
      <c r="E82" s="124">
        <f>'5.  2015-2027 LRAM'!AF1182</f>
        <v>0</v>
      </c>
      <c r="F82" s="124">
        <f>'5.  2015-2027 LRAM'!AG1182</f>
        <v>0</v>
      </c>
      <c r="G82" s="124">
        <f>'5.  2015-2027 LRAM'!AH1182</f>
        <v>0</v>
      </c>
      <c r="H82" s="124">
        <f>'5.  2015-2027 LRAM'!AI1182</f>
        <v>0</v>
      </c>
      <c r="I82" s="124">
        <f>'5.  2015-2027 LRAM'!AJ1182</f>
        <v>0</v>
      </c>
      <c r="J82" s="124">
        <f>'5.  2015-2027 LRAM'!AK1182</f>
        <v>0</v>
      </c>
      <c r="K82" s="124">
        <f>'5.  2015-2027 LRAM'!AL1182</f>
        <v>0</v>
      </c>
      <c r="L82" s="124">
        <f>'5.  2015-2027 LRAM'!AM1182</f>
        <v>0</v>
      </c>
      <c r="M82" s="124">
        <f>'5.  2015-2027 LRAM'!AN1182</f>
        <v>0</v>
      </c>
      <c r="N82" s="124">
        <f>'5.  2015-2027 LRAM'!AO1182</f>
        <v>0</v>
      </c>
      <c r="O82" s="124">
        <f>'5.  2015-2027 LRAM'!AP1182</f>
        <v>0</v>
      </c>
      <c r="P82" s="124">
        <f>'5.  2015-2027 LRAM'!AQ1182</f>
        <v>0</v>
      </c>
      <c r="Q82" s="124">
        <f>'5.  2015-2027 LRAM'!AR1182</f>
        <v>0</v>
      </c>
      <c r="R82" s="125">
        <f>SUM(D82:Q82)</f>
        <v>0</v>
      </c>
      <c r="U82" s="120"/>
      <c r="V82" s="121"/>
    </row>
    <row r="83" spans="2:22" s="13" customFormat="1" hidden="1">
      <c r="B83" s="122" t="s">
        <v>226</v>
      </c>
      <c r="C83" s="123"/>
      <c r="D83" s="124">
        <f>-'5.  2015-2027 LRAM'!AE1183</f>
        <v>0</v>
      </c>
      <c r="E83" s="124">
        <f>-'5.  2015-2027 LRAM'!AF1183</f>
        <v>0</v>
      </c>
      <c r="F83" s="124">
        <f>-'5.  2015-2027 LRAM'!AG1183</f>
        <v>0</v>
      </c>
      <c r="G83" s="124">
        <f>-'5.  2015-2027 LRAM'!AH1183</f>
        <v>0</v>
      </c>
      <c r="H83" s="124">
        <f>-'5.  2015-2027 LRAM'!AI1183</f>
        <v>0</v>
      </c>
      <c r="I83" s="124">
        <f>-'5.  2015-2027 LRAM'!AJ1183</f>
        <v>0</v>
      </c>
      <c r="J83" s="124">
        <f>-'5.  2015-2027 LRAM'!AK1183</f>
        <v>0</v>
      </c>
      <c r="K83" s="124">
        <f>-'5.  2015-2027 LRAM'!AL1183</f>
        <v>0</v>
      </c>
      <c r="L83" s="124">
        <f>-'5.  2015-2027 LRAM'!AM1183</f>
        <v>0</v>
      </c>
      <c r="M83" s="124">
        <f>-'5.  2015-2027 LRAM'!AN1183</f>
        <v>0</v>
      </c>
      <c r="N83" s="124">
        <f>-'5.  2015-2027 LRAM'!AO1183</f>
        <v>0</v>
      </c>
      <c r="O83" s="124">
        <f>-'5.  2015-2027 LRAM'!AP1183</f>
        <v>0</v>
      </c>
      <c r="P83" s="124">
        <f>-'5.  2015-2027 LRAM'!AQ1183</f>
        <v>0</v>
      </c>
      <c r="Q83" s="124">
        <f>-'5.  2015-2027 LRAM'!AR1183</f>
        <v>0</v>
      </c>
      <c r="R83" s="125">
        <f>SUM(D83:Q83)</f>
        <v>0</v>
      </c>
      <c r="S83" s="126"/>
      <c r="U83" s="120"/>
      <c r="V83" s="121"/>
    </row>
    <row r="84" spans="2:22" s="107" customFormat="1">
      <c r="B84" s="505" t="s">
        <v>208</v>
      </c>
      <c r="C84" s="502"/>
      <c r="D84" s="128"/>
      <c r="E84" s="128"/>
      <c r="F84" s="128"/>
      <c r="G84" s="128"/>
      <c r="H84" s="128"/>
      <c r="I84" s="128"/>
      <c r="J84" s="128"/>
      <c r="K84" s="129"/>
      <c r="L84" s="129"/>
      <c r="M84" s="129"/>
      <c r="N84" s="129"/>
      <c r="O84" s="129"/>
      <c r="P84" s="129"/>
      <c r="Q84" s="129"/>
      <c r="R84" s="130"/>
      <c r="U84" s="127"/>
      <c r="V84" s="121"/>
    </row>
    <row r="85" spans="2:22" s="13" customFormat="1">
      <c r="B85" s="122" t="s">
        <v>227</v>
      </c>
      <c r="C85" s="437"/>
      <c r="D85" s="124">
        <f>'5.  2015-2027 LRAM'!AE1404</f>
        <v>0</v>
      </c>
      <c r="E85" s="124">
        <f>'5.  2015-2027 LRAM'!AF1404</f>
        <v>300260.94950399996</v>
      </c>
      <c r="F85" s="124">
        <f>'5.  2015-2027 LRAM'!AG1404</f>
        <v>330498.24392699997</v>
      </c>
      <c r="G85" s="124">
        <f>'5.  2015-2027 LRAM'!AH1404</f>
        <v>128233.94939976002</v>
      </c>
      <c r="H85" s="124">
        <f>'5.  2015-2027 LRAM'!AI1404</f>
        <v>19771.080996240002</v>
      </c>
      <c r="I85" s="124">
        <f>'5.  2015-2027 LRAM'!AJ1404</f>
        <v>0</v>
      </c>
      <c r="J85" s="124">
        <f>'5.  2015-2027 LRAM'!AK1404</f>
        <v>19130.993999999999</v>
      </c>
      <c r="K85" s="124">
        <f>'5.  2015-2027 LRAM'!AL1404</f>
        <v>0</v>
      </c>
      <c r="L85" s="124">
        <f>'5.  2015-2027 LRAM'!AM1404</f>
        <v>0</v>
      </c>
      <c r="M85" s="124">
        <f>'5.  2015-2027 LRAM'!AN1404</f>
        <v>0</v>
      </c>
      <c r="N85" s="124">
        <f>'5.  2015-2027 LRAM'!AO1404</f>
        <v>0</v>
      </c>
      <c r="O85" s="124">
        <f>'5.  2015-2027 LRAM'!AP1404</f>
        <v>0</v>
      </c>
      <c r="P85" s="124">
        <f>'5.  2015-2027 LRAM'!AQ1404</f>
        <v>0</v>
      </c>
      <c r="Q85" s="124">
        <f>'5.  2015-2027 LRAM'!AR1404</f>
        <v>0</v>
      </c>
      <c r="R85" s="125">
        <f>SUM(D85:Q85)</f>
        <v>797895.21782699996</v>
      </c>
      <c r="U85" s="120"/>
      <c r="V85" s="121"/>
    </row>
    <row r="86" spans="2:22" s="13" customFormat="1">
      <c r="B86" s="122" t="s">
        <v>228</v>
      </c>
      <c r="C86" s="123"/>
      <c r="D86" s="124">
        <f>-'5.  2015-2027 LRAM'!AE1405</f>
        <v>0</v>
      </c>
      <c r="E86" s="124">
        <f>-'5.  2015-2027 LRAM'!AF1405</f>
        <v>-336094.59532800002</v>
      </c>
      <c r="F86" s="124">
        <f>-'5.  2015-2027 LRAM'!AG1405</f>
        <v>-338269.2795</v>
      </c>
      <c r="G86" s="124">
        <f>-'5.  2015-2027 LRAM'!AH1405</f>
        <v>-324989.70419999998</v>
      </c>
      <c r="H86" s="124">
        <f>-'5.  2015-2027 LRAM'!AI1405</f>
        <v>-243396.99860000002</v>
      </c>
      <c r="I86" s="124">
        <f>-'5.  2015-2027 LRAM'!AJ1405</f>
        <v>-1913.0385599999997</v>
      </c>
      <c r="J86" s="124">
        <f>-'5.  2015-2027 LRAM'!AK1405</f>
        <v>-42110.866499999996</v>
      </c>
      <c r="K86" s="124">
        <f>-'5.  2015-2027 LRAM'!AL1405</f>
        <v>0</v>
      </c>
      <c r="L86" s="124">
        <f>-'5.  2015-2027 LRAM'!AM1405</f>
        <v>0</v>
      </c>
      <c r="M86" s="124">
        <f>-'5.  2015-2027 LRAM'!AN1405</f>
        <v>0</v>
      </c>
      <c r="N86" s="124">
        <f>-'5.  2015-2027 LRAM'!AO1405</f>
        <v>0</v>
      </c>
      <c r="O86" s="124">
        <f>-'5.  2015-2027 LRAM'!AP1405</f>
        <v>0</v>
      </c>
      <c r="P86" s="124">
        <f>-'5.  2015-2027 LRAM'!AQ1405</f>
        <v>0</v>
      </c>
      <c r="Q86" s="124">
        <f>-'5.  2015-2027 LRAM'!AR1405</f>
        <v>0</v>
      </c>
      <c r="R86" s="125">
        <f>SUM(D86:Q86)</f>
        <v>-1286774.4826880002</v>
      </c>
      <c r="S86" s="126"/>
      <c r="U86" s="120"/>
      <c r="V86" s="121"/>
    </row>
    <row r="87" spans="2:22" s="107" customFormat="1">
      <c r="B87" s="505" t="s">
        <v>208</v>
      </c>
      <c r="C87" s="502"/>
      <c r="D87" s="128"/>
      <c r="E87" s="128"/>
      <c r="F87" s="128"/>
      <c r="G87" s="128"/>
      <c r="H87" s="128"/>
      <c r="I87" s="128"/>
      <c r="J87" s="128"/>
      <c r="K87" s="129"/>
      <c r="L87" s="129"/>
      <c r="M87" s="129"/>
      <c r="N87" s="129"/>
      <c r="O87" s="129"/>
      <c r="P87" s="129"/>
      <c r="Q87" s="129"/>
      <c r="R87" s="130"/>
      <c r="U87" s="127"/>
      <c r="V87" s="121"/>
    </row>
    <row r="88" spans="2:22" s="13" customFormat="1">
      <c r="B88" s="122" t="s">
        <v>229</v>
      </c>
      <c r="C88" s="437"/>
      <c r="D88" s="124">
        <f>'5.  2015-2027 LRAM'!AE1606</f>
        <v>0</v>
      </c>
      <c r="E88" s="124">
        <f>'5.  2015-2027 LRAM'!AF1606</f>
        <v>416816.23679999996</v>
      </c>
      <c r="F88" s="124">
        <f>'5.  2015-2027 LRAM'!AG1606</f>
        <v>415463.58349440002</v>
      </c>
      <c r="G88" s="124">
        <f>'5.  2015-2027 LRAM'!AH1606</f>
        <v>169641.89443007999</v>
      </c>
      <c r="H88" s="124">
        <f>'5.  2015-2027 LRAM'!AI1606</f>
        <v>25778.125126080002</v>
      </c>
      <c r="I88" s="124">
        <f>'5.  2015-2027 LRAM'!AJ1606</f>
        <v>0</v>
      </c>
      <c r="J88" s="124">
        <f>'5.  2015-2027 LRAM'!AK1606</f>
        <v>36214.480119823442</v>
      </c>
      <c r="K88" s="124">
        <f>'5.  2015-2027 LRAM'!AL1606</f>
        <v>0</v>
      </c>
      <c r="L88" s="124">
        <f>'5.  2015-2027 LRAM'!AM1606</f>
        <v>0</v>
      </c>
      <c r="M88" s="124">
        <f>'5.  2015-2027 LRAM'!AN1606</f>
        <v>0</v>
      </c>
      <c r="N88" s="124">
        <f>'5.  2015-2027 LRAM'!AO1606</f>
        <v>0</v>
      </c>
      <c r="O88" s="124">
        <f>'5.  2015-2027 LRAM'!AP1606</f>
        <v>0</v>
      </c>
      <c r="P88" s="124">
        <f>'5.  2015-2027 LRAM'!AQ1606</f>
        <v>0</v>
      </c>
      <c r="Q88" s="124">
        <f>'5.  2015-2027 LRAM'!AR1606</f>
        <v>0</v>
      </c>
      <c r="R88" s="125">
        <f>SUM(D88:Q88)</f>
        <v>1063914.3199703833</v>
      </c>
      <c r="U88" s="120"/>
      <c r="V88" s="121"/>
    </row>
    <row r="89" spans="2:22" s="13" customFormat="1">
      <c r="B89" s="122" t="s">
        <v>230</v>
      </c>
      <c r="C89" s="123"/>
      <c r="D89" s="124">
        <f>-'5.  2015-2027 LRAM'!AE1607</f>
        <v>0</v>
      </c>
      <c r="E89" s="124">
        <f>-'5.  2015-2027 LRAM'!AF1607</f>
        <v>-352721.85371999996</v>
      </c>
      <c r="F89" s="124">
        <f>-'5.  2015-2027 LRAM'!AG1607</f>
        <v>-358980.05289999995</v>
      </c>
      <c r="G89" s="124">
        <f>-'5.  2015-2027 LRAM'!AH1607</f>
        <v>-348277.34340000001</v>
      </c>
      <c r="H89" s="124">
        <f>-'5.  2015-2027 LRAM'!AI1607</f>
        <v>-262089.19520000002</v>
      </c>
      <c r="I89" s="124">
        <f>-'5.  2015-2027 LRAM'!AJ1607</f>
        <v>-2060.3435880000002</v>
      </c>
      <c r="J89" s="124">
        <f>-'5.  2015-2027 LRAM'!AK1607</f>
        <v>-43825.116600000001</v>
      </c>
      <c r="K89" s="124">
        <f>-'5.  2015-2027 LRAM'!AL1607</f>
        <v>0</v>
      </c>
      <c r="L89" s="124">
        <f>-'5.  2015-2027 LRAM'!AM1607</f>
        <v>0</v>
      </c>
      <c r="M89" s="124">
        <f>-'5.  2015-2027 LRAM'!AN1607</f>
        <v>0</v>
      </c>
      <c r="N89" s="124">
        <f>-'5.  2015-2027 LRAM'!AO1607</f>
        <v>0</v>
      </c>
      <c r="O89" s="124">
        <f>-'5.  2015-2027 LRAM'!AP1607</f>
        <v>0</v>
      </c>
      <c r="P89" s="124">
        <f>-'5.  2015-2027 LRAM'!AQ1607</f>
        <v>0</v>
      </c>
      <c r="Q89" s="124">
        <f>-'5.  2015-2027 LRAM'!AR1607</f>
        <v>0</v>
      </c>
      <c r="R89" s="125">
        <f>SUM(D89:Q89)</f>
        <v>-1367953.9054079999</v>
      </c>
      <c r="S89" s="126"/>
      <c r="U89" s="120"/>
      <c r="V89" s="121"/>
    </row>
    <row r="90" spans="2:22" s="107" customFormat="1">
      <c r="B90" s="505" t="s">
        <v>208</v>
      </c>
      <c r="C90" s="502"/>
      <c r="D90" s="128"/>
      <c r="E90" s="128"/>
      <c r="F90" s="128"/>
      <c r="G90" s="128"/>
      <c r="H90" s="128"/>
      <c r="I90" s="128"/>
      <c r="J90" s="128"/>
      <c r="K90" s="129"/>
      <c r="L90" s="129"/>
      <c r="M90" s="129"/>
      <c r="N90" s="129"/>
      <c r="O90" s="129"/>
      <c r="P90" s="129"/>
      <c r="Q90" s="129"/>
      <c r="R90" s="130"/>
      <c r="U90" s="127"/>
      <c r="V90" s="121"/>
    </row>
    <row r="91" spans="2:22" s="13" customFormat="1">
      <c r="B91" s="122" t="s">
        <v>231</v>
      </c>
      <c r="C91" s="437"/>
      <c r="D91" s="124">
        <f>'5.  2015-2027 LRAM'!AE1815</f>
        <v>0</v>
      </c>
      <c r="E91" s="124">
        <f>'5.  2015-2027 LRAM'!AF1815</f>
        <v>567639.52229500003</v>
      </c>
      <c r="F91" s="124">
        <f>'5.  2015-2027 LRAM'!AG1815</f>
        <v>506991.75905999995</v>
      </c>
      <c r="G91" s="124">
        <f>'5.  2015-2027 LRAM'!AH1815</f>
        <v>214623.79104144004</v>
      </c>
      <c r="H91" s="124">
        <f>'5.  2015-2027 LRAM'!AI1815</f>
        <v>319307.2421568</v>
      </c>
      <c r="I91" s="124">
        <f>'5.  2015-2027 LRAM'!AJ1815</f>
        <v>0</v>
      </c>
      <c r="J91" s="124">
        <f>'5.  2015-2027 LRAM'!AK1815</f>
        <v>45173.37079445448</v>
      </c>
      <c r="K91" s="124">
        <f>'5.  2015-2027 LRAM'!AL1815</f>
        <v>0</v>
      </c>
      <c r="L91" s="124">
        <f>'5.  2015-2027 LRAM'!AM1815</f>
        <v>0</v>
      </c>
      <c r="M91" s="124">
        <f>'5.  2015-2027 LRAM'!AN1815</f>
        <v>0</v>
      </c>
      <c r="N91" s="124">
        <f>'5.  2015-2027 LRAM'!AO1815</f>
        <v>0</v>
      </c>
      <c r="O91" s="124">
        <f>'5.  2015-2027 LRAM'!AP1815</f>
        <v>0</v>
      </c>
      <c r="P91" s="124">
        <f>'5.  2015-2027 LRAM'!AQ1815</f>
        <v>0</v>
      </c>
      <c r="Q91" s="124">
        <f>'5.  2015-2027 LRAM'!AR1815</f>
        <v>0</v>
      </c>
      <c r="R91" s="125">
        <f>'5.  2015-2027 LRAM'!AS1815</f>
        <v>1653735.6853476944</v>
      </c>
      <c r="S91" s="126"/>
      <c r="U91" s="120"/>
      <c r="V91" s="121"/>
    </row>
    <row r="92" spans="2:22" s="13" customFormat="1">
      <c r="B92" s="122" t="s">
        <v>232</v>
      </c>
      <c r="C92" s="123"/>
      <c r="D92" s="124">
        <f>-'5.  2015-2027 LRAM'!AE1816</f>
        <v>0</v>
      </c>
      <c r="E92" s="124">
        <f>-'5.  2015-2027 LRAM'!AF1816</f>
        <v>-367876.52939500002</v>
      </c>
      <c r="F92" s="124">
        <f>-'5.  2015-2027 LRAM'!AG1816</f>
        <v>-378866.72599999997</v>
      </c>
      <c r="G92" s="124">
        <f>-'5.  2015-2027 LRAM'!AH1816</f>
        <v>-370457.21679999999</v>
      </c>
      <c r="H92" s="124">
        <f>-'5.  2015-2027 LRAM'!AI1816</f>
        <v>-280277.61700000003</v>
      </c>
      <c r="I92" s="124">
        <f>-'5.  2015-2027 LRAM'!AJ1816</f>
        <v>-2206.1451059999999</v>
      </c>
      <c r="J92" s="124">
        <f>-'5.  2015-2027 LRAM'!AK1816</f>
        <v>-45802.952300000004</v>
      </c>
      <c r="K92" s="124">
        <f>-'5.  2015-2027 LRAM'!AL1816</f>
        <v>0</v>
      </c>
      <c r="L92" s="124">
        <f>-'5.  2015-2027 LRAM'!AM1816</f>
        <v>0</v>
      </c>
      <c r="M92" s="124">
        <f>-'5.  2015-2027 LRAM'!AN1816</f>
        <v>0</v>
      </c>
      <c r="N92" s="124">
        <f>-'5.  2015-2027 LRAM'!AO1816</f>
        <v>0</v>
      </c>
      <c r="O92" s="124">
        <f>-'5.  2015-2027 LRAM'!AP1816</f>
        <v>0</v>
      </c>
      <c r="P92" s="124">
        <f>-'5.  2015-2027 LRAM'!AQ1816</f>
        <v>0</v>
      </c>
      <c r="Q92" s="124">
        <f>-'5.  2015-2027 LRAM'!AR1816</f>
        <v>0</v>
      </c>
      <c r="R92" s="125">
        <f>-'5.  2015-2027 LRAM'!AS1816</f>
        <v>-1445487.1866009999</v>
      </c>
      <c r="S92" s="126"/>
      <c r="U92" s="120"/>
      <c r="V92" s="121"/>
    </row>
    <row r="93" spans="2:22" s="107" customFormat="1">
      <c r="B93" s="616" t="s">
        <v>208</v>
      </c>
      <c r="C93" s="502"/>
      <c r="D93" s="128"/>
      <c r="E93" s="128"/>
      <c r="F93" s="128"/>
      <c r="G93" s="128"/>
      <c r="H93" s="128"/>
      <c r="I93" s="128"/>
      <c r="J93" s="128"/>
      <c r="K93" s="129"/>
      <c r="L93" s="129"/>
      <c r="M93" s="129"/>
      <c r="N93" s="129"/>
      <c r="O93" s="129"/>
      <c r="P93" s="129"/>
      <c r="Q93" s="129"/>
      <c r="R93" s="130"/>
      <c r="U93" s="127"/>
      <c r="V93" s="121"/>
    </row>
    <row r="94" spans="2:22" s="13" customFormat="1">
      <c r="B94" s="122" t="s">
        <v>233</v>
      </c>
      <c r="C94" s="123"/>
      <c r="D94" s="124">
        <f>'5.  2015-2027 LRAM'!AE2010</f>
        <v>0</v>
      </c>
      <c r="E94" s="124">
        <f>'5.  2015-2027 LRAM'!AF2010</f>
        <v>0</v>
      </c>
      <c r="F94" s="124">
        <f>'5.  2015-2027 LRAM'!AG2010</f>
        <v>0</v>
      </c>
      <c r="G94" s="124">
        <f>'5.  2015-2027 LRAM'!AH2010</f>
        <v>0</v>
      </c>
      <c r="H94" s="124">
        <f>'5.  2015-2027 LRAM'!AI2010</f>
        <v>0</v>
      </c>
      <c r="I94" s="124">
        <f>'5.  2015-2027 LRAM'!AJ2010</f>
        <v>0</v>
      </c>
      <c r="J94" s="124">
        <f>'5.  2015-2027 LRAM'!AK2010</f>
        <v>0</v>
      </c>
      <c r="K94" s="124">
        <f>'5.  2015-2027 LRAM'!AL2010</f>
        <v>0</v>
      </c>
      <c r="L94" s="124">
        <f>'5.  2015-2027 LRAM'!AM2010</f>
        <v>0</v>
      </c>
      <c r="M94" s="124">
        <f>'5.  2015-2027 LRAM'!AN2010</f>
        <v>0</v>
      </c>
      <c r="N94" s="124">
        <f>'5.  2015-2027 LRAM'!AO2010</f>
        <v>0</v>
      </c>
      <c r="O94" s="124">
        <f>'5.  2015-2027 LRAM'!AP2010</f>
        <v>0</v>
      </c>
      <c r="P94" s="124">
        <f>'5.  2015-2027 LRAM'!AQ2010</f>
        <v>0</v>
      </c>
      <c r="Q94" s="124">
        <f>'5.  2015-2027 LRAM'!AR2010</f>
        <v>0</v>
      </c>
      <c r="R94" s="125">
        <f>'5.  2015-2027 LRAM'!AS2010</f>
        <v>0</v>
      </c>
      <c r="S94" s="126"/>
      <c r="U94" s="120"/>
      <c r="V94" s="121"/>
    </row>
    <row r="95" spans="2:22" s="13" customFormat="1">
      <c r="B95" s="122" t="s">
        <v>234</v>
      </c>
      <c r="C95" s="123"/>
      <c r="D95" s="124">
        <f>-'5.  2015-2027 LRAM'!AE2011</f>
        <v>0</v>
      </c>
      <c r="E95" s="124">
        <f>-'5.  2015-2027 LRAM'!AF2011</f>
        <v>0</v>
      </c>
      <c r="F95" s="124">
        <f>-'5.  2015-2027 LRAM'!AG2011</f>
        <v>0</v>
      </c>
      <c r="G95" s="124">
        <f>-'5.  2015-2027 LRAM'!AH2011</f>
        <v>0</v>
      </c>
      <c r="H95" s="124">
        <f>-'5.  2015-2027 LRAM'!AI2011</f>
        <v>0</v>
      </c>
      <c r="I95" s="124">
        <f>-'5.  2015-2027 LRAM'!AJ2011</f>
        <v>0</v>
      </c>
      <c r="J95" s="124">
        <f>-'5.  2015-2027 LRAM'!AK2011</f>
        <v>0</v>
      </c>
      <c r="K95" s="124">
        <f>-'5.  2015-2027 LRAM'!AL2011</f>
        <v>0</v>
      </c>
      <c r="L95" s="124">
        <f>-'5.  2015-2027 LRAM'!AM2011</f>
        <v>0</v>
      </c>
      <c r="M95" s="124">
        <f>-'5.  2015-2027 LRAM'!AN2011</f>
        <v>0</v>
      </c>
      <c r="N95" s="124">
        <f>-'5.  2015-2027 LRAM'!AO2011</f>
        <v>0</v>
      </c>
      <c r="O95" s="124">
        <f>-'5.  2015-2027 LRAM'!AP2011</f>
        <v>0</v>
      </c>
      <c r="P95" s="124">
        <f>-'5.  2015-2027 LRAM'!AQ2011</f>
        <v>0</v>
      </c>
      <c r="Q95" s="124">
        <f>-'5.  2015-2027 LRAM'!AR2011</f>
        <v>0</v>
      </c>
      <c r="R95" s="125">
        <f>-'5.  2015-2027 LRAM'!AS2011</f>
        <v>0</v>
      </c>
      <c r="S95" s="126"/>
      <c r="U95" s="120"/>
      <c r="V95" s="121"/>
    </row>
    <row r="96" spans="2:22" s="107" customFormat="1">
      <c r="B96" s="616" t="s">
        <v>208</v>
      </c>
      <c r="C96" s="502"/>
      <c r="D96" s="128"/>
      <c r="E96" s="128"/>
      <c r="F96" s="128"/>
      <c r="G96" s="128"/>
      <c r="H96" s="128"/>
      <c r="I96" s="128"/>
      <c r="J96" s="128"/>
      <c r="K96" s="129"/>
      <c r="L96" s="129"/>
      <c r="M96" s="129"/>
      <c r="N96" s="129"/>
      <c r="O96" s="129"/>
      <c r="P96" s="129"/>
      <c r="Q96" s="129"/>
      <c r="R96" s="130"/>
      <c r="U96" s="127"/>
      <c r="V96" s="121"/>
    </row>
    <row r="97" spans="2:22" s="13" customFormat="1" ht="20.25" customHeight="1">
      <c r="B97" s="503" t="s">
        <v>235</v>
      </c>
      <c r="C97" s="502"/>
      <c r="D97" s="547">
        <f>'6.  Carrying Charges'!I207</f>
        <v>0</v>
      </c>
      <c r="E97" s="547">
        <f>'6.  Carrying Charges'!J207</f>
        <v>6191.8471905785209</v>
      </c>
      <c r="F97" s="547">
        <f>'6.  Carrying Charges'!K207</f>
        <v>6033.6766402588028</v>
      </c>
      <c r="G97" s="547">
        <f>'6.  Carrying Charges'!L207</f>
        <v>-29121.161441548891</v>
      </c>
      <c r="H97" s="547">
        <f>'6.  Carrying Charges'!M207</f>
        <v>-30032.541716993557</v>
      </c>
      <c r="I97" s="547">
        <f>'6.  Carrying Charges'!N207</f>
        <v>-319.89176589786257</v>
      </c>
      <c r="J97" s="547">
        <f>'6.  Carrying Charges'!O207</f>
        <v>-2151.5480102602901</v>
      </c>
      <c r="K97" s="547">
        <f>'6.  Carrying Charges'!P207</f>
        <v>0</v>
      </c>
      <c r="L97" s="547">
        <f>'6.  Carrying Charges'!Q207</f>
        <v>0</v>
      </c>
      <c r="M97" s="547">
        <f>'6.  Carrying Charges'!R207</f>
        <v>0</v>
      </c>
      <c r="N97" s="547">
        <f>'6.  Carrying Charges'!S207</f>
        <v>0</v>
      </c>
      <c r="O97" s="547">
        <f>'6.  Carrying Charges'!T207</f>
        <v>0</v>
      </c>
      <c r="P97" s="547">
        <f>'6.  Carrying Charges'!U207</f>
        <v>0</v>
      </c>
      <c r="Q97" s="547">
        <f>'6.  Carrying Charges'!V207</f>
        <v>0</v>
      </c>
      <c r="R97" s="803">
        <f>'6.  Carrying Charges'!W207</f>
        <v>-49399.61910386329</v>
      </c>
      <c r="U97" s="120"/>
      <c r="V97" s="121"/>
    </row>
    <row r="98" spans="2:22" s="13" customFormat="1" ht="36.6" customHeight="1">
      <c r="B98" s="623" t="s">
        <v>236</v>
      </c>
      <c r="C98" s="504"/>
      <c r="D98" s="756">
        <f>SUM(D55:D95)+D97</f>
        <v>0</v>
      </c>
      <c r="E98" s="756">
        <f t="shared" ref="E98:R98" si="2">SUM(E55:E95)+E97</f>
        <v>234215.57734657847</v>
      </c>
      <c r="F98" s="756">
        <f t="shared" si="2"/>
        <v>182871.20472165884</v>
      </c>
      <c r="G98" s="756">
        <f t="shared" si="2"/>
        <v>-560345.79097026878</v>
      </c>
      <c r="H98" s="756">
        <f t="shared" si="2"/>
        <v>-450939.90423787362</v>
      </c>
      <c r="I98" s="756">
        <f t="shared" si="2"/>
        <v>-6499.4190198978622</v>
      </c>
      <c r="J98" s="756">
        <f t="shared" si="2"/>
        <v>-33371.63849598237</v>
      </c>
      <c r="K98" s="756">
        <f t="shared" si="2"/>
        <v>0</v>
      </c>
      <c r="L98" s="756">
        <f t="shared" si="2"/>
        <v>0</v>
      </c>
      <c r="M98" s="756">
        <f t="shared" si="2"/>
        <v>0</v>
      </c>
      <c r="N98" s="756">
        <f t="shared" si="2"/>
        <v>0</v>
      </c>
      <c r="O98" s="756">
        <f t="shared" si="2"/>
        <v>0</v>
      </c>
      <c r="P98" s="756">
        <f t="shared" si="2"/>
        <v>0</v>
      </c>
      <c r="Q98" s="756">
        <f t="shared" si="2"/>
        <v>0</v>
      </c>
      <c r="R98" s="756">
        <f t="shared" si="2"/>
        <v>-634069.97065578552</v>
      </c>
      <c r="U98" s="120"/>
      <c r="V98" s="121"/>
    </row>
    <row r="99" spans="2:22" s="107" customFormat="1">
      <c r="B99" s="124"/>
      <c r="C99" s="124"/>
      <c r="D99" s="124"/>
      <c r="E99" s="124"/>
      <c r="F99" s="124"/>
      <c r="G99" s="124"/>
      <c r="H99" s="124"/>
      <c r="I99" s="124"/>
      <c r="J99" s="124"/>
      <c r="K99" s="124"/>
      <c r="L99" s="124"/>
      <c r="M99" s="124"/>
      <c r="N99" s="124"/>
      <c r="O99" s="124"/>
      <c r="P99" s="124"/>
      <c r="Q99" s="124"/>
      <c r="R99" s="124"/>
      <c r="U99" s="127"/>
      <c r="V99" s="121"/>
    </row>
    <row r="100" spans="2:22" s="107" customFormat="1" ht="16.2" thickBot="1">
      <c r="B100" s="124"/>
      <c r="C100" s="124"/>
      <c r="D100" s="124"/>
      <c r="E100" s="124"/>
      <c r="F100" s="124"/>
      <c r="G100" s="124"/>
      <c r="H100" s="124"/>
      <c r="I100" s="124"/>
      <c r="J100" s="124"/>
      <c r="K100" s="124"/>
      <c r="L100" s="124"/>
      <c r="M100" s="124"/>
      <c r="N100" s="124"/>
      <c r="O100" s="124"/>
      <c r="P100" s="124"/>
      <c r="Q100" s="124"/>
      <c r="R100" s="124"/>
      <c r="U100" s="127"/>
      <c r="V100" s="121"/>
    </row>
    <row r="101" spans="2:22" s="107" customFormat="1" ht="29.1" customHeight="1" thickBot="1">
      <c r="B101" s="659" t="s">
        <v>237</v>
      </c>
      <c r="C101" s="660"/>
      <c r="D101" s="660"/>
      <c r="E101" s="661"/>
      <c r="F101" s="661"/>
      <c r="G101" s="661"/>
      <c r="H101" s="661"/>
      <c r="I101" s="661"/>
      <c r="J101" s="661"/>
      <c r="K101" s="661"/>
      <c r="L101" s="662"/>
      <c r="M101" s="124"/>
      <c r="N101" s="124"/>
      <c r="O101" s="124"/>
      <c r="P101" s="124"/>
      <c r="Q101" s="124"/>
      <c r="R101" s="124"/>
      <c r="U101" s="127"/>
      <c r="V101" s="121"/>
    </row>
    <row r="102" spans="2:22" s="107" customFormat="1" ht="59.1" customHeight="1">
      <c r="B102" s="884" t="s">
        <v>238</v>
      </c>
      <c r="C102" s="884"/>
      <c r="D102" s="884"/>
      <c r="E102" s="884"/>
      <c r="F102" s="884"/>
      <c r="G102" s="884"/>
      <c r="H102" s="884"/>
      <c r="I102" s="884"/>
      <c r="J102" s="884"/>
      <c r="K102" s="884"/>
      <c r="L102" s="884"/>
      <c r="M102" s="668"/>
      <c r="N102" s="668"/>
      <c r="O102" s="668"/>
      <c r="P102" s="668"/>
      <c r="Q102" s="668"/>
      <c r="R102" s="668"/>
      <c r="U102" s="127"/>
      <c r="V102" s="121"/>
    </row>
    <row r="103" spans="2:22" s="107" customFormat="1" ht="27.6" customHeight="1">
      <c r="B103" s="885" t="s">
        <v>239</v>
      </c>
      <c r="C103" s="885"/>
      <c r="D103" s="885"/>
      <c r="E103" s="885"/>
      <c r="F103" s="885"/>
      <c r="G103" s="885"/>
      <c r="H103" s="885"/>
      <c r="I103" s="885"/>
      <c r="J103" s="885"/>
      <c r="K103" s="885"/>
      <c r="L103" s="885"/>
      <c r="M103" s="668"/>
      <c r="N103" s="668"/>
      <c r="O103" s="668"/>
      <c r="P103" s="668"/>
      <c r="Q103" s="668"/>
      <c r="R103" s="668"/>
      <c r="U103" s="127"/>
      <c r="V103" s="121"/>
    </row>
    <row r="104" spans="2:22" s="107" customFormat="1" ht="33.6" customHeight="1">
      <c r="B104" s="885" t="s">
        <v>240</v>
      </c>
      <c r="C104" s="885"/>
      <c r="D104" s="885"/>
      <c r="E104" s="885"/>
      <c r="F104" s="885"/>
      <c r="G104" s="885"/>
      <c r="H104" s="885"/>
      <c r="I104" s="885"/>
      <c r="J104" s="885"/>
      <c r="K104" s="885"/>
      <c r="L104" s="885"/>
      <c r="M104" s="145"/>
      <c r="N104" s="145"/>
      <c r="O104" s="145"/>
      <c r="P104" s="145"/>
      <c r="Q104" s="145"/>
      <c r="R104" s="145"/>
      <c r="U104" s="127"/>
      <c r="V104" s="121"/>
    </row>
    <row r="105" spans="2:22" ht="12" customHeight="1">
      <c r="B105" s="91"/>
      <c r="C105" s="91"/>
      <c r="D105" s="91"/>
      <c r="E105" s="485"/>
      <c r="F105" s="22"/>
      <c r="G105" s="22"/>
      <c r="H105" s="22"/>
      <c r="I105" s="22"/>
      <c r="J105" s="22"/>
      <c r="K105" s="22"/>
      <c r="L105" s="22"/>
      <c r="M105" s="22"/>
      <c r="N105" s="22"/>
      <c r="O105" s="22"/>
      <c r="P105" s="22"/>
      <c r="Q105" s="22"/>
      <c r="R105" s="22"/>
      <c r="U105" s="14"/>
      <c r="V105" s="11"/>
    </row>
    <row r="106" spans="2:22" s="13" customFormat="1" ht="63" customHeight="1">
      <c r="B106" s="648" t="s">
        <v>204</v>
      </c>
      <c r="C106" s="648" t="s">
        <v>205</v>
      </c>
      <c r="D106" s="106" t="str">
        <f>IF($B$30&lt;&gt;"",$B$30,"")</f>
        <v>Residential</v>
      </c>
      <c r="E106" s="106" t="str">
        <f>IF($B$31&lt;&gt;"",$B$31,"")</f>
        <v>GS&lt;50 kW</v>
      </c>
      <c r="F106" s="106" t="str">
        <f>IF($B$32&lt;&gt;"",$B$32,"")</f>
        <v>GS 50 TO 1,499 KW</v>
      </c>
      <c r="G106" s="106" t="str">
        <f>IF($B$33&lt;&gt;"",$B$33,"")</f>
        <v>GS 1,500 TO 4,999</v>
      </c>
      <c r="H106" s="106" t="str">
        <f>IF($B$34&lt;&gt;"",$B$34,"")</f>
        <v>Large User</v>
      </c>
      <c r="I106" s="106" t="str">
        <f>IF($B$35&lt;&gt;"",$B$35,"")</f>
        <v>Unmetered Scattered Load</v>
      </c>
      <c r="J106" s="106" t="str">
        <f>IF($B$36&lt;&gt;"",$B$36,"")</f>
        <v>Streetlighting</v>
      </c>
      <c r="K106" s="106" t="str">
        <f>IF($B$37&lt;&gt;"",$B$37,"")</f>
        <v/>
      </c>
      <c r="L106" s="106" t="str">
        <f>IF($B$38&lt;&gt;"",$B$38,"")</f>
        <v/>
      </c>
      <c r="M106" s="106" t="str">
        <f>IF($B$39&lt;&gt;"",$B$39,"")</f>
        <v/>
      </c>
      <c r="N106" s="106" t="str">
        <f>IF($B$40&lt;&gt;"",$B$40,"")</f>
        <v/>
      </c>
      <c r="O106" s="106" t="str">
        <f>IF($B$41&lt;&gt;"",$B$41,"")</f>
        <v/>
      </c>
      <c r="P106" s="106" t="str">
        <f>IF($B$42&lt;&gt;"",$B$42,"")</f>
        <v/>
      </c>
      <c r="Q106" s="106" t="str">
        <f>IF($B$43&lt;&gt;"",$B$43,"")</f>
        <v/>
      </c>
      <c r="R106" s="199" t="s">
        <v>199</v>
      </c>
      <c r="T106" s="107"/>
      <c r="U106" s="115"/>
    </row>
    <row r="107" spans="2:22" s="107" customFormat="1">
      <c r="B107" s="679" t="s">
        <v>208</v>
      </c>
      <c r="C107" s="547"/>
      <c r="D107" s="680"/>
      <c r="E107" s="680"/>
      <c r="F107" s="680"/>
      <c r="G107" s="680"/>
      <c r="H107" s="680"/>
      <c r="I107" s="680"/>
      <c r="J107" s="680"/>
      <c r="K107" s="681"/>
      <c r="L107" s="681"/>
      <c r="M107" s="681"/>
      <c r="N107" s="681"/>
      <c r="O107" s="681"/>
      <c r="P107" s="681"/>
      <c r="Q107" s="681"/>
      <c r="R107" s="684"/>
      <c r="U107" s="127"/>
      <c r="V107" s="121"/>
    </row>
    <row r="108" spans="2:22" s="13" customFormat="1">
      <c r="B108" s="122" t="s">
        <v>241</v>
      </c>
      <c r="C108" s="123"/>
      <c r="D108" s="124">
        <f>'5.  2015-2027 LRAM'!AE2047</f>
        <v>0</v>
      </c>
      <c r="E108" s="124">
        <f>'5.  2015-2027 LRAM'!AF2047</f>
        <v>0</v>
      </c>
      <c r="F108" s="124">
        <f>'5.  2015-2027 LRAM'!AG2047</f>
        <v>0</v>
      </c>
      <c r="G108" s="124">
        <f>'5.  2015-2027 LRAM'!AH2047</f>
        <v>0</v>
      </c>
      <c r="H108" s="124">
        <f>'5.  2015-2027 LRAM'!AI2047</f>
        <v>0</v>
      </c>
      <c r="I108" s="124">
        <f>'5.  2015-2027 LRAM'!AJ2047</f>
        <v>0</v>
      </c>
      <c r="J108" s="124">
        <f>'5.  2015-2027 LRAM'!AK2047</f>
        <v>0</v>
      </c>
      <c r="K108" s="124">
        <f>'5.  2015-2027 LRAM'!AL2047</f>
        <v>0</v>
      </c>
      <c r="L108" s="124">
        <f>'5.  2015-2027 LRAM'!AM2047</f>
        <v>0</v>
      </c>
      <c r="M108" s="124">
        <f>'5.  2015-2027 LRAM'!AN2047</f>
        <v>0</v>
      </c>
      <c r="N108" s="124">
        <f>'5.  2015-2027 LRAM'!AO2047</f>
        <v>0</v>
      </c>
      <c r="O108" s="124">
        <f>'5.  2015-2027 LRAM'!AP2047</f>
        <v>0</v>
      </c>
      <c r="P108" s="124">
        <f>'5.  2015-2027 LRAM'!AQ2047</f>
        <v>0</v>
      </c>
      <c r="Q108" s="124">
        <f>'5.  2015-2027 LRAM'!AR2047</f>
        <v>0</v>
      </c>
      <c r="R108" s="125">
        <f>SUM(D108:Q108)</f>
        <v>0</v>
      </c>
      <c r="U108" s="120"/>
      <c r="V108" s="121"/>
    </row>
    <row r="109" spans="2:22" s="13" customFormat="1">
      <c r="B109" s="122" t="s">
        <v>242</v>
      </c>
      <c r="C109" s="123"/>
      <c r="D109" s="124">
        <f>-'5.  2015-2027 LRAM'!AE2048</f>
        <v>0</v>
      </c>
      <c r="E109" s="124">
        <f>-'5.  2015-2027 LRAM'!AF2048</f>
        <v>0</v>
      </c>
      <c r="F109" s="124">
        <f>-'5.  2015-2027 LRAM'!AG2048</f>
        <v>0</v>
      </c>
      <c r="G109" s="124">
        <f>-'5.  2015-2027 LRAM'!AH2048</f>
        <v>0</v>
      </c>
      <c r="H109" s="124">
        <f>-'5.  2015-2027 LRAM'!AI2048</f>
        <v>0</v>
      </c>
      <c r="I109" s="124">
        <f>-'5.  2015-2027 LRAM'!AJ2048</f>
        <v>0</v>
      </c>
      <c r="J109" s="124">
        <f>-'5.  2015-2027 LRAM'!AK2048</f>
        <v>0</v>
      </c>
      <c r="K109" s="124">
        <f>-'5.  2015-2027 LRAM'!AL2048</f>
        <v>0</v>
      </c>
      <c r="L109" s="124">
        <f>-'5.  2015-2027 LRAM'!AM2048</f>
        <v>0</v>
      </c>
      <c r="M109" s="124">
        <f>-'5.  2015-2027 LRAM'!AN2048</f>
        <v>0</v>
      </c>
      <c r="N109" s="124">
        <f>-'5.  2015-2027 LRAM'!AO2048</f>
        <v>0</v>
      </c>
      <c r="O109" s="124">
        <f>-'5.  2015-2027 LRAM'!AP2048</f>
        <v>0</v>
      </c>
      <c r="P109" s="124">
        <f>-'5.  2015-2027 LRAM'!AQ2048</f>
        <v>0</v>
      </c>
      <c r="Q109" s="124">
        <f>-'5.  2015-2027 LRAM'!AR2048</f>
        <v>0</v>
      </c>
      <c r="R109" s="125">
        <f>SUM(D109:Q109)</f>
        <v>0</v>
      </c>
      <c r="S109" s="126"/>
      <c r="U109" s="120"/>
      <c r="V109" s="121"/>
    </row>
    <row r="110" spans="2:22" s="13" customFormat="1">
      <c r="B110" s="757" t="s">
        <v>243</v>
      </c>
      <c r="C110" s="686"/>
      <c r="D110" s="687">
        <f>SUM(D108:D109)</f>
        <v>0</v>
      </c>
      <c r="E110" s="687">
        <f t="shared" ref="E110:Q110" si="3">SUM(E108:E109)</f>
        <v>0</v>
      </c>
      <c r="F110" s="687">
        <f t="shared" si="3"/>
        <v>0</v>
      </c>
      <c r="G110" s="687">
        <f t="shared" si="3"/>
        <v>0</v>
      </c>
      <c r="H110" s="687">
        <f t="shared" si="3"/>
        <v>0</v>
      </c>
      <c r="I110" s="687">
        <f t="shared" si="3"/>
        <v>0</v>
      </c>
      <c r="J110" s="687">
        <f t="shared" si="3"/>
        <v>0</v>
      </c>
      <c r="K110" s="687">
        <f t="shared" si="3"/>
        <v>0</v>
      </c>
      <c r="L110" s="687">
        <f t="shared" si="3"/>
        <v>0</v>
      </c>
      <c r="M110" s="687">
        <f t="shared" si="3"/>
        <v>0</v>
      </c>
      <c r="N110" s="687">
        <f t="shared" si="3"/>
        <v>0</v>
      </c>
      <c r="O110" s="687">
        <f t="shared" si="3"/>
        <v>0</v>
      </c>
      <c r="P110" s="687">
        <f t="shared" si="3"/>
        <v>0</v>
      </c>
      <c r="Q110" s="687">
        <f t="shared" si="3"/>
        <v>0</v>
      </c>
      <c r="R110" s="688">
        <f>SUM(R108:R109)</f>
        <v>0</v>
      </c>
      <c r="S110" s="126"/>
      <c r="U110" s="120"/>
      <c r="V110" s="121"/>
    </row>
    <row r="111" spans="2:22" s="107" customFormat="1">
      <c r="B111" s="758" t="s">
        <v>208</v>
      </c>
      <c r="C111" s="547"/>
      <c r="D111" s="680"/>
      <c r="E111" s="680"/>
      <c r="F111" s="680"/>
      <c r="G111" s="680"/>
      <c r="H111" s="680"/>
      <c r="I111" s="680"/>
      <c r="J111" s="680"/>
      <c r="K111" s="681"/>
      <c r="L111" s="681"/>
      <c r="M111" s="681"/>
      <c r="N111" s="681"/>
      <c r="O111" s="681"/>
      <c r="P111" s="681"/>
      <c r="Q111" s="681"/>
      <c r="R111" s="684"/>
      <c r="U111" s="127"/>
      <c r="V111" s="121"/>
    </row>
    <row r="112" spans="2:22" s="13" customFormat="1">
      <c r="B112" s="122" t="s">
        <v>244</v>
      </c>
      <c r="C112" s="123"/>
      <c r="D112" s="124">
        <f>'5.  2015-2027 LRAM'!AE2074</f>
        <v>0</v>
      </c>
      <c r="E112" s="124">
        <f>'5.  2015-2027 LRAM'!AF2074</f>
        <v>0</v>
      </c>
      <c r="F112" s="124">
        <f>'5.  2015-2027 LRAM'!AG2074</f>
        <v>0</v>
      </c>
      <c r="G112" s="124">
        <f>'5.  2015-2027 LRAM'!AH2074</f>
        <v>0</v>
      </c>
      <c r="H112" s="124">
        <f>'5.  2015-2027 LRAM'!AI2074</f>
        <v>0</v>
      </c>
      <c r="I112" s="124">
        <f>'5.  2015-2027 LRAM'!AJ2074</f>
        <v>0</v>
      </c>
      <c r="J112" s="124">
        <f>'5.  2015-2027 LRAM'!AK2074</f>
        <v>0</v>
      </c>
      <c r="K112" s="124">
        <f>'5.  2015-2027 LRAM'!AL2074</f>
        <v>0</v>
      </c>
      <c r="L112" s="124">
        <f>'5.  2015-2027 LRAM'!AM2074</f>
        <v>0</v>
      </c>
      <c r="M112" s="124">
        <f>'5.  2015-2027 LRAM'!AN2074</f>
        <v>0</v>
      </c>
      <c r="N112" s="124">
        <f>'5.  2015-2027 LRAM'!AO2074</f>
        <v>0</v>
      </c>
      <c r="O112" s="124">
        <f>'5.  2015-2027 LRAM'!AP2074</f>
        <v>0</v>
      </c>
      <c r="P112" s="124">
        <f>'5.  2015-2027 LRAM'!AQ2074</f>
        <v>0</v>
      </c>
      <c r="Q112" s="124">
        <f>'5.  2015-2027 LRAM'!AR2074</f>
        <v>0</v>
      </c>
      <c r="R112" s="125">
        <f>SUM(D112:Q112)</f>
        <v>0</v>
      </c>
      <c r="U112" s="120"/>
      <c r="V112" s="121"/>
    </row>
    <row r="113" spans="2:22" s="13" customFormat="1">
      <c r="B113" s="122" t="s">
        <v>245</v>
      </c>
      <c r="C113" s="123"/>
      <c r="D113" s="124">
        <f>-'5.  2015-2027 LRAM'!AE2075</f>
        <v>0</v>
      </c>
      <c r="E113" s="124">
        <f>-'5.  2015-2027 LRAM'!AF2075</f>
        <v>0</v>
      </c>
      <c r="F113" s="124">
        <f>-'5.  2015-2027 LRAM'!AG2075</f>
        <v>0</v>
      </c>
      <c r="G113" s="124">
        <f>-'5.  2015-2027 LRAM'!AH2075</f>
        <v>0</v>
      </c>
      <c r="H113" s="124">
        <f>-'5.  2015-2027 LRAM'!AI2075</f>
        <v>0</v>
      </c>
      <c r="I113" s="124">
        <f>-'5.  2015-2027 LRAM'!AJ2075</f>
        <v>0</v>
      </c>
      <c r="J113" s="124">
        <f>-'5.  2015-2027 LRAM'!AK2075</f>
        <v>0</v>
      </c>
      <c r="K113" s="124">
        <f>-'5.  2015-2027 LRAM'!AL2075</f>
        <v>0</v>
      </c>
      <c r="L113" s="124">
        <f>-'5.  2015-2027 LRAM'!AM2075</f>
        <v>0</v>
      </c>
      <c r="M113" s="124">
        <f>-'5.  2015-2027 LRAM'!AN2075</f>
        <v>0</v>
      </c>
      <c r="N113" s="124">
        <f>-'5.  2015-2027 LRAM'!AO2075</f>
        <v>0</v>
      </c>
      <c r="O113" s="124">
        <f>-'5.  2015-2027 LRAM'!AP2075</f>
        <v>0</v>
      </c>
      <c r="P113" s="124">
        <f>-'5.  2015-2027 LRAM'!AQ2075</f>
        <v>0</v>
      </c>
      <c r="Q113" s="124">
        <f>-'5.  2015-2027 LRAM'!AR2075</f>
        <v>0</v>
      </c>
      <c r="R113" s="125">
        <f>SUM(D113:Q113)</f>
        <v>0</v>
      </c>
      <c r="S113" s="126"/>
      <c r="U113" s="120"/>
      <c r="V113" s="121"/>
    </row>
    <row r="114" spans="2:22" s="13" customFormat="1">
      <c r="B114" s="757" t="s">
        <v>246</v>
      </c>
      <c r="C114" s="686"/>
      <c r="D114" s="687">
        <f>SUM(D112:D113)</f>
        <v>0</v>
      </c>
      <c r="E114" s="687">
        <f t="shared" ref="E114:Q114" si="4">SUM(E112:E113)</f>
        <v>0</v>
      </c>
      <c r="F114" s="687">
        <f t="shared" si="4"/>
        <v>0</v>
      </c>
      <c r="G114" s="687">
        <f t="shared" si="4"/>
        <v>0</v>
      </c>
      <c r="H114" s="687">
        <f t="shared" si="4"/>
        <v>0</v>
      </c>
      <c r="I114" s="687">
        <f t="shared" si="4"/>
        <v>0</v>
      </c>
      <c r="J114" s="687">
        <f t="shared" si="4"/>
        <v>0</v>
      </c>
      <c r="K114" s="687">
        <f t="shared" si="4"/>
        <v>0</v>
      </c>
      <c r="L114" s="687">
        <f t="shared" si="4"/>
        <v>0</v>
      </c>
      <c r="M114" s="687">
        <f t="shared" si="4"/>
        <v>0</v>
      </c>
      <c r="N114" s="687">
        <f t="shared" si="4"/>
        <v>0</v>
      </c>
      <c r="O114" s="687">
        <f t="shared" si="4"/>
        <v>0</v>
      </c>
      <c r="P114" s="687">
        <f t="shared" si="4"/>
        <v>0</v>
      </c>
      <c r="Q114" s="687">
        <f t="shared" si="4"/>
        <v>0</v>
      </c>
      <c r="R114" s="688">
        <f>SUM(R112:R113)</f>
        <v>0</v>
      </c>
      <c r="S114" s="126"/>
      <c r="U114" s="120"/>
      <c r="V114" s="121"/>
    </row>
    <row r="115" spans="2:22" s="107" customFormat="1">
      <c r="B115" s="758" t="s">
        <v>208</v>
      </c>
      <c r="C115" s="547"/>
      <c r="D115" s="680"/>
      <c r="E115" s="680"/>
      <c r="F115" s="680"/>
      <c r="G115" s="680"/>
      <c r="H115" s="680"/>
      <c r="I115" s="680"/>
      <c r="J115" s="680"/>
      <c r="K115" s="681"/>
      <c r="L115" s="681"/>
      <c r="M115" s="681"/>
      <c r="N115" s="681"/>
      <c r="O115" s="681"/>
      <c r="P115" s="681"/>
      <c r="Q115" s="681"/>
      <c r="R115" s="684"/>
      <c r="U115" s="127"/>
      <c r="V115" s="121"/>
    </row>
    <row r="116" spans="2:22" s="13" customFormat="1">
      <c r="B116" s="122" t="s">
        <v>247</v>
      </c>
      <c r="C116" s="123"/>
      <c r="D116" s="124">
        <f>'5.  2015-2027 LRAM'!AE2101</f>
        <v>0</v>
      </c>
      <c r="E116" s="124">
        <f>'5.  2015-2027 LRAM'!AF2101</f>
        <v>0</v>
      </c>
      <c r="F116" s="124">
        <f>'5.  2015-2027 LRAM'!AG2101</f>
        <v>0</v>
      </c>
      <c r="G116" s="124">
        <f>'5.  2015-2027 LRAM'!AH2101</f>
        <v>0</v>
      </c>
      <c r="H116" s="124">
        <f>'5.  2015-2027 LRAM'!AI2101</f>
        <v>0</v>
      </c>
      <c r="I116" s="124">
        <f>'5.  2015-2027 LRAM'!AJ2101</f>
        <v>0</v>
      </c>
      <c r="J116" s="124">
        <f>'5.  2015-2027 LRAM'!AK2101</f>
        <v>0</v>
      </c>
      <c r="K116" s="124">
        <f>'5.  2015-2027 LRAM'!AL2101</f>
        <v>0</v>
      </c>
      <c r="L116" s="124">
        <f>'5.  2015-2027 LRAM'!AM2101</f>
        <v>0</v>
      </c>
      <c r="M116" s="124">
        <f>'5.  2015-2027 LRAM'!AN2101</f>
        <v>0</v>
      </c>
      <c r="N116" s="124">
        <f>'5.  2015-2027 LRAM'!AO2101</f>
        <v>0</v>
      </c>
      <c r="O116" s="124">
        <f>'5.  2015-2027 LRAM'!AP2101</f>
        <v>0</v>
      </c>
      <c r="P116" s="124">
        <f>'5.  2015-2027 LRAM'!AQ2101</f>
        <v>0</v>
      </c>
      <c r="Q116" s="124">
        <f>'5.  2015-2027 LRAM'!AR2101</f>
        <v>0</v>
      </c>
      <c r="R116" s="125">
        <f>SUM(D116:Q116)</f>
        <v>0</v>
      </c>
      <c r="U116" s="120"/>
      <c r="V116" s="121"/>
    </row>
    <row r="117" spans="2:22" s="13" customFormat="1">
      <c r="B117" s="122" t="s">
        <v>248</v>
      </c>
      <c r="C117" s="123"/>
      <c r="D117" s="124">
        <f>-'5.  2015-2027 LRAM'!AE2102</f>
        <v>0</v>
      </c>
      <c r="E117" s="124">
        <f>-'5.  2015-2027 LRAM'!AF2102</f>
        <v>0</v>
      </c>
      <c r="F117" s="124">
        <f>-'5.  2015-2027 LRAM'!AG2102</f>
        <v>0</v>
      </c>
      <c r="G117" s="124">
        <f>-'5.  2015-2027 LRAM'!AH2102</f>
        <v>0</v>
      </c>
      <c r="H117" s="124">
        <f>-'5.  2015-2027 LRAM'!AI2102</f>
        <v>0</v>
      </c>
      <c r="I117" s="124">
        <f>-'5.  2015-2027 LRAM'!AJ2102</f>
        <v>0</v>
      </c>
      <c r="J117" s="124">
        <f>-'5.  2015-2027 LRAM'!AK2102</f>
        <v>0</v>
      </c>
      <c r="K117" s="124">
        <f>-'5.  2015-2027 LRAM'!AL2102</f>
        <v>0</v>
      </c>
      <c r="L117" s="124">
        <f>-'5.  2015-2027 LRAM'!AM2102</f>
        <v>0</v>
      </c>
      <c r="M117" s="124">
        <f>-'5.  2015-2027 LRAM'!AN2102</f>
        <v>0</v>
      </c>
      <c r="N117" s="124">
        <f>-'5.  2015-2027 LRAM'!AO2102</f>
        <v>0</v>
      </c>
      <c r="O117" s="124">
        <f>-'5.  2015-2027 LRAM'!AP2102</f>
        <v>0</v>
      </c>
      <c r="P117" s="124">
        <f>-'5.  2015-2027 LRAM'!AQ2102</f>
        <v>0</v>
      </c>
      <c r="Q117" s="124">
        <f>-'5.  2015-2027 LRAM'!AR2102</f>
        <v>0</v>
      </c>
      <c r="R117" s="125">
        <f>SUM(D117:Q117)</f>
        <v>0</v>
      </c>
      <c r="S117" s="126"/>
      <c r="U117" s="120"/>
      <c r="V117" s="121"/>
    </row>
    <row r="118" spans="2:22" s="13" customFormat="1">
      <c r="B118" s="757" t="s">
        <v>249</v>
      </c>
      <c r="C118" s="686"/>
      <c r="D118" s="687">
        <f>SUM(D116:D117)</f>
        <v>0</v>
      </c>
      <c r="E118" s="687">
        <f t="shared" ref="E118:Q118" si="5">SUM(E116:E117)</f>
        <v>0</v>
      </c>
      <c r="F118" s="687">
        <f t="shared" si="5"/>
        <v>0</v>
      </c>
      <c r="G118" s="687">
        <f t="shared" si="5"/>
        <v>0</v>
      </c>
      <c r="H118" s="687">
        <f t="shared" si="5"/>
        <v>0</v>
      </c>
      <c r="I118" s="687">
        <f t="shared" si="5"/>
        <v>0</v>
      </c>
      <c r="J118" s="687">
        <f t="shared" si="5"/>
        <v>0</v>
      </c>
      <c r="K118" s="687">
        <f t="shared" si="5"/>
        <v>0</v>
      </c>
      <c r="L118" s="687">
        <f t="shared" si="5"/>
        <v>0</v>
      </c>
      <c r="M118" s="687">
        <f t="shared" si="5"/>
        <v>0</v>
      </c>
      <c r="N118" s="687">
        <f t="shared" si="5"/>
        <v>0</v>
      </c>
      <c r="O118" s="687">
        <f t="shared" si="5"/>
        <v>0</v>
      </c>
      <c r="P118" s="687">
        <f t="shared" si="5"/>
        <v>0</v>
      </c>
      <c r="Q118" s="687">
        <f t="shared" si="5"/>
        <v>0</v>
      </c>
      <c r="R118" s="688">
        <f>SUM(R116:R117)</f>
        <v>0</v>
      </c>
      <c r="S118" s="126"/>
      <c r="U118" s="120"/>
      <c r="V118" s="121"/>
    </row>
    <row r="119" spans="2:22" s="107" customFormat="1">
      <c r="B119" s="759" t="s">
        <v>208</v>
      </c>
      <c r="C119" s="502"/>
      <c r="D119" s="128"/>
      <c r="E119" s="128"/>
      <c r="F119" s="128"/>
      <c r="G119" s="128"/>
      <c r="H119" s="128"/>
      <c r="I119" s="128"/>
      <c r="J119" s="128"/>
      <c r="K119" s="129"/>
      <c r="L119" s="129"/>
      <c r="M119" s="129"/>
      <c r="N119" s="129"/>
      <c r="O119" s="129"/>
      <c r="P119" s="129"/>
      <c r="Q119" s="129"/>
      <c r="R119" s="685"/>
      <c r="U119" s="127"/>
      <c r="V119" s="121"/>
    </row>
    <row r="120" spans="2:22" s="13" customFormat="1" ht="32.25" customHeight="1">
      <c r="B120" s="623" t="s">
        <v>250</v>
      </c>
      <c r="C120" s="504"/>
      <c r="D120" s="504">
        <f>SUM(D107,D110,D111,D114,D115,D118,D119)</f>
        <v>0</v>
      </c>
      <c r="E120" s="504">
        <f t="shared" ref="E120:M120" si="6">SUM(E107,E110,E111,E114,E115,E118,E119)</f>
        <v>0</v>
      </c>
      <c r="F120" s="504">
        <f t="shared" si="6"/>
        <v>0</v>
      </c>
      <c r="G120" s="504">
        <f t="shared" si="6"/>
        <v>0</v>
      </c>
      <c r="H120" s="504">
        <f t="shared" si="6"/>
        <v>0</v>
      </c>
      <c r="I120" s="504">
        <f t="shared" si="6"/>
        <v>0</v>
      </c>
      <c r="J120" s="504">
        <f t="shared" si="6"/>
        <v>0</v>
      </c>
      <c r="K120" s="504">
        <f t="shared" si="6"/>
        <v>0</v>
      </c>
      <c r="L120" s="504">
        <f t="shared" si="6"/>
        <v>0</v>
      </c>
      <c r="M120" s="504">
        <f t="shared" si="6"/>
        <v>0</v>
      </c>
      <c r="N120" s="504">
        <f t="shared" ref="N120" si="7">SUM(N107,N110,N111,N114,N115,N118,N119)</f>
        <v>0</v>
      </c>
      <c r="O120" s="504">
        <f t="shared" ref="O120" si="8">SUM(O107,O110,O111,O114,O115,O118,O119)</f>
        <v>0</v>
      </c>
      <c r="P120" s="504">
        <f t="shared" ref="P120" si="9">SUM(P107,P110,P111,P114,P115,P118,P119)</f>
        <v>0</v>
      </c>
      <c r="Q120" s="504">
        <f t="shared" ref="Q120" si="10">SUM(Q107,Q110,Q111,Q114,Q115,Q118,Q119)</f>
        <v>0</v>
      </c>
      <c r="R120" s="504">
        <f t="shared" ref="R120" si="11">SUM(R107,R110,R111,R114,R115,R118,R119)</f>
        <v>0</v>
      </c>
      <c r="U120" s="120"/>
      <c r="V120" s="121"/>
    </row>
    <row r="121" spans="2:22" ht="20.25" customHeight="1">
      <c r="B121" s="313" t="s">
        <v>251</v>
      </c>
      <c r="C121" s="489"/>
      <c r="D121" s="488"/>
      <c r="E121" s="488"/>
      <c r="F121" s="488"/>
      <c r="G121" s="488"/>
      <c r="H121" s="488"/>
      <c r="I121" s="488"/>
      <c r="J121" s="488"/>
      <c r="K121" s="488"/>
      <c r="L121" s="488"/>
      <c r="M121" s="488"/>
      <c r="N121" s="488"/>
      <c r="O121" s="488"/>
      <c r="P121" s="488"/>
      <c r="Q121" s="488"/>
      <c r="R121" s="488"/>
      <c r="V121" s="11"/>
    </row>
    <row r="122" spans="2:22" ht="20.25" customHeight="1">
      <c r="B122" s="682" t="s">
        <v>252</v>
      </c>
      <c r="C122" s="683"/>
      <c r="D122" s="491"/>
      <c r="E122" s="491"/>
      <c r="F122" s="491"/>
      <c r="G122" s="491"/>
      <c r="H122" s="491"/>
      <c r="I122" s="491"/>
      <c r="J122" s="491"/>
      <c r="K122" s="491"/>
      <c r="L122" s="491"/>
      <c r="M122" s="491"/>
      <c r="N122" s="491"/>
      <c r="O122" s="491"/>
      <c r="P122" s="491"/>
      <c r="Q122" s="491"/>
      <c r="R122" s="491"/>
      <c r="V122" s="11"/>
    </row>
    <row r="123" spans="2:22" ht="14.4">
      <c r="E123" s="1"/>
    </row>
    <row r="124" spans="2:22" ht="21" hidden="1" customHeight="1">
      <c r="B124" s="91" t="s">
        <v>253</v>
      </c>
      <c r="F124" s="477"/>
    </row>
    <row r="125" spans="2:22" s="23" customFormat="1" ht="27.75" hidden="1" customHeight="1">
      <c r="B125" s="459" t="s">
        <v>254</v>
      </c>
      <c r="C125" s="455"/>
      <c r="D125" s="455"/>
      <c r="E125" s="461"/>
      <c r="F125" s="455"/>
      <c r="G125" s="455"/>
      <c r="H125" s="455"/>
      <c r="I125" s="455"/>
      <c r="J125" s="455"/>
      <c r="T125" s="149"/>
      <c r="U125" s="149"/>
    </row>
    <row r="126" spans="2:22" ht="11.25" hidden="1" customHeight="1">
      <c r="B126" s="28"/>
    </row>
    <row r="127" spans="2:22" s="442" customFormat="1" ht="25.5" hidden="1" customHeight="1">
      <c r="B127" s="731"/>
      <c r="C127" s="732">
        <v>2011</v>
      </c>
      <c r="D127" s="732">
        <v>2012</v>
      </c>
      <c r="E127" s="732">
        <v>2013</v>
      </c>
      <c r="F127" s="732">
        <v>2014</v>
      </c>
      <c r="G127" s="732">
        <v>2015</v>
      </c>
      <c r="H127" s="732">
        <v>2016</v>
      </c>
      <c r="I127" s="732">
        <v>2017</v>
      </c>
      <c r="J127" s="732">
        <v>2018</v>
      </c>
      <c r="K127" s="732">
        <v>2019</v>
      </c>
      <c r="L127" s="732">
        <v>2020</v>
      </c>
      <c r="M127" s="453" t="s">
        <v>199</v>
      </c>
      <c r="T127" s="454"/>
      <c r="U127" s="454"/>
    </row>
    <row r="128" spans="2:22" s="29" customFormat="1" ht="23.25" hidden="1" customHeight="1">
      <c r="B128" s="158">
        <v>2011</v>
      </c>
      <c r="C128" s="448">
        <f>'4.  2011-2014 LRAM'!BA131</f>
        <v>0</v>
      </c>
      <c r="D128" s="449">
        <f>SUM('4.  2011-2014 LRAM'!AM269:AZ269)</f>
        <v>0</v>
      </c>
      <c r="E128" s="449">
        <f>SUM('4.  2011-2014 LRAM'!AM405:AZ405)</f>
        <v>0</v>
      </c>
      <c r="F128" s="450">
        <f>SUM('4.  2011-2014 LRAM'!AM541:AZ541)</f>
        <v>0</v>
      </c>
      <c r="G128" s="450">
        <f>SUM('5.  2015-2027 LRAM'!AE199:AR199)</f>
        <v>0</v>
      </c>
      <c r="H128" s="449">
        <f>SUM('5.  2015-2027 LRAM'!AE389:AR389)</f>
        <v>0</v>
      </c>
      <c r="I128" s="450">
        <f>SUM('5.  2015-2027 LRAM'!AE579:AR579)</f>
        <v>0</v>
      </c>
      <c r="J128" s="449">
        <f>SUM('5.  2015-2027 LRAM'!AE769:AR769)</f>
        <v>0</v>
      </c>
      <c r="K128" s="449">
        <f>SUM('5.  2015-2027 LRAM'!AE964:AR964)</f>
        <v>0</v>
      </c>
      <c r="L128" s="449">
        <f>SUM('5.  2015-2027 LRAM'!AE1172:AR1172)</f>
        <v>0</v>
      </c>
      <c r="M128" s="449">
        <f>SUM(C128:L128)</f>
        <v>0</v>
      </c>
      <c r="T128" s="144"/>
      <c r="U128" s="144"/>
    </row>
    <row r="129" spans="2:21" s="29" customFormat="1" ht="23.25" hidden="1" customHeight="1">
      <c r="B129" s="158">
        <v>2012</v>
      </c>
      <c r="C129" s="451"/>
      <c r="D129" s="450">
        <f>SUM('4.  2011-2014 LRAM'!AM270:AZ270)</f>
        <v>0</v>
      </c>
      <c r="E129" s="449">
        <f>SUM('4.  2011-2014 LRAM'!AM406:AZ406)</f>
        <v>0</v>
      </c>
      <c r="F129" s="450">
        <f>SUM('4.  2011-2014 LRAM'!AM542:AZ542)</f>
        <v>0</v>
      </c>
      <c r="G129" s="450">
        <f>SUM('5.  2015-2027 LRAM'!AE200:AR200)</f>
        <v>0</v>
      </c>
      <c r="H129" s="449">
        <f>SUM('5.  2015-2027 LRAM'!AE390:AR390)</f>
        <v>0</v>
      </c>
      <c r="I129" s="450">
        <f>SUM('5.  2015-2027 LRAM'!AE580:AR580)</f>
        <v>0</v>
      </c>
      <c r="J129" s="449">
        <f>SUM('5.  2015-2027 LRAM'!AE770:AR770)</f>
        <v>0</v>
      </c>
      <c r="K129" s="449">
        <f>SUM('5.  2015-2027 LRAM'!AE965:AR965)</f>
        <v>0</v>
      </c>
      <c r="L129" s="449">
        <f>SUM('5.  2015-2027 LRAM'!AE1173:AR1173)</f>
        <v>0</v>
      </c>
      <c r="M129" s="449">
        <f>SUM(D129:L129)</f>
        <v>0</v>
      </c>
      <c r="T129" s="144"/>
      <c r="U129" s="144"/>
    </row>
    <row r="130" spans="2:21" s="29" customFormat="1" ht="23.25" hidden="1" customHeight="1">
      <c r="B130" s="158">
        <v>2013</v>
      </c>
      <c r="C130" s="452"/>
      <c r="D130" s="452"/>
      <c r="E130" s="450">
        <f>SUM('4.  2011-2014 LRAM'!AM407:AZ407)</f>
        <v>0</v>
      </c>
      <c r="F130" s="450">
        <f>SUM('4.  2011-2014 LRAM'!AM543:AZ543)</f>
        <v>0</v>
      </c>
      <c r="G130" s="450">
        <f>SUM('5.  2015-2027 LRAM'!AE201:AR201)</f>
        <v>0</v>
      </c>
      <c r="H130" s="449">
        <f>SUM('5.  2015-2027 LRAM'!AE391:AR391)</f>
        <v>0</v>
      </c>
      <c r="I130" s="450">
        <f>SUM('5.  2015-2027 LRAM'!AE581:AR581)</f>
        <v>0</v>
      </c>
      <c r="J130" s="449">
        <f>SUM('5.  2015-2027 LRAM'!AE771:AR771)</f>
        <v>0</v>
      </c>
      <c r="K130" s="449">
        <f>SUM('5.  2015-2027 LRAM'!AE966:AR966)</f>
        <v>0</v>
      </c>
      <c r="L130" s="449">
        <f>SUM('5.  2015-2027 LRAM'!AE1174:AR1174)</f>
        <v>0</v>
      </c>
      <c r="M130" s="449">
        <f>SUM(C130:L130)</f>
        <v>0</v>
      </c>
      <c r="T130" s="144"/>
      <c r="U130" s="144"/>
    </row>
    <row r="131" spans="2:21" s="29" customFormat="1" ht="23.25" hidden="1" customHeight="1">
      <c r="B131" s="158">
        <v>2014</v>
      </c>
      <c r="C131" s="452"/>
      <c r="D131" s="452"/>
      <c r="E131" s="452"/>
      <c r="F131" s="450">
        <f>SUM('4.  2011-2014 LRAM'!AM544:AZ544)</f>
        <v>0</v>
      </c>
      <c r="G131" s="450">
        <f>SUM('5.  2015-2027 LRAM'!AE202:AR202)</f>
        <v>0</v>
      </c>
      <c r="H131" s="449">
        <f>SUM('5.  2015-2027 LRAM'!AE392:AR392)</f>
        <v>0</v>
      </c>
      <c r="I131" s="450">
        <f>SUM('5.  2015-2027 LRAM'!AE582:AR582)</f>
        <v>0</v>
      </c>
      <c r="J131" s="449">
        <f>SUM('5.  2015-2027 LRAM'!AE772:AR772)</f>
        <v>0</v>
      </c>
      <c r="K131" s="449">
        <f>SUM('5.  2015-2027 LRAM'!AE967:AR967)</f>
        <v>0</v>
      </c>
      <c r="L131" s="449">
        <f>SUM('5.  2015-2027 LRAM'!AE1175:AR1175)</f>
        <v>0</v>
      </c>
      <c r="M131" s="449">
        <f>SUM(F131:L131)</f>
        <v>0</v>
      </c>
      <c r="T131" s="144"/>
      <c r="U131" s="144"/>
    </row>
    <row r="132" spans="2:21" s="29" customFormat="1" ht="23.25" hidden="1" customHeight="1">
      <c r="B132" s="158">
        <v>2015</v>
      </c>
      <c r="C132" s="452"/>
      <c r="D132" s="452"/>
      <c r="E132" s="452"/>
      <c r="F132" s="452"/>
      <c r="G132" s="450">
        <f>SUM('5.  2015-2027 LRAM'!AE203:AR203)</f>
        <v>0</v>
      </c>
      <c r="H132" s="449">
        <f>SUM('5.  2015-2027 LRAM'!AE393:AR393)</f>
        <v>0</v>
      </c>
      <c r="I132" s="450">
        <f>SUM('5.  2015-2027 LRAM'!AE583:AR583)</f>
        <v>0</v>
      </c>
      <c r="J132" s="449">
        <f>SUM('5.  2015-2027 LRAM'!AE773:AR773)</f>
        <v>0</v>
      </c>
      <c r="K132" s="449">
        <f>SUM('5.  2015-2027 LRAM'!AE968:AR968)</f>
        <v>0</v>
      </c>
      <c r="L132" s="449">
        <f>SUM('5.  2015-2027 LRAM'!AE1176:AR1176)</f>
        <v>0</v>
      </c>
      <c r="M132" s="449">
        <f>SUM(G132:L132)</f>
        <v>0</v>
      </c>
      <c r="T132" s="144"/>
      <c r="U132" s="144"/>
    </row>
    <row r="133" spans="2:21" s="29" customFormat="1" ht="23.25" hidden="1" customHeight="1">
      <c r="B133" s="158">
        <v>2016</v>
      </c>
      <c r="C133" s="452"/>
      <c r="D133" s="452"/>
      <c r="E133" s="452"/>
      <c r="F133" s="452"/>
      <c r="G133" s="452"/>
      <c r="H133" s="449">
        <f>SUM('5.  2015-2027 LRAM'!AE394:AR394)</f>
        <v>0</v>
      </c>
      <c r="I133" s="450">
        <f>SUM('5.  2015-2027 LRAM'!AE584:AR584)</f>
        <v>0</v>
      </c>
      <c r="J133" s="449">
        <f>SUM('5.  2015-2027 LRAM'!AE774:AR774)</f>
        <v>0</v>
      </c>
      <c r="K133" s="449">
        <f>SUM('5.  2015-2027 LRAM'!AE969:AR969)</f>
        <v>0</v>
      </c>
      <c r="L133" s="449">
        <f>SUM('5.  2015-2027 LRAM'!AE1177:AR1177)</f>
        <v>0</v>
      </c>
      <c r="M133" s="449">
        <f>SUM(H133:L133)</f>
        <v>0</v>
      </c>
      <c r="T133" s="144"/>
      <c r="U133" s="144"/>
    </row>
    <row r="134" spans="2:21" s="29" customFormat="1" ht="23.25" hidden="1" customHeight="1">
      <c r="B134" s="158">
        <v>2017</v>
      </c>
      <c r="C134" s="452"/>
      <c r="D134" s="452"/>
      <c r="E134" s="452"/>
      <c r="F134" s="452"/>
      <c r="G134" s="452"/>
      <c r="H134" s="452"/>
      <c r="I134" s="449">
        <f>SUM('5.  2015-2027 LRAM'!AE585:AR585)</f>
        <v>0</v>
      </c>
      <c r="J134" s="449">
        <f>SUM('5.  2015-2027 LRAM'!AE775:AR775)</f>
        <v>0</v>
      </c>
      <c r="K134" s="449">
        <f>SUM('5.  2015-2027 LRAM'!AE970:AR970)</f>
        <v>0</v>
      </c>
      <c r="L134" s="449">
        <f>SUM('5.  2015-2027 LRAM'!AE1178:AR1178)</f>
        <v>0</v>
      </c>
      <c r="M134" s="449">
        <f>SUM(I134:L134)</f>
        <v>0</v>
      </c>
      <c r="T134" s="144"/>
      <c r="U134" s="144"/>
    </row>
    <row r="135" spans="2:21" s="29" customFormat="1" ht="23.25" hidden="1" customHeight="1">
      <c r="B135" s="158">
        <v>2018</v>
      </c>
      <c r="C135" s="452"/>
      <c r="D135" s="452"/>
      <c r="E135" s="452"/>
      <c r="F135" s="452"/>
      <c r="G135" s="452"/>
      <c r="H135" s="452"/>
      <c r="I135" s="452"/>
      <c r="J135" s="449">
        <f>SUM('5.  2015-2027 LRAM'!AE776:AR776)</f>
        <v>0</v>
      </c>
      <c r="K135" s="449">
        <f>SUM('5.  2015-2027 LRAM'!AE971:AR971)</f>
        <v>0</v>
      </c>
      <c r="L135" s="449">
        <f>SUM('5.  2015-2027 LRAM'!AE1179:AR1179)</f>
        <v>0</v>
      </c>
      <c r="M135" s="449">
        <f>SUM(J135:L135)</f>
        <v>0</v>
      </c>
      <c r="T135" s="144"/>
      <c r="U135" s="144"/>
    </row>
    <row r="136" spans="2:21" s="29" customFormat="1" ht="23.25" hidden="1" customHeight="1">
      <c r="B136" s="158">
        <v>2019</v>
      </c>
      <c r="C136" s="452"/>
      <c r="D136" s="452"/>
      <c r="E136" s="452"/>
      <c r="F136" s="452"/>
      <c r="G136" s="452"/>
      <c r="H136" s="452"/>
      <c r="I136" s="452"/>
      <c r="J136" s="452"/>
      <c r="K136" s="449">
        <f>SUM('5.  2015-2027 LRAM'!AE972:AR972)</f>
        <v>0</v>
      </c>
      <c r="L136" s="449">
        <f>SUM('5.  2015-2027 LRAM'!AE1180:AR1180)</f>
        <v>0</v>
      </c>
      <c r="M136" s="449">
        <f>SUM(K136:L136)</f>
        <v>0</v>
      </c>
      <c r="T136" s="144"/>
      <c r="U136" s="144"/>
    </row>
    <row r="137" spans="2:21" s="29" customFormat="1" ht="23.25" hidden="1" customHeight="1">
      <c r="B137" s="158">
        <v>2020</v>
      </c>
      <c r="C137" s="452"/>
      <c r="D137" s="452"/>
      <c r="E137" s="452"/>
      <c r="F137" s="452"/>
      <c r="G137" s="452"/>
      <c r="H137" s="452"/>
      <c r="I137" s="452"/>
      <c r="J137" s="452"/>
      <c r="K137" s="452"/>
      <c r="L137" s="451">
        <f>SUM('5.  2015-2027 LRAM'!AE1181:AR1181)</f>
        <v>0</v>
      </c>
      <c r="M137" s="451">
        <f>L137</f>
        <v>0</v>
      </c>
      <c r="T137" s="144"/>
      <c r="U137" s="144"/>
    </row>
    <row r="138" spans="2:21" s="157" customFormat="1" ht="24" hidden="1" customHeight="1">
      <c r="B138" s="460" t="s">
        <v>255</v>
      </c>
      <c r="C138" s="448">
        <f>C128</f>
        <v>0</v>
      </c>
      <c r="D138" s="449">
        <f>D128+D129</f>
        <v>0</v>
      </c>
      <c r="E138" s="449">
        <f>E128+E129+E130</f>
        <v>0</v>
      </c>
      <c r="F138" s="449">
        <f>F128+F129+F130+F131</f>
        <v>0</v>
      </c>
      <c r="G138" s="449">
        <f>G128+G129+G130+G131+G132</f>
        <v>0</v>
      </c>
      <c r="H138" s="449">
        <f>H128+H129+H130+H131+H132+H133</f>
        <v>0</v>
      </c>
      <c r="I138" s="449">
        <f>I128+I129+I130+I131+I132+I133+I134</f>
        <v>0</v>
      </c>
      <c r="J138" s="449">
        <f>J128+J129+J130+J131+J132+J133+J134+J135</f>
        <v>0</v>
      </c>
      <c r="K138" s="449">
        <f>K128+K129+K130+K131+K132+K133+K134+K135+K136</f>
        <v>0</v>
      </c>
      <c r="L138" s="449">
        <f>SUM(L128:L137)</f>
        <v>0</v>
      </c>
      <c r="M138" s="449">
        <f>SUM(M128:M137)</f>
        <v>0</v>
      </c>
      <c r="T138" s="159"/>
      <c r="U138" s="159"/>
    </row>
    <row r="139" spans="2:21" s="19" customFormat="1" ht="24.75" hidden="1" customHeight="1">
      <c r="B139" s="733" t="s">
        <v>256</v>
      </c>
      <c r="C139" s="447">
        <f>'4.  2011-2014 LRAM'!BA132</f>
        <v>0</v>
      </c>
      <c r="D139" s="447">
        <f>'4.  2011-2014 LRAM'!BA272</f>
        <v>0</v>
      </c>
      <c r="E139" s="447">
        <f>'4.  2011-2014 LRAM'!BA409</f>
        <v>0</v>
      </c>
      <c r="F139" s="447">
        <f>'4.  2011-2014 LRAM'!BA546</f>
        <v>0</v>
      </c>
      <c r="G139" s="447">
        <f>'5.  2015-2027 LRAM'!AS205</f>
        <v>0</v>
      </c>
      <c r="H139" s="447">
        <f>'5.  2015-2027 LRAM'!AS396</f>
        <v>0</v>
      </c>
      <c r="I139" s="447">
        <f>'5.  2015-2027 LRAM'!AS587</f>
        <v>0</v>
      </c>
      <c r="J139" s="447">
        <f>'5.  2015-2027 LRAM'!AS778</f>
        <v>0</v>
      </c>
      <c r="K139" s="447">
        <f>'5.  2015-2027 LRAM'!AS974</f>
        <v>0</v>
      </c>
      <c r="L139" s="447">
        <f>'5.  2015-2027 LRAM'!AS1183</f>
        <v>0</v>
      </c>
      <c r="M139" s="449">
        <f>SUM(C139:L139)</f>
        <v>0</v>
      </c>
      <c r="T139" s="69"/>
      <c r="U139" s="69"/>
    </row>
    <row r="140" spans="2:21" ht="24.75" hidden="1" customHeight="1">
      <c r="B140" s="733" t="s">
        <v>235</v>
      </c>
      <c r="C140" s="447">
        <f>'6.  Carrying Charges'!W27</f>
        <v>0</v>
      </c>
      <c r="D140" s="447">
        <f>'6.  Carrying Charges'!W42</f>
        <v>0</v>
      </c>
      <c r="E140" s="447">
        <f>'6.  Carrying Charges'!W57</f>
        <v>0</v>
      </c>
      <c r="F140" s="447">
        <f>'6.  Carrying Charges'!W72</f>
        <v>0</v>
      </c>
      <c r="G140" s="447">
        <f>'6.  Carrying Charges'!W87</f>
        <v>0</v>
      </c>
      <c r="H140" s="447">
        <f>'6.  Carrying Charges'!W102</f>
        <v>0</v>
      </c>
      <c r="I140" s="447">
        <f>'6.  Carrying Charges'!W117</f>
        <v>0</v>
      </c>
      <c r="J140" s="447">
        <f>'6.  Carrying Charges'!W132</f>
        <v>0</v>
      </c>
      <c r="K140" s="447">
        <f>'6.  Carrying Charges'!W147</f>
        <v>0</v>
      </c>
      <c r="L140" s="447">
        <f>'6.  Carrying Charges'!W162</f>
        <v>0</v>
      </c>
      <c r="M140" s="449">
        <f>SUM(C140:L140)</f>
        <v>0</v>
      </c>
    </row>
    <row r="141" spans="2:21" ht="23.25" hidden="1" customHeight="1">
      <c r="B141" s="460" t="s">
        <v>199</v>
      </c>
      <c r="C141" s="447">
        <f>C138-C139+C140</f>
        <v>0</v>
      </c>
      <c r="D141" s="447">
        <f t="shared" ref="D141:J141" si="12">D138-D139+D140</f>
        <v>0</v>
      </c>
      <c r="E141" s="447">
        <f t="shared" si="12"/>
        <v>0</v>
      </c>
      <c r="F141" s="447">
        <f t="shared" si="12"/>
        <v>0</v>
      </c>
      <c r="G141" s="447">
        <f t="shared" si="12"/>
        <v>0</v>
      </c>
      <c r="H141" s="447">
        <f t="shared" si="12"/>
        <v>0</v>
      </c>
      <c r="I141" s="447">
        <f t="shared" si="12"/>
        <v>0</v>
      </c>
      <c r="J141" s="447">
        <f t="shared" si="12"/>
        <v>0</v>
      </c>
      <c r="K141" s="447">
        <f>K138-K139+K140</f>
        <v>0</v>
      </c>
      <c r="L141" s="447">
        <f>L138-L139+L140</f>
        <v>0</v>
      </c>
      <c r="M141" s="447">
        <f>M138-M139+M140</f>
        <v>0</v>
      </c>
    </row>
    <row r="142" spans="2:21" ht="15.6" hidden="1" customHeight="1"/>
    <row r="143" spans="2:21">
      <c r="B143" s="477" t="s">
        <v>257</v>
      </c>
    </row>
  </sheetData>
  <mergeCells count="23">
    <mergeCell ref="B27:G27"/>
    <mergeCell ref="B29:C29"/>
    <mergeCell ref="B30:C30"/>
    <mergeCell ref="B31:C31"/>
    <mergeCell ref="B32:C32"/>
    <mergeCell ref="B33:C33"/>
    <mergeCell ref="B34:C34"/>
    <mergeCell ref="B35:C35"/>
    <mergeCell ref="B36:C36"/>
    <mergeCell ref="B37:C37"/>
    <mergeCell ref="B102:L102"/>
    <mergeCell ref="B104:L104"/>
    <mergeCell ref="B103:L103"/>
    <mergeCell ref="B38:C38"/>
    <mergeCell ref="B39:C39"/>
    <mergeCell ref="B40:C40"/>
    <mergeCell ref="B41:C41"/>
    <mergeCell ref="B49:L49"/>
    <mergeCell ref="B50:L50"/>
    <mergeCell ref="B51:L51"/>
    <mergeCell ref="B42:C42"/>
    <mergeCell ref="B43:C43"/>
    <mergeCell ref="B44:C44"/>
  </mergeCells>
  <hyperlinks>
    <hyperlink ref="B143" location="'1.  LRAMVA Summary'!A1" display="Return to top" xr:uid="{00000000-0004-0000-0400-000001000000}"/>
    <hyperlink ref="B97" location="'6.  Carrying Charges'!A1" display="Carrying Charges" xr:uid="{E361476C-0379-4499-90C6-C54C988F6C2D}"/>
  </hyperlinks>
  <pageMargins left="0.70866141732283472" right="0.70866141732283472" top="0.74803149606299213" bottom="0.74803149606299213" header="0.31496062992125984" footer="0.31496062992125984"/>
  <pageSetup paperSize="5" scale="38" fitToHeight="0" orientation="landscape" r:id="rId1"/>
  <headerFooter>
    <oddFooter>&amp;R&amp;P of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074" r:id="rId4" name="Check Box 2">
              <controlPr defaultSize="0" autoFill="0" autoLine="0" autoPict="0">
                <anchor moveWithCells="1">
                  <from>
                    <xdr:col>2</xdr:col>
                    <xdr:colOff>960120</xdr:colOff>
                    <xdr:row>54</xdr:row>
                    <xdr:rowOff>30480</xdr:rowOff>
                  </from>
                  <to>
                    <xdr:col>2</xdr:col>
                    <xdr:colOff>1379220</xdr:colOff>
                    <xdr:row>84</xdr:row>
                    <xdr:rowOff>137160</xdr:rowOff>
                  </to>
                </anchor>
              </controlPr>
            </control>
          </mc:Choice>
        </mc:AlternateContent>
        <mc:AlternateContent xmlns:mc="http://schemas.openxmlformats.org/markup-compatibility/2006">
          <mc:Choice Requires="x14">
            <control shapeId="3100" r:id="rId5" name="Check Box 28">
              <controlPr defaultSize="0" autoFill="0" autoLine="0" autoPict="0">
                <anchor moveWithCells="1">
                  <from>
                    <xdr:col>2</xdr:col>
                    <xdr:colOff>960120</xdr:colOff>
                    <xdr:row>57</xdr:row>
                    <xdr:rowOff>30480</xdr:rowOff>
                  </from>
                  <to>
                    <xdr:col>2</xdr:col>
                    <xdr:colOff>1379220</xdr:colOff>
                    <xdr:row>84</xdr:row>
                    <xdr:rowOff>137160</xdr:rowOff>
                  </to>
                </anchor>
              </controlPr>
            </control>
          </mc:Choice>
        </mc:AlternateContent>
        <mc:AlternateContent xmlns:mc="http://schemas.openxmlformats.org/markup-compatibility/2006">
          <mc:Choice Requires="x14">
            <control shapeId="3101" r:id="rId6" name="Check Box 29">
              <controlPr defaultSize="0" autoFill="0" autoLine="0" autoPict="0">
                <anchor moveWithCells="1">
                  <from>
                    <xdr:col>2</xdr:col>
                    <xdr:colOff>960120</xdr:colOff>
                    <xdr:row>60</xdr:row>
                    <xdr:rowOff>30480</xdr:rowOff>
                  </from>
                  <to>
                    <xdr:col>2</xdr:col>
                    <xdr:colOff>1379220</xdr:colOff>
                    <xdr:row>84</xdr:row>
                    <xdr:rowOff>137160</xdr:rowOff>
                  </to>
                </anchor>
              </controlPr>
            </control>
          </mc:Choice>
        </mc:AlternateContent>
        <mc:AlternateContent xmlns:mc="http://schemas.openxmlformats.org/markup-compatibility/2006">
          <mc:Choice Requires="x14">
            <control shapeId="3102" r:id="rId7" name="Check Box 30">
              <controlPr defaultSize="0" autoFill="0" autoLine="0" autoPict="0">
                <anchor moveWithCells="1">
                  <from>
                    <xdr:col>2</xdr:col>
                    <xdr:colOff>960120</xdr:colOff>
                    <xdr:row>63</xdr:row>
                    <xdr:rowOff>30480</xdr:rowOff>
                  </from>
                  <to>
                    <xdr:col>2</xdr:col>
                    <xdr:colOff>1379220</xdr:colOff>
                    <xdr:row>84</xdr:row>
                    <xdr:rowOff>137160</xdr:rowOff>
                  </to>
                </anchor>
              </controlPr>
            </control>
          </mc:Choice>
        </mc:AlternateContent>
        <mc:AlternateContent xmlns:mc="http://schemas.openxmlformats.org/markup-compatibility/2006">
          <mc:Choice Requires="x14">
            <control shapeId="3103" r:id="rId8" name="Check Box 31">
              <controlPr defaultSize="0" autoFill="0" autoLine="0" autoPict="0">
                <anchor moveWithCells="1">
                  <from>
                    <xdr:col>2</xdr:col>
                    <xdr:colOff>960120</xdr:colOff>
                    <xdr:row>66</xdr:row>
                    <xdr:rowOff>30480</xdr:rowOff>
                  </from>
                  <to>
                    <xdr:col>2</xdr:col>
                    <xdr:colOff>1379220</xdr:colOff>
                    <xdr:row>84</xdr:row>
                    <xdr:rowOff>137160</xdr:rowOff>
                  </to>
                </anchor>
              </controlPr>
            </control>
          </mc:Choice>
        </mc:AlternateContent>
        <mc:AlternateContent xmlns:mc="http://schemas.openxmlformats.org/markup-compatibility/2006">
          <mc:Choice Requires="x14">
            <control shapeId="3104" r:id="rId9" name="Check Box 32">
              <controlPr defaultSize="0" autoFill="0" autoLine="0" autoPict="0">
                <anchor moveWithCells="1">
                  <from>
                    <xdr:col>2</xdr:col>
                    <xdr:colOff>960120</xdr:colOff>
                    <xdr:row>69</xdr:row>
                    <xdr:rowOff>38100</xdr:rowOff>
                  </from>
                  <to>
                    <xdr:col>2</xdr:col>
                    <xdr:colOff>1379220</xdr:colOff>
                    <xdr:row>84</xdr:row>
                    <xdr:rowOff>144780</xdr:rowOff>
                  </to>
                </anchor>
              </controlPr>
            </control>
          </mc:Choice>
        </mc:AlternateContent>
        <mc:AlternateContent xmlns:mc="http://schemas.openxmlformats.org/markup-compatibility/2006">
          <mc:Choice Requires="x14">
            <control shapeId="3105" r:id="rId10" name="Check Box 33">
              <controlPr defaultSize="0" autoFill="0" autoLine="0" autoPict="0">
                <anchor moveWithCells="1">
                  <from>
                    <xdr:col>2</xdr:col>
                    <xdr:colOff>960120</xdr:colOff>
                    <xdr:row>72</xdr:row>
                    <xdr:rowOff>38100</xdr:rowOff>
                  </from>
                  <to>
                    <xdr:col>2</xdr:col>
                    <xdr:colOff>1379220</xdr:colOff>
                    <xdr:row>84</xdr:row>
                    <xdr:rowOff>144780</xdr:rowOff>
                  </to>
                </anchor>
              </controlPr>
            </control>
          </mc:Choice>
        </mc:AlternateContent>
        <mc:AlternateContent xmlns:mc="http://schemas.openxmlformats.org/markup-compatibility/2006">
          <mc:Choice Requires="x14">
            <control shapeId="3106" r:id="rId11" name="Check Box 34">
              <controlPr defaultSize="0" autoFill="0" autoLine="0" autoPict="0">
                <anchor moveWithCells="1">
                  <from>
                    <xdr:col>2</xdr:col>
                    <xdr:colOff>952500</xdr:colOff>
                    <xdr:row>75</xdr:row>
                    <xdr:rowOff>38100</xdr:rowOff>
                  </from>
                  <to>
                    <xdr:col>2</xdr:col>
                    <xdr:colOff>1371600</xdr:colOff>
                    <xdr:row>84</xdr:row>
                    <xdr:rowOff>137160</xdr:rowOff>
                  </to>
                </anchor>
              </controlPr>
            </control>
          </mc:Choice>
        </mc:AlternateContent>
        <mc:AlternateContent xmlns:mc="http://schemas.openxmlformats.org/markup-compatibility/2006">
          <mc:Choice Requires="x14">
            <control shapeId="3109" r:id="rId12" name="Check Box 37">
              <controlPr defaultSize="0" autoFill="0" autoLine="0" autoPict="0">
                <anchor moveWithCells="1">
                  <from>
                    <xdr:col>2</xdr:col>
                    <xdr:colOff>960120</xdr:colOff>
                    <xdr:row>78</xdr:row>
                    <xdr:rowOff>76200</xdr:rowOff>
                  </from>
                  <to>
                    <xdr:col>2</xdr:col>
                    <xdr:colOff>1379220</xdr:colOff>
                    <xdr:row>84</xdr:row>
                    <xdr:rowOff>137160</xdr:rowOff>
                  </to>
                </anchor>
              </controlPr>
            </control>
          </mc:Choice>
        </mc:AlternateContent>
        <mc:AlternateContent xmlns:mc="http://schemas.openxmlformats.org/markup-compatibility/2006">
          <mc:Choice Requires="x14">
            <control shapeId="3113" r:id="rId13" name="Check Box 41">
              <controlPr defaultSize="0" autoFill="0" autoLine="0" autoPict="0">
                <anchor moveWithCells="1">
                  <from>
                    <xdr:col>2</xdr:col>
                    <xdr:colOff>960120</xdr:colOff>
                    <xdr:row>106</xdr:row>
                    <xdr:rowOff>0</xdr:rowOff>
                  </from>
                  <to>
                    <xdr:col>2</xdr:col>
                    <xdr:colOff>1379220</xdr:colOff>
                    <xdr:row>107</xdr:row>
                    <xdr:rowOff>137160</xdr:rowOff>
                  </to>
                </anchor>
              </controlPr>
            </control>
          </mc:Choice>
        </mc:AlternateContent>
        <mc:AlternateContent xmlns:mc="http://schemas.openxmlformats.org/markup-compatibility/2006">
          <mc:Choice Requires="x14">
            <control shapeId="3114" r:id="rId14" name="Check Box 42">
              <controlPr defaultSize="0" autoFill="0" autoLine="0" autoPict="0">
                <anchor moveWithCells="1">
                  <from>
                    <xdr:col>2</xdr:col>
                    <xdr:colOff>960120</xdr:colOff>
                    <xdr:row>106</xdr:row>
                    <xdr:rowOff>0</xdr:rowOff>
                  </from>
                  <to>
                    <xdr:col>2</xdr:col>
                    <xdr:colOff>1379220</xdr:colOff>
                    <xdr:row>107</xdr:row>
                    <xdr:rowOff>137160</xdr:rowOff>
                  </to>
                </anchor>
              </controlPr>
            </control>
          </mc:Choice>
        </mc:AlternateContent>
        <mc:AlternateContent xmlns:mc="http://schemas.openxmlformats.org/markup-compatibility/2006">
          <mc:Choice Requires="x14">
            <control shapeId="3115" r:id="rId15" name="Check Box 43">
              <controlPr defaultSize="0" autoFill="0" autoLine="0" autoPict="0">
                <anchor moveWithCells="1">
                  <from>
                    <xdr:col>2</xdr:col>
                    <xdr:colOff>960120</xdr:colOff>
                    <xdr:row>107</xdr:row>
                    <xdr:rowOff>30480</xdr:rowOff>
                  </from>
                  <to>
                    <xdr:col>2</xdr:col>
                    <xdr:colOff>1379220</xdr:colOff>
                    <xdr:row>108</xdr:row>
                    <xdr:rowOff>160020</xdr:rowOff>
                  </to>
                </anchor>
              </controlPr>
            </control>
          </mc:Choice>
        </mc:AlternateContent>
        <mc:AlternateContent xmlns:mc="http://schemas.openxmlformats.org/markup-compatibility/2006">
          <mc:Choice Requires="x14">
            <control shapeId="3116" r:id="rId16" name="Check Box 44">
              <controlPr defaultSize="0" autoFill="0" autoLine="0" autoPict="0">
                <anchor moveWithCells="1">
                  <from>
                    <xdr:col>2</xdr:col>
                    <xdr:colOff>960120</xdr:colOff>
                    <xdr:row>111</xdr:row>
                    <xdr:rowOff>30480</xdr:rowOff>
                  </from>
                  <to>
                    <xdr:col>2</xdr:col>
                    <xdr:colOff>1379220</xdr:colOff>
                    <xdr:row>112</xdr:row>
                    <xdr:rowOff>160020</xdr:rowOff>
                  </to>
                </anchor>
              </controlPr>
            </control>
          </mc:Choice>
        </mc:AlternateContent>
        <mc:AlternateContent xmlns:mc="http://schemas.openxmlformats.org/markup-compatibility/2006">
          <mc:Choice Requires="x14">
            <control shapeId="3118" r:id="rId17" name="Check Box 46">
              <controlPr defaultSize="0" autoFill="0" autoLine="0" autoPict="0">
                <anchor moveWithCells="1">
                  <from>
                    <xdr:col>2</xdr:col>
                    <xdr:colOff>960120</xdr:colOff>
                    <xdr:row>115</xdr:row>
                    <xdr:rowOff>45720</xdr:rowOff>
                  </from>
                  <to>
                    <xdr:col>2</xdr:col>
                    <xdr:colOff>1379220</xdr:colOff>
                    <xdr:row>116</xdr:row>
                    <xdr:rowOff>182880</xdr:rowOff>
                  </to>
                </anchor>
              </controlPr>
            </control>
          </mc:Choice>
        </mc:AlternateContent>
        <mc:AlternateContent xmlns:mc="http://schemas.openxmlformats.org/markup-compatibility/2006">
          <mc:Choice Requires="x14">
            <control shapeId="3119" r:id="rId18" name="Check Box 47">
              <controlPr defaultSize="0" autoFill="0" autoLine="0" autoPict="0">
                <anchor moveWithCells="1">
                  <from>
                    <xdr:col>2</xdr:col>
                    <xdr:colOff>960120</xdr:colOff>
                    <xdr:row>81</xdr:row>
                    <xdr:rowOff>76200</xdr:rowOff>
                  </from>
                  <to>
                    <xdr:col>2</xdr:col>
                    <xdr:colOff>1379220</xdr:colOff>
                    <xdr:row>84</xdr:row>
                    <xdr:rowOff>137160</xdr:rowOff>
                  </to>
                </anchor>
              </controlPr>
            </control>
          </mc:Choice>
        </mc:AlternateContent>
        <mc:AlternateContent xmlns:mc="http://schemas.openxmlformats.org/markup-compatibility/2006">
          <mc:Choice Requires="x14">
            <control shapeId="3120" r:id="rId19" name="Check Box 48">
              <controlPr defaultSize="0" autoFill="0" autoLine="0" autoPict="0">
                <anchor moveWithCells="1">
                  <from>
                    <xdr:col>2</xdr:col>
                    <xdr:colOff>960120</xdr:colOff>
                    <xdr:row>84</xdr:row>
                    <xdr:rowOff>76200</xdr:rowOff>
                  </from>
                  <to>
                    <xdr:col>2</xdr:col>
                    <xdr:colOff>1379220</xdr:colOff>
                    <xdr:row>86</xdr:row>
                    <xdr:rowOff>7620</xdr:rowOff>
                  </to>
                </anchor>
              </controlPr>
            </control>
          </mc:Choice>
        </mc:AlternateContent>
        <mc:AlternateContent xmlns:mc="http://schemas.openxmlformats.org/markup-compatibility/2006">
          <mc:Choice Requires="x14">
            <control shapeId="3121" r:id="rId20" name="Check Box 49">
              <controlPr defaultSize="0" autoFill="0" autoLine="0" autoPict="0">
                <anchor moveWithCells="1">
                  <from>
                    <xdr:col>2</xdr:col>
                    <xdr:colOff>960120</xdr:colOff>
                    <xdr:row>87</xdr:row>
                    <xdr:rowOff>76200</xdr:rowOff>
                  </from>
                  <to>
                    <xdr:col>2</xdr:col>
                    <xdr:colOff>1394460</xdr:colOff>
                    <xdr:row>89</xdr:row>
                    <xdr:rowOff>22860</xdr:rowOff>
                  </to>
                </anchor>
              </controlPr>
            </control>
          </mc:Choice>
        </mc:AlternateContent>
        <mc:AlternateContent xmlns:mc="http://schemas.openxmlformats.org/markup-compatibility/2006">
          <mc:Choice Requires="x14">
            <control shapeId="3122" r:id="rId21" name="Check Box 50">
              <controlPr defaultSize="0" autoFill="0" autoLine="0" autoPict="0">
                <anchor moveWithCells="1">
                  <from>
                    <xdr:col>2</xdr:col>
                    <xdr:colOff>960120</xdr:colOff>
                    <xdr:row>90</xdr:row>
                    <xdr:rowOff>76200</xdr:rowOff>
                  </from>
                  <to>
                    <xdr:col>2</xdr:col>
                    <xdr:colOff>1379220</xdr:colOff>
                    <xdr:row>92</xdr:row>
                    <xdr:rowOff>7620</xdr:rowOff>
                  </to>
                </anchor>
              </controlPr>
            </control>
          </mc:Choice>
        </mc:AlternateContent>
        <mc:AlternateContent xmlns:mc="http://schemas.openxmlformats.org/markup-compatibility/2006">
          <mc:Choice Requires="x14">
            <control shapeId="3123" r:id="rId22" name="Check Box 51">
              <controlPr defaultSize="0" autoFill="0" autoLine="0" autoPict="0">
                <anchor moveWithCells="1">
                  <from>
                    <xdr:col>2</xdr:col>
                    <xdr:colOff>960120</xdr:colOff>
                    <xdr:row>93</xdr:row>
                    <xdr:rowOff>76200</xdr:rowOff>
                  </from>
                  <to>
                    <xdr:col>2</xdr:col>
                    <xdr:colOff>1379220</xdr:colOff>
                    <xdr:row>95</xdr:row>
                    <xdr:rowOff>7620</xdr:rowOff>
                  </to>
                </anchor>
              </controlPr>
            </control>
          </mc:Choice>
        </mc:AlternateContent>
        <mc:AlternateContent xmlns:mc="http://schemas.openxmlformats.org/markup-compatibility/2006">
          <mc:Choice Requires="x14">
            <control shapeId="3124" r:id="rId23" name="Check Box 52">
              <controlPr defaultSize="0" autoFill="0" autoLine="0" autoPict="0">
                <anchor moveWithCells="1">
                  <from>
                    <xdr:col>2</xdr:col>
                    <xdr:colOff>960120</xdr:colOff>
                    <xdr:row>90</xdr:row>
                    <xdr:rowOff>76200</xdr:rowOff>
                  </from>
                  <to>
                    <xdr:col>2</xdr:col>
                    <xdr:colOff>1394460</xdr:colOff>
                    <xdr:row>92</xdr:row>
                    <xdr:rowOff>30480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A1:R83"/>
  <sheetViews>
    <sheetView topLeftCell="A7" zoomScale="70" zoomScaleNormal="70" workbookViewId="0">
      <selection activeCell="E44" sqref="E44:J45"/>
    </sheetView>
  </sheetViews>
  <sheetFormatPr defaultColWidth="9" defaultRowHeight="14.4"/>
  <cols>
    <col min="1" max="1" width="5.33203125" style="1" customWidth="1"/>
    <col min="2" max="2" width="27.33203125" style="9" customWidth="1"/>
    <col min="3" max="3" width="23" style="9" customWidth="1"/>
    <col min="4" max="4" width="32.33203125" style="1" customWidth="1"/>
    <col min="5" max="5" width="26.33203125" style="1" customWidth="1"/>
    <col min="6" max="6" width="24" style="1" customWidth="1"/>
    <col min="7" max="7" width="21.44140625" style="1" customWidth="1"/>
    <col min="8" max="8" width="24" style="1" customWidth="1"/>
    <col min="9" max="13" width="22" style="1" customWidth="1"/>
    <col min="14" max="14" width="26" style="1" customWidth="1"/>
    <col min="15" max="16" width="22" style="1" customWidth="1"/>
    <col min="17" max="17" width="16.33203125" style="1" customWidth="1"/>
    <col min="18" max="18" width="13.5546875" style="1" customWidth="1"/>
    <col min="19" max="19" width="14" style="1" customWidth="1"/>
    <col min="20" max="20" width="20" style="1" customWidth="1"/>
    <col min="21" max="21" width="10" style="1" customWidth="1"/>
    <col min="22" max="30" width="14" style="1" customWidth="1"/>
    <col min="31" max="16384" width="9" style="1"/>
  </cols>
  <sheetData>
    <row r="1" spans="2:17" ht="151.5" customHeight="1"/>
    <row r="2" spans="2:17" ht="21.75" customHeight="1">
      <c r="B2" s="71"/>
      <c r="C2" s="71"/>
      <c r="D2" s="71"/>
      <c r="E2" s="71"/>
      <c r="F2" s="71"/>
      <c r="G2" s="71"/>
      <c r="H2" s="71"/>
      <c r="I2" s="71"/>
      <c r="J2" s="71"/>
      <c r="K2" s="71"/>
      <c r="L2" s="71"/>
      <c r="M2" s="71"/>
      <c r="N2" s="71"/>
      <c r="O2" s="71"/>
      <c r="P2" s="71"/>
      <c r="Q2" s="71"/>
    </row>
    <row r="3" spans="2:17" ht="22.5" customHeight="1" thickBot="1">
      <c r="B3" s="37"/>
      <c r="C3" s="20"/>
      <c r="D3" s="13"/>
      <c r="E3" s="116"/>
      <c r="F3" s="13"/>
      <c r="G3" s="13"/>
      <c r="H3" s="53"/>
      <c r="I3" s="116"/>
      <c r="J3" s="116"/>
      <c r="K3" s="116"/>
      <c r="L3" s="116"/>
      <c r="M3" s="116"/>
      <c r="N3" s="116"/>
      <c r="O3" s="116"/>
      <c r="P3" s="116"/>
      <c r="Q3" s="116"/>
    </row>
    <row r="4" spans="2:17" s="2" customFormat="1" ht="27" customHeight="1" thickBot="1">
      <c r="B4" s="225" t="s">
        <v>56</v>
      </c>
      <c r="C4" s="734"/>
      <c r="D4" s="211" t="s">
        <v>165</v>
      </c>
      <c r="E4" s="366"/>
      <c r="F4" s="366"/>
      <c r="G4" s="366"/>
      <c r="H4" s="366"/>
      <c r="I4" s="366"/>
      <c r="J4" s="366"/>
      <c r="K4" s="366"/>
      <c r="L4" s="366"/>
      <c r="M4" s="366"/>
      <c r="N4" s="366"/>
      <c r="O4" s="366"/>
      <c r="P4" s="366"/>
      <c r="Q4" s="366"/>
    </row>
    <row r="5" spans="2:17" s="2" customFormat="1" ht="24" customHeight="1" thickBot="1">
      <c r="B5" s="380"/>
      <c r="C5" s="734"/>
      <c r="D5" s="381" t="s">
        <v>57</v>
      </c>
      <c r="E5" s="735"/>
      <c r="F5" s="366"/>
      <c r="G5" s="366"/>
      <c r="H5" s="366"/>
      <c r="I5" s="366"/>
      <c r="J5" s="366"/>
      <c r="K5" s="366"/>
      <c r="L5" s="366"/>
      <c r="M5" s="366"/>
      <c r="N5" s="366"/>
      <c r="O5" s="366"/>
      <c r="P5" s="366"/>
      <c r="Q5" s="366"/>
    </row>
    <row r="6" spans="2:17" s="2" customFormat="1" ht="28.5" customHeight="1" thickBot="1">
      <c r="B6" s="380"/>
      <c r="C6" s="734"/>
      <c r="D6" s="214" t="s">
        <v>166</v>
      </c>
      <c r="E6" s="366"/>
      <c r="F6" s="366"/>
      <c r="G6" s="366"/>
      <c r="H6" s="366"/>
      <c r="I6" s="366"/>
      <c r="J6" s="366"/>
      <c r="K6" s="366"/>
      <c r="L6" s="366"/>
      <c r="M6" s="366"/>
      <c r="N6" s="366"/>
      <c r="O6" s="366"/>
      <c r="P6" s="366"/>
      <c r="Q6" s="366"/>
    </row>
    <row r="7" spans="2:17" s="81" customFormat="1" ht="29.25" customHeight="1" thickBot="1">
      <c r="B7" s="736"/>
      <c r="C7" s="736"/>
      <c r="D7" s="458" t="s">
        <v>167</v>
      </c>
      <c r="E7" s="736"/>
      <c r="F7" s="736"/>
      <c r="G7" s="736"/>
      <c r="H7" s="736"/>
      <c r="I7" s="736"/>
      <c r="J7" s="736"/>
      <c r="K7" s="736"/>
      <c r="L7" s="736"/>
      <c r="M7" s="736"/>
      <c r="N7" s="736"/>
      <c r="O7" s="736"/>
      <c r="P7" s="82"/>
      <c r="Q7" s="82"/>
    </row>
    <row r="8" spans="2:17" s="81" customFormat="1" ht="30" customHeight="1">
      <c r="B8" s="736"/>
      <c r="C8" s="736"/>
      <c r="D8" s="462"/>
      <c r="E8" s="736"/>
      <c r="F8" s="736"/>
      <c r="G8" s="736"/>
      <c r="H8" s="736"/>
      <c r="I8" s="736"/>
      <c r="J8" s="736"/>
      <c r="K8" s="736"/>
      <c r="L8" s="736"/>
      <c r="M8" s="736"/>
      <c r="N8" s="736"/>
      <c r="O8" s="736"/>
      <c r="P8" s="82"/>
      <c r="Q8" s="82"/>
    </row>
    <row r="9" spans="2:17" s="2" customFormat="1" ht="24.75" customHeight="1">
      <c r="B9" s="91" t="s">
        <v>266</v>
      </c>
      <c r="C9" s="13"/>
      <c r="D9" s="378">
        <v>2021</v>
      </c>
      <c r="E9" s="735"/>
      <c r="F9" s="735"/>
      <c r="G9" s="735"/>
      <c r="H9" s="735"/>
      <c r="I9" s="735"/>
      <c r="J9" s="735"/>
      <c r="K9" s="735"/>
      <c r="L9" s="735"/>
      <c r="M9" s="735"/>
      <c r="N9" s="735"/>
      <c r="O9" s="735"/>
      <c r="P9" s="735"/>
      <c r="Q9" s="735"/>
    </row>
    <row r="10" spans="2:17" s="13" customFormat="1" ht="16.5" customHeight="1"/>
    <row r="11" spans="2:17" s="13" customFormat="1" ht="36.75" customHeight="1">
      <c r="B11" s="893" t="s">
        <v>267</v>
      </c>
      <c r="C11" s="893"/>
      <c r="D11" s="893"/>
      <c r="E11" s="893"/>
      <c r="F11" s="893"/>
      <c r="G11" s="893"/>
      <c r="H11" s="893"/>
      <c r="I11" s="893"/>
      <c r="J11" s="893"/>
      <c r="K11" s="893"/>
      <c r="L11" s="893"/>
      <c r="M11" s="893"/>
      <c r="N11" s="498"/>
      <c r="O11" s="498"/>
      <c r="P11" s="498"/>
      <c r="Q11" s="498"/>
    </row>
    <row r="12" spans="2:17" s="2" customFormat="1" ht="15.75" customHeight="1">
      <c r="B12" s="735"/>
      <c r="C12" s="735"/>
      <c r="D12" s="735"/>
      <c r="E12" s="735"/>
      <c r="F12" s="735"/>
      <c r="G12" s="735"/>
      <c r="H12" s="735"/>
      <c r="I12" s="735"/>
      <c r="J12" s="735"/>
      <c r="K12" s="735"/>
      <c r="L12" s="735"/>
      <c r="M12" s="735"/>
      <c r="N12" s="735"/>
      <c r="O12" s="735"/>
      <c r="P12" s="735"/>
      <c r="Q12" s="735"/>
    </row>
    <row r="13" spans="2:17" s="13" customFormat="1" ht="48" customHeight="1">
      <c r="C13" s="199" t="str">
        <f>'1.  LRAMVA Summary'!R53</f>
        <v>Total</v>
      </c>
      <c r="D13" s="199" t="str">
        <f>'1.  LRAMVA Summary'!D53</f>
        <v>Residential</v>
      </c>
      <c r="E13" s="199" t="str">
        <f>'1.  LRAMVA Summary'!E53</f>
        <v>GS&lt;50 kW</v>
      </c>
      <c r="F13" s="199" t="str">
        <f>'1.  LRAMVA Summary'!F53</f>
        <v>GS 50 TO 1,499 KW</v>
      </c>
      <c r="G13" s="199" t="str">
        <f>'1.  LRAMVA Summary'!G53</f>
        <v>GS 1,500 TO 4,999</v>
      </c>
      <c r="H13" s="199" t="str">
        <f>'1.  LRAMVA Summary'!H53</f>
        <v>Large User</v>
      </c>
      <c r="I13" s="199" t="str">
        <f>'1.  LRAMVA Summary'!I53</f>
        <v>Unmetered Scattered Load</v>
      </c>
      <c r="J13" s="199" t="str">
        <f>'1.  LRAMVA Summary'!J53</f>
        <v>Streetlighting</v>
      </c>
      <c r="K13" s="199" t="str">
        <f>'1.  LRAMVA Summary'!K53</f>
        <v/>
      </c>
      <c r="L13" s="199" t="str">
        <f>'1.  LRAMVA Summary'!L53</f>
        <v/>
      </c>
      <c r="M13" s="199" t="str">
        <f>'1.  LRAMVA Summary'!M53</f>
        <v/>
      </c>
      <c r="N13" s="199" t="str">
        <f>'1.  LRAMVA Summary'!N53</f>
        <v/>
      </c>
      <c r="O13" s="199" t="str">
        <f>'1.  LRAMVA Summary'!O53</f>
        <v/>
      </c>
      <c r="P13" s="199" t="str">
        <f>'1.  LRAMVA Summary'!P53</f>
        <v/>
      </c>
      <c r="Q13" s="199" t="str">
        <f>'1.  LRAMVA Summary'!Q53</f>
        <v/>
      </c>
    </row>
    <row r="14" spans="2:17" s="2" customFormat="1" ht="15.75" customHeight="1">
      <c r="B14" s="64"/>
      <c r="C14" s="466"/>
      <c r="D14" s="467" t="str">
        <f>'1.  LRAMVA Summary'!D54</f>
        <v>kWh</v>
      </c>
      <c r="E14" s="467" t="str">
        <f>'1.  LRAMVA Summary'!E54</f>
        <v>kWh</v>
      </c>
      <c r="F14" s="467" t="str">
        <f>'1.  LRAMVA Summary'!F54</f>
        <v>kW</v>
      </c>
      <c r="G14" s="467" t="str">
        <f>'1.  LRAMVA Summary'!G54</f>
        <v>KW</v>
      </c>
      <c r="H14" s="467" t="str">
        <f>'1.  LRAMVA Summary'!H54</f>
        <v>kW</v>
      </c>
      <c r="I14" s="467" t="str">
        <f>'1.  LRAMVA Summary'!I54</f>
        <v>kWh</v>
      </c>
      <c r="J14" s="467" t="str">
        <f>'1.  LRAMVA Summary'!J54</f>
        <v>kW</v>
      </c>
      <c r="K14" s="467">
        <f>'1.  LRAMVA Summary'!K54</f>
        <v>0</v>
      </c>
      <c r="L14" s="467">
        <f>'1.  LRAMVA Summary'!L54</f>
        <v>0</v>
      </c>
      <c r="M14" s="467">
        <f>'1.  LRAMVA Summary'!M54</f>
        <v>0</v>
      </c>
      <c r="N14" s="467">
        <f>'1.  LRAMVA Summary'!N54</f>
        <v>0</v>
      </c>
      <c r="O14" s="467">
        <f>'1.  LRAMVA Summary'!O54</f>
        <v>0</v>
      </c>
      <c r="P14" s="467">
        <f>'1.  LRAMVA Summary'!P54</f>
        <v>0</v>
      </c>
      <c r="Q14" s="468">
        <f>'1.  LRAMVA Summary'!Q54</f>
        <v>0</v>
      </c>
    </row>
    <row r="15" spans="2:17" s="379" customFormat="1" ht="15.75" customHeight="1">
      <c r="B15" s="737" t="s">
        <v>107</v>
      </c>
      <c r="C15" s="738">
        <f>SUM(D15:Q15)</f>
        <v>119021115.02000001</v>
      </c>
      <c r="D15" s="794">
        <v>0</v>
      </c>
      <c r="E15" s="831">
        <v>13128695.130000001</v>
      </c>
      <c r="F15" s="831">
        <v>35710050.740000002</v>
      </c>
      <c r="G15" s="831">
        <v>37726553.25</v>
      </c>
      <c r="H15" s="831">
        <v>28854802.370000001</v>
      </c>
      <c r="I15" s="831">
        <v>75021.119999999995</v>
      </c>
      <c r="J15" s="831">
        <v>3525992.41</v>
      </c>
      <c r="K15" s="739"/>
      <c r="L15" s="739"/>
      <c r="M15" s="739"/>
      <c r="N15" s="739"/>
      <c r="O15" s="739"/>
      <c r="P15" s="377"/>
      <c r="Q15" s="377"/>
    </row>
    <row r="16" spans="2:17" s="379" customFormat="1" ht="15.75" customHeight="1">
      <c r="B16" s="737" t="s">
        <v>117</v>
      </c>
      <c r="C16" s="738">
        <f>SUM(D16:Q16)</f>
        <v>189467</v>
      </c>
      <c r="D16" s="795"/>
      <c r="E16" s="832"/>
      <c r="F16" s="831">
        <v>63939</v>
      </c>
      <c r="G16" s="832">
        <v>67557</v>
      </c>
      <c r="H16" s="832">
        <v>51658</v>
      </c>
      <c r="I16" s="832">
        <v>0</v>
      </c>
      <c r="J16" s="832">
        <v>6313</v>
      </c>
      <c r="K16" s="377"/>
      <c r="L16" s="377"/>
      <c r="M16" s="377"/>
      <c r="N16" s="377"/>
      <c r="O16" s="377"/>
      <c r="P16" s="377"/>
      <c r="Q16" s="377"/>
    </row>
    <row r="17" spans="2:17" s="13" customFormat="1" ht="15.75" customHeight="1"/>
    <row r="18" spans="2:17" s="18" customFormat="1" ht="15.75" customHeight="1">
      <c r="B18" s="153" t="s">
        <v>268</v>
      </c>
      <c r="C18" s="154"/>
      <c r="D18" s="796">
        <f t="shared" ref="D18:E18" si="0">IF(D14="kw",HLOOKUP(D14,D14:D16,3,FALSE),HLOOKUP(D14,D14:D16,2,FALSE))</f>
        <v>0</v>
      </c>
      <c r="E18" s="796">
        <f t="shared" si="0"/>
        <v>13128695.130000001</v>
      </c>
      <c r="F18" s="796">
        <f>IF(F14="kw",HLOOKUP(F14,F14:F16,3,FALSE),HLOOKUP(F14,F14:F16,2,FALSE))</f>
        <v>63939</v>
      </c>
      <c r="G18" s="796">
        <f t="shared" ref="G18:Q18" si="1">IF(G14="kw",HLOOKUP(G14,G14:G16,3,FALSE),HLOOKUP(G14,G14:G16,2,FALSE))</f>
        <v>67557</v>
      </c>
      <c r="H18" s="796">
        <f t="shared" si="1"/>
        <v>51658</v>
      </c>
      <c r="I18" s="796">
        <f t="shared" si="1"/>
        <v>75021.119999999995</v>
      </c>
      <c r="J18" s="796">
        <f t="shared" si="1"/>
        <v>6313</v>
      </c>
      <c r="K18" s="154">
        <f t="shared" si="1"/>
        <v>0</v>
      </c>
      <c r="L18" s="154">
        <f t="shared" si="1"/>
        <v>0</v>
      </c>
      <c r="M18" s="154">
        <f t="shared" si="1"/>
        <v>0</v>
      </c>
      <c r="N18" s="154">
        <f t="shared" si="1"/>
        <v>0</v>
      </c>
      <c r="O18" s="154">
        <f t="shared" si="1"/>
        <v>0</v>
      </c>
      <c r="P18" s="154">
        <f t="shared" si="1"/>
        <v>0</v>
      </c>
      <c r="Q18" s="154">
        <f t="shared" si="1"/>
        <v>0</v>
      </c>
    </row>
    <row r="19" spans="2:17" s="2" customFormat="1" ht="15.75" customHeight="1">
      <c r="B19" s="73"/>
      <c r="C19" s="54"/>
      <c r="D19" s="54"/>
      <c r="E19" s="54"/>
      <c r="F19" s="54"/>
      <c r="G19" s="54"/>
      <c r="H19" s="54"/>
      <c r="I19" s="54"/>
      <c r="J19" s="54"/>
      <c r="K19" s="54"/>
      <c r="L19" s="54"/>
      <c r="M19" s="54"/>
      <c r="N19" s="54"/>
      <c r="O19" s="54"/>
      <c r="P19" s="54"/>
      <c r="Q19" s="54"/>
    </row>
    <row r="20" spans="2:17" s="366" customFormat="1" ht="32.4" customHeight="1">
      <c r="B20" s="382" t="s">
        <v>269</v>
      </c>
      <c r="C20" s="313"/>
      <c r="D20" s="313"/>
    </row>
    <row r="21" spans="2:17" s="366" customFormat="1" ht="21" customHeight="1">
      <c r="B21" s="382" t="s">
        <v>270</v>
      </c>
      <c r="C21" s="313" t="s">
        <v>1084</v>
      </c>
      <c r="D21" s="313"/>
    </row>
    <row r="22" spans="2:17" s="13" customFormat="1" ht="15.75" customHeight="1">
      <c r="B22" s="132"/>
      <c r="C22" s="133"/>
    </row>
    <row r="23" spans="2:17" s="13" customFormat="1" ht="22.95" customHeight="1">
      <c r="B23" s="134"/>
      <c r="C23" s="134"/>
    </row>
    <row r="24" spans="2:17" s="13" customFormat="1" ht="22.5" customHeight="1">
      <c r="B24" s="91" t="s">
        <v>271</v>
      </c>
      <c r="C24" s="91"/>
      <c r="D24" s="378">
        <v>2022</v>
      </c>
    </row>
    <row r="25" spans="2:17" s="2" customFormat="1" ht="15.75" customHeight="1">
      <c r="B25" s="735"/>
      <c r="C25" s="735"/>
      <c r="D25" s="735"/>
      <c r="E25" s="735"/>
      <c r="F25" s="735"/>
      <c r="G25" s="735"/>
      <c r="H25" s="735"/>
      <c r="I25" s="735"/>
      <c r="J25" s="735"/>
      <c r="K25" s="735"/>
      <c r="L25" s="735"/>
      <c r="M25" s="735"/>
      <c r="N25" s="735"/>
      <c r="O25" s="735"/>
      <c r="P25" s="735"/>
      <c r="Q25" s="735"/>
    </row>
    <row r="26" spans="2:17" s="2" customFormat="1" ht="42" customHeight="1">
      <c r="B26" s="893" t="s">
        <v>272</v>
      </c>
      <c r="C26" s="893"/>
      <c r="D26" s="893"/>
      <c r="E26" s="893"/>
      <c r="F26" s="893"/>
      <c r="G26" s="893"/>
      <c r="H26" s="893"/>
      <c r="I26" s="893"/>
      <c r="J26" s="893"/>
      <c r="K26" s="893"/>
      <c r="L26" s="893"/>
      <c r="M26" s="893"/>
      <c r="N26" s="498"/>
      <c r="O26" s="498"/>
      <c r="P26" s="498"/>
      <c r="Q26" s="498"/>
    </row>
    <row r="27" spans="2:17" s="2" customFormat="1" ht="15.75" customHeight="1">
      <c r="B27" s="735"/>
      <c r="C27" s="735"/>
      <c r="D27" s="735"/>
      <c r="E27" s="735"/>
      <c r="F27" s="735"/>
      <c r="G27" s="735"/>
      <c r="H27" s="735"/>
      <c r="I27" s="735"/>
      <c r="J27" s="735"/>
      <c r="K27" s="735"/>
      <c r="L27" s="735"/>
      <c r="M27" s="735"/>
      <c r="N27" s="735"/>
      <c r="O27" s="735"/>
      <c r="P27" s="735"/>
      <c r="Q27" s="735"/>
    </row>
    <row r="28" spans="2:17" s="13" customFormat="1" ht="44.25" customHeight="1">
      <c r="C28" s="199" t="str">
        <f>'1.  LRAMVA Summary'!R53</f>
        <v>Total</v>
      </c>
      <c r="D28" s="199" t="str">
        <f>'1.  LRAMVA Summary'!D53</f>
        <v>Residential</v>
      </c>
      <c r="E28" s="199" t="str">
        <f>'1.  LRAMVA Summary'!E53</f>
        <v>GS&lt;50 kW</v>
      </c>
      <c r="F28" s="199" t="str">
        <f>'1.  LRAMVA Summary'!F53</f>
        <v>GS 50 TO 1,499 KW</v>
      </c>
      <c r="G28" s="199" t="str">
        <f>'1.  LRAMVA Summary'!G53</f>
        <v>GS 1,500 TO 4,999</v>
      </c>
      <c r="H28" s="199" t="str">
        <f>'1.  LRAMVA Summary'!H53</f>
        <v>Large User</v>
      </c>
      <c r="I28" s="199" t="str">
        <f>'1.  LRAMVA Summary'!I53</f>
        <v>Unmetered Scattered Load</v>
      </c>
      <c r="J28" s="199" t="str">
        <f>'1.  LRAMVA Summary'!J53</f>
        <v>Streetlighting</v>
      </c>
      <c r="K28" s="199" t="str">
        <f>'1.  LRAMVA Summary'!K53</f>
        <v/>
      </c>
      <c r="L28" s="199" t="str">
        <f>'1.  LRAMVA Summary'!L53</f>
        <v/>
      </c>
      <c r="M28" s="199" t="str">
        <f>'1.  LRAMVA Summary'!M53</f>
        <v/>
      </c>
      <c r="N28" s="199" t="str">
        <f>'1.  LRAMVA Summary'!N53</f>
        <v/>
      </c>
      <c r="O28" s="199" t="str">
        <f>'1.  LRAMVA Summary'!O53</f>
        <v/>
      </c>
      <c r="P28" s="199" t="str">
        <f>'1.  LRAMVA Summary'!P53</f>
        <v/>
      </c>
      <c r="Q28" s="199" t="str">
        <f>'1.  LRAMVA Summary'!Q53</f>
        <v/>
      </c>
    </row>
    <row r="29" spans="2:17" s="2" customFormat="1" ht="15.75" customHeight="1">
      <c r="B29" s="64"/>
      <c r="C29" s="466"/>
      <c r="D29" s="467" t="str">
        <f>'1.  LRAMVA Summary'!D54</f>
        <v>kWh</v>
      </c>
      <c r="E29" s="467" t="str">
        <f>'1.  LRAMVA Summary'!E54</f>
        <v>kWh</v>
      </c>
      <c r="F29" s="467" t="str">
        <f>'1.  LRAMVA Summary'!F54</f>
        <v>kW</v>
      </c>
      <c r="G29" s="467" t="str">
        <f>'1.  LRAMVA Summary'!G54</f>
        <v>KW</v>
      </c>
      <c r="H29" s="467" t="str">
        <f>'1.  LRAMVA Summary'!H54</f>
        <v>kW</v>
      </c>
      <c r="I29" s="467" t="str">
        <f>'1.  LRAMVA Summary'!I54</f>
        <v>kWh</v>
      </c>
      <c r="J29" s="467" t="str">
        <f>'1.  LRAMVA Summary'!J54</f>
        <v>kW</v>
      </c>
      <c r="K29" s="467">
        <f>'1.  LRAMVA Summary'!K54</f>
        <v>0</v>
      </c>
      <c r="L29" s="467">
        <f>'1.  LRAMVA Summary'!L54</f>
        <v>0</v>
      </c>
      <c r="M29" s="467">
        <f>'1.  LRAMVA Summary'!M54</f>
        <v>0</v>
      </c>
      <c r="N29" s="467">
        <f>'1.  LRAMVA Summary'!N54</f>
        <v>0</v>
      </c>
      <c r="O29" s="467">
        <f>'1.  LRAMVA Summary'!O54</f>
        <v>0</v>
      </c>
      <c r="P29" s="467">
        <f>'1.  LRAMVA Summary'!P54</f>
        <v>0</v>
      </c>
      <c r="Q29" s="468">
        <f>'1.  LRAMVA Summary'!Q54</f>
        <v>0</v>
      </c>
    </row>
    <row r="30" spans="2:17" s="379" customFormat="1" ht="15.75" customHeight="1">
      <c r="B30" s="737" t="s">
        <v>107</v>
      </c>
      <c r="C30" s="738">
        <f>SUM(D30:Q30)</f>
        <v>118650127.78999999</v>
      </c>
      <c r="D30" s="792">
        <v>0</v>
      </c>
      <c r="E30" s="831">
        <v>13063772.359999999</v>
      </c>
      <c r="F30" s="831">
        <v>35533460.82</v>
      </c>
      <c r="G30" s="831">
        <v>37628983.609999999</v>
      </c>
      <c r="H30" s="831">
        <v>28840704.859999999</v>
      </c>
      <c r="I30" s="831">
        <v>74650.13</v>
      </c>
      <c r="J30" s="831">
        <v>3508556.01</v>
      </c>
      <c r="K30" s="740"/>
      <c r="L30" s="740"/>
      <c r="M30" s="740"/>
      <c r="N30" s="740"/>
      <c r="O30" s="740"/>
      <c r="P30" s="740"/>
      <c r="Q30" s="377"/>
    </row>
    <row r="31" spans="2:17" s="379" customFormat="1" ht="15" customHeight="1">
      <c r="B31" s="737" t="s">
        <v>117</v>
      </c>
      <c r="C31" s="738">
        <f>SUM(D31:Q31)</f>
        <v>188919</v>
      </c>
      <c r="D31" s="793"/>
      <c r="E31" s="832"/>
      <c r="F31" s="831">
        <v>63623</v>
      </c>
      <c r="G31" s="832">
        <v>67382</v>
      </c>
      <c r="H31" s="832">
        <v>51632</v>
      </c>
      <c r="I31" s="832">
        <v>0</v>
      </c>
      <c r="J31" s="832">
        <v>6282</v>
      </c>
      <c r="K31" s="377"/>
      <c r="L31" s="377"/>
      <c r="M31" s="377"/>
      <c r="N31" s="377"/>
      <c r="O31" s="377"/>
      <c r="P31" s="377"/>
      <c r="Q31" s="377"/>
    </row>
    <row r="32" spans="2:17" s="13" customFormat="1" ht="15.75" customHeight="1"/>
    <row r="33" spans="1:18" s="18" customFormat="1" ht="15.75" customHeight="1">
      <c r="B33" s="153" t="s">
        <v>268</v>
      </c>
      <c r="C33" s="154"/>
      <c r="D33" s="796">
        <f>IF(D29="kw",HLOOKUP(D29,D29:D31,3,FALSE),HLOOKUP(D29,D29:D31,2,FALSE))</f>
        <v>0</v>
      </c>
      <c r="E33" s="796">
        <f>IF(E29="kw",HLOOKUP(E29,E29:E31,3,FALSE),HLOOKUP(E29,E29:E31,2,FALSE))</f>
        <v>13063772.359999999</v>
      </c>
      <c r="F33" s="796">
        <f>IF(F29="kw",HLOOKUP(F29,F29:F31,3,FALSE),HLOOKUP(F29,F29:F31,2,FALSE))</f>
        <v>63623</v>
      </c>
      <c r="G33" s="796">
        <f>IF(G29="kw",HLOOKUP(G29,G29:G31,3,FALSE),HLOOKUP(G29,G29:G31,2,FALSE))</f>
        <v>67382</v>
      </c>
      <c r="H33" s="796">
        <f t="shared" ref="H33:Q33" si="2">IF(H29="kw",HLOOKUP(H29,H29:H31,3,FALSE),HLOOKUP(H29,H29:H31,2,FALSE))</f>
        <v>51632</v>
      </c>
      <c r="I33" s="796">
        <f t="shared" si="2"/>
        <v>74650.13</v>
      </c>
      <c r="J33" s="796">
        <f t="shared" si="2"/>
        <v>6282</v>
      </c>
      <c r="K33" s="154">
        <f t="shared" si="2"/>
        <v>0</v>
      </c>
      <c r="L33" s="154">
        <f t="shared" si="2"/>
        <v>0</v>
      </c>
      <c r="M33" s="154">
        <f t="shared" si="2"/>
        <v>0</v>
      </c>
      <c r="N33" s="154">
        <f t="shared" si="2"/>
        <v>0</v>
      </c>
      <c r="O33" s="154">
        <f t="shared" si="2"/>
        <v>0</v>
      </c>
      <c r="P33" s="154">
        <f t="shared" si="2"/>
        <v>0</v>
      </c>
      <c r="Q33" s="154">
        <f t="shared" si="2"/>
        <v>0</v>
      </c>
    </row>
    <row r="34" spans="1:18" s="2" customFormat="1" ht="15.75" customHeight="1">
      <c r="B34" s="54"/>
      <c r="C34" s="54"/>
      <c r="D34" s="54"/>
      <c r="E34" s="54"/>
      <c r="F34" s="54"/>
      <c r="G34" s="54"/>
      <c r="H34" s="54"/>
      <c r="I34" s="54"/>
      <c r="J34" s="54"/>
      <c r="K34" s="54"/>
      <c r="L34" s="54"/>
      <c r="M34" s="54"/>
      <c r="N34" s="54"/>
      <c r="O34" s="54"/>
      <c r="P34" s="54"/>
      <c r="Q34" s="54"/>
      <c r="R34" s="735"/>
    </row>
    <row r="35" spans="1:18" s="2" customFormat="1" ht="15.75" customHeight="1">
      <c r="B35" s="382" t="s">
        <v>269</v>
      </c>
      <c r="C35" s="313"/>
      <c r="D35" s="313"/>
      <c r="E35" s="54"/>
      <c r="F35" s="54"/>
      <c r="G35" s="54"/>
      <c r="H35" s="54"/>
      <c r="I35" s="54"/>
      <c r="J35" s="54"/>
      <c r="K35" s="54"/>
      <c r="L35" s="54"/>
      <c r="M35" s="54"/>
      <c r="N35" s="54"/>
      <c r="O35" s="54"/>
      <c r="P35" s="54"/>
      <c r="Q35" s="54"/>
      <c r="R35" s="735"/>
    </row>
    <row r="36" spans="1:18" s="366" customFormat="1" ht="21" customHeight="1">
      <c r="B36" s="382" t="s">
        <v>270</v>
      </c>
      <c r="C36" s="313" t="s">
        <v>1084</v>
      </c>
      <c r="D36" s="313"/>
    </row>
    <row r="37" spans="1:18" s="13" customFormat="1" ht="15.75" customHeight="1">
      <c r="B37" s="132"/>
      <c r="C37" s="133"/>
    </row>
    <row r="38" spans="1:18" s="13" customFormat="1" ht="15.75" customHeight="1">
      <c r="B38" s="91" t="s">
        <v>271</v>
      </c>
      <c r="C38" s="91"/>
      <c r="D38" s="378">
        <v>2023</v>
      </c>
    </row>
    <row r="39" spans="1:18" s="13" customFormat="1" ht="15.75" customHeight="1">
      <c r="A39" s="2"/>
      <c r="B39" s="735"/>
      <c r="C39" s="735"/>
      <c r="D39" s="735"/>
      <c r="E39" s="735"/>
      <c r="F39" s="735"/>
      <c r="G39" s="735"/>
      <c r="H39" s="735"/>
      <c r="I39" s="735"/>
      <c r="J39" s="735"/>
      <c r="K39" s="735"/>
      <c r="L39" s="735"/>
      <c r="M39" s="735"/>
    </row>
    <row r="40" spans="1:18" s="13" customFormat="1" ht="15.75" customHeight="1">
      <c r="A40" s="2"/>
      <c r="B40" s="893" t="s">
        <v>272</v>
      </c>
      <c r="C40" s="893"/>
      <c r="D40" s="893"/>
      <c r="E40" s="893"/>
      <c r="F40" s="893"/>
      <c r="G40" s="893"/>
      <c r="H40" s="893"/>
      <c r="I40" s="893"/>
      <c r="J40" s="893"/>
      <c r="K40" s="893"/>
      <c r="L40" s="893"/>
      <c r="M40" s="893"/>
    </row>
    <row r="41" spans="1:18" s="13" customFormat="1" ht="15.75" customHeight="1">
      <c r="A41" s="2"/>
      <c r="B41" s="735"/>
      <c r="C41" s="735"/>
      <c r="D41" s="735"/>
      <c r="E41" s="735"/>
      <c r="F41" s="735"/>
      <c r="G41" s="735"/>
      <c r="H41" s="735"/>
      <c r="I41" s="735"/>
      <c r="J41" s="735"/>
      <c r="K41" s="735"/>
      <c r="L41" s="735"/>
      <c r="M41" s="735"/>
    </row>
    <row r="42" spans="1:18" s="13" customFormat="1" ht="15.75" customHeight="1">
      <c r="C42" s="199" t="str">
        <f>+C28</f>
        <v>Total</v>
      </c>
      <c r="D42" s="199" t="str">
        <f t="shared" ref="D42:M42" si="3">+D28</f>
        <v>Residential</v>
      </c>
      <c r="E42" s="199" t="str">
        <f t="shared" si="3"/>
        <v>GS&lt;50 kW</v>
      </c>
      <c r="F42" s="199" t="str">
        <f t="shared" si="3"/>
        <v>GS 50 TO 1,499 KW</v>
      </c>
      <c r="G42" s="199" t="str">
        <f t="shared" si="3"/>
        <v>GS 1,500 TO 4,999</v>
      </c>
      <c r="H42" s="199" t="str">
        <f t="shared" si="3"/>
        <v>Large User</v>
      </c>
      <c r="I42" s="199" t="str">
        <f t="shared" si="3"/>
        <v>Unmetered Scattered Load</v>
      </c>
      <c r="J42" s="199" t="str">
        <f t="shared" si="3"/>
        <v>Streetlighting</v>
      </c>
      <c r="K42" s="199" t="str">
        <f t="shared" si="3"/>
        <v/>
      </c>
      <c r="L42" s="199" t="str">
        <f t="shared" si="3"/>
        <v/>
      </c>
      <c r="M42" s="199" t="str">
        <f t="shared" si="3"/>
        <v/>
      </c>
    </row>
    <row r="43" spans="1:18" s="13" customFormat="1" ht="15.75" customHeight="1">
      <c r="A43" s="2"/>
      <c r="B43" s="64"/>
      <c r="C43" s="466"/>
      <c r="D43" s="467" t="str">
        <f>+D29</f>
        <v>kWh</v>
      </c>
      <c r="E43" s="467" t="str">
        <f t="shared" ref="E43:M43" si="4">+E29</f>
        <v>kWh</v>
      </c>
      <c r="F43" s="467" t="str">
        <f t="shared" si="4"/>
        <v>kW</v>
      </c>
      <c r="G43" s="467" t="str">
        <f t="shared" si="4"/>
        <v>KW</v>
      </c>
      <c r="H43" s="467" t="str">
        <f t="shared" si="4"/>
        <v>kW</v>
      </c>
      <c r="I43" s="467" t="str">
        <f t="shared" si="4"/>
        <v>kWh</v>
      </c>
      <c r="J43" s="467" t="str">
        <f t="shared" si="4"/>
        <v>kW</v>
      </c>
      <c r="K43" s="467">
        <f t="shared" si="4"/>
        <v>0</v>
      </c>
      <c r="L43" s="467">
        <f t="shared" si="4"/>
        <v>0</v>
      </c>
      <c r="M43" s="467">
        <f t="shared" si="4"/>
        <v>0</v>
      </c>
    </row>
    <row r="44" spans="1:18" s="13" customFormat="1" ht="15.75" customHeight="1">
      <c r="A44" s="379"/>
      <c r="B44" s="737" t="s">
        <v>107</v>
      </c>
      <c r="C44" s="738">
        <f>SUM(D44:Q44)</f>
        <v>118280975.13</v>
      </c>
      <c r="D44" s="794">
        <v>0</v>
      </c>
      <c r="E44" s="831">
        <v>12999170.65</v>
      </c>
      <c r="F44" s="831">
        <v>35357744.159999996</v>
      </c>
      <c r="G44" s="831">
        <v>37531896.460000001</v>
      </c>
      <c r="H44" s="831">
        <v>28826677.050000001</v>
      </c>
      <c r="I44" s="831">
        <v>74280.98</v>
      </c>
      <c r="J44" s="831">
        <v>3491205.83</v>
      </c>
      <c r="K44" s="740"/>
      <c r="L44" s="740"/>
      <c r="M44" s="740"/>
    </row>
    <row r="45" spans="1:18" s="13" customFormat="1" ht="15.75" customHeight="1">
      <c r="A45" s="379"/>
      <c r="B45" s="737" t="s">
        <v>117</v>
      </c>
      <c r="C45" s="738">
        <f>SUM(D45:Q45)</f>
        <v>188374</v>
      </c>
      <c r="D45" s="795"/>
      <c r="E45" s="832"/>
      <c r="F45" s="831">
        <v>63308</v>
      </c>
      <c r="G45" s="832">
        <v>67208</v>
      </c>
      <c r="H45" s="832">
        <v>51607</v>
      </c>
      <c r="I45" s="832">
        <v>0</v>
      </c>
      <c r="J45" s="832">
        <v>6251</v>
      </c>
      <c r="K45" s="377"/>
      <c r="L45" s="377"/>
      <c r="M45" s="377"/>
    </row>
    <row r="46" spans="1:18" s="13" customFormat="1" ht="15.75" customHeight="1"/>
    <row r="47" spans="1:18" s="13" customFormat="1" ht="15.75" customHeight="1">
      <c r="A47" s="18"/>
      <c r="B47" s="153" t="s">
        <v>268</v>
      </c>
      <c r="C47" s="154"/>
      <c r="D47" s="796">
        <f>IF(D43="kw",HLOOKUP(D43,D43:D45,3,FALSE),HLOOKUP(D43,D43:D45,2,FALSE))</f>
        <v>0</v>
      </c>
      <c r="E47" s="796">
        <f>IF(E43="kw",HLOOKUP(E43,E43:E45,3,FALSE),HLOOKUP(E43,E43:E45,2,FALSE))</f>
        <v>12999170.65</v>
      </c>
      <c r="F47" s="796">
        <f>IF(F43="kw",HLOOKUP(F43,F43:F45,3,FALSE),HLOOKUP(F43,F43:F45,2,FALSE))</f>
        <v>63308</v>
      </c>
      <c r="G47" s="796">
        <f>IF(G43="kw",HLOOKUP(G43,G43:G45,3,FALSE),HLOOKUP(G43,G43:G45,2,FALSE))</f>
        <v>67208</v>
      </c>
      <c r="H47" s="796">
        <f t="shared" ref="H47:M47" si="5">IF(H43="kw",HLOOKUP(H43,H43:H45,3,FALSE),HLOOKUP(H43,H43:H45,2,FALSE))</f>
        <v>51607</v>
      </c>
      <c r="I47" s="796">
        <f t="shared" si="5"/>
        <v>74280.98</v>
      </c>
      <c r="J47" s="796">
        <f t="shared" si="5"/>
        <v>6251</v>
      </c>
      <c r="K47" s="154">
        <f t="shared" si="5"/>
        <v>0</v>
      </c>
      <c r="L47" s="154">
        <f t="shared" si="5"/>
        <v>0</v>
      </c>
      <c r="M47" s="154">
        <f t="shared" si="5"/>
        <v>0</v>
      </c>
    </row>
    <row r="48" spans="1:18" s="13" customFormat="1" ht="15.75" customHeight="1">
      <c r="A48" s="2"/>
      <c r="B48" s="54"/>
      <c r="C48" s="54"/>
      <c r="D48" s="54"/>
      <c r="E48" s="54"/>
      <c r="F48" s="54"/>
      <c r="G48" s="54"/>
      <c r="H48" s="54"/>
      <c r="I48" s="54"/>
      <c r="J48" s="54"/>
      <c r="K48" s="54"/>
      <c r="L48" s="54"/>
      <c r="M48" s="54"/>
    </row>
    <row r="49" spans="1:18" s="13" customFormat="1" ht="15.75" customHeight="1">
      <c r="A49" s="2"/>
      <c r="B49" s="382" t="s">
        <v>269</v>
      </c>
      <c r="C49" s="313"/>
      <c r="D49" s="313"/>
      <c r="E49" s="54"/>
      <c r="F49" s="54"/>
      <c r="G49" s="54"/>
      <c r="H49" s="54"/>
      <c r="I49" s="54"/>
      <c r="J49" s="54"/>
      <c r="K49" s="54"/>
      <c r="L49" s="54"/>
      <c r="M49" s="54"/>
    </row>
    <row r="50" spans="1:18" s="13" customFormat="1" ht="15.75" customHeight="1">
      <c r="A50" s="366"/>
      <c r="B50" s="382" t="s">
        <v>270</v>
      </c>
      <c r="C50" s="313" t="s">
        <v>1084</v>
      </c>
      <c r="D50" s="313"/>
      <c r="E50" s="366"/>
      <c r="F50" s="366"/>
      <c r="G50" s="366"/>
      <c r="H50" s="366"/>
      <c r="I50" s="366"/>
      <c r="J50" s="366"/>
      <c r="K50" s="366"/>
      <c r="L50" s="366"/>
      <c r="M50" s="366"/>
    </row>
    <row r="51" spans="1:18" s="13" customFormat="1" ht="15.75" customHeight="1">
      <c r="B51" s="132"/>
      <c r="C51" s="133"/>
    </row>
    <row r="52" spans="1:18" s="13" customFormat="1" ht="15.75" customHeight="1">
      <c r="B52" s="132"/>
      <c r="C52" s="132"/>
    </row>
    <row r="53" spans="1:18" s="2" customFormat="1" ht="15.6">
      <c r="B53" s="91" t="s">
        <v>273</v>
      </c>
      <c r="C53" s="26"/>
      <c r="D53" s="25"/>
      <c r="E53" s="28"/>
      <c r="F53" s="29"/>
      <c r="G53" s="735"/>
      <c r="H53" s="735"/>
      <c r="I53" s="735"/>
      <c r="J53" s="735"/>
      <c r="K53" s="735"/>
      <c r="L53" s="735"/>
      <c r="M53" s="735"/>
      <c r="N53" s="735"/>
      <c r="O53" s="735"/>
      <c r="P53" s="735"/>
      <c r="Q53" s="735"/>
      <c r="R53" s="735"/>
    </row>
    <row r="54" spans="1:18" s="3" customFormat="1" ht="39" customHeight="1">
      <c r="B54" s="893" t="s">
        <v>274</v>
      </c>
      <c r="C54" s="893"/>
      <c r="D54" s="893"/>
      <c r="E54" s="893"/>
      <c r="F54" s="893"/>
      <c r="G54" s="893"/>
      <c r="H54" s="893"/>
      <c r="I54" s="893"/>
      <c r="J54" s="893"/>
      <c r="K54" s="893"/>
      <c r="L54" s="893"/>
      <c r="M54" s="893"/>
      <c r="N54" s="498"/>
      <c r="O54" s="498"/>
      <c r="P54" s="498"/>
      <c r="Q54" s="498"/>
    </row>
    <row r="55" spans="1:18" s="2" customFormat="1" ht="16.5" customHeight="1">
      <c r="B55" s="9"/>
      <c r="C55" s="9"/>
      <c r="D55" s="15"/>
      <c r="E55" s="735"/>
      <c r="F55" s="735"/>
      <c r="G55" s="735"/>
      <c r="H55" s="735"/>
      <c r="I55" s="735"/>
      <c r="J55" s="735"/>
      <c r="K55" s="735"/>
      <c r="L55" s="735"/>
      <c r="M55" s="735"/>
      <c r="N55" s="735"/>
      <c r="O55" s="735"/>
      <c r="P55" s="735"/>
      <c r="Q55" s="735"/>
      <c r="R55" s="735"/>
    </row>
    <row r="56" spans="1:18" s="13" customFormat="1" ht="56.25" customHeight="1">
      <c r="B56" s="199" t="s">
        <v>100</v>
      </c>
      <c r="C56" s="199" t="s">
        <v>275</v>
      </c>
      <c r="D56" s="199" t="str">
        <f>'1.  LRAMVA Summary'!D53</f>
        <v>Residential</v>
      </c>
      <c r="E56" s="199" t="str">
        <f>'1.  LRAMVA Summary'!E53</f>
        <v>GS&lt;50 kW</v>
      </c>
      <c r="F56" s="199" t="str">
        <f>'1.  LRAMVA Summary'!F53</f>
        <v>GS 50 TO 1,499 KW</v>
      </c>
      <c r="G56" s="199" t="str">
        <f>'1.  LRAMVA Summary'!G53</f>
        <v>GS 1,500 TO 4,999</v>
      </c>
      <c r="H56" s="199" t="str">
        <f>'1.  LRAMVA Summary'!H53</f>
        <v>Large User</v>
      </c>
      <c r="I56" s="199" t="str">
        <f>'1.  LRAMVA Summary'!I53</f>
        <v>Unmetered Scattered Load</v>
      </c>
      <c r="J56" s="199" t="str">
        <f>'1.  LRAMVA Summary'!J53</f>
        <v>Streetlighting</v>
      </c>
      <c r="K56" s="199" t="str">
        <f>'1.  LRAMVA Summary'!K53</f>
        <v/>
      </c>
      <c r="L56" s="199" t="str">
        <f>'1.  LRAMVA Summary'!L53</f>
        <v/>
      </c>
      <c r="M56" s="199" t="str">
        <f>'1.  LRAMVA Summary'!M53</f>
        <v/>
      </c>
      <c r="N56" s="199" t="str">
        <f>'1.  LRAMVA Summary'!N53</f>
        <v/>
      </c>
      <c r="O56" s="199" t="str">
        <f>'1.  LRAMVA Summary'!O53</f>
        <v/>
      </c>
      <c r="P56" s="199" t="str">
        <f>'1.  LRAMVA Summary'!P53</f>
        <v/>
      </c>
      <c r="Q56" s="199" t="str">
        <f>'1.  LRAMVA Summary'!Q53</f>
        <v/>
      </c>
      <c r="R56" s="155"/>
    </row>
    <row r="57" spans="1:18" s="116" customFormat="1" ht="18" customHeight="1">
      <c r="B57" s="469"/>
      <c r="C57" s="470"/>
      <c r="D57" s="471" t="str">
        <f>'1.  LRAMVA Summary'!D54</f>
        <v>kWh</v>
      </c>
      <c r="E57" s="471" t="str">
        <f>'1.  LRAMVA Summary'!E54</f>
        <v>kWh</v>
      </c>
      <c r="F57" s="471" t="str">
        <f>'1.  LRAMVA Summary'!F54</f>
        <v>kW</v>
      </c>
      <c r="G57" s="471" t="str">
        <f>'1.  LRAMVA Summary'!G54</f>
        <v>KW</v>
      </c>
      <c r="H57" s="471" t="str">
        <f>'1.  LRAMVA Summary'!H54</f>
        <v>kW</v>
      </c>
      <c r="I57" s="471" t="str">
        <f>'1.  LRAMVA Summary'!I54</f>
        <v>kWh</v>
      </c>
      <c r="J57" s="471" t="str">
        <f>'1.  LRAMVA Summary'!J54</f>
        <v>kW</v>
      </c>
      <c r="K57" s="471">
        <f>'1.  LRAMVA Summary'!K54</f>
        <v>0</v>
      </c>
      <c r="L57" s="471">
        <f>'1.  LRAMVA Summary'!L54</f>
        <v>0</v>
      </c>
      <c r="M57" s="471">
        <f>'1.  LRAMVA Summary'!M54</f>
        <v>0</v>
      </c>
      <c r="N57" s="471">
        <f>'1.  LRAMVA Summary'!N54</f>
        <v>0</v>
      </c>
      <c r="O57" s="471">
        <f>'1.  LRAMVA Summary'!O54</f>
        <v>0</v>
      </c>
      <c r="P57" s="471">
        <f>'1.  LRAMVA Summary'!P54</f>
        <v>0</v>
      </c>
      <c r="Q57" s="472">
        <f>'1.  LRAMVA Summary'!Q54</f>
        <v>0</v>
      </c>
      <c r="R57" s="135"/>
    </row>
    <row r="58" spans="1:18" s="13" customFormat="1" ht="15.6">
      <c r="B58" s="741">
        <v>2011</v>
      </c>
      <c r="C58" s="436"/>
      <c r="D58" s="742">
        <f t="shared" ref="D58:Q58" si="6">IF(ISBLANK($C$58),0,IF($C58=$D$9,HLOOKUP(D57,D14:D18,5,FALSE),HLOOKUP(D57,D29:D33,5,FALSE)))</f>
        <v>0</v>
      </c>
      <c r="E58" s="742">
        <f>IF(ISBLANK($C$58),0,IF($C58=$D$9,HLOOKUP(E57,E14:E18,5,FALSE),HLOOKUP(E57,E29:E33,5,FALSE)))</f>
        <v>0</v>
      </c>
      <c r="F58" s="742">
        <f t="shared" si="6"/>
        <v>0</v>
      </c>
      <c r="G58" s="742">
        <f t="shared" si="6"/>
        <v>0</v>
      </c>
      <c r="H58" s="742">
        <f t="shared" si="6"/>
        <v>0</v>
      </c>
      <c r="I58" s="742">
        <f t="shared" si="6"/>
        <v>0</v>
      </c>
      <c r="J58" s="742">
        <f t="shared" si="6"/>
        <v>0</v>
      </c>
      <c r="K58" s="742">
        <f t="shared" si="6"/>
        <v>0</v>
      </c>
      <c r="L58" s="742">
        <f t="shared" si="6"/>
        <v>0</v>
      </c>
      <c r="M58" s="742">
        <f t="shared" si="6"/>
        <v>0</v>
      </c>
      <c r="N58" s="742">
        <f t="shared" si="6"/>
        <v>0</v>
      </c>
      <c r="O58" s="742">
        <f t="shared" si="6"/>
        <v>0</v>
      </c>
      <c r="P58" s="742">
        <f t="shared" si="6"/>
        <v>0</v>
      </c>
      <c r="Q58" s="742">
        <f t="shared" si="6"/>
        <v>0</v>
      </c>
      <c r="R58" s="156"/>
    </row>
    <row r="59" spans="1:18" s="13" customFormat="1" ht="15.6">
      <c r="B59" s="741">
        <v>2012</v>
      </c>
      <c r="C59" s="436"/>
      <c r="D59" s="742">
        <f t="shared" ref="D59:Q59" si="7">IF(ISBLANK($C$59),0,IF($C$59=$D$9,HLOOKUP(D57,D14:D18,5,FALSE),HLOOKUP(D57,D29:D33,5,FALSE)))</f>
        <v>0</v>
      </c>
      <c r="E59" s="742">
        <f t="shared" si="7"/>
        <v>0</v>
      </c>
      <c r="F59" s="742">
        <f t="shared" si="7"/>
        <v>0</v>
      </c>
      <c r="G59" s="742">
        <f t="shared" si="7"/>
        <v>0</v>
      </c>
      <c r="H59" s="742">
        <f t="shared" si="7"/>
        <v>0</v>
      </c>
      <c r="I59" s="742">
        <f t="shared" si="7"/>
        <v>0</v>
      </c>
      <c r="J59" s="742">
        <f t="shared" si="7"/>
        <v>0</v>
      </c>
      <c r="K59" s="742">
        <f t="shared" si="7"/>
        <v>0</v>
      </c>
      <c r="L59" s="742">
        <f t="shared" si="7"/>
        <v>0</v>
      </c>
      <c r="M59" s="742">
        <f t="shared" si="7"/>
        <v>0</v>
      </c>
      <c r="N59" s="742">
        <f t="shared" si="7"/>
        <v>0</v>
      </c>
      <c r="O59" s="742">
        <f t="shared" si="7"/>
        <v>0</v>
      </c>
      <c r="P59" s="742">
        <f t="shared" si="7"/>
        <v>0</v>
      </c>
      <c r="Q59" s="742">
        <f t="shared" si="7"/>
        <v>0</v>
      </c>
    </row>
    <row r="60" spans="1:18" s="13" customFormat="1" ht="15.6">
      <c r="B60" s="741">
        <v>2013</v>
      </c>
      <c r="C60" s="436"/>
      <c r="D60" s="742">
        <f t="shared" ref="D60:Q60" si="8">IF(ISBLANK($C$60),0,IF($C$60=$D$9,HLOOKUP(D57,D14:D18,5,FALSE),HLOOKUP(D57,D29:D33,5,FALSE)))</f>
        <v>0</v>
      </c>
      <c r="E60" s="742">
        <f t="shared" si="8"/>
        <v>0</v>
      </c>
      <c r="F60" s="742">
        <f t="shared" si="8"/>
        <v>0</v>
      </c>
      <c r="G60" s="742">
        <f t="shared" si="8"/>
        <v>0</v>
      </c>
      <c r="H60" s="742">
        <f t="shared" si="8"/>
        <v>0</v>
      </c>
      <c r="I60" s="742">
        <f t="shared" si="8"/>
        <v>0</v>
      </c>
      <c r="J60" s="742">
        <f t="shared" si="8"/>
        <v>0</v>
      </c>
      <c r="K60" s="742">
        <f t="shared" si="8"/>
        <v>0</v>
      </c>
      <c r="L60" s="742">
        <f t="shared" si="8"/>
        <v>0</v>
      </c>
      <c r="M60" s="742">
        <f t="shared" si="8"/>
        <v>0</v>
      </c>
      <c r="N60" s="742">
        <f t="shared" si="8"/>
        <v>0</v>
      </c>
      <c r="O60" s="742">
        <f t="shared" si="8"/>
        <v>0</v>
      </c>
      <c r="P60" s="742">
        <f t="shared" si="8"/>
        <v>0</v>
      </c>
      <c r="Q60" s="742">
        <f t="shared" si="8"/>
        <v>0</v>
      </c>
    </row>
    <row r="61" spans="1:18" s="13" customFormat="1" ht="15.6">
      <c r="B61" s="741">
        <v>2014</v>
      </c>
      <c r="C61" s="436"/>
      <c r="D61" s="742">
        <f t="shared" ref="D61:Q61" si="9">IF(ISBLANK($C$61),0,IF($C$61=$D$9,HLOOKUP(D57,D14:D18,5,FALSE),HLOOKUP(D57,D29:D33,5,FALSE)))</f>
        <v>0</v>
      </c>
      <c r="E61" s="742">
        <f t="shared" si="9"/>
        <v>0</v>
      </c>
      <c r="F61" s="742">
        <f t="shared" si="9"/>
        <v>0</v>
      </c>
      <c r="G61" s="742">
        <f t="shared" si="9"/>
        <v>0</v>
      </c>
      <c r="H61" s="742">
        <f t="shared" si="9"/>
        <v>0</v>
      </c>
      <c r="I61" s="742">
        <f t="shared" si="9"/>
        <v>0</v>
      </c>
      <c r="J61" s="742">
        <f t="shared" si="9"/>
        <v>0</v>
      </c>
      <c r="K61" s="742">
        <f t="shared" si="9"/>
        <v>0</v>
      </c>
      <c r="L61" s="742">
        <f t="shared" si="9"/>
        <v>0</v>
      </c>
      <c r="M61" s="742">
        <f t="shared" si="9"/>
        <v>0</v>
      </c>
      <c r="N61" s="742">
        <f t="shared" si="9"/>
        <v>0</v>
      </c>
      <c r="O61" s="742">
        <f t="shared" si="9"/>
        <v>0</v>
      </c>
      <c r="P61" s="742">
        <f t="shared" si="9"/>
        <v>0</v>
      </c>
      <c r="Q61" s="742">
        <f t="shared" si="9"/>
        <v>0</v>
      </c>
    </row>
    <row r="62" spans="1:18" s="13" customFormat="1" ht="15.6">
      <c r="B62" s="741">
        <v>2015</v>
      </c>
      <c r="C62" s="436"/>
      <c r="D62" s="742">
        <f t="shared" ref="D62:Q62" si="10">IF(ISBLANK($C$62),0,IF($C$62=$D$9,HLOOKUP(D57,D14:D18,5,FALSE),HLOOKUP(D57,D29:D33,5,FALSE)))</f>
        <v>0</v>
      </c>
      <c r="E62" s="742">
        <f t="shared" si="10"/>
        <v>0</v>
      </c>
      <c r="F62" s="742">
        <f t="shared" si="10"/>
        <v>0</v>
      </c>
      <c r="G62" s="742">
        <f t="shared" si="10"/>
        <v>0</v>
      </c>
      <c r="H62" s="742">
        <f t="shared" si="10"/>
        <v>0</v>
      </c>
      <c r="I62" s="742">
        <f t="shared" si="10"/>
        <v>0</v>
      </c>
      <c r="J62" s="742">
        <f t="shared" si="10"/>
        <v>0</v>
      </c>
      <c r="K62" s="742">
        <f t="shared" si="10"/>
        <v>0</v>
      </c>
      <c r="L62" s="742">
        <f t="shared" si="10"/>
        <v>0</v>
      </c>
      <c r="M62" s="742">
        <f t="shared" si="10"/>
        <v>0</v>
      </c>
      <c r="N62" s="742">
        <f t="shared" si="10"/>
        <v>0</v>
      </c>
      <c r="O62" s="742">
        <f t="shared" si="10"/>
        <v>0</v>
      </c>
      <c r="P62" s="742">
        <f t="shared" si="10"/>
        <v>0</v>
      </c>
      <c r="Q62" s="742">
        <f t="shared" si="10"/>
        <v>0</v>
      </c>
    </row>
    <row r="63" spans="1:18" s="13" customFormat="1" ht="15.6">
      <c r="B63" s="741">
        <v>2016</v>
      </c>
      <c r="C63" s="436"/>
      <c r="D63" s="742">
        <f t="shared" ref="D63:Q63" si="11">IF(ISBLANK($C$63),0,IF($C$63=$D$9,HLOOKUP(D57,D14:D18,5,FALSE),HLOOKUP(D57,D29:D33,5,FALSE)))</f>
        <v>0</v>
      </c>
      <c r="E63" s="742">
        <f t="shared" si="11"/>
        <v>0</v>
      </c>
      <c r="F63" s="742">
        <f t="shared" si="11"/>
        <v>0</v>
      </c>
      <c r="G63" s="742">
        <f t="shared" si="11"/>
        <v>0</v>
      </c>
      <c r="H63" s="742">
        <f t="shared" si="11"/>
        <v>0</v>
      </c>
      <c r="I63" s="742">
        <f t="shared" si="11"/>
        <v>0</v>
      </c>
      <c r="J63" s="742">
        <f t="shared" si="11"/>
        <v>0</v>
      </c>
      <c r="K63" s="742">
        <f t="shared" si="11"/>
        <v>0</v>
      </c>
      <c r="L63" s="742">
        <f t="shared" si="11"/>
        <v>0</v>
      </c>
      <c r="M63" s="742">
        <f t="shared" si="11"/>
        <v>0</v>
      </c>
      <c r="N63" s="742">
        <f t="shared" si="11"/>
        <v>0</v>
      </c>
      <c r="O63" s="742">
        <f t="shared" si="11"/>
        <v>0</v>
      </c>
      <c r="P63" s="742">
        <f t="shared" si="11"/>
        <v>0</v>
      </c>
      <c r="Q63" s="742">
        <f t="shared" si="11"/>
        <v>0</v>
      </c>
    </row>
    <row r="64" spans="1:18" s="13" customFormat="1" ht="15.6">
      <c r="B64" s="741">
        <v>2017</v>
      </c>
      <c r="C64" s="436"/>
      <c r="D64" s="742">
        <f t="shared" ref="D64:I64" si="12">IF(ISBLANK($C$64),0,IF($C$64=$D$9,HLOOKUP(D57,D14:D18,5,FALSE),HLOOKUP(D57,D29:D33,5,FALSE)))</f>
        <v>0</v>
      </c>
      <c r="E64" s="742">
        <f t="shared" si="12"/>
        <v>0</v>
      </c>
      <c r="F64" s="742">
        <f t="shared" si="12"/>
        <v>0</v>
      </c>
      <c r="G64" s="742">
        <f t="shared" si="12"/>
        <v>0</v>
      </c>
      <c r="H64" s="742">
        <f t="shared" si="12"/>
        <v>0</v>
      </c>
      <c r="I64" s="742">
        <f t="shared" si="12"/>
        <v>0</v>
      </c>
      <c r="J64" s="742">
        <f t="shared" ref="J64:Q64" si="13">IF(ISBLANK($C$64),0,IF($C$64=$D$9,HLOOKUP(J57,J14:J18,5,FALSE),HLOOKUP(J57,J29:J33,5,FALSE)))</f>
        <v>0</v>
      </c>
      <c r="K64" s="742">
        <f t="shared" si="13"/>
        <v>0</v>
      </c>
      <c r="L64" s="742">
        <f t="shared" si="13"/>
        <v>0</v>
      </c>
      <c r="M64" s="742">
        <f t="shared" si="13"/>
        <v>0</v>
      </c>
      <c r="N64" s="742">
        <f t="shared" si="13"/>
        <v>0</v>
      </c>
      <c r="O64" s="742">
        <f t="shared" si="13"/>
        <v>0</v>
      </c>
      <c r="P64" s="742">
        <f t="shared" si="13"/>
        <v>0</v>
      </c>
      <c r="Q64" s="742">
        <f t="shared" si="13"/>
        <v>0</v>
      </c>
    </row>
    <row r="65" spans="2:17" s="13" customFormat="1" ht="15.6">
      <c r="B65" s="741">
        <v>2018</v>
      </c>
      <c r="C65" s="436"/>
      <c r="D65" s="742">
        <f>IF(ISBLANK($C$65),0,IF($C$65=$D$9,HLOOKUP(D57,D14:D18,5,FALSE),HLOOKUP(D57,D29:D33,5,FALSE)))</f>
        <v>0</v>
      </c>
      <c r="E65" s="742">
        <f t="shared" ref="E65:Q65" si="14">IF(ISBLANK($C$65),0,IF($C$65=$D$9,HLOOKUP(E57,E14:E18,5,FALSE),HLOOKUP(E57,E29:E33,5,FALSE)))</f>
        <v>0</v>
      </c>
      <c r="F65" s="742">
        <f t="shared" si="14"/>
        <v>0</v>
      </c>
      <c r="G65" s="742">
        <f t="shared" si="14"/>
        <v>0</v>
      </c>
      <c r="H65" s="742">
        <f t="shared" si="14"/>
        <v>0</v>
      </c>
      <c r="I65" s="742">
        <f t="shared" si="14"/>
        <v>0</v>
      </c>
      <c r="J65" s="742">
        <f t="shared" si="14"/>
        <v>0</v>
      </c>
      <c r="K65" s="742">
        <f t="shared" si="14"/>
        <v>0</v>
      </c>
      <c r="L65" s="742">
        <f t="shared" si="14"/>
        <v>0</v>
      </c>
      <c r="M65" s="742">
        <f t="shared" si="14"/>
        <v>0</v>
      </c>
      <c r="N65" s="742">
        <f t="shared" si="14"/>
        <v>0</v>
      </c>
      <c r="O65" s="742">
        <f t="shared" si="14"/>
        <v>0</v>
      </c>
      <c r="P65" s="742">
        <f t="shared" si="14"/>
        <v>0</v>
      </c>
      <c r="Q65" s="742">
        <f t="shared" si="14"/>
        <v>0</v>
      </c>
    </row>
    <row r="66" spans="2:17" s="13" customFormat="1" ht="15.6">
      <c r="B66" s="741">
        <v>2019</v>
      </c>
      <c r="C66" s="436"/>
      <c r="D66" s="742">
        <f>IF(ISBLANK($C$66),0,IF($C$66=$D$9,HLOOKUP(D57,D14:D18,5,FALSE),HLOOKUP(D57,D29:D33,5,FALSE)))</f>
        <v>0</v>
      </c>
      <c r="E66" s="742">
        <f t="shared" ref="E66:Q66" si="15">IF(ISBLANK($C$66),0,IF($C$66=$D$9,HLOOKUP(E57,E14:E18,5,FALSE),HLOOKUP(E57,E29:E33,5,FALSE)))</f>
        <v>0</v>
      </c>
      <c r="F66" s="742">
        <f t="shared" si="15"/>
        <v>0</v>
      </c>
      <c r="G66" s="742">
        <f t="shared" si="15"/>
        <v>0</v>
      </c>
      <c r="H66" s="742">
        <f t="shared" si="15"/>
        <v>0</v>
      </c>
      <c r="I66" s="742">
        <f t="shared" si="15"/>
        <v>0</v>
      </c>
      <c r="J66" s="742">
        <f t="shared" si="15"/>
        <v>0</v>
      </c>
      <c r="K66" s="742">
        <f t="shared" si="15"/>
        <v>0</v>
      </c>
      <c r="L66" s="742">
        <f t="shared" si="15"/>
        <v>0</v>
      </c>
      <c r="M66" s="742">
        <f t="shared" si="15"/>
        <v>0</v>
      </c>
      <c r="N66" s="742">
        <f t="shared" si="15"/>
        <v>0</v>
      </c>
      <c r="O66" s="742">
        <f t="shared" si="15"/>
        <v>0</v>
      </c>
      <c r="P66" s="742">
        <f t="shared" si="15"/>
        <v>0</v>
      </c>
      <c r="Q66" s="742">
        <f t="shared" si="15"/>
        <v>0</v>
      </c>
    </row>
    <row r="67" spans="2:17" s="13" customFormat="1" ht="15.6">
      <c r="B67" s="741">
        <v>2020</v>
      </c>
      <c r="C67" s="436"/>
      <c r="D67" s="742">
        <f>IF(ISBLANK($C$67),0,IF($C$67=$D$9,HLOOKUP(D57,D14:D18,5,FALSE),HLOOKUP(D57,D29:D33,5,FALSE)))</f>
        <v>0</v>
      </c>
      <c r="E67" s="742">
        <f t="shared" ref="E67:Q67" si="16">IF(ISBLANK($C$67),0,IF($C$67=$D$9,HLOOKUP(E57,E14:E18,5,FALSE),HLOOKUP(E57,E29:E33,5,FALSE)))</f>
        <v>0</v>
      </c>
      <c r="F67" s="742">
        <f t="shared" si="16"/>
        <v>0</v>
      </c>
      <c r="G67" s="742">
        <f t="shared" si="16"/>
        <v>0</v>
      </c>
      <c r="H67" s="742">
        <f t="shared" si="16"/>
        <v>0</v>
      </c>
      <c r="I67" s="742">
        <f t="shared" si="16"/>
        <v>0</v>
      </c>
      <c r="J67" s="742">
        <f t="shared" si="16"/>
        <v>0</v>
      </c>
      <c r="K67" s="742">
        <f t="shared" si="16"/>
        <v>0</v>
      </c>
      <c r="L67" s="742">
        <f t="shared" si="16"/>
        <v>0</v>
      </c>
      <c r="M67" s="742">
        <f t="shared" si="16"/>
        <v>0</v>
      </c>
      <c r="N67" s="742">
        <f t="shared" si="16"/>
        <v>0</v>
      </c>
      <c r="O67" s="742">
        <f t="shared" si="16"/>
        <v>0</v>
      </c>
      <c r="P67" s="742">
        <f t="shared" si="16"/>
        <v>0</v>
      </c>
      <c r="Q67" s="742">
        <f t="shared" si="16"/>
        <v>0</v>
      </c>
    </row>
    <row r="68" spans="2:17" s="13" customFormat="1" ht="15.6">
      <c r="B68" s="741">
        <v>2021</v>
      </c>
      <c r="C68" s="436">
        <v>2021</v>
      </c>
      <c r="D68" s="742">
        <f>IF(ISBLANK($C$68),0,IF($C$68=$D$9,HLOOKUP(D57,D14:D18,5,FALSE),HLOOKUP(D57,D29:D33,5,FALSE)))</f>
        <v>0</v>
      </c>
      <c r="E68" s="742">
        <f>IF(ISBLANK($C$68),0,IF($C$68=$D$9,HLOOKUP(E57,E14:E18,5,FALSE),HLOOKUP(E57,E29:E33,5,FALSE)))</f>
        <v>13128695.130000001</v>
      </c>
      <c r="F68" s="742">
        <f>IF(ISBLANK($C$68),0,IF($C$68=$D$9,HLOOKUP(F57,F14:F18,5,FALSE),HLOOKUP(F57,F29:F33,5,FALSE)))</f>
        <v>63939</v>
      </c>
      <c r="G68" s="742">
        <f>IF(ISBLANK($C$68),0,IF($C$68=$D$9,HLOOKUP(G57,G14:G18,5,FALSE),HLOOKUP(G57,G29:G33,5,FALSE)))</f>
        <v>67557</v>
      </c>
      <c r="H68" s="742">
        <f t="shared" ref="H68:Q68" si="17">IF(ISBLANK($C$68),0,IF($C$68=$D$9,HLOOKUP(H57,H14:H18,5,FALSE),HLOOKUP(H57,H29:H33,5,FALSE)))</f>
        <v>51658</v>
      </c>
      <c r="I68" s="742">
        <f t="shared" si="17"/>
        <v>75021.119999999995</v>
      </c>
      <c r="J68" s="742">
        <f t="shared" si="17"/>
        <v>6313</v>
      </c>
      <c r="K68" s="742">
        <f t="shared" si="17"/>
        <v>0</v>
      </c>
      <c r="L68" s="742">
        <f t="shared" si="17"/>
        <v>0</v>
      </c>
      <c r="M68" s="742">
        <f t="shared" si="17"/>
        <v>0</v>
      </c>
      <c r="N68" s="742">
        <f t="shared" si="17"/>
        <v>0</v>
      </c>
      <c r="O68" s="742">
        <f t="shared" si="17"/>
        <v>0</v>
      </c>
      <c r="P68" s="742">
        <f t="shared" si="17"/>
        <v>0</v>
      </c>
      <c r="Q68" s="742">
        <f t="shared" si="17"/>
        <v>0</v>
      </c>
    </row>
    <row r="69" spans="2:17" s="13" customFormat="1" ht="15.6">
      <c r="B69" s="741">
        <v>2022</v>
      </c>
      <c r="C69" s="436">
        <v>2022</v>
      </c>
      <c r="D69" s="742">
        <f>IF(ISBLANK($C$69),0,IF($C$69=$D$9,HLOOKUP(D57,D14:D18,5,FALSE),HLOOKUP(D57,D29:D33,5,FALSE)))</f>
        <v>0</v>
      </c>
      <c r="E69" s="742">
        <f>IF(ISBLANK($C$69),0,IF($C$69=$D$9,HLOOKUP(E57,E14:E18,5,FALSE),HLOOKUP(E57,E29:E33,5,FALSE)))</f>
        <v>13063772.359999999</v>
      </c>
      <c r="F69" s="742">
        <f>IF(ISBLANK($C$69),0,IF($C$69=$D$9,HLOOKUP(F57,F14:F18,5,FALSE),HLOOKUP(F57,F29:F33,5,FALSE)))</f>
        <v>63623</v>
      </c>
      <c r="G69" s="742">
        <f t="shared" ref="G69:Q69" si="18">IF(ISBLANK($C$69),0,IF($C$69=$D$9,HLOOKUP(G57,G14:G18,5,FALSE),HLOOKUP(G57,G29:G33,5,FALSE)))</f>
        <v>67382</v>
      </c>
      <c r="H69" s="742">
        <f t="shared" si="18"/>
        <v>51632</v>
      </c>
      <c r="I69" s="742">
        <f t="shared" si="18"/>
        <v>74650.13</v>
      </c>
      <c r="J69" s="742">
        <f>IF(ISBLANK($C$69),0,IF($C$69=$D$9,HLOOKUP(J57,J14:J18,5,FALSE),HLOOKUP(J57,J29:J33,5,FALSE)))</f>
        <v>6282</v>
      </c>
      <c r="K69" s="742">
        <f t="shared" si="18"/>
        <v>0</v>
      </c>
      <c r="L69" s="742">
        <f t="shared" si="18"/>
        <v>0</v>
      </c>
      <c r="M69" s="742">
        <f t="shared" si="18"/>
        <v>0</v>
      </c>
      <c r="N69" s="742">
        <f t="shared" si="18"/>
        <v>0</v>
      </c>
      <c r="O69" s="742">
        <f t="shared" si="18"/>
        <v>0</v>
      </c>
      <c r="P69" s="742">
        <f t="shared" si="18"/>
        <v>0</v>
      </c>
      <c r="Q69" s="742">
        <f t="shared" si="18"/>
        <v>0</v>
      </c>
    </row>
    <row r="70" spans="2:17" s="13" customFormat="1" ht="15.6">
      <c r="B70" s="741">
        <v>2023</v>
      </c>
      <c r="C70" s="436">
        <v>2023</v>
      </c>
      <c r="D70" s="742">
        <f>IF(ISBLANK($C$70),0,IF($C$70=$D$9,HLOOKUP(D57,D14:D18,5,FALSE),HLOOKUP(D57,D29:D33,5,FALSE)))</f>
        <v>0</v>
      </c>
      <c r="E70" s="742">
        <f t="shared" ref="E70:J70" si="19">IF(ISBLANK($C$70),0,IF($C$70=$D$9,HLOOKUP(E57,E14:E18,5,FALSE),HLOOKUP(E57,E43:E47,5,FALSE)))</f>
        <v>12999170.65</v>
      </c>
      <c r="F70" s="742">
        <f t="shared" si="19"/>
        <v>63308</v>
      </c>
      <c r="G70" s="742">
        <f t="shared" si="19"/>
        <v>67208</v>
      </c>
      <c r="H70" s="742">
        <f t="shared" si="19"/>
        <v>51607</v>
      </c>
      <c r="I70" s="742">
        <f t="shared" si="19"/>
        <v>74280.98</v>
      </c>
      <c r="J70" s="742">
        <f t="shared" si="19"/>
        <v>6251</v>
      </c>
      <c r="K70" s="742">
        <f>IF(ISBLANK($C$70),0,IF($C$70=$D$9,HLOOKUP(K57,K14:K18,5,FALSE),HLOOKUP(K57,K29:K33,5,FALSE)))</f>
        <v>0</v>
      </c>
      <c r="L70" s="742">
        <f t="shared" ref="L70:Q70" si="20">IF(ISBLANK($C$70),0,IF($C$70=$D$9,HLOOKUP(L57,L14:L18,5,FALSE),HLOOKUP(L57,L29:L33,5,FALSE)))</f>
        <v>0</v>
      </c>
      <c r="M70" s="742">
        <f t="shared" si="20"/>
        <v>0</v>
      </c>
      <c r="N70" s="742">
        <f t="shared" si="20"/>
        <v>0</v>
      </c>
      <c r="O70" s="742">
        <f t="shared" si="20"/>
        <v>0</v>
      </c>
      <c r="P70" s="742">
        <f t="shared" si="20"/>
        <v>0</v>
      </c>
      <c r="Q70" s="742">
        <f t="shared" si="20"/>
        <v>0</v>
      </c>
    </row>
    <row r="71" spans="2:17" s="13" customFormat="1" ht="15.6">
      <c r="B71" s="741">
        <v>2024</v>
      </c>
      <c r="C71" s="436"/>
      <c r="D71" s="742">
        <f>IF(ISBLANK($C$71),0,IF($C$71=$D$9,HLOOKUP(D57,D14:D18,5,FALSE),HLOOKUP(D57,D29:D33,5,FALSE)))</f>
        <v>0</v>
      </c>
      <c r="E71" s="742">
        <f t="shared" ref="E71:Q71" si="21">IF(ISBLANK($C$71),0,IF($C$71=$D$9,HLOOKUP(E57,E14:E18,5,FALSE),HLOOKUP(E57,E29:E33,5,FALSE)))</f>
        <v>0</v>
      </c>
      <c r="F71" s="742">
        <f t="shared" si="21"/>
        <v>0</v>
      </c>
      <c r="G71" s="742">
        <f>IF(ISBLANK($C$71),0,IF($C$71=$D$9,HLOOKUP(G57,G14:G18,5,FALSE),HLOOKUP(G57,G29:G33,5,FALSE)))</f>
        <v>0</v>
      </c>
      <c r="H71" s="742">
        <f t="shared" si="21"/>
        <v>0</v>
      </c>
      <c r="I71" s="742">
        <f t="shared" si="21"/>
        <v>0</v>
      </c>
      <c r="J71" s="742">
        <f t="shared" si="21"/>
        <v>0</v>
      </c>
      <c r="K71" s="742">
        <f t="shared" si="21"/>
        <v>0</v>
      </c>
      <c r="L71" s="742">
        <f t="shared" si="21"/>
        <v>0</v>
      </c>
      <c r="M71" s="742">
        <f t="shared" si="21"/>
        <v>0</v>
      </c>
      <c r="N71" s="742">
        <f t="shared" si="21"/>
        <v>0</v>
      </c>
      <c r="O71" s="742">
        <f t="shared" si="21"/>
        <v>0</v>
      </c>
      <c r="P71" s="742">
        <f t="shared" si="21"/>
        <v>0</v>
      </c>
      <c r="Q71" s="742">
        <f t="shared" si="21"/>
        <v>0</v>
      </c>
    </row>
    <row r="72" spans="2:17" s="13" customFormat="1" ht="15.6">
      <c r="B72" s="741">
        <v>2025</v>
      </c>
      <c r="C72" s="436"/>
      <c r="D72" s="742">
        <f>IF(ISBLANK($C$72),0,IF($C$72=$D$9,HLOOKUP(D57,D14:D18,5,FALSE),HLOOKUP(D57,D29:D33,5,FALSE)))</f>
        <v>0</v>
      </c>
      <c r="E72" s="742">
        <f t="shared" ref="E72:Q72" si="22">IF(ISBLANK($C$72),0,IF($C$72=$D$9,HLOOKUP(E57,E14:E18,5,FALSE),HLOOKUP(E57,E29:E33,5,FALSE)))</f>
        <v>0</v>
      </c>
      <c r="F72" s="742">
        <f t="shared" si="22"/>
        <v>0</v>
      </c>
      <c r="G72" s="742">
        <f t="shared" si="22"/>
        <v>0</v>
      </c>
      <c r="H72" s="742">
        <f t="shared" si="22"/>
        <v>0</v>
      </c>
      <c r="I72" s="742">
        <f t="shared" si="22"/>
        <v>0</v>
      </c>
      <c r="J72" s="742">
        <f t="shared" si="22"/>
        <v>0</v>
      </c>
      <c r="K72" s="742">
        <f t="shared" si="22"/>
        <v>0</v>
      </c>
      <c r="L72" s="742">
        <f t="shared" si="22"/>
        <v>0</v>
      </c>
      <c r="M72" s="742">
        <f t="shared" si="22"/>
        <v>0</v>
      </c>
      <c r="N72" s="742">
        <f t="shared" si="22"/>
        <v>0</v>
      </c>
      <c r="O72" s="742">
        <f t="shared" si="22"/>
        <v>0</v>
      </c>
      <c r="P72" s="742">
        <f t="shared" si="22"/>
        <v>0</v>
      </c>
      <c r="Q72" s="742">
        <f t="shared" si="22"/>
        <v>0</v>
      </c>
    </row>
    <row r="73" spans="2:17" s="13" customFormat="1" ht="15.6">
      <c r="B73" s="741">
        <v>2026</v>
      </c>
      <c r="C73" s="436"/>
      <c r="D73" s="742">
        <f>IF(ISBLANK($C$73),0,IF($C$73=$D$9,HLOOKUP(D57,D14:D18,5,FALSE),HLOOKUP(D57,D29:D33,5,FALSE)))</f>
        <v>0</v>
      </c>
      <c r="E73" s="742">
        <f t="shared" ref="E73:Q73" si="23">IF(ISBLANK($C$73),0,IF($C$73=$D$9,HLOOKUP(E57,E14:E18,5,FALSE),HLOOKUP(E57,E29:E33,5,FALSE)))</f>
        <v>0</v>
      </c>
      <c r="F73" s="742">
        <f>IF(ISBLANK($C$73),0,IF($C$73=$D$9,HLOOKUP(F57,F14:F18,5,FALSE),HLOOKUP(F57,F29:F33,5,FALSE)))</f>
        <v>0</v>
      </c>
      <c r="G73" s="742">
        <f t="shared" si="23"/>
        <v>0</v>
      </c>
      <c r="H73" s="742">
        <f>IF(ISBLANK($C$73),0,IF($C$73=$D$9,HLOOKUP(H57,H14:H18,5,FALSE),HLOOKUP(H57,H29:H33,5,FALSE)))</f>
        <v>0</v>
      </c>
      <c r="I73" s="742">
        <f t="shared" si="23"/>
        <v>0</v>
      </c>
      <c r="J73" s="742">
        <f t="shared" si="23"/>
        <v>0</v>
      </c>
      <c r="K73" s="742">
        <f t="shared" si="23"/>
        <v>0</v>
      </c>
      <c r="L73" s="742">
        <f t="shared" si="23"/>
        <v>0</v>
      </c>
      <c r="M73" s="742">
        <f t="shared" si="23"/>
        <v>0</v>
      </c>
      <c r="N73" s="742">
        <f t="shared" si="23"/>
        <v>0</v>
      </c>
      <c r="O73" s="742">
        <f t="shared" si="23"/>
        <v>0</v>
      </c>
      <c r="P73" s="742">
        <f t="shared" si="23"/>
        <v>0</v>
      </c>
      <c r="Q73" s="742">
        <f t="shared" si="23"/>
        <v>0</v>
      </c>
    </row>
    <row r="74" spans="2:17" s="13" customFormat="1" ht="15.6">
      <c r="B74" s="741">
        <v>2027</v>
      </c>
      <c r="C74" s="436"/>
      <c r="D74" s="742">
        <f>IF(ISBLANK($C$74),0,IF($C$74=$D$9,HLOOKUP(D57,D14:D18,5,FALSE),HLOOKUP(D57,D29:D33,5,FALSE)))</f>
        <v>0</v>
      </c>
      <c r="E74" s="742">
        <f t="shared" ref="E74:Q74" si="24">IF(ISBLANK($C$74),0,IF($C$74=$D$9,HLOOKUP(E57,E14:E18,5,FALSE),HLOOKUP(E57,E29:E33,5,FALSE)))</f>
        <v>0</v>
      </c>
      <c r="F74" s="742">
        <f t="shared" si="24"/>
        <v>0</v>
      </c>
      <c r="G74" s="742">
        <f t="shared" si="24"/>
        <v>0</v>
      </c>
      <c r="H74" s="742">
        <f t="shared" si="24"/>
        <v>0</v>
      </c>
      <c r="I74" s="742">
        <f>IF(ISBLANK($C$74),0,IF($C$74=$D$9,HLOOKUP(I57,I14:I18,5,FALSE),HLOOKUP(I57,I29:I33,5,FALSE)))</f>
        <v>0</v>
      </c>
      <c r="J74" s="742">
        <f t="shared" si="24"/>
        <v>0</v>
      </c>
      <c r="K74" s="742">
        <f t="shared" si="24"/>
        <v>0</v>
      </c>
      <c r="L74" s="742">
        <f t="shared" si="24"/>
        <v>0</v>
      </c>
      <c r="M74" s="742">
        <f t="shared" si="24"/>
        <v>0</v>
      </c>
      <c r="N74" s="742">
        <f t="shared" si="24"/>
        <v>0</v>
      </c>
      <c r="O74" s="742">
        <f t="shared" si="24"/>
        <v>0</v>
      </c>
      <c r="P74" s="742">
        <f t="shared" si="24"/>
        <v>0</v>
      </c>
      <c r="Q74" s="742">
        <f t="shared" si="24"/>
        <v>0</v>
      </c>
    </row>
    <row r="75" spans="2:17" s="366" customFormat="1" ht="21" customHeight="1">
      <c r="B75" s="313" t="s">
        <v>251</v>
      </c>
      <c r="C75" s="383"/>
      <c r="D75" s="384"/>
      <c r="E75" s="384"/>
      <c r="F75" s="384"/>
      <c r="G75" s="384"/>
      <c r="H75" s="384"/>
      <c r="I75" s="384"/>
      <c r="J75" s="384"/>
      <c r="K75" s="384"/>
      <c r="L75" s="384"/>
      <c r="M75" s="384"/>
      <c r="N75" s="384"/>
      <c r="O75" s="384"/>
      <c r="P75" s="384"/>
      <c r="Q75" s="384"/>
    </row>
    <row r="76" spans="2:17" s="13" customFormat="1" ht="15.75" customHeight="1">
      <c r="B76" s="134"/>
      <c r="C76" s="134"/>
    </row>
    <row r="77" spans="2:17" s="13" customFormat="1" ht="15.75" customHeight="1">
      <c r="B77" s="134"/>
      <c r="C77" s="134"/>
    </row>
    <row r="78" spans="2:17" s="2" customFormat="1" ht="15.75" customHeight="1">
      <c r="B78" s="64"/>
      <c r="C78" s="64"/>
      <c r="D78" s="735"/>
      <c r="E78" s="735"/>
      <c r="F78" s="735"/>
      <c r="G78" s="735"/>
      <c r="H78" s="735"/>
      <c r="I78" s="735"/>
      <c r="J78" s="735"/>
      <c r="K78" s="735"/>
      <c r="L78" s="735"/>
      <c r="M78" s="735"/>
      <c r="N78" s="735"/>
      <c r="O78" s="735"/>
      <c r="P78" s="735"/>
      <c r="Q78" s="735"/>
    </row>
    <row r="79" spans="2:17" s="2" customFormat="1" ht="15.75" customHeight="1">
      <c r="B79" s="64"/>
      <c r="C79" s="64"/>
    </row>
    <row r="80" spans="2:17" s="2" customFormat="1" ht="15.75" customHeight="1">
      <c r="B80" s="64"/>
      <c r="C80" s="64"/>
    </row>
    <row r="81" spans="2:3" s="2" customFormat="1" ht="15.75" customHeight="1">
      <c r="B81" s="64"/>
      <c r="C81" s="64"/>
    </row>
    <row r="82" spans="2:3" s="2" customFormat="1" ht="15.75" customHeight="1">
      <c r="B82" s="64"/>
      <c r="C82" s="64"/>
    </row>
    <row r="83" spans="2:3" s="2" customFormat="1" ht="15.75" customHeight="1">
      <c r="B83" s="64"/>
      <c r="C83" s="64"/>
    </row>
  </sheetData>
  <sheetProtection formatCells="0" formatColumns="0" formatRows="0" insertColumns="0" insertRows="0" insertHyperlinks="0" deleteColumns="0" deleteRows="0" sort="0" autoFilter="0" pivotTables="0"/>
  <mergeCells count="4">
    <mergeCell ref="B11:M11"/>
    <mergeCell ref="B26:M26"/>
    <mergeCell ref="B54:M54"/>
    <mergeCell ref="B40:M40"/>
  </mergeCells>
  <pageMargins left="0.70866141732283472" right="0.70866141732283472" top="0.74803149606299213" bottom="0.74803149606299213" header="0.31496062992125984" footer="0.31496062992125984"/>
  <pageSetup paperSize="17" scale="50" orientation="landscape" r:id="rId1"/>
  <headerFooter>
    <oddFooter>&amp;R&amp;P of &amp;N</oddFooter>
  </headerFooter>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600-000000000000}">
          <x14:formula1>
            <xm:f>DropDownList!$C$2:$C$19</xm:f>
          </x14:formula1>
          <xm:sqref>D24 D9 D38</xm:sqref>
        </x14:dataValidation>
        <x14:dataValidation type="list" allowBlank="1" showInputMessage="1" showErrorMessage="1" xr:uid="{00000000-0002-0000-0600-000001000000}">
          <x14:formula1>
            <xm:f>DropDownList!$E$2:$E$4</xm:f>
          </x14:formula1>
          <xm:sqref>C58:C74</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B13:H50"/>
  <sheetViews>
    <sheetView zoomScale="70" zoomScaleNormal="70" workbookViewId="0">
      <selection activeCell="G25" sqref="G25:H25"/>
    </sheetView>
  </sheetViews>
  <sheetFormatPr defaultColWidth="9" defaultRowHeight="14.4"/>
  <cols>
    <col min="1" max="1" width="5.44140625" style="1" customWidth="1"/>
    <col min="2" max="2" width="27" style="1" customWidth="1"/>
    <col min="3" max="3" width="24.33203125" style="1" customWidth="1"/>
    <col min="4" max="4" width="23.44140625" style="1" customWidth="1"/>
    <col min="5" max="5" width="28.5546875" style="1" customWidth="1"/>
    <col min="6" max="6" width="44" style="1" customWidth="1"/>
    <col min="7" max="7" width="72.5546875" style="1" customWidth="1"/>
    <col min="8" max="16384" width="9" style="1"/>
  </cols>
  <sheetData>
    <row r="13" spans="2:3" ht="15" thickBot="1"/>
    <row r="14" spans="2:3" ht="26.25" customHeight="1" thickBot="1">
      <c r="B14" s="65" t="s">
        <v>56</v>
      </c>
      <c r="C14" s="97" t="s">
        <v>165</v>
      </c>
    </row>
    <row r="15" spans="2:3" ht="26.25" customHeight="1" thickBot="1">
      <c r="C15" s="99" t="s">
        <v>57</v>
      </c>
    </row>
    <row r="16" spans="2:3" ht="27" customHeight="1" thickBot="1">
      <c r="C16" s="458" t="s">
        <v>167</v>
      </c>
    </row>
    <row r="19" spans="2:8" ht="15.6">
      <c r="B19" s="65" t="s">
        <v>258</v>
      </c>
    </row>
    <row r="20" spans="2:8" ht="13.5" customHeight="1"/>
    <row r="21" spans="2:8" ht="41.1" customHeight="1">
      <c r="B21" s="888" t="s">
        <v>259</v>
      </c>
      <c r="C21" s="888"/>
      <c r="D21" s="888"/>
      <c r="E21" s="888"/>
      <c r="F21" s="888"/>
      <c r="G21" s="888"/>
      <c r="H21" s="888"/>
    </row>
    <row r="23" spans="2:8" s="494" customFormat="1" ht="15.6">
      <c r="B23" s="501" t="s">
        <v>260</v>
      </c>
      <c r="C23" s="501" t="s">
        <v>22</v>
      </c>
      <c r="D23" s="501" t="s">
        <v>261</v>
      </c>
      <c r="E23" s="896" t="s">
        <v>204</v>
      </c>
      <c r="F23" s="897"/>
      <c r="G23" s="896" t="s">
        <v>262</v>
      </c>
      <c r="H23" s="897"/>
    </row>
    <row r="24" spans="2:8">
      <c r="B24" s="493">
        <v>1</v>
      </c>
      <c r="C24" s="519" t="s">
        <v>113</v>
      </c>
      <c r="D24" s="492" t="s">
        <v>1085</v>
      </c>
      <c r="E24" s="894" t="s">
        <v>1086</v>
      </c>
      <c r="F24" s="895"/>
      <c r="G24" s="894" t="s">
        <v>1087</v>
      </c>
      <c r="H24" s="895"/>
    </row>
    <row r="25" spans="2:8" ht="65.400000000000006" customHeight="1">
      <c r="B25" s="493">
        <v>2</v>
      </c>
      <c r="C25" s="519" t="s">
        <v>123</v>
      </c>
      <c r="D25" s="492"/>
      <c r="E25" s="894" t="s">
        <v>1088</v>
      </c>
      <c r="F25" s="895"/>
      <c r="G25" s="894" t="s">
        <v>1089</v>
      </c>
      <c r="H25" s="895"/>
    </row>
    <row r="26" spans="2:8">
      <c r="B26" s="493">
        <v>3</v>
      </c>
      <c r="C26" s="519"/>
      <c r="D26" s="492"/>
      <c r="E26" s="894"/>
      <c r="F26" s="895"/>
      <c r="G26" s="898"/>
      <c r="H26" s="899"/>
    </row>
    <row r="27" spans="2:8">
      <c r="B27" s="493">
        <v>4</v>
      </c>
      <c r="C27" s="519"/>
      <c r="D27" s="492"/>
      <c r="E27" s="894"/>
      <c r="F27" s="895"/>
      <c r="G27" s="898"/>
      <c r="H27" s="899"/>
    </row>
    <row r="28" spans="2:8">
      <c r="B28" s="493">
        <v>5</v>
      </c>
      <c r="C28" s="519"/>
      <c r="D28" s="492"/>
      <c r="E28" s="894"/>
      <c r="F28" s="895"/>
      <c r="G28" s="898"/>
      <c r="H28" s="899"/>
    </row>
    <row r="29" spans="2:8">
      <c r="B29" s="493">
        <v>6</v>
      </c>
      <c r="C29" s="519"/>
      <c r="D29" s="492"/>
      <c r="E29" s="894"/>
      <c r="F29" s="895"/>
      <c r="G29" s="898"/>
      <c r="H29" s="899"/>
    </row>
    <row r="30" spans="2:8">
      <c r="B30" s="493">
        <v>7</v>
      </c>
      <c r="C30" s="519"/>
      <c r="D30" s="492"/>
      <c r="E30" s="894"/>
      <c r="F30" s="895"/>
      <c r="G30" s="898"/>
      <c r="H30" s="899"/>
    </row>
    <row r="31" spans="2:8">
      <c r="B31" s="493">
        <v>8</v>
      </c>
      <c r="C31" s="519"/>
      <c r="D31" s="492"/>
      <c r="E31" s="894"/>
      <c r="F31" s="895"/>
      <c r="G31" s="898"/>
      <c r="H31" s="899"/>
    </row>
    <row r="32" spans="2:8">
      <c r="B32" s="493">
        <v>9</v>
      </c>
      <c r="C32" s="519"/>
      <c r="D32" s="492"/>
      <c r="E32" s="894"/>
      <c r="F32" s="895"/>
      <c r="G32" s="898"/>
      <c r="H32" s="899"/>
    </row>
    <row r="33" spans="2:8">
      <c r="B33" s="493">
        <v>10</v>
      </c>
      <c r="C33" s="519"/>
      <c r="D33" s="492"/>
      <c r="E33" s="894"/>
      <c r="F33" s="895"/>
      <c r="G33" s="898"/>
      <c r="H33" s="899"/>
    </row>
    <row r="34" spans="2:8">
      <c r="B34" s="493" t="s">
        <v>263</v>
      </c>
      <c r="C34" s="519"/>
      <c r="D34" s="492"/>
      <c r="E34" s="894"/>
      <c r="F34" s="895"/>
      <c r="G34" s="898"/>
      <c r="H34" s="899"/>
    </row>
    <row r="36" spans="2:8" ht="30.75" customHeight="1">
      <c r="B36" s="65" t="s">
        <v>264</v>
      </c>
    </row>
    <row r="37" spans="2:8" ht="23.25" customHeight="1">
      <c r="B37" s="457" t="s">
        <v>265</v>
      </c>
      <c r="C37" s="491"/>
      <c r="D37" s="491"/>
      <c r="E37" s="491"/>
      <c r="F37" s="491"/>
      <c r="G37" s="491"/>
      <c r="H37" s="491"/>
    </row>
    <row r="39" spans="2:8" s="29" customFormat="1" ht="15.6">
      <c r="B39" s="501" t="s">
        <v>260</v>
      </c>
      <c r="C39" s="501" t="s">
        <v>22</v>
      </c>
      <c r="D39" s="501" t="s">
        <v>261</v>
      </c>
      <c r="E39" s="896" t="s">
        <v>204</v>
      </c>
      <c r="F39" s="897"/>
      <c r="G39" s="896" t="s">
        <v>262</v>
      </c>
      <c r="H39" s="897"/>
    </row>
    <row r="40" spans="2:8">
      <c r="B40" s="493">
        <v>1</v>
      </c>
      <c r="C40" s="519"/>
      <c r="D40" s="492"/>
      <c r="E40" s="894"/>
      <c r="F40" s="895"/>
      <c r="G40" s="898"/>
      <c r="H40" s="899"/>
    </row>
    <row r="41" spans="2:8">
      <c r="B41" s="493">
        <v>2</v>
      </c>
      <c r="C41" s="519"/>
      <c r="D41" s="492"/>
      <c r="E41" s="894"/>
      <c r="F41" s="895"/>
      <c r="G41" s="898"/>
      <c r="H41" s="899"/>
    </row>
    <row r="42" spans="2:8">
      <c r="B42" s="493">
        <v>3</v>
      </c>
      <c r="C42" s="519"/>
      <c r="D42" s="492"/>
      <c r="E42" s="894"/>
      <c r="F42" s="895"/>
      <c r="G42" s="898"/>
      <c r="H42" s="899"/>
    </row>
    <row r="43" spans="2:8">
      <c r="B43" s="493">
        <v>4</v>
      </c>
      <c r="C43" s="519"/>
      <c r="D43" s="492"/>
      <c r="E43" s="894"/>
      <c r="F43" s="895"/>
      <c r="G43" s="898"/>
      <c r="H43" s="899"/>
    </row>
    <row r="44" spans="2:8">
      <c r="B44" s="493">
        <v>5</v>
      </c>
      <c r="C44" s="519"/>
      <c r="D44" s="492"/>
      <c r="E44" s="894"/>
      <c r="F44" s="895"/>
      <c r="G44" s="898"/>
      <c r="H44" s="899"/>
    </row>
    <row r="45" spans="2:8">
      <c r="B45" s="493">
        <v>6</v>
      </c>
      <c r="C45" s="519"/>
      <c r="D45" s="492"/>
      <c r="E45" s="894"/>
      <c r="F45" s="895"/>
      <c r="G45" s="898"/>
      <c r="H45" s="899"/>
    </row>
    <row r="46" spans="2:8">
      <c r="B46" s="493">
        <v>7</v>
      </c>
      <c r="C46" s="519"/>
      <c r="D46" s="492"/>
      <c r="E46" s="894"/>
      <c r="F46" s="895"/>
      <c r="G46" s="898"/>
      <c r="H46" s="899"/>
    </row>
    <row r="47" spans="2:8">
      <c r="B47" s="493">
        <v>8</v>
      </c>
      <c r="C47" s="519"/>
      <c r="D47" s="492"/>
      <c r="E47" s="894"/>
      <c r="F47" s="895"/>
      <c r="G47" s="898"/>
      <c r="H47" s="899"/>
    </row>
    <row r="48" spans="2:8">
      <c r="B48" s="493">
        <v>9</v>
      </c>
      <c r="C48" s="519"/>
      <c r="D48" s="492"/>
      <c r="E48" s="894"/>
      <c r="F48" s="895"/>
      <c r="G48" s="898"/>
      <c r="H48" s="899"/>
    </row>
    <row r="49" spans="2:8">
      <c r="B49" s="493">
        <v>10</v>
      </c>
      <c r="C49" s="519"/>
      <c r="D49" s="492"/>
      <c r="E49" s="894"/>
      <c r="F49" s="895"/>
      <c r="G49" s="898"/>
      <c r="H49" s="899"/>
    </row>
    <row r="50" spans="2:8">
      <c r="B50" s="493" t="s">
        <v>263</v>
      </c>
      <c r="C50" s="519"/>
      <c r="D50" s="492"/>
      <c r="E50" s="894"/>
      <c r="F50" s="895"/>
      <c r="G50" s="898"/>
      <c r="H50" s="899"/>
    </row>
  </sheetData>
  <mergeCells count="49">
    <mergeCell ref="E49:F49"/>
    <mergeCell ref="G49:H49"/>
    <mergeCell ref="E50:F50"/>
    <mergeCell ref="G50:H50"/>
    <mergeCell ref="E46:F46"/>
    <mergeCell ref="G46:H46"/>
    <mergeCell ref="E47:F47"/>
    <mergeCell ref="G47:H47"/>
    <mergeCell ref="E48:F48"/>
    <mergeCell ref="G48:H48"/>
    <mergeCell ref="E43:F43"/>
    <mergeCell ref="G43:H43"/>
    <mergeCell ref="E44:F44"/>
    <mergeCell ref="G44:H44"/>
    <mergeCell ref="E45:F45"/>
    <mergeCell ref="G45:H45"/>
    <mergeCell ref="E40:F40"/>
    <mergeCell ref="G40:H40"/>
    <mergeCell ref="E41:F41"/>
    <mergeCell ref="G41:H41"/>
    <mergeCell ref="E42:F42"/>
    <mergeCell ref="G42:H42"/>
    <mergeCell ref="G32:H32"/>
    <mergeCell ref="G33:H33"/>
    <mergeCell ref="G34:H34"/>
    <mergeCell ref="E39:F39"/>
    <mergeCell ref="G39:H39"/>
    <mergeCell ref="E34:F34"/>
    <mergeCell ref="G27:H27"/>
    <mergeCell ref="G28:H28"/>
    <mergeCell ref="G29:H29"/>
    <mergeCell ref="G30:H30"/>
    <mergeCell ref="G31:H31"/>
    <mergeCell ref="B21:H21"/>
    <mergeCell ref="E33:F33"/>
    <mergeCell ref="G23:H23"/>
    <mergeCell ref="E23:F23"/>
    <mergeCell ref="E24:F24"/>
    <mergeCell ref="E25:F25"/>
    <mergeCell ref="E26:F26"/>
    <mergeCell ref="E27:F27"/>
    <mergeCell ref="E28:F28"/>
    <mergeCell ref="E29:F29"/>
    <mergeCell ref="E30:F30"/>
    <mergeCell ref="E31:F31"/>
    <mergeCell ref="E32:F32"/>
    <mergeCell ref="G24:H24"/>
    <mergeCell ref="G25:H25"/>
    <mergeCell ref="G26:H26"/>
  </mergeCells>
  <pageMargins left="0.70866141732283472" right="0.70866141732283472" top="0.74803149606299213" bottom="0.74803149606299213" header="0.31496062992125984" footer="0.31496062992125984"/>
  <pageSetup paperSize="17" scale="72" orientation="landscape" r:id="rId1"/>
  <headerFooter>
    <oddFooter>&amp;R&amp;P of &amp;N</oddFoot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500-000000000000}">
          <x14:formula1>
            <xm:f>DropDownList!$F$2:$F$8</xm:f>
          </x14:formula1>
          <xm:sqref>C24:C34 C40:C50</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pageSetUpPr fitToPage="1"/>
  </sheetPr>
  <dimension ref="A1:Y140"/>
  <sheetViews>
    <sheetView topLeftCell="A11" zoomScale="70" zoomScaleNormal="70" workbookViewId="0">
      <pane xSplit="3" ySplit="4" topLeftCell="H111" activePane="bottomRight" state="frozen"/>
      <selection activeCell="D53" sqref="D53"/>
      <selection pane="topRight" activeCell="D53" sqref="D53"/>
      <selection pane="bottomLeft" activeCell="D53" sqref="D53"/>
      <selection pane="bottomRight" activeCell="U142" sqref="U142"/>
    </sheetView>
  </sheetViews>
  <sheetFormatPr defaultColWidth="9" defaultRowHeight="14.4" outlineLevelRow="1"/>
  <cols>
    <col min="1" max="1" width="6.5546875" style="4" customWidth="1"/>
    <col min="2" max="2" width="36.5546875" style="5" customWidth="1"/>
    <col min="3" max="3" width="17" style="60" customWidth="1"/>
    <col min="4" max="16" width="16.44140625" style="5" customWidth="1"/>
    <col min="17" max="18" width="16.109375" style="5" customWidth="1"/>
    <col min="19" max="16384" width="9" style="5"/>
  </cols>
  <sheetData>
    <row r="1" spans="1:25" ht="143.25" customHeight="1"/>
    <row r="2" spans="1:25" ht="14.25" customHeight="1">
      <c r="B2" s="35"/>
      <c r="C2" s="35"/>
      <c r="D2" s="35"/>
      <c r="E2" s="35"/>
      <c r="F2" s="35"/>
      <c r="G2" s="35"/>
      <c r="H2" s="35"/>
      <c r="I2" s="35"/>
      <c r="J2" s="35"/>
      <c r="K2" s="35"/>
      <c r="L2" s="35"/>
      <c r="M2" s="35"/>
      <c r="N2" s="35"/>
      <c r="O2" s="35"/>
    </row>
    <row r="3" spans="1:25" ht="16.5" hidden="1" customHeight="1" outlineLevel="1" thickBot="1">
      <c r="B3" s="35"/>
      <c r="C3" s="61"/>
      <c r="D3" s="35"/>
      <c r="E3" s="35"/>
      <c r="F3" s="35"/>
      <c r="G3" s="35"/>
      <c r="H3" s="35"/>
      <c r="I3" s="35"/>
      <c r="J3" s="35"/>
      <c r="K3" s="35"/>
    </row>
    <row r="4" spans="1:25" ht="26.25" hidden="1" customHeight="1" outlineLevel="1" thickBot="1">
      <c r="B4" s="904" t="s">
        <v>56</v>
      </c>
      <c r="C4" s="66" t="s">
        <v>165</v>
      </c>
      <c r="D4" s="66"/>
      <c r="E4" s="37"/>
    </row>
    <row r="5" spans="1:25" ht="26.25" hidden="1" customHeight="1" outlineLevel="1" thickBot="1">
      <c r="B5" s="904"/>
      <c r="C5" s="67" t="s">
        <v>166</v>
      </c>
      <c r="D5" s="67"/>
      <c r="E5" s="37"/>
    </row>
    <row r="6" spans="1:25" ht="26.25" hidden="1" customHeight="1" outlineLevel="1" thickBot="1">
      <c r="B6" s="904"/>
      <c r="C6" s="907" t="s">
        <v>167</v>
      </c>
      <c r="D6" s="908"/>
      <c r="M6" s="6"/>
      <c r="N6" s="6"/>
      <c r="O6" s="6"/>
      <c r="P6" s="6"/>
      <c r="Q6" s="6"/>
      <c r="R6" s="6"/>
      <c r="S6" s="6"/>
      <c r="T6" s="6"/>
      <c r="U6" s="6"/>
      <c r="V6" s="6"/>
      <c r="W6" s="6"/>
      <c r="X6" s="6"/>
      <c r="Y6" s="6"/>
    </row>
    <row r="7" spans="1:25" ht="26.25" hidden="1" customHeight="1" outlineLevel="1">
      <c r="B7" s="90"/>
      <c r="C7" s="5"/>
      <c r="M7" s="6"/>
      <c r="N7" s="6"/>
      <c r="O7" s="6"/>
      <c r="P7" s="6"/>
      <c r="Q7" s="6"/>
      <c r="R7" s="6"/>
      <c r="S7" s="6"/>
      <c r="T7" s="6"/>
      <c r="U7" s="6"/>
      <c r="V7" s="6"/>
      <c r="W7" s="6"/>
      <c r="X7" s="6"/>
      <c r="Y7" s="6"/>
    </row>
    <row r="8" spans="1:25" ht="19.5" hidden="1" customHeight="1" outlineLevel="1">
      <c r="B8" s="90" t="s">
        <v>276</v>
      </c>
      <c r="C8" s="482" t="s">
        <v>88</v>
      </c>
      <c r="D8" s="481"/>
      <c r="M8" s="6"/>
      <c r="N8" s="6"/>
      <c r="O8" s="6"/>
      <c r="P8" s="6"/>
      <c r="Q8" s="6"/>
      <c r="R8" s="6"/>
      <c r="S8" s="6"/>
      <c r="T8" s="6"/>
      <c r="U8" s="6"/>
      <c r="V8" s="6"/>
      <c r="W8" s="6"/>
      <c r="X8" s="6"/>
      <c r="Y8" s="6"/>
    </row>
    <row r="9" spans="1:25" ht="19.5" hidden="1" customHeight="1" outlineLevel="1">
      <c r="B9" s="90"/>
      <c r="C9" s="482" t="s">
        <v>277</v>
      </c>
      <c r="D9" s="481"/>
      <c r="M9" s="6"/>
      <c r="N9" s="6"/>
      <c r="O9" s="6"/>
      <c r="P9" s="6"/>
      <c r="Q9" s="6"/>
      <c r="R9" s="6"/>
      <c r="S9" s="6"/>
      <c r="T9" s="6"/>
      <c r="U9" s="6"/>
      <c r="V9" s="6"/>
      <c r="W9" s="6"/>
      <c r="X9" s="6"/>
      <c r="Y9" s="6"/>
    </row>
    <row r="10" spans="1:25" hidden="1" outlineLevel="1">
      <c r="B10" s="78"/>
      <c r="C10" s="68"/>
      <c r="D10" s="68"/>
      <c r="E10" s="68"/>
      <c r="M10" s="6"/>
      <c r="N10" s="6"/>
      <c r="O10" s="6"/>
      <c r="P10" s="6"/>
      <c r="Q10" s="6"/>
      <c r="R10" s="6"/>
      <c r="S10" s="6"/>
      <c r="T10" s="6"/>
      <c r="U10" s="6"/>
      <c r="V10" s="6"/>
      <c r="W10" s="6"/>
      <c r="X10" s="6"/>
      <c r="Y10" s="6"/>
    </row>
    <row r="11" spans="1:25" ht="32.25" customHeight="1" collapsed="1">
      <c r="A11" s="12"/>
      <c r="B11" s="91" t="s">
        <v>278</v>
      </c>
      <c r="C11" s="5"/>
      <c r="O11" s="445"/>
    </row>
    <row r="12" spans="1:25" ht="58.5" customHeight="1">
      <c r="B12" s="909" t="s">
        <v>279</v>
      </c>
      <c r="C12" s="909"/>
      <c r="D12" s="909"/>
      <c r="E12" s="909"/>
      <c r="F12" s="909"/>
      <c r="G12" s="909"/>
      <c r="H12" s="909"/>
      <c r="I12" s="909"/>
      <c r="J12" s="909"/>
      <c r="K12" s="909"/>
      <c r="L12" s="909"/>
      <c r="M12" s="909"/>
      <c r="N12" s="909"/>
      <c r="O12" s="909"/>
    </row>
    <row r="13" spans="1:25" ht="15.75" customHeight="1">
      <c r="A13" s="6"/>
      <c r="C13" s="5"/>
      <c r="P13" s="7"/>
      <c r="Q13" s="6"/>
      <c r="R13" s="6"/>
      <c r="S13" s="6"/>
      <c r="T13" s="6"/>
      <c r="U13" s="6"/>
      <c r="V13" s="6"/>
      <c r="W13" s="6"/>
      <c r="X13" s="6"/>
      <c r="Y13" s="6"/>
    </row>
    <row r="14" spans="1:25" s="42" customFormat="1" ht="46.5" customHeight="1">
      <c r="A14" s="41"/>
      <c r="B14" s="446"/>
      <c r="C14" s="389" t="s">
        <v>99</v>
      </c>
      <c r="D14" s="390" t="s">
        <v>280</v>
      </c>
      <c r="E14" s="390" t="s">
        <v>281</v>
      </c>
      <c r="F14" s="390" t="s">
        <v>282</v>
      </c>
      <c r="G14" s="390" t="s">
        <v>283</v>
      </c>
      <c r="H14" s="390" t="s">
        <v>284</v>
      </c>
      <c r="I14" s="390" t="s">
        <v>285</v>
      </c>
      <c r="J14" s="390" t="s">
        <v>286</v>
      </c>
      <c r="K14" s="390" t="s">
        <v>287</v>
      </c>
      <c r="L14" s="390" t="s">
        <v>288</v>
      </c>
      <c r="M14" s="390" t="s">
        <v>289</v>
      </c>
      <c r="N14" s="390" t="s">
        <v>1018</v>
      </c>
      <c r="O14" s="390" t="s">
        <v>1015</v>
      </c>
      <c r="P14" s="390" t="s">
        <v>1016</v>
      </c>
      <c r="Q14" s="390" t="s">
        <v>996</v>
      </c>
      <c r="R14" s="390" t="s">
        <v>290</v>
      </c>
    </row>
    <row r="15" spans="1:25" s="7" customFormat="1" ht="18.75" customHeight="1">
      <c r="B15" s="391" t="s">
        <v>291</v>
      </c>
      <c r="C15" s="905"/>
      <c r="D15" s="392">
        <v>2010</v>
      </c>
      <c r="E15" s="392">
        <v>2011</v>
      </c>
      <c r="F15" s="392">
        <v>2012</v>
      </c>
      <c r="G15" s="392">
        <v>2013</v>
      </c>
      <c r="H15" s="392">
        <v>2014</v>
      </c>
      <c r="I15" s="392">
        <v>2015</v>
      </c>
      <c r="J15" s="392">
        <v>2016</v>
      </c>
      <c r="K15" s="392">
        <v>2017</v>
      </c>
      <c r="L15" s="392">
        <v>2018</v>
      </c>
      <c r="M15" s="392">
        <v>2019</v>
      </c>
      <c r="N15" s="392">
        <v>2020</v>
      </c>
      <c r="O15" s="393">
        <v>2021</v>
      </c>
      <c r="P15" s="393">
        <v>2022</v>
      </c>
      <c r="Q15" s="393">
        <v>2023</v>
      </c>
      <c r="R15" s="393">
        <v>2024</v>
      </c>
    </row>
    <row r="16" spans="1:25" s="85" customFormat="1" ht="18" customHeight="1">
      <c r="B16" s="394" t="s">
        <v>292</v>
      </c>
      <c r="C16" s="901"/>
      <c r="D16" s="631">
        <v>0</v>
      </c>
      <c r="E16" s="631">
        <v>0</v>
      </c>
      <c r="F16" s="631">
        <v>0</v>
      </c>
      <c r="G16" s="631">
        <v>0</v>
      </c>
      <c r="H16" s="631">
        <v>0</v>
      </c>
      <c r="I16" s="631">
        <v>0</v>
      </c>
      <c r="J16" s="631">
        <v>0</v>
      </c>
      <c r="K16" s="631">
        <v>0</v>
      </c>
      <c r="L16" s="631">
        <v>0</v>
      </c>
      <c r="M16" s="631">
        <v>0</v>
      </c>
      <c r="N16" s="631">
        <v>0</v>
      </c>
      <c r="O16" s="632">
        <v>0</v>
      </c>
      <c r="P16" s="632">
        <v>0</v>
      </c>
      <c r="Q16" s="632">
        <v>0</v>
      </c>
      <c r="R16" s="632">
        <v>0</v>
      </c>
    </row>
    <row r="17" spans="1:18" s="85" customFormat="1" ht="17.25" customHeight="1">
      <c r="B17" s="395" t="s">
        <v>293</v>
      </c>
      <c r="C17" s="906"/>
      <c r="D17" s="86">
        <f>12-D16</f>
        <v>12</v>
      </c>
      <c r="E17" s="86">
        <f>12-E16</f>
        <v>12</v>
      </c>
      <c r="F17" s="86">
        <f t="shared" ref="F17:K17" si="0">12-F16</f>
        <v>12</v>
      </c>
      <c r="G17" s="86">
        <f t="shared" si="0"/>
        <v>12</v>
      </c>
      <c r="H17" s="86">
        <f t="shared" si="0"/>
        <v>12</v>
      </c>
      <c r="I17" s="86">
        <f t="shared" si="0"/>
        <v>12</v>
      </c>
      <c r="J17" s="86">
        <f t="shared" si="0"/>
        <v>12</v>
      </c>
      <c r="K17" s="86">
        <f t="shared" si="0"/>
        <v>12</v>
      </c>
      <c r="L17" s="86">
        <f t="shared" ref="L17:O17" si="1">12-L16</f>
        <v>12</v>
      </c>
      <c r="M17" s="86">
        <f t="shared" si="1"/>
        <v>12</v>
      </c>
      <c r="N17" s="86">
        <f t="shared" si="1"/>
        <v>12</v>
      </c>
      <c r="O17" s="87">
        <f t="shared" si="1"/>
        <v>12</v>
      </c>
      <c r="P17" s="87">
        <f t="shared" ref="P17:Q17" si="2">12-P16</f>
        <v>12</v>
      </c>
      <c r="Q17" s="87">
        <f t="shared" si="2"/>
        <v>12</v>
      </c>
      <c r="R17" s="87">
        <f t="shared" ref="R17" si="3">12-R16</f>
        <v>12</v>
      </c>
    </row>
    <row r="18" spans="1:18" s="7" customFormat="1" ht="17.25" customHeight="1">
      <c r="B18" s="396" t="str">
        <f>'1.  LRAMVA Summary'!B30</f>
        <v>Residential</v>
      </c>
      <c r="C18" s="900" t="str">
        <f>'2. LRAMVA Threshold'!D57</f>
        <v>kWh</v>
      </c>
      <c r="D18" s="34"/>
      <c r="E18" s="34"/>
      <c r="F18" s="34"/>
      <c r="G18" s="34"/>
      <c r="H18" s="34"/>
      <c r="I18" s="34"/>
      <c r="J18" s="34"/>
      <c r="K18" s="34"/>
      <c r="L18" s="34"/>
      <c r="M18" s="34"/>
      <c r="N18" s="34"/>
      <c r="O18" s="55"/>
      <c r="P18" s="55"/>
      <c r="Q18" s="55"/>
      <c r="R18" s="55"/>
    </row>
    <row r="19" spans="1:18" s="7" customFormat="1" ht="15" customHeight="1" outlineLevel="1">
      <c r="B19" s="438" t="s">
        <v>294</v>
      </c>
      <c r="C19" s="901"/>
      <c r="D19" s="34"/>
      <c r="E19" s="34"/>
      <c r="F19" s="34"/>
      <c r="G19" s="34"/>
      <c r="H19" s="34"/>
      <c r="I19" s="34"/>
      <c r="J19" s="34"/>
      <c r="K19" s="34"/>
      <c r="L19" s="34"/>
      <c r="M19" s="34"/>
      <c r="N19" s="34"/>
      <c r="O19" s="55"/>
      <c r="P19" s="55"/>
      <c r="Q19" s="55"/>
      <c r="R19" s="55"/>
    </row>
    <row r="20" spans="1:18" s="7" customFormat="1" ht="15" customHeight="1" outlineLevel="1">
      <c r="B20" s="438" t="s">
        <v>295</v>
      </c>
      <c r="C20" s="901"/>
      <c r="D20" s="34"/>
      <c r="E20" s="34"/>
      <c r="F20" s="34"/>
      <c r="G20" s="34"/>
      <c r="H20" s="34"/>
      <c r="I20" s="34"/>
      <c r="J20" s="34"/>
      <c r="K20" s="34"/>
      <c r="L20" s="34"/>
      <c r="M20" s="34"/>
      <c r="N20" s="34"/>
      <c r="O20" s="55"/>
      <c r="P20" s="55"/>
      <c r="Q20" s="55"/>
      <c r="R20" s="55"/>
    </row>
    <row r="21" spans="1:18" s="7" customFormat="1" ht="15" customHeight="1" outlineLevel="1">
      <c r="B21" s="438" t="s">
        <v>296</v>
      </c>
      <c r="C21" s="901"/>
      <c r="D21" s="34"/>
      <c r="E21" s="34"/>
      <c r="F21" s="34"/>
      <c r="G21" s="34"/>
      <c r="H21" s="34"/>
      <c r="I21" s="34"/>
      <c r="J21" s="34"/>
      <c r="K21" s="34"/>
      <c r="L21" s="34"/>
      <c r="M21" s="34"/>
      <c r="N21" s="34"/>
      <c r="O21" s="55"/>
      <c r="P21" s="55"/>
      <c r="Q21" s="55"/>
      <c r="R21" s="55"/>
    </row>
    <row r="22" spans="1:18" s="7" customFormat="1" ht="14.25" customHeight="1">
      <c r="B22" s="438" t="s">
        <v>297</v>
      </c>
      <c r="C22" s="902"/>
      <c r="D22" s="52">
        <f>SUM(D18:D21)</f>
        <v>0</v>
      </c>
      <c r="E22" s="52">
        <f t="shared" ref="E22:P22" si="4">SUM(E18:E21)</f>
        <v>0</v>
      </c>
      <c r="F22" s="52">
        <f t="shared" si="4"/>
        <v>0</v>
      </c>
      <c r="G22" s="52">
        <f t="shared" si="4"/>
        <v>0</v>
      </c>
      <c r="H22" s="52">
        <f t="shared" si="4"/>
        <v>0</v>
      </c>
      <c r="I22" s="52">
        <f t="shared" si="4"/>
        <v>0</v>
      </c>
      <c r="J22" s="52">
        <f t="shared" si="4"/>
        <v>0</v>
      </c>
      <c r="K22" s="52">
        <f t="shared" si="4"/>
        <v>0</v>
      </c>
      <c r="L22" s="52">
        <f t="shared" si="4"/>
        <v>0</v>
      </c>
      <c r="M22" s="52">
        <f t="shared" si="4"/>
        <v>0</v>
      </c>
      <c r="N22" s="52">
        <f t="shared" si="4"/>
        <v>0</v>
      </c>
      <c r="O22" s="52">
        <f t="shared" si="4"/>
        <v>0</v>
      </c>
      <c r="P22" s="52">
        <f t="shared" si="4"/>
        <v>0</v>
      </c>
      <c r="Q22" s="52">
        <f t="shared" ref="Q22:R22" si="5">SUM(Q18:Q21)</f>
        <v>0</v>
      </c>
      <c r="R22" s="52">
        <f t="shared" si="5"/>
        <v>0</v>
      </c>
    </row>
    <row r="23" spans="1:18" s="50" customFormat="1">
      <c r="A23" s="49"/>
      <c r="B23" s="406" t="s">
        <v>298</v>
      </c>
      <c r="C23" s="398"/>
      <c r="D23" s="399"/>
      <c r="E23" s="400">
        <f>ROUND(SUM(D22*E16+E22*E17)/12,4)</f>
        <v>0</v>
      </c>
      <c r="F23" s="400">
        <f t="shared" ref="F23:R23" si="6">ROUND(SUM(E22*F16+F22*F17)/12,4)</f>
        <v>0</v>
      </c>
      <c r="G23" s="400">
        <f t="shared" si="6"/>
        <v>0</v>
      </c>
      <c r="H23" s="400">
        <f t="shared" si="6"/>
        <v>0</v>
      </c>
      <c r="I23" s="400">
        <f t="shared" si="6"/>
        <v>0</v>
      </c>
      <c r="J23" s="400">
        <f t="shared" si="6"/>
        <v>0</v>
      </c>
      <c r="K23" s="400">
        <f t="shared" si="6"/>
        <v>0</v>
      </c>
      <c r="L23" s="400">
        <f t="shared" si="6"/>
        <v>0</v>
      </c>
      <c r="M23" s="400">
        <f t="shared" si="6"/>
        <v>0</v>
      </c>
      <c r="N23" s="400">
        <f t="shared" si="6"/>
        <v>0</v>
      </c>
      <c r="O23" s="400">
        <f t="shared" si="6"/>
        <v>0</v>
      </c>
      <c r="P23" s="400">
        <f t="shared" si="6"/>
        <v>0</v>
      </c>
      <c r="Q23" s="400">
        <f t="shared" si="6"/>
        <v>0</v>
      </c>
      <c r="R23" s="400">
        <f t="shared" si="6"/>
        <v>0</v>
      </c>
    </row>
    <row r="24" spans="1:18" s="50" customFormat="1">
      <c r="A24" s="49"/>
      <c r="B24" s="397"/>
      <c r="C24" s="401"/>
      <c r="D24" s="399"/>
      <c r="E24" s="400"/>
      <c r="F24" s="400"/>
      <c r="G24" s="400"/>
      <c r="H24" s="400"/>
      <c r="I24" s="400"/>
      <c r="J24" s="400"/>
      <c r="K24" s="400"/>
      <c r="L24" s="402"/>
      <c r="M24" s="402"/>
      <c r="N24" s="402"/>
      <c r="O24" s="402"/>
      <c r="P24" s="402"/>
      <c r="Q24" s="402"/>
      <c r="R24" s="402"/>
    </row>
    <row r="25" spans="1:18" s="50" customFormat="1" ht="15.75" customHeight="1">
      <c r="A25" s="49"/>
      <c r="B25" s="490" t="str">
        <f>'1.  LRAMVA Summary'!B31</f>
        <v>GS&lt;50 kW</v>
      </c>
      <c r="C25" s="900" t="str">
        <f>'2. LRAMVA Threshold'!E57</f>
        <v>kWh</v>
      </c>
      <c r="D25" s="34"/>
      <c r="E25" s="34"/>
      <c r="F25" s="34"/>
      <c r="G25" s="34"/>
      <c r="H25" s="34"/>
      <c r="I25" s="34"/>
      <c r="J25" s="34"/>
      <c r="K25" s="34"/>
      <c r="L25" s="34"/>
      <c r="M25" s="34"/>
      <c r="N25" s="784">
        <v>2.5000000000000001E-2</v>
      </c>
      <c r="O25" s="34">
        <v>2.5600000000000001E-2</v>
      </c>
      <c r="P25" s="55">
        <v>2.7E-2</v>
      </c>
      <c r="Q25" s="55">
        <v>2.8299999999999999E-2</v>
      </c>
      <c r="R25" s="55"/>
    </row>
    <row r="26" spans="1:18" outlineLevel="1">
      <c r="B26" s="438" t="s">
        <v>294</v>
      </c>
      <c r="C26" s="901"/>
      <c r="D26" s="34"/>
      <c r="E26" s="34"/>
      <c r="F26" s="34"/>
      <c r="G26" s="34"/>
      <c r="H26" s="34"/>
      <c r="I26" s="34"/>
      <c r="J26" s="34"/>
      <c r="K26" s="34"/>
      <c r="L26" s="34"/>
      <c r="M26" s="34"/>
      <c r="N26" s="34"/>
      <c r="O26" s="34"/>
      <c r="P26" s="34"/>
      <c r="Q26" s="34"/>
      <c r="R26" s="34"/>
    </row>
    <row r="27" spans="1:18" outlineLevel="1">
      <c r="B27" s="438" t="s">
        <v>295</v>
      </c>
      <c r="C27" s="901"/>
      <c r="D27" s="34"/>
      <c r="E27" s="34"/>
      <c r="F27" s="34"/>
      <c r="G27" s="34"/>
      <c r="H27" s="34"/>
      <c r="I27" s="34"/>
      <c r="J27" s="34"/>
      <c r="K27" s="34"/>
      <c r="L27" s="34"/>
      <c r="M27" s="34"/>
      <c r="N27" s="34"/>
      <c r="O27" s="34"/>
      <c r="P27" s="34"/>
      <c r="Q27" s="34"/>
      <c r="R27" s="34"/>
    </row>
    <row r="28" spans="1:18" outlineLevel="1">
      <c r="B28" s="438" t="s">
        <v>296</v>
      </c>
      <c r="C28" s="901"/>
      <c r="D28" s="34"/>
      <c r="E28" s="34"/>
      <c r="F28" s="34"/>
      <c r="G28" s="34"/>
      <c r="H28" s="34"/>
      <c r="I28" s="34"/>
      <c r="J28" s="34"/>
      <c r="K28" s="34"/>
      <c r="L28" s="34"/>
      <c r="M28" s="34"/>
      <c r="N28" s="34"/>
      <c r="O28" s="34"/>
      <c r="P28" s="34"/>
      <c r="Q28" s="34"/>
      <c r="R28" s="34"/>
    </row>
    <row r="29" spans="1:18">
      <c r="B29" s="438" t="s">
        <v>297</v>
      </c>
      <c r="C29" s="902"/>
      <c r="D29" s="52">
        <f>SUM(D25:D28)</f>
        <v>0</v>
      </c>
      <c r="E29" s="52">
        <f t="shared" ref="E29:P29" si="7">SUM(E25:E28)</f>
        <v>0</v>
      </c>
      <c r="F29" s="52">
        <f t="shared" si="7"/>
        <v>0</v>
      </c>
      <c r="G29" s="52">
        <f t="shared" si="7"/>
        <v>0</v>
      </c>
      <c r="H29" s="52">
        <f t="shared" si="7"/>
        <v>0</v>
      </c>
      <c r="I29" s="52">
        <f t="shared" si="7"/>
        <v>0</v>
      </c>
      <c r="J29" s="52">
        <f t="shared" si="7"/>
        <v>0</v>
      </c>
      <c r="K29" s="52">
        <f t="shared" si="7"/>
        <v>0</v>
      </c>
      <c r="L29" s="52">
        <f t="shared" si="7"/>
        <v>0</v>
      </c>
      <c r="M29" s="52">
        <f t="shared" si="7"/>
        <v>0</v>
      </c>
      <c r="N29" s="52">
        <f t="shared" si="7"/>
        <v>2.5000000000000001E-2</v>
      </c>
      <c r="O29" s="52">
        <f t="shared" si="7"/>
        <v>2.5600000000000001E-2</v>
      </c>
      <c r="P29" s="52">
        <f t="shared" si="7"/>
        <v>2.7E-2</v>
      </c>
      <c r="Q29" s="52">
        <f t="shared" ref="Q29:R29" si="8">SUM(Q25:Q28)</f>
        <v>2.8299999999999999E-2</v>
      </c>
      <c r="R29" s="52">
        <f t="shared" si="8"/>
        <v>0</v>
      </c>
    </row>
    <row r="30" spans="1:18">
      <c r="B30" s="406" t="s">
        <v>298</v>
      </c>
      <c r="C30" s="403"/>
      <c r="D30" s="56"/>
      <c r="E30" s="400">
        <f>ROUND(SUM(D29*E16+E29*E17)/12,4)</f>
        <v>0</v>
      </c>
      <c r="F30" s="400">
        <f t="shared" ref="F30:R30" si="9">ROUND(SUM(E29*F16+F29*F17)/12,4)</f>
        <v>0</v>
      </c>
      <c r="G30" s="400">
        <f t="shared" si="9"/>
        <v>0</v>
      </c>
      <c r="H30" s="400">
        <f t="shared" si="9"/>
        <v>0</v>
      </c>
      <c r="I30" s="400">
        <f t="shared" si="9"/>
        <v>0</v>
      </c>
      <c r="J30" s="400">
        <f t="shared" si="9"/>
        <v>0</v>
      </c>
      <c r="K30" s="400">
        <f t="shared" si="9"/>
        <v>0</v>
      </c>
      <c r="L30" s="400">
        <f t="shared" si="9"/>
        <v>0</v>
      </c>
      <c r="M30" s="400">
        <f t="shared" si="9"/>
        <v>0</v>
      </c>
      <c r="N30" s="400">
        <f t="shared" si="9"/>
        <v>2.5000000000000001E-2</v>
      </c>
      <c r="O30" s="400">
        <f t="shared" si="9"/>
        <v>2.5600000000000001E-2</v>
      </c>
      <c r="P30" s="400">
        <f t="shared" si="9"/>
        <v>2.7E-2</v>
      </c>
      <c r="Q30" s="400">
        <f t="shared" si="9"/>
        <v>2.8299999999999999E-2</v>
      </c>
      <c r="R30" s="400">
        <f t="shared" si="9"/>
        <v>0</v>
      </c>
    </row>
    <row r="31" spans="1:18">
      <c r="B31" s="397"/>
      <c r="C31" s="404"/>
      <c r="D31" s="405"/>
      <c r="E31" s="405"/>
      <c r="F31" s="405"/>
      <c r="G31" s="405"/>
      <c r="H31" s="405"/>
      <c r="I31" s="405"/>
      <c r="J31" s="405"/>
      <c r="K31" s="405"/>
      <c r="L31" s="405"/>
      <c r="M31" s="405"/>
      <c r="N31" s="402"/>
      <c r="O31" s="402"/>
      <c r="P31" s="402"/>
      <c r="Q31" s="402"/>
      <c r="R31" s="402"/>
    </row>
    <row r="32" spans="1:18" s="51" customFormat="1">
      <c r="B32" s="490" t="str">
        <f>'1.  LRAMVA Summary'!B32</f>
        <v>GS 50 TO 1,499 KW</v>
      </c>
      <c r="C32" s="900" t="str">
        <f>'2. LRAMVA Threshold'!F57</f>
        <v>kW</v>
      </c>
      <c r="D32" s="34"/>
      <c r="E32" s="34"/>
      <c r="F32" s="34"/>
      <c r="G32" s="34"/>
      <c r="H32" s="34"/>
      <c r="I32" s="34"/>
      <c r="J32" s="34"/>
      <c r="K32" s="34"/>
      <c r="L32" s="34"/>
      <c r="M32" s="34"/>
      <c r="N32" s="784">
        <v>4.8760000000000003</v>
      </c>
      <c r="O32" s="34">
        <v>5.2904999999999998</v>
      </c>
      <c r="P32" s="55">
        <v>5.6422999999999996</v>
      </c>
      <c r="Q32" s="55">
        <v>5.9844999999999997</v>
      </c>
      <c r="R32" s="55"/>
    </row>
    <row r="33" spans="1:18" outlineLevel="1">
      <c r="B33" s="438" t="s">
        <v>294</v>
      </c>
      <c r="C33" s="901"/>
      <c r="D33" s="34"/>
      <c r="E33" s="34"/>
      <c r="F33" s="34"/>
      <c r="G33" s="34"/>
      <c r="H33" s="34"/>
      <c r="I33" s="34"/>
      <c r="J33" s="34"/>
      <c r="K33" s="34"/>
      <c r="L33" s="34"/>
      <c r="M33" s="34"/>
      <c r="N33" s="34"/>
      <c r="O33" s="34"/>
      <c r="P33" s="34"/>
      <c r="Q33" s="34"/>
      <c r="R33" s="34"/>
    </row>
    <row r="34" spans="1:18" outlineLevel="1">
      <c r="B34" s="438" t="s">
        <v>295</v>
      </c>
      <c r="C34" s="901"/>
      <c r="D34" s="34"/>
      <c r="E34" s="34"/>
      <c r="F34" s="34"/>
      <c r="G34" s="34"/>
      <c r="H34" s="34"/>
      <c r="I34" s="34"/>
      <c r="J34" s="34"/>
      <c r="K34" s="34"/>
      <c r="L34" s="34"/>
      <c r="M34" s="34"/>
      <c r="N34" s="34"/>
      <c r="O34" s="34"/>
      <c r="P34" s="34"/>
      <c r="Q34" s="34"/>
      <c r="R34" s="34"/>
    </row>
    <row r="35" spans="1:18" outlineLevel="1">
      <c r="B35" s="438" t="s">
        <v>296</v>
      </c>
      <c r="C35" s="901"/>
      <c r="D35" s="34"/>
      <c r="E35" s="34"/>
      <c r="F35" s="34"/>
      <c r="G35" s="34"/>
      <c r="H35" s="34"/>
      <c r="I35" s="34"/>
      <c r="J35" s="34"/>
      <c r="K35" s="34"/>
      <c r="L35" s="34"/>
      <c r="M35" s="34"/>
      <c r="N35" s="34"/>
      <c r="O35" s="34"/>
      <c r="P35" s="34"/>
      <c r="Q35" s="34"/>
      <c r="R35" s="34"/>
    </row>
    <row r="36" spans="1:18">
      <c r="B36" s="438" t="s">
        <v>297</v>
      </c>
      <c r="C36" s="902"/>
      <c r="D36" s="52">
        <f>SUM(D32:D35)</f>
        <v>0</v>
      </c>
      <c r="E36" s="52">
        <f>SUM(E32:E35)</f>
        <v>0</v>
      </c>
      <c r="F36" s="52">
        <f t="shared" ref="F36:M36" si="10">SUM(F32:F35)</f>
        <v>0</v>
      </c>
      <c r="G36" s="52">
        <f t="shared" si="10"/>
        <v>0</v>
      </c>
      <c r="H36" s="52">
        <f t="shared" si="10"/>
        <v>0</v>
      </c>
      <c r="I36" s="52">
        <f t="shared" si="10"/>
        <v>0</v>
      </c>
      <c r="J36" s="52">
        <f t="shared" si="10"/>
        <v>0</v>
      </c>
      <c r="K36" s="52">
        <f t="shared" si="10"/>
        <v>0</v>
      </c>
      <c r="L36" s="52">
        <f t="shared" si="10"/>
        <v>0</v>
      </c>
      <c r="M36" s="52">
        <f t="shared" si="10"/>
        <v>0</v>
      </c>
      <c r="N36" s="52">
        <f>SUM(N32:N35)</f>
        <v>4.8760000000000003</v>
      </c>
      <c r="O36" s="52">
        <f t="shared" ref="O36:P36" si="11">SUM(O32:O35)</f>
        <v>5.2904999999999998</v>
      </c>
      <c r="P36" s="52">
        <f t="shared" si="11"/>
        <v>5.6422999999999996</v>
      </c>
      <c r="Q36" s="52">
        <f t="shared" ref="Q36:R36" si="12">SUM(Q32:Q35)</f>
        <v>5.9844999999999997</v>
      </c>
      <c r="R36" s="52">
        <f t="shared" si="12"/>
        <v>0</v>
      </c>
    </row>
    <row r="37" spans="1:18">
      <c r="B37" s="406" t="s">
        <v>298</v>
      </c>
      <c r="C37" s="403"/>
      <c r="D37" s="56"/>
      <c r="E37" s="400">
        <f t="shared" ref="E37:M37" si="13">ROUND(SUM(D36*E16+E36*E17)/12,4)</f>
        <v>0</v>
      </c>
      <c r="F37" s="400">
        <f t="shared" si="13"/>
        <v>0</v>
      </c>
      <c r="G37" s="400">
        <f t="shared" si="13"/>
        <v>0</v>
      </c>
      <c r="H37" s="400">
        <f t="shared" si="13"/>
        <v>0</v>
      </c>
      <c r="I37" s="400">
        <f t="shared" si="13"/>
        <v>0</v>
      </c>
      <c r="J37" s="400">
        <f t="shared" si="13"/>
        <v>0</v>
      </c>
      <c r="K37" s="400">
        <f t="shared" si="13"/>
        <v>0</v>
      </c>
      <c r="L37" s="400">
        <f t="shared" si="13"/>
        <v>0</v>
      </c>
      <c r="M37" s="400">
        <f t="shared" si="13"/>
        <v>0</v>
      </c>
      <c r="N37" s="400">
        <f>ROUND(SUM(M36*N16+N36*N17)/12,4)</f>
        <v>4.8760000000000003</v>
      </c>
      <c r="O37" s="400">
        <f t="shared" ref="O37:R37" si="14">ROUND(SUM(N36*O16+O36*O17)/12,4)</f>
        <v>5.2904999999999998</v>
      </c>
      <c r="P37" s="400">
        <f t="shared" si="14"/>
        <v>5.6422999999999996</v>
      </c>
      <c r="Q37" s="400">
        <f t="shared" si="14"/>
        <v>5.9844999999999997</v>
      </c>
      <c r="R37" s="400">
        <f t="shared" si="14"/>
        <v>0</v>
      </c>
    </row>
    <row r="38" spans="1:18" s="3" customFormat="1" ht="15.75" customHeight="1">
      <c r="B38" s="406"/>
      <c r="C38" s="403"/>
      <c r="D38" s="56"/>
      <c r="E38" s="56"/>
      <c r="F38" s="56"/>
      <c r="G38" s="56"/>
      <c r="H38" s="56"/>
      <c r="I38" s="56"/>
      <c r="J38" s="56"/>
      <c r="K38" s="56"/>
      <c r="L38" s="402"/>
      <c r="M38" s="402"/>
      <c r="N38" s="402"/>
      <c r="O38" s="402"/>
      <c r="P38" s="402"/>
      <c r="Q38" s="402"/>
      <c r="R38" s="402"/>
    </row>
    <row r="39" spans="1:18" s="51" customFormat="1">
      <c r="A39" s="49"/>
      <c r="B39" s="490" t="str">
        <f>'1.  LRAMVA Summary'!B33</f>
        <v>GS 1,500 TO 4,999</v>
      </c>
      <c r="C39" s="900" t="str">
        <f>'2. LRAMVA Threshold'!G57</f>
        <v>KW</v>
      </c>
      <c r="D39" s="34"/>
      <c r="E39" s="34"/>
      <c r="F39" s="34"/>
      <c r="G39" s="34"/>
      <c r="H39" s="34"/>
      <c r="I39" s="34"/>
      <c r="J39" s="34"/>
      <c r="K39" s="34"/>
      <c r="L39" s="34"/>
      <c r="M39" s="34"/>
      <c r="N39" s="784">
        <v>4.4561999999999999</v>
      </c>
      <c r="O39" s="34">
        <v>4.8106</v>
      </c>
      <c r="P39" s="55">
        <v>5.1687000000000003</v>
      </c>
      <c r="Q39" s="55">
        <v>5.5121000000000002</v>
      </c>
      <c r="R39" s="55"/>
    </row>
    <row r="40" spans="1:18" outlineLevel="1">
      <c r="B40" s="438" t="s">
        <v>294</v>
      </c>
      <c r="C40" s="901"/>
      <c r="D40" s="34"/>
      <c r="E40" s="34"/>
      <c r="F40" s="34"/>
      <c r="G40" s="34"/>
      <c r="H40" s="34"/>
      <c r="I40" s="34"/>
      <c r="J40" s="34"/>
      <c r="K40" s="34"/>
      <c r="L40" s="34"/>
      <c r="M40" s="34"/>
      <c r="N40" s="34"/>
      <c r="O40" s="34"/>
      <c r="P40" s="34"/>
      <c r="Q40" s="34"/>
      <c r="R40" s="34"/>
    </row>
    <row r="41" spans="1:18" outlineLevel="1">
      <c r="B41" s="438" t="s">
        <v>295</v>
      </c>
      <c r="C41" s="901"/>
      <c r="D41" s="34"/>
      <c r="E41" s="34"/>
      <c r="F41" s="34"/>
      <c r="G41" s="34"/>
      <c r="H41" s="34"/>
      <c r="I41" s="34"/>
      <c r="J41" s="34"/>
      <c r="K41" s="34"/>
      <c r="L41" s="34"/>
      <c r="M41" s="34"/>
      <c r="N41" s="34"/>
      <c r="O41" s="34"/>
      <c r="P41" s="34"/>
      <c r="Q41" s="34"/>
      <c r="R41" s="34"/>
    </row>
    <row r="42" spans="1:18" outlineLevel="1">
      <c r="B42" s="438" t="s">
        <v>296</v>
      </c>
      <c r="C42" s="901"/>
      <c r="D42" s="34"/>
      <c r="E42" s="34"/>
      <c r="F42" s="34"/>
      <c r="G42" s="34"/>
      <c r="H42" s="34"/>
      <c r="I42" s="34"/>
      <c r="J42" s="34"/>
      <c r="K42" s="34"/>
      <c r="L42" s="34"/>
      <c r="M42" s="34"/>
      <c r="N42" s="34"/>
      <c r="O42" s="34"/>
      <c r="P42" s="34"/>
      <c r="Q42" s="34"/>
      <c r="R42" s="34"/>
    </row>
    <row r="43" spans="1:18">
      <c r="B43" s="438" t="s">
        <v>297</v>
      </c>
      <c r="C43" s="902"/>
      <c r="D43" s="52">
        <f>SUM(D39:D42)</f>
        <v>0</v>
      </c>
      <c r="E43" s="52">
        <f t="shared" ref="E43:N43" si="15">SUM(E39:E42)</f>
        <v>0</v>
      </c>
      <c r="F43" s="52">
        <f t="shared" si="15"/>
        <v>0</v>
      </c>
      <c r="G43" s="52">
        <f t="shared" si="15"/>
        <v>0</v>
      </c>
      <c r="H43" s="52">
        <f t="shared" si="15"/>
        <v>0</v>
      </c>
      <c r="I43" s="52">
        <f t="shared" si="15"/>
        <v>0</v>
      </c>
      <c r="J43" s="52">
        <f t="shared" si="15"/>
        <v>0</v>
      </c>
      <c r="K43" s="52">
        <f t="shared" si="15"/>
        <v>0</v>
      </c>
      <c r="L43" s="52">
        <f t="shared" si="15"/>
        <v>0</v>
      </c>
      <c r="M43" s="52">
        <f t="shared" si="15"/>
        <v>0</v>
      </c>
      <c r="N43" s="52">
        <f t="shared" si="15"/>
        <v>4.4561999999999999</v>
      </c>
      <c r="O43" s="52">
        <f t="shared" ref="O43:P43" si="16">SUM(O39:O42)</f>
        <v>4.8106</v>
      </c>
      <c r="P43" s="52">
        <f t="shared" si="16"/>
        <v>5.1687000000000003</v>
      </c>
      <c r="Q43" s="52">
        <f t="shared" ref="Q43:R43" si="17">SUM(Q39:Q42)</f>
        <v>5.5121000000000002</v>
      </c>
      <c r="R43" s="52">
        <f t="shared" si="17"/>
        <v>0</v>
      </c>
    </row>
    <row r="44" spans="1:18">
      <c r="B44" s="406" t="s">
        <v>298</v>
      </c>
      <c r="C44" s="403"/>
      <c r="D44" s="56"/>
      <c r="E44" s="400">
        <f t="shared" ref="E44:M44" si="18">ROUND(SUM(D43*E16+E43*E17)/12,4)</f>
        <v>0</v>
      </c>
      <c r="F44" s="400">
        <f t="shared" si="18"/>
        <v>0</v>
      </c>
      <c r="G44" s="400">
        <f t="shared" si="18"/>
        <v>0</v>
      </c>
      <c r="H44" s="400">
        <f t="shared" si="18"/>
        <v>0</v>
      </c>
      <c r="I44" s="400">
        <f t="shared" si="18"/>
        <v>0</v>
      </c>
      <c r="J44" s="400">
        <f t="shared" si="18"/>
        <v>0</v>
      </c>
      <c r="K44" s="400">
        <f t="shared" si="18"/>
        <v>0</v>
      </c>
      <c r="L44" s="400">
        <f t="shared" si="18"/>
        <v>0</v>
      </c>
      <c r="M44" s="400">
        <f t="shared" si="18"/>
        <v>0</v>
      </c>
      <c r="N44" s="400">
        <f>ROUND(SUM(M43*N16+N43*N17)/12,4)</f>
        <v>4.4561999999999999</v>
      </c>
      <c r="O44" s="400">
        <f t="shared" ref="O44:R44" si="19">ROUND(SUM(N43*O16+O43*O17)/12,4)</f>
        <v>4.8106</v>
      </c>
      <c r="P44" s="400">
        <f t="shared" si="19"/>
        <v>5.1687000000000003</v>
      </c>
      <c r="Q44" s="400">
        <f t="shared" si="19"/>
        <v>5.5121000000000002</v>
      </c>
      <c r="R44" s="400">
        <f t="shared" si="19"/>
        <v>0</v>
      </c>
    </row>
    <row r="45" spans="1:18" s="3" customFormat="1">
      <c r="A45" s="4"/>
      <c r="B45" s="406"/>
      <c r="C45" s="403"/>
      <c r="D45" s="56"/>
      <c r="E45" s="56"/>
      <c r="F45" s="56"/>
      <c r="G45" s="56"/>
      <c r="H45" s="56"/>
      <c r="I45" s="56"/>
      <c r="J45" s="56"/>
      <c r="K45" s="56"/>
      <c r="L45" s="402"/>
      <c r="M45" s="402"/>
      <c r="N45" s="402"/>
      <c r="O45" s="402"/>
      <c r="P45" s="402"/>
      <c r="Q45" s="402"/>
      <c r="R45" s="402"/>
    </row>
    <row r="46" spans="1:18" s="51" customFormat="1">
      <c r="A46" s="49"/>
      <c r="B46" s="490" t="str">
        <f>'1.  LRAMVA Summary'!B34</f>
        <v>Large User</v>
      </c>
      <c r="C46" s="900" t="str">
        <f>'2. LRAMVA Threshold'!H57</f>
        <v>kW</v>
      </c>
      <c r="D46" s="34"/>
      <c r="E46" s="34"/>
      <c r="F46" s="34"/>
      <c r="G46" s="34"/>
      <c r="H46" s="34"/>
      <c r="I46" s="34"/>
      <c r="J46" s="34"/>
      <c r="K46" s="34"/>
      <c r="L46" s="34"/>
      <c r="M46" s="34"/>
      <c r="N46" s="784">
        <v>4.2422000000000004</v>
      </c>
      <c r="O46" s="34">
        <v>4.7117000000000004</v>
      </c>
      <c r="P46" s="34">
        <v>5.0761000000000003</v>
      </c>
      <c r="Q46" s="34">
        <v>5.431</v>
      </c>
      <c r="R46" s="34"/>
    </row>
    <row r="47" spans="1:18" outlineLevel="1">
      <c r="B47" s="438" t="s">
        <v>294</v>
      </c>
      <c r="C47" s="901"/>
      <c r="D47" s="34"/>
      <c r="E47" s="34"/>
      <c r="F47" s="34"/>
      <c r="G47" s="34"/>
      <c r="H47" s="34"/>
      <c r="I47" s="34"/>
      <c r="J47" s="34"/>
      <c r="K47" s="34"/>
      <c r="L47" s="34"/>
      <c r="M47" s="34"/>
      <c r="N47" s="34"/>
      <c r="O47" s="34"/>
      <c r="P47" s="34"/>
      <c r="Q47" s="34"/>
      <c r="R47" s="34"/>
    </row>
    <row r="48" spans="1:18" outlineLevel="1">
      <c r="B48" s="438" t="s">
        <v>295</v>
      </c>
      <c r="C48" s="901"/>
      <c r="D48" s="34"/>
      <c r="E48" s="34"/>
      <c r="F48" s="34"/>
      <c r="G48" s="34"/>
      <c r="H48" s="34"/>
      <c r="I48" s="34"/>
      <c r="J48" s="34"/>
      <c r="K48" s="34"/>
      <c r="L48" s="34"/>
      <c r="M48" s="34"/>
      <c r="N48" s="34"/>
      <c r="O48" s="34"/>
      <c r="P48" s="34"/>
      <c r="Q48" s="34"/>
      <c r="R48" s="34"/>
    </row>
    <row r="49" spans="1:18" outlineLevel="1">
      <c r="B49" s="438" t="s">
        <v>296</v>
      </c>
      <c r="C49" s="901"/>
      <c r="D49" s="34"/>
      <c r="E49" s="34"/>
      <c r="F49" s="34"/>
      <c r="G49" s="34"/>
      <c r="H49" s="34"/>
      <c r="I49" s="34"/>
      <c r="J49" s="34"/>
      <c r="K49" s="34"/>
      <c r="L49" s="34"/>
      <c r="M49" s="34"/>
      <c r="N49" s="34"/>
      <c r="O49" s="34"/>
      <c r="P49" s="34"/>
      <c r="Q49" s="34"/>
      <c r="R49" s="34"/>
    </row>
    <row r="50" spans="1:18">
      <c r="B50" s="438" t="s">
        <v>297</v>
      </c>
      <c r="C50" s="902"/>
      <c r="D50" s="52">
        <f>SUM(D46:D49)</f>
        <v>0</v>
      </c>
      <c r="E50" s="52">
        <f t="shared" ref="E50:N50" si="20">SUM(E46:E49)</f>
        <v>0</v>
      </c>
      <c r="F50" s="52">
        <f t="shared" si="20"/>
        <v>0</v>
      </c>
      <c r="G50" s="52">
        <f t="shared" si="20"/>
        <v>0</v>
      </c>
      <c r="H50" s="52">
        <f t="shared" si="20"/>
        <v>0</v>
      </c>
      <c r="I50" s="52">
        <f t="shared" si="20"/>
        <v>0</v>
      </c>
      <c r="J50" s="52">
        <f t="shared" si="20"/>
        <v>0</v>
      </c>
      <c r="K50" s="52">
        <f t="shared" si="20"/>
        <v>0</v>
      </c>
      <c r="L50" s="52">
        <f t="shared" si="20"/>
        <v>0</v>
      </c>
      <c r="M50" s="52">
        <f t="shared" si="20"/>
        <v>0</v>
      </c>
      <c r="N50" s="52">
        <f t="shared" si="20"/>
        <v>4.2422000000000004</v>
      </c>
      <c r="O50" s="52">
        <f t="shared" ref="O50:P50" si="21">SUM(O46:O49)</f>
        <v>4.7117000000000004</v>
      </c>
      <c r="P50" s="52">
        <f t="shared" si="21"/>
        <v>5.0761000000000003</v>
      </c>
      <c r="Q50" s="52">
        <f t="shared" ref="Q50:R50" si="22">SUM(Q46:Q49)</f>
        <v>5.431</v>
      </c>
      <c r="R50" s="52">
        <f t="shared" si="22"/>
        <v>0</v>
      </c>
    </row>
    <row r="51" spans="1:18">
      <c r="B51" s="406" t="s">
        <v>298</v>
      </c>
      <c r="C51" s="403"/>
      <c r="D51" s="56"/>
      <c r="E51" s="400">
        <f t="shared" ref="E51:M51" si="23">ROUND(SUM(D50*E16+E50*E17)/12,4)</f>
        <v>0</v>
      </c>
      <c r="F51" s="400">
        <f t="shared" si="23"/>
        <v>0</v>
      </c>
      <c r="G51" s="400">
        <f t="shared" si="23"/>
        <v>0</v>
      </c>
      <c r="H51" s="400">
        <f t="shared" si="23"/>
        <v>0</v>
      </c>
      <c r="I51" s="400">
        <f t="shared" si="23"/>
        <v>0</v>
      </c>
      <c r="J51" s="400">
        <f t="shared" si="23"/>
        <v>0</v>
      </c>
      <c r="K51" s="400">
        <f t="shared" si="23"/>
        <v>0</v>
      </c>
      <c r="L51" s="400">
        <f t="shared" si="23"/>
        <v>0</v>
      </c>
      <c r="M51" s="400">
        <f t="shared" si="23"/>
        <v>0</v>
      </c>
      <c r="N51" s="400">
        <f>ROUND(SUM(M50*N16+N50*N17)/12,4)</f>
        <v>4.2422000000000004</v>
      </c>
      <c r="O51" s="400">
        <f t="shared" ref="O51:R51" si="24">ROUND(SUM(N50*O16+O50*O17)/12,4)</f>
        <v>4.7117000000000004</v>
      </c>
      <c r="P51" s="400">
        <f t="shared" si="24"/>
        <v>5.0761000000000003</v>
      </c>
      <c r="Q51" s="400">
        <f t="shared" si="24"/>
        <v>5.431</v>
      </c>
      <c r="R51" s="400">
        <f t="shared" si="24"/>
        <v>0</v>
      </c>
    </row>
    <row r="52" spans="1:18" s="3" customFormat="1">
      <c r="A52" s="4"/>
      <c r="B52" s="406"/>
      <c r="C52" s="403"/>
      <c r="D52" s="56"/>
      <c r="E52" s="56"/>
      <c r="F52" s="56"/>
      <c r="G52" s="56"/>
      <c r="H52" s="56"/>
      <c r="I52" s="56"/>
      <c r="J52" s="56"/>
      <c r="K52" s="56"/>
      <c r="L52" s="407"/>
      <c r="M52" s="407"/>
      <c r="N52" s="407"/>
      <c r="O52" s="407"/>
      <c r="P52" s="407"/>
      <c r="Q52" s="407"/>
      <c r="R52" s="407"/>
    </row>
    <row r="53" spans="1:18" s="51" customFormat="1">
      <c r="A53" s="49"/>
      <c r="B53" s="490" t="str">
        <f>'1.  LRAMVA Summary'!B35</f>
        <v>Unmetered Scattered Load</v>
      </c>
      <c r="C53" s="900" t="str">
        <f>'2. LRAMVA Threshold'!I57</f>
        <v>kWh</v>
      </c>
      <c r="D53" s="34"/>
      <c r="E53" s="34"/>
      <c r="F53" s="34"/>
      <c r="G53" s="34"/>
      <c r="H53" s="34"/>
      <c r="I53" s="34"/>
      <c r="J53" s="34"/>
      <c r="K53" s="34"/>
      <c r="L53" s="34"/>
      <c r="M53" s="34"/>
      <c r="N53" s="784">
        <v>2.4199999999999999E-2</v>
      </c>
      <c r="O53" s="34">
        <v>2.5499999999999998E-2</v>
      </c>
      <c r="P53" s="34">
        <v>2.76E-2</v>
      </c>
      <c r="Q53" s="34">
        <v>2.9700000000000001E-2</v>
      </c>
      <c r="R53" s="34"/>
    </row>
    <row r="54" spans="1:18" outlineLevel="1">
      <c r="B54" s="438" t="s">
        <v>294</v>
      </c>
      <c r="C54" s="901"/>
      <c r="D54" s="34"/>
      <c r="E54" s="34"/>
      <c r="F54" s="34"/>
      <c r="G54" s="34"/>
      <c r="H54" s="34"/>
      <c r="I54" s="34"/>
      <c r="J54" s="34"/>
      <c r="K54" s="34"/>
      <c r="L54" s="34"/>
      <c r="M54" s="34"/>
      <c r="N54" s="34"/>
      <c r="O54" s="34"/>
      <c r="P54" s="34"/>
      <c r="Q54" s="34"/>
      <c r="R54" s="34"/>
    </row>
    <row r="55" spans="1:18" outlineLevel="1">
      <c r="B55" s="438" t="s">
        <v>295</v>
      </c>
      <c r="C55" s="901"/>
      <c r="D55" s="34"/>
      <c r="E55" s="34"/>
      <c r="F55" s="34"/>
      <c r="G55" s="34"/>
      <c r="H55" s="34"/>
      <c r="I55" s="34"/>
      <c r="J55" s="34"/>
      <c r="K55" s="34"/>
      <c r="L55" s="34"/>
      <c r="M55" s="34"/>
      <c r="N55" s="34"/>
      <c r="O55" s="34"/>
      <c r="P55" s="34"/>
      <c r="Q55" s="34"/>
      <c r="R55" s="34"/>
    </row>
    <row r="56" spans="1:18" outlineLevel="1">
      <c r="B56" s="438" t="s">
        <v>296</v>
      </c>
      <c r="C56" s="901"/>
      <c r="D56" s="34"/>
      <c r="E56" s="34"/>
      <c r="F56" s="34"/>
      <c r="G56" s="34"/>
      <c r="H56" s="34"/>
      <c r="I56" s="34"/>
      <c r="J56" s="34"/>
      <c r="K56" s="34"/>
      <c r="L56" s="34"/>
      <c r="M56" s="34"/>
      <c r="N56" s="34"/>
      <c r="O56" s="34"/>
      <c r="P56" s="34"/>
      <c r="Q56" s="34"/>
      <c r="R56" s="34"/>
    </row>
    <row r="57" spans="1:18">
      <c r="B57" s="438" t="s">
        <v>297</v>
      </c>
      <c r="C57" s="902"/>
      <c r="D57" s="52">
        <f>SUM(D53:D56)</f>
        <v>0</v>
      </c>
      <c r="E57" s="52">
        <f t="shared" ref="E57:N57" si="25">SUM(E53:E56)</f>
        <v>0</v>
      </c>
      <c r="F57" s="52">
        <f t="shared" si="25"/>
        <v>0</v>
      </c>
      <c r="G57" s="52">
        <f t="shared" si="25"/>
        <v>0</v>
      </c>
      <c r="H57" s="52">
        <f t="shared" si="25"/>
        <v>0</v>
      </c>
      <c r="I57" s="52">
        <f t="shared" si="25"/>
        <v>0</v>
      </c>
      <c r="J57" s="52">
        <f t="shared" si="25"/>
        <v>0</v>
      </c>
      <c r="K57" s="52">
        <f t="shared" si="25"/>
        <v>0</v>
      </c>
      <c r="L57" s="52">
        <f t="shared" si="25"/>
        <v>0</v>
      </c>
      <c r="M57" s="52">
        <f t="shared" si="25"/>
        <v>0</v>
      </c>
      <c r="N57" s="52">
        <f t="shared" si="25"/>
        <v>2.4199999999999999E-2</v>
      </c>
      <c r="O57" s="52">
        <f t="shared" ref="O57:P57" si="26">SUM(O53:O56)</f>
        <v>2.5499999999999998E-2</v>
      </c>
      <c r="P57" s="52">
        <f t="shared" si="26"/>
        <v>2.76E-2</v>
      </c>
      <c r="Q57" s="52">
        <f t="shared" ref="Q57:R57" si="27">SUM(Q53:Q56)</f>
        <v>2.9700000000000001E-2</v>
      </c>
      <c r="R57" s="52">
        <f t="shared" si="27"/>
        <v>0</v>
      </c>
    </row>
    <row r="58" spans="1:18">
      <c r="B58" s="406" t="s">
        <v>298</v>
      </c>
      <c r="C58" s="403"/>
      <c r="D58" s="56"/>
      <c r="E58" s="400">
        <f t="shared" ref="E58:M58" si="28">ROUND(SUM(D57*E16+E57*E17)/12,4)</f>
        <v>0</v>
      </c>
      <c r="F58" s="400">
        <f t="shared" si="28"/>
        <v>0</v>
      </c>
      <c r="G58" s="400">
        <f t="shared" si="28"/>
        <v>0</v>
      </c>
      <c r="H58" s="400">
        <f t="shared" si="28"/>
        <v>0</v>
      </c>
      <c r="I58" s="400">
        <f t="shared" si="28"/>
        <v>0</v>
      </c>
      <c r="J58" s="400">
        <f t="shared" si="28"/>
        <v>0</v>
      </c>
      <c r="K58" s="400">
        <f t="shared" si="28"/>
        <v>0</v>
      </c>
      <c r="L58" s="400">
        <f t="shared" si="28"/>
        <v>0</v>
      </c>
      <c r="M58" s="400">
        <f t="shared" si="28"/>
        <v>0</v>
      </c>
      <c r="N58" s="400">
        <f>ROUND(SUM(M57*N16+N57*N17)/12,4)</f>
        <v>2.4199999999999999E-2</v>
      </c>
      <c r="O58" s="400">
        <f t="shared" ref="O58:R58" si="29">ROUND(SUM(N57*O16+O57*O17)/12,4)</f>
        <v>2.5499999999999998E-2</v>
      </c>
      <c r="P58" s="400">
        <f t="shared" si="29"/>
        <v>2.76E-2</v>
      </c>
      <c r="Q58" s="400">
        <f t="shared" si="29"/>
        <v>2.9700000000000001E-2</v>
      </c>
      <c r="R58" s="400">
        <f t="shared" si="29"/>
        <v>0</v>
      </c>
    </row>
    <row r="59" spans="1:18" s="3" customFormat="1">
      <c r="A59" s="4"/>
      <c r="B59" s="406"/>
      <c r="C59" s="403"/>
      <c r="D59" s="56"/>
      <c r="E59" s="56"/>
      <c r="F59" s="56"/>
      <c r="G59" s="56"/>
      <c r="H59" s="56"/>
      <c r="I59" s="56"/>
      <c r="J59" s="56"/>
      <c r="K59" s="56"/>
      <c r="L59" s="407"/>
      <c r="M59" s="407"/>
      <c r="N59" s="407"/>
      <c r="O59" s="407"/>
      <c r="P59" s="407"/>
      <c r="Q59" s="407"/>
      <c r="R59" s="407"/>
    </row>
    <row r="60" spans="1:18" s="51" customFormat="1">
      <c r="A60" s="49"/>
      <c r="B60" s="490" t="str">
        <f>'1.  LRAMVA Summary'!B36</f>
        <v>Streetlighting</v>
      </c>
      <c r="C60" s="900" t="str">
        <f>'2. LRAMVA Threshold'!J57</f>
        <v>kW</v>
      </c>
      <c r="D60" s="34"/>
      <c r="E60" s="34"/>
      <c r="F60" s="34"/>
      <c r="G60" s="34"/>
      <c r="H60" s="34"/>
      <c r="I60" s="34"/>
      <c r="J60" s="34"/>
      <c r="K60" s="34"/>
      <c r="L60" s="34"/>
      <c r="M60" s="34"/>
      <c r="N60" s="784">
        <v>6.3414000000000001</v>
      </c>
      <c r="O60" s="34">
        <v>6.6704999999999997</v>
      </c>
      <c r="P60" s="34">
        <v>6.9763000000000002</v>
      </c>
      <c r="Q60" s="34">
        <v>7.3273000000000001</v>
      </c>
      <c r="R60" s="34"/>
    </row>
    <row r="61" spans="1:18" outlineLevel="1">
      <c r="B61" s="438" t="s">
        <v>294</v>
      </c>
      <c r="C61" s="901"/>
      <c r="D61" s="34"/>
      <c r="E61" s="34"/>
      <c r="F61" s="34"/>
      <c r="G61" s="34"/>
      <c r="H61" s="34"/>
      <c r="I61" s="34"/>
      <c r="J61" s="34"/>
      <c r="K61" s="34"/>
      <c r="L61" s="34"/>
      <c r="M61" s="34"/>
      <c r="N61" s="34"/>
      <c r="O61" s="34"/>
      <c r="P61" s="34"/>
      <c r="Q61" s="34"/>
      <c r="R61" s="34"/>
    </row>
    <row r="62" spans="1:18" outlineLevel="1">
      <c r="B62" s="438" t="s">
        <v>295</v>
      </c>
      <c r="C62" s="901"/>
      <c r="D62" s="34"/>
      <c r="E62" s="34"/>
      <c r="F62" s="34"/>
      <c r="G62" s="34"/>
      <c r="H62" s="34"/>
      <c r="I62" s="34"/>
      <c r="J62" s="34"/>
      <c r="K62" s="34"/>
      <c r="L62" s="34"/>
      <c r="M62" s="34"/>
      <c r="N62" s="34"/>
      <c r="O62" s="34"/>
      <c r="P62" s="34"/>
      <c r="Q62" s="34"/>
      <c r="R62" s="34"/>
    </row>
    <row r="63" spans="1:18" outlineLevel="1">
      <c r="B63" s="438" t="s">
        <v>296</v>
      </c>
      <c r="C63" s="901"/>
      <c r="D63" s="34"/>
      <c r="E63" s="34"/>
      <c r="F63" s="34"/>
      <c r="G63" s="34"/>
      <c r="H63" s="34"/>
      <c r="I63" s="34"/>
      <c r="J63" s="34"/>
      <c r="K63" s="34"/>
      <c r="L63" s="34"/>
      <c r="M63" s="34"/>
      <c r="N63" s="34"/>
      <c r="O63" s="34"/>
      <c r="P63" s="34"/>
      <c r="Q63" s="34"/>
      <c r="R63" s="34"/>
    </row>
    <row r="64" spans="1:18">
      <c r="B64" s="438" t="s">
        <v>297</v>
      </c>
      <c r="C64" s="902"/>
      <c r="D64" s="52">
        <f>SUM(D60:D63)</f>
        <v>0</v>
      </c>
      <c r="E64" s="52">
        <f t="shared" ref="E64:N64" si="30">SUM(E60:E63)</f>
        <v>0</v>
      </c>
      <c r="F64" s="52">
        <f t="shared" si="30"/>
        <v>0</v>
      </c>
      <c r="G64" s="52">
        <f t="shared" si="30"/>
        <v>0</v>
      </c>
      <c r="H64" s="52">
        <f t="shared" si="30"/>
        <v>0</v>
      </c>
      <c r="I64" s="52">
        <f t="shared" si="30"/>
        <v>0</v>
      </c>
      <c r="J64" s="52">
        <f t="shared" si="30"/>
        <v>0</v>
      </c>
      <c r="K64" s="52">
        <f t="shared" si="30"/>
        <v>0</v>
      </c>
      <c r="L64" s="52">
        <f t="shared" si="30"/>
        <v>0</v>
      </c>
      <c r="M64" s="52">
        <f t="shared" si="30"/>
        <v>0</v>
      </c>
      <c r="N64" s="52">
        <f t="shared" si="30"/>
        <v>6.3414000000000001</v>
      </c>
      <c r="O64" s="52">
        <f t="shared" ref="O64:P64" si="31">SUM(O60:O63)</f>
        <v>6.6704999999999997</v>
      </c>
      <c r="P64" s="52">
        <f t="shared" si="31"/>
        <v>6.9763000000000002</v>
      </c>
      <c r="Q64" s="52">
        <f t="shared" ref="Q64:R64" si="32">SUM(Q60:Q63)</f>
        <v>7.3273000000000001</v>
      </c>
      <c r="R64" s="52">
        <f t="shared" si="32"/>
        <v>0</v>
      </c>
    </row>
    <row r="65" spans="1:18">
      <c r="B65" s="406" t="s">
        <v>298</v>
      </c>
      <c r="C65" s="403"/>
      <c r="D65" s="56"/>
      <c r="E65" s="400">
        <f t="shared" ref="E65:M65" si="33">ROUND(SUM(D64*E16+E64*E17)/12,4)</f>
        <v>0</v>
      </c>
      <c r="F65" s="400">
        <f t="shared" si="33"/>
        <v>0</v>
      </c>
      <c r="G65" s="400">
        <f t="shared" si="33"/>
        <v>0</v>
      </c>
      <c r="H65" s="400">
        <f t="shared" si="33"/>
        <v>0</v>
      </c>
      <c r="I65" s="400">
        <f>ROUND(SUM(H64*I16+I64*I17)/12,4)</f>
        <v>0</v>
      </c>
      <c r="J65" s="400">
        <f t="shared" si="33"/>
        <v>0</v>
      </c>
      <c r="K65" s="400">
        <f t="shared" si="33"/>
        <v>0</v>
      </c>
      <c r="L65" s="400">
        <f t="shared" si="33"/>
        <v>0</v>
      </c>
      <c r="M65" s="400">
        <f t="shared" si="33"/>
        <v>0</v>
      </c>
      <c r="N65" s="400">
        <f>ROUND(SUM(M64*N16+N64*N17)/12,4)</f>
        <v>6.3414000000000001</v>
      </c>
      <c r="O65" s="400">
        <f t="shared" ref="O65:R65" si="34">ROUND(SUM(N64*O16+O64*O17)/12,4)</f>
        <v>6.6704999999999997</v>
      </c>
      <c r="P65" s="400">
        <f t="shared" si="34"/>
        <v>6.9763000000000002</v>
      </c>
      <c r="Q65" s="400">
        <f t="shared" si="34"/>
        <v>7.3273000000000001</v>
      </c>
      <c r="R65" s="400">
        <f t="shared" si="34"/>
        <v>0</v>
      </c>
    </row>
    <row r="66" spans="1:18">
      <c r="B66" s="57"/>
      <c r="C66" s="62"/>
      <c r="D66" s="56"/>
      <c r="E66" s="56"/>
      <c r="F66" s="56"/>
      <c r="G66" s="56"/>
      <c r="H66" s="56"/>
      <c r="I66" s="56"/>
      <c r="J66" s="56"/>
      <c r="K66" s="56"/>
      <c r="L66" s="402"/>
      <c r="M66" s="402"/>
      <c r="N66" s="402"/>
      <c r="O66" s="402"/>
      <c r="P66" s="402"/>
      <c r="Q66" s="402"/>
      <c r="R66" s="402"/>
    </row>
    <row r="67" spans="1:18" s="51" customFormat="1">
      <c r="A67" s="49"/>
      <c r="B67" s="490">
        <f>'1.  LRAMVA Summary'!B37</f>
        <v>0</v>
      </c>
      <c r="C67" s="900">
        <f>'2. LRAMVA Threshold'!K57</f>
        <v>0</v>
      </c>
      <c r="D67" s="34"/>
      <c r="E67" s="34"/>
      <c r="F67" s="34"/>
      <c r="G67" s="34"/>
      <c r="H67" s="34"/>
      <c r="I67" s="34"/>
      <c r="J67" s="34"/>
      <c r="K67" s="34"/>
      <c r="L67" s="34"/>
      <c r="M67" s="34"/>
      <c r="N67" s="34"/>
      <c r="O67" s="34"/>
      <c r="P67" s="34"/>
      <c r="Q67" s="34"/>
      <c r="R67" s="34"/>
    </row>
    <row r="68" spans="1:18" outlineLevel="1">
      <c r="B68" s="438" t="s">
        <v>294</v>
      </c>
      <c r="C68" s="901"/>
      <c r="D68" s="34"/>
      <c r="E68" s="34"/>
      <c r="F68" s="34"/>
      <c r="G68" s="34"/>
      <c r="H68" s="34"/>
      <c r="I68" s="34"/>
      <c r="J68" s="34"/>
      <c r="K68" s="34"/>
      <c r="L68" s="34"/>
      <c r="M68" s="34"/>
      <c r="N68" s="34"/>
      <c r="O68" s="34"/>
      <c r="P68" s="34"/>
      <c r="Q68" s="34"/>
      <c r="R68" s="34"/>
    </row>
    <row r="69" spans="1:18" outlineLevel="1">
      <c r="B69" s="438" t="s">
        <v>295</v>
      </c>
      <c r="C69" s="901"/>
      <c r="D69" s="34"/>
      <c r="E69" s="34"/>
      <c r="F69" s="34"/>
      <c r="G69" s="34"/>
      <c r="H69" s="34"/>
      <c r="I69" s="34"/>
      <c r="J69" s="34"/>
      <c r="K69" s="34"/>
      <c r="L69" s="34"/>
      <c r="M69" s="34"/>
      <c r="N69" s="34"/>
      <c r="O69" s="34"/>
      <c r="P69" s="34"/>
      <c r="Q69" s="34"/>
      <c r="R69" s="34"/>
    </row>
    <row r="70" spans="1:18" outlineLevel="1">
      <c r="B70" s="438" t="s">
        <v>296</v>
      </c>
      <c r="C70" s="901"/>
      <c r="D70" s="34"/>
      <c r="E70" s="34"/>
      <c r="F70" s="34"/>
      <c r="G70" s="34"/>
      <c r="H70" s="34"/>
      <c r="I70" s="34"/>
      <c r="J70" s="34"/>
      <c r="K70" s="34"/>
      <c r="L70" s="34"/>
      <c r="M70" s="34"/>
      <c r="N70" s="34"/>
      <c r="O70" s="34"/>
      <c r="P70" s="34"/>
      <c r="Q70" s="34"/>
      <c r="R70" s="34"/>
    </row>
    <row r="71" spans="1:18">
      <c r="B71" s="438" t="s">
        <v>297</v>
      </c>
      <c r="C71" s="902"/>
      <c r="D71" s="52">
        <f>SUM(D67:D70)</f>
        <v>0</v>
      </c>
      <c r="E71" s="52">
        <f t="shared" ref="E71:N71" si="35">SUM(E67:E70)</f>
        <v>0</v>
      </c>
      <c r="F71" s="52">
        <f>SUM(F67:F70)</f>
        <v>0</v>
      </c>
      <c r="G71" s="52">
        <f t="shared" si="35"/>
        <v>0</v>
      </c>
      <c r="H71" s="52">
        <f t="shared" si="35"/>
        <v>0</v>
      </c>
      <c r="I71" s="52">
        <f t="shared" si="35"/>
        <v>0</v>
      </c>
      <c r="J71" s="52">
        <f t="shared" si="35"/>
        <v>0</v>
      </c>
      <c r="K71" s="52">
        <f t="shared" si="35"/>
        <v>0</v>
      </c>
      <c r="L71" s="52">
        <f t="shared" si="35"/>
        <v>0</v>
      </c>
      <c r="M71" s="52">
        <f t="shared" si="35"/>
        <v>0</v>
      </c>
      <c r="N71" s="52">
        <f t="shared" si="35"/>
        <v>0</v>
      </c>
      <c r="O71" s="52">
        <f t="shared" ref="O71:P71" si="36">SUM(O67:O70)</f>
        <v>0</v>
      </c>
      <c r="P71" s="52">
        <f t="shared" si="36"/>
        <v>0</v>
      </c>
      <c r="Q71" s="52">
        <f t="shared" ref="Q71:R71" si="37">SUM(Q67:Q70)</f>
        <v>0</v>
      </c>
      <c r="R71" s="52">
        <f t="shared" si="37"/>
        <v>0</v>
      </c>
    </row>
    <row r="72" spans="1:18">
      <c r="B72" s="406" t="s">
        <v>298</v>
      </c>
      <c r="C72" s="403"/>
      <c r="D72" s="56"/>
      <c r="E72" s="400">
        <f t="shared" ref="E72:N72" si="38">ROUND(SUM(D71*E16+E71*E17)/12,4)</f>
        <v>0</v>
      </c>
      <c r="F72" s="400">
        <f t="shared" si="38"/>
        <v>0</v>
      </c>
      <c r="G72" s="400">
        <f t="shared" si="38"/>
        <v>0</v>
      </c>
      <c r="H72" s="400">
        <f t="shared" si="38"/>
        <v>0</v>
      </c>
      <c r="I72" s="400">
        <f t="shared" si="38"/>
        <v>0</v>
      </c>
      <c r="J72" s="400">
        <f t="shared" si="38"/>
        <v>0</v>
      </c>
      <c r="K72" s="400">
        <f t="shared" si="38"/>
        <v>0</v>
      </c>
      <c r="L72" s="400">
        <f t="shared" si="38"/>
        <v>0</v>
      </c>
      <c r="M72" s="400">
        <f t="shared" si="38"/>
        <v>0</v>
      </c>
      <c r="N72" s="400">
        <f t="shared" si="38"/>
        <v>0</v>
      </c>
      <c r="O72" s="400">
        <f t="shared" ref="O72" si="39">ROUND(SUM(N71*O16+O71*O17)/12,4)</f>
        <v>0</v>
      </c>
      <c r="P72" s="400">
        <f t="shared" ref="P72:R72" si="40">ROUND(SUM(O71*P16+P71*P17)/12,4)</f>
        <v>0</v>
      </c>
      <c r="Q72" s="400">
        <f t="shared" si="40"/>
        <v>0</v>
      </c>
      <c r="R72" s="400">
        <f t="shared" si="40"/>
        <v>0</v>
      </c>
    </row>
    <row r="73" spans="1:18">
      <c r="B73" s="397"/>
      <c r="C73" s="403"/>
      <c r="D73" s="56"/>
      <c r="E73" s="400"/>
      <c r="F73" s="400"/>
      <c r="G73" s="400"/>
      <c r="H73" s="400"/>
      <c r="I73" s="400"/>
      <c r="J73" s="400"/>
      <c r="K73" s="400"/>
      <c r="L73" s="400"/>
      <c r="M73" s="400"/>
      <c r="N73" s="400"/>
      <c r="O73" s="400"/>
      <c r="P73" s="400"/>
      <c r="Q73" s="400"/>
      <c r="R73" s="400"/>
    </row>
    <row r="74" spans="1:18" s="51" customFormat="1">
      <c r="A74" s="49"/>
      <c r="B74" s="490">
        <f>'1.  LRAMVA Summary'!B38</f>
        <v>0</v>
      </c>
      <c r="C74" s="900">
        <f>'2. LRAMVA Threshold'!L57</f>
        <v>0</v>
      </c>
      <c r="D74" s="34"/>
      <c r="E74" s="34"/>
      <c r="F74" s="34"/>
      <c r="G74" s="34"/>
      <c r="H74" s="34"/>
      <c r="I74" s="34"/>
      <c r="J74" s="34"/>
      <c r="K74" s="34"/>
      <c r="L74" s="34"/>
      <c r="M74" s="34"/>
      <c r="N74" s="34"/>
      <c r="O74" s="34"/>
      <c r="P74" s="34"/>
      <c r="Q74" s="34"/>
      <c r="R74" s="34"/>
    </row>
    <row r="75" spans="1:18" outlineLevel="1">
      <c r="B75" s="438" t="s">
        <v>294</v>
      </c>
      <c r="C75" s="901"/>
      <c r="D75" s="34"/>
      <c r="E75" s="34"/>
      <c r="F75" s="34"/>
      <c r="G75" s="34"/>
      <c r="H75" s="34"/>
      <c r="I75" s="34"/>
      <c r="J75" s="34"/>
      <c r="K75" s="34"/>
      <c r="L75" s="34"/>
      <c r="M75" s="34"/>
      <c r="N75" s="34"/>
      <c r="O75" s="34"/>
      <c r="P75" s="34"/>
      <c r="Q75" s="34"/>
      <c r="R75" s="34"/>
    </row>
    <row r="76" spans="1:18" outlineLevel="1">
      <c r="B76" s="438" t="s">
        <v>295</v>
      </c>
      <c r="C76" s="901"/>
      <c r="D76" s="34"/>
      <c r="E76" s="34"/>
      <c r="F76" s="34"/>
      <c r="G76" s="34"/>
      <c r="H76" s="34"/>
      <c r="I76" s="34"/>
      <c r="J76" s="34"/>
      <c r="K76" s="34"/>
      <c r="L76" s="34"/>
      <c r="M76" s="34"/>
      <c r="N76" s="34"/>
      <c r="O76" s="34"/>
      <c r="P76" s="34"/>
      <c r="Q76" s="34"/>
      <c r="R76" s="34"/>
    </row>
    <row r="77" spans="1:18" outlineLevel="1">
      <c r="B77" s="438" t="s">
        <v>296</v>
      </c>
      <c r="C77" s="901"/>
      <c r="D77" s="34"/>
      <c r="E77" s="34"/>
      <c r="F77" s="34"/>
      <c r="G77" s="34"/>
      <c r="H77" s="34"/>
      <c r="I77" s="34"/>
      <c r="J77" s="34"/>
      <c r="K77" s="34"/>
      <c r="L77" s="34"/>
      <c r="M77" s="34"/>
      <c r="N77" s="34"/>
      <c r="O77" s="34"/>
      <c r="P77" s="34"/>
      <c r="Q77" s="34"/>
      <c r="R77" s="34"/>
    </row>
    <row r="78" spans="1:18">
      <c r="B78" s="438" t="s">
        <v>297</v>
      </c>
      <c r="C78" s="902"/>
      <c r="D78" s="52">
        <f>SUM(D74:D77)</f>
        <v>0</v>
      </c>
      <c r="E78" s="52">
        <f>SUM(E74:E77)</f>
        <v>0</v>
      </c>
      <c r="F78" s="52">
        <f t="shared" ref="F78:N78" si="41">SUM(F74:F77)</f>
        <v>0</v>
      </c>
      <c r="G78" s="52">
        <f t="shared" si="41"/>
        <v>0</v>
      </c>
      <c r="H78" s="52">
        <f t="shared" si="41"/>
        <v>0</v>
      </c>
      <c r="I78" s="52">
        <f t="shared" si="41"/>
        <v>0</v>
      </c>
      <c r="J78" s="52">
        <f t="shared" si="41"/>
        <v>0</v>
      </c>
      <c r="K78" s="52">
        <f t="shared" si="41"/>
        <v>0</v>
      </c>
      <c r="L78" s="52">
        <f t="shared" si="41"/>
        <v>0</v>
      </c>
      <c r="M78" s="52">
        <f t="shared" si="41"/>
        <v>0</v>
      </c>
      <c r="N78" s="52">
        <f t="shared" si="41"/>
        <v>0</v>
      </c>
      <c r="O78" s="52">
        <f t="shared" ref="O78:P78" si="42">SUM(O74:O77)</f>
        <v>0</v>
      </c>
      <c r="P78" s="52">
        <f t="shared" si="42"/>
        <v>0</v>
      </c>
      <c r="Q78" s="52">
        <f t="shared" ref="Q78:R78" si="43">SUM(Q74:Q77)</f>
        <v>0</v>
      </c>
      <c r="R78" s="52">
        <f t="shared" si="43"/>
        <v>0</v>
      </c>
    </row>
    <row r="79" spans="1:18">
      <c r="B79" s="406" t="s">
        <v>298</v>
      </c>
      <c r="C79" s="403"/>
      <c r="D79" s="56"/>
      <c r="E79" s="400">
        <f t="shared" ref="E79:M79" si="44">ROUND(SUM(D78*E16+E78*E17)/12,4)</f>
        <v>0</v>
      </c>
      <c r="F79" s="400">
        <f t="shared" si="44"/>
        <v>0</v>
      </c>
      <c r="G79" s="400">
        <f t="shared" si="44"/>
        <v>0</v>
      </c>
      <c r="H79" s="400">
        <f t="shared" si="44"/>
        <v>0</v>
      </c>
      <c r="I79" s="400">
        <f t="shared" si="44"/>
        <v>0</v>
      </c>
      <c r="J79" s="400">
        <f t="shared" si="44"/>
        <v>0</v>
      </c>
      <c r="K79" s="400">
        <f t="shared" si="44"/>
        <v>0</v>
      </c>
      <c r="L79" s="400">
        <f t="shared" si="44"/>
        <v>0</v>
      </c>
      <c r="M79" s="400">
        <f t="shared" si="44"/>
        <v>0</v>
      </c>
      <c r="N79" s="400">
        <f>ROUND(SUM(M78*N16+N78*N17)/12,4)</f>
        <v>0</v>
      </c>
      <c r="O79" s="400">
        <f t="shared" ref="O79:R79" si="45">ROUND(SUM(N78*O16+O78*O17)/12,4)</f>
        <v>0</v>
      </c>
      <c r="P79" s="400">
        <f t="shared" si="45"/>
        <v>0</v>
      </c>
      <c r="Q79" s="400">
        <f t="shared" si="45"/>
        <v>0</v>
      </c>
      <c r="R79" s="400">
        <f t="shared" si="45"/>
        <v>0</v>
      </c>
    </row>
    <row r="80" spans="1:18">
      <c r="B80" s="397"/>
      <c r="C80" s="403"/>
      <c r="D80" s="56"/>
      <c r="E80" s="400"/>
      <c r="F80" s="400"/>
      <c r="G80" s="400"/>
      <c r="H80" s="400"/>
      <c r="I80" s="400"/>
      <c r="J80" s="400"/>
      <c r="K80" s="400"/>
      <c r="L80" s="400"/>
      <c r="M80" s="400"/>
      <c r="N80" s="400"/>
      <c r="O80" s="400"/>
      <c r="P80" s="400"/>
      <c r="Q80" s="400"/>
      <c r="R80" s="400"/>
    </row>
    <row r="81" spans="1:18" s="51" customFormat="1">
      <c r="A81" s="49"/>
      <c r="B81" s="490">
        <f>'1.  LRAMVA Summary'!B39</f>
        <v>0</v>
      </c>
      <c r="C81" s="900">
        <f>'2. LRAMVA Threshold'!M57</f>
        <v>0</v>
      </c>
      <c r="D81" s="34"/>
      <c r="E81" s="34"/>
      <c r="F81" s="34"/>
      <c r="G81" s="34"/>
      <c r="H81" s="34"/>
      <c r="I81" s="34"/>
      <c r="J81" s="34"/>
      <c r="K81" s="34"/>
      <c r="L81" s="34"/>
      <c r="M81" s="34"/>
      <c r="N81" s="34"/>
      <c r="O81" s="34"/>
      <c r="P81" s="34"/>
      <c r="Q81" s="34"/>
      <c r="R81" s="34"/>
    </row>
    <row r="82" spans="1:18" outlineLevel="1">
      <c r="B82" s="438" t="s">
        <v>294</v>
      </c>
      <c r="C82" s="901"/>
      <c r="D82" s="34"/>
      <c r="E82" s="34"/>
      <c r="F82" s="34"/>
      <c r="G82" s="34"/>
      <c r="H82" s="34"/>
      <c r="I82" s="34"/>
      <c r="J82" s="34"/>
      <c r="K82" s="34"/>
      <c r="L82" s="34"/>
      <c r="M82" s="34"/>
      <c r="N82" s="34"/>
      <c r="O82" s="34"/>
      <c r="P82" s="34"/>
      <c r="Q82" s="34"/>
      <c r="R82" s="34"/>
    </row>
    <row r="83" spans="1:18" outlineLevel="1">
      <c r="B83" s="438" t="s">
        <v>295</v>
      </c>
      <c r="C83" s="901"/>
      <c r="D83" s="34"/>
      <c r="E83" s="34"/>
      <c r="F83" s="34"/>
      <c r="G83" s="34"/>
      <c r="H83" s="34"/>
      <c r="I83" s="34"/>
      <c r="J83" s="34"/>
      <c r="K83" s="34"/>
      <c r="L83" s="34"/>
      <c r="M83" s="34"/>
      <c r="N83" s="34"/>
      <c r="O83" s="34"/>
      <c r="P83" s="34"/>
      <c r="Q83" s="34"/>
      <c r="R83" s="34"/>
    </row>
    <row r="84" spans="1:18" outlineLevel="1">
      <c r="B84" s="438" t="s">
        <v>296</v>
      </c>
      <c r="C84" s="901"/>
      <c r="D84" s="34"/>
      <c r="E84" s="34"/>
      <c r="F84" s="34"/>
      <c r="G84" s="34"/>
      <c r="H84" s="34"/>
      <c r="I84" s="34"/>
      <c r="J84" s="34"/>
      <c r="K84" s="34"/>
      <c r="L84" s="34"/>
      <c r="M84" s="34"/>
      <c r="N84" s="34"/>
      <c r="O84" s="34"/>
      <c r="P84" s="34"/>
      <c r="Q84" s="34"/>
      <c r="R84" s="34"/>
    </row>
    <row r="85" spans="1:18">
      <c r="B85" s="438" t="s">
        <v>297</v>
      </c>
      <c r="C85" s="902"/>
      <c r="D85" s="52">
        <f>SUM(D81:D84)</f>
        <v>0</v>
      </c>
      <c r="E85" s="52">
        <f>SUM(E81:E84)</f>
        <v>0</v>
      </c>
      <c r="F85" s="52">
        <f t="shared" ref="F85:N85" si="46">SUM(F81:F84)</f>
        <v>0</v>
      </c>
      <c r="G85" s="52">
        <f t="shared" si="46"/>
        <v>0</v>
      </c>
      <c r="H85" s="52">
        <f t="shared" si="46"/>
        <v>0</v>
      </c>
      <c r="I85" s="52">
        <f t="shared" si="46"/>
        <v>0</v>
      </c>
      <c r="J85" s="52">
        <f t="shared" si="46"/>
        <v>0</v>
      </c>
      <c r="K85" s="52">
        <f t="shared" si="46"/>
        <v>0</v>
      </c>
      <c r="L85" s="52">
        <f t="shared" si="46"/>
        <v>0</v>
      </c>
      <c r="M85" s="52">
        <f t="shared" si="46"/>
        <v>0</v>
      </c>
      <c r="N85" s="52">
        <f t="shared" si="46"/>
        <v>0</v>
      </c>
      <c r="O85" s="52">
        <f t="shared" ref="O85:P85" si="47">SUM(O81:O84)</f>
        <v>0</v>
      </c>
      <c r="P85" s="52">
        <f t="shared" si="47"/>
        <v>0</v>
      </c>
      <c r="Q85" s="52">
        <f t="shared" ref="Q85:R85" si="48">SUM(Q81:Q84)</f>
        <v>0</v>
      </c>
      <c r="R85" s="52">
        <f t="shared" si="48"/>
        <v>0</v>
      </c>
    </row>
    <row r="86" spans="1:18">
      <c r="B86" s="406" t="s">
        <v>298</v>
      </c>
      <c r="C86" s="403"/>
      <c r="D86" s="56"/>
      <c r="E86" s="400">
        <f t="shared" ref="E86:N86" si="49">ROUND(SUM(D85*E16+E85*E17)/12,4)</f>
        <v>0</v>
      </c>
      <c r="F86" s="400">
        <f t="shared" si="49"/>
        <v>0</v>
      </c>
      <c r="G86" s="400">
        <f t="shared" si="49"/>
        <v>0</v>
      </c>
      <c r="H86" s="400">
        <f t="shared" si="49"/>
        <v>0</v>
      </c>
      <c r="I86" s="400">
        <f t="shared" si="49"/>
        <v>0</v>
      </c>
      <c r="J86" s="400">
        <f t="shared" si="49"/>
        <v>0</v>
      </c>
      <c r="K86" s="400">
        <f t="shared" si="49"/>
        <v>0</v>
      </c>
      <c r="L86" s="400">
        <f t="shared" si="49"/>
        <v>0</v>
      </c>
      <c r="M86" s="400">
        <f t="shared" si="49"/>
        <v>0</v>
      </c>
      <c r="N86" s="400">
        <f t="shared" si="49"/>
        <v>0</v>
      </c>
      <c r="O86" s="400">
        <f t="shared" ref="O86" si="50">ROUND(SUM(N85*O16+O85*O17)/12,4)</f>
        <v>0</v>
      </c>
      <c r="P86" s="400">
        <f t="shared" ref="P86:R86" si="51">ROUND(SUM(O85*P16+P85*P17)/12,4)</f>
        <v>0</v>
      </c>
      <c r="Q86" s="400">
        <f t="shared" si="51"/>
        <v>0</v>
      </c>
      <c r="R86" s="400">
        <f t="shared" si="51"/>
        <v>0</v>
      </c>
    </row>
    <row r="87" spans="1:18">
      <c r="B87" s="397"/>
      <c r="C87" s="403"/>
      <c r="D87" s="56"/>
      <c r="E87" s="400"/>
      <c r="F87" s="400"/>
      <c r="G87" s="400"/>
      <c r="H87" s="400"/>
      <c r="I87" s="400"/>
      <c r="J87" s="400"/>
      <c r="K87" s="400"/>
      <c r="L87" s="400"/>
      <c r="M87" s="400"/>
      <c r="N87" s="400"/>
      <c r="O87" s="400"/>
      <c r="P87" s="400"/>
      <c r="Q87" s="400"/>
      <c r="R87" s="400"/>
    </row>
    <row r="88" spans="1:18" s="51" customFormat="1">
      <c r="A88" s="49"/>
      <c r="B88" s="490">
        <f>'1.  LRAMVA Summary'!B40</f>
        <v>0</v>
      </c>
      <c r="C88" s="900">
        <f>'2. LRAMVA Threshold'!N57</f>
        <v>0</v>
      </c>
      <c r="D88" s="34"/>
      <c r="E88" s="34"/>
      <c r="F88" s="34"/>
      <c r="G88" s="34"/>
      <c r="H88" s="34"/>
      <c r="I88" s="34"/>
      <c r="J88" s="34"/>
      <c r="K88" s="34"/>
      <c r="L88" s="34"/>
      <c r="M88" s="34"/>
      <c r="N88" s="34"/>
      <c r="O88" s="34"/>
      <c r="P88" s="34"/>
      <c r="Q88" s="34"/>
      <c r="R88" s="34"/>
    </row>
    <row r="89" spans="1:18" outlineLevel="1">
      <c r="B89" s="438" t="s">
        <v>294</v>
      </c>
      <c r="C89" s="901"/>
      <c r="D89" s="34"/>
      <c r="E89" s="34"/>
      <c r="F89" s="34"/>
      <c r="G89" s="34"/>
      <c r="H89" s="34"/>
      <c r="I89" s="34"/>
      <c r="J89" s="34"/>
      <c r="K89" s="34"/>
      <c r="L89" s="34"/>
      <c r="M89" s="34"/>
      <c r="N89" s="34"/>
      <c r="O89" s="34"/>
      <c r="P89" s="34"/>
      <c r="Q89" s="34"/>
      <c r="R89" s="34"/>
    </row>
    <row r="90" spans="1:18" outlineLevel="1">
      <c r="B90" s="438" t="s">
        <v>295</v>
      </c>
      <c r="C90" s="901"/>
      <c r="D90" s="34"/>
      <c r="E90" s="34"/>
      <c r="F90" s="34"/>
      <c r="G90" s="34"/>
      <c r="H90" s="34"/>
      <c r="I90" s="34"/>
      <c r="J90" s="34"/>
      <c r="K90" s="34"/>
      <c r="L90" s="34"/>
      <c r="M90" s="34"/>
      <c r="N90" s="34"/>
      <c r="O90" s="34"/>
      <c r="P90" s="34"/>
      <c r="Q90" s="34"/>
      <c r="R90" s="34"/>
    </row>
    <row r="91" spans="1:18" outlineLevel="1">
      <c r="B91" s="438" t="s">
        <v>296</v>
      </c>
      <c r="C91" s="901"/>
      <c r="D91" s="34"/>
      <c r="E91" s="34"/>
      <c r="F91" s="34"/>
      <c r="G91" s="34"/>
      <c r="H91" s="34"/>
      <c r="I91" s="34"/>
      <c r="J91" s="34"/>
      <c r="K91" s="34"/>
      <c r="L91" s="34"/>
      <c r="M91" s="34"/>
      <c r="N91" s="34"/>
      <c r="O91" s="34"/>
      <c r="P91" s="34"/>
      <c r="Q91" s="34"/>
      <c r="R91" s="34"/>
    </row>
    <row r="92" spans="1:18">
      <c r="B92" s="438" t="s">
        <v>297</v>
      </c>
      <c r="C92" s="902"/>
      <c r="D92" s="52">
        <f>SUM(D88:D91)</f>
        <v>0</v>
      </c>
      <c r="E92" s="52">
        <f>SUM(E88:E91)</f>
        <v>0</v>
      </c>
      <c r="F92" s="52">
        <f t="shared" ref="F92:N92" si="52">SUM(F88:F91)</f>
        <v>0</v>
      </c>
      <c r="G92" s="52">
        <f t="shared" si="52"/>
        <v>0</v>
      </c>
      <c r="H92" s="52">
        <f t="shared" si="52"/>
        <v>0</v>
      </c>
      <c r="I92" s="52">
        <f t="shared" si="52"/>
        <v>0</v>
      </c>
      <c r="J92" s="52">
        <f t="shared" si="52"/>
        <v>0</v>
      </c>
      <c r="K92" s="52">
        <f t="shared" si="52"/>
        <v>0</v>
      </c>
      <c r="L92" s="52">
        <f t="shared" si="52"/>
        <v>0</v>
      </c>
      <c r="M92" s="52">
        <f t="shared" si="52"/>
        <v>0</v>
      </c>
      <c r="N92" s="52">
        <f t="shared" si="52"/>
        <v>0</v>
      </c>
      <c r="O92" s="52">
        <f t="shared" ref="O92:P92" si="53">SUM(O88:O91)</f>
        <v>0</v>
      </c>
      <c r="P92" s="52">
        <f t="shared" si="53"/>
        <v>0</v>
      </c>
      <c r="Q92" s="52">
        <f t="shared" ref="Q92:R92" si="54">SUM(Q88:Q91)</f>
        <v>0</v>
      </c>
      <c r="R92" s="52">
        <f t="shared" si="54"/>
        <v>0</v>
      </c>
    </row>
    <row r="93" spans="1:18">
      <c r="B93" s="406" t="s">
        <v>298</v>
      </c>
      <c r="C93" s="403"/>
      <c r="D93" s="56"/>
      <c r="E93" s="400">
        <f t="shared" ref="E93:M93" si="55">ROUND(SUM(D92*E16+E92*E17)/12,4)</f>
        <v>0</v>
      </c>
      <c r="F93" s="400">
        <f t="shared" si="55"/>
        <v>0</v>
      </c>
      <c r="G93" s="400">
        <f t="shared" si="55"/>
        <v>0</v>
      </c>
      <c r="H93" s="400">
        <f t="shared" si="55"/>
        <v>0</v>
      </c>
      <c r="I93" s="400">
        <f t="shared" si="55"/>
        <v>0</v>
      </c>
      <c r="J93" s="400">
        <f t="shared" si="55"/>
        <v>0</v>
      </c>
      <c r="K93" s="400">
        <f t="shared" si="55"/>
        <v>0</v>
      </c>
      <c r="L93" s="400">
        <f t="shared" si="55"/>
        <v>0</v>
      </c>
      <c r="M93" s="400">
        <f t="shared" si="55"/>
        <v>0</v>
      </c>
      <c r="N93" s="400">
        <f>ROUND(SUM(M92*N16+N92*N17)/12,4)</f>
        <v>0</v>
      </c>
      <c r="O93" s="400">
        <f t="shared" ref="O93:R93" si="56">ROUND(SUM(N92*O16+O92*O17)/12,4)</f>
        <v>0</v>
      </c>
      <c r="P93" s="400">
        <f t="shared" si="56"/>
        <v>0</v>
      </c>
      <c r="Q93" s="400">
        <f t="shared" si="56"/>
        <v>0</v>
      </c>
      <c r="R93" s="400">
        <f t="shared" si="56"/>
        <v>0</v>
      </c>
    </row>
    <row r="94" spans="1:18">
      <c r="B94" s="397"/>
      <c r="C94" s="403"/>
      <c r="D94" s="56"/>
      <c r="E94" s="400"/>
      <c r="F94" s="400"/>
      <c r="G94" s="400"/>
      <c r="H94" s="400"/>
      <c r="I94" s="400"/>
      <c r="J94" s="400"/>
      <c r="K94" s="400"/>
      <c r="L94" s="400"/>
      <c r="M94" s="400"/>
      <c r="N94" s="400"/>
      <c r="O94" s="400"/>
      <c r="P94" s="400"/>
      <c r="Q94" s="400"/>
      <c r="R94" s="400"/>
    </row>
    <row r="95" spans="1:18" s="51" customFormat="1">
      <c r="A95" s="49"/>
      <c r="B95" s="490">
        <f>'1.  LRAMVA Summary'!B41</f>
        <v>0</v>
      </c>
      <c r="C95" s="900">
        <f>'2. LRAMVA Threshold'!O57</f>
        <v>0</v>
      </c>
      <c r="D95" s="34"/>
      <c r="E95" s="34"/>
      <c r="F95" s="34"/>
      <c r="G95" s="34"/>
      <c r="H95" s="34"/>
      <c r="I95" s="34"/>
      <c r="J95" s="34"/>
      <c r="K95" s="34"/>
      <c r="L95" s="34"/>
      <c r="M95" s="34"/>
      <c r="N95" s="34"/>
      <c r="O95" s="34"/>
      <c r="P95" s="34"/>
      <c r="Q95" s="34"/>
      <c r="R95" s="34"/>
    </row>
    <row r="96" spans="1:18" outlineLevel="1">
      <c r="B96" s="438" t="s">
        <v>294</v>
      </c>
      <c r="C96" s="901"/>
      <c r="D96" s="34"/>
      <c r="E96" s="34"/>
      <c r="F96" s="34"/>
      <c r="G96" s="34"/>
      <c r="H96" s="34"/>
      <c r="I96" s="34"/>
      <c r="J96" s="34"/>
      <c r="K96" s="34"/>
      <c r="L96" s="34"/>
      <c r="M96" s="34"/>
      <c r="N96" s="34"/>
      <c r="O96" s="34"/>
      <c r="P96" s="34"/>
      <c r="Q96" s="34"/>
      <c r="R96" s="34"/>
    </row>
    <row r="97" spans="1:18" outlineLevel="1">
      <c r="B97" s="438" t="s">
        <v>295</v>
      </c>
      <c r="C97" s="901"/>
      <c r="D97" s="34"/>
      <c r="E97" s="34"/>
      <c r="F97" s="34"/>
      <c r="G97" s="34"/>
      <c r="H97" s="34"/>
      <c r="I97" s="34"/>
      <c r="J97" s="34"/>
      <c r="K97" s="34"/>
      <c r="L97" s="34"/>
      <c r="M97" s="34"/>
      <c r="N97" s="34"/>
      <c r="O97" s="34"/>
      <c r="P97" s="34"/>
      <c r="Q97" s="34"/>
      <c r="R97" s="34"/>
    </row>
    <row r="98" spans="1:18" outlineLevel="1">
      <c r="B98" s="438" t="s">
        <v>296</v>
      </c>
      <c r="C98" s="901"/>
      <c r="D98" s="34"/>
      <c r="E98" s="34"/>
      <c r="F98" s="34"/>
      <c r="G98" s="34"/>
      <c r="H98" s="34"/>
      <c r="I98" s="34"/>
      <c r="J98" s="34"/>
      <c r="K98" s="34"/>
      <c r="L98" s="34"/>
      <c r="M98" s="34"/>
      <c r="N98" s="34"/>
      <c r="O98" s="34"/>
      <c r="P98" s="34"/>
      <c r="Q98" s="34"/>
      <c r="R98" s="34"/>
    </row>
    <row r="99" spans="1:18">
      <c r="B99" s="438" t="s">
        <v>297</v>
      </c>
      <c r="C99" s="902"/>
      <c r="D99" s="52">
        <f>SUM(D95:D98)</f>
        <v>0</v>
      </c>
      <c r="E99" s="52">
        <f>SUM(E95:E98)</f>
        <v>0</v>
      </c>
      <c r="F99" s="52">
        <f t="shared" ref="F99:N99" si="57">SUM(F95:F98)</f>
        <v>0</v>
      </c>
      <c r="G99" s="52">
        <f t="shared" si="57"/>
        <v>0</v>
      </c>
      <c r="H99" s="52">
        <f t="shared" si="57"/>
        <v>0</v>
      </c>
      <c r="I99" s="52">
        <f t="shared" si="57"/>
        <v>0</v>
      </c>
      <c r="J99" s="52">
        <f t="shared" si="57"/>
        <v>0</v>
      </c>
      <c r="K99" s="52">
        <f t="shared" si="57"/>
        <v>0</v>
      </c>
      <c r="L99" s="52">
        <f t="shared" si="57"/>
        <v>0</v>
      </c>
      <c r="M99" s="52">
        <f t="shared" si="57"/>
        <v>0</v>
      </c>
      <c r="N99" s="52">
        <f t="shared" si="57"/>
        <v>0</v>
      </c>
      <c r="O99" s="52">
        <f t="shared" ref="O99:P99" si="58">SUM(O95:O98)</f>
        <v>0</v>
      </c>
      <c r="P99" s="52">
        <f t="shared" si="58"/>
        <v>0</v>
      </c>
      <c r="Q99" s="52">
        <f t="shared" ref="Q99:R99" si="59">SUM(Q95:Q98)</f>
        <v>0</v>
      </c>
      <c r="R99" s="52">
        <f t="shared" si="59"/>
        <v>0</v>
      </c>
    </row>
    <row r="100" spans="1:18">
      <c r="B100" s="406" t="s">
        <v>298</v>
      </c>
      <c r="C100" s="403"/>
      <c r="D100" s="56"/>
      <c r="E100" s="400">
        <f t="shared" ref="E100:M100" si="60">ROUND(SUM(D99*E16+E99*E17)/12,4)</f>
        <v>0</v>
      </c>
      <c r="F100" s="400">
        <f t="shared" si="60"/>
        <v>0</v>
      </c>
      <c r="G100" s="400">
        <f t="shared" si="60"/>
        <v>0</v>
      </c>
      <c r="H100" s="400">
        <f t="shared" si="60"/>
        <v>0</v>
      </c>
      <c r="I100" s="400">
        <f t="shared" si="60"/>
        <v>0</v>
      </c>
      <c r="J100" s="400">
        <f t="shared" si="60"/>
        <v>0</v>
      </c>
      <c r="K100" s="400">
        <f t="shared" si="60"/>
        <v>0</v>
      </c>
      <c r="L100" s="400">
        <f t="shared" si="60"/>
        <v>0</v>
      </c>
      <c r="M100" s="400">
        <f t="shared" si="60"/>
        <v>0</v>
      </c>
      <c r="N100" s="400">
        <f>ROUND(SUM(M99*N16+N99*N17)/12,4)</f>
        <v>0</v>
      </c>
      <c r="O100" s="400">
        <f t="shared" ref="O100:R100" si="61">ROUND(SUM(N99*O16+O99*O17)/12,4)</f>
        <v>0</v>
      </c>
      <c r="P100" s="400">
        <f t="shared" si="61"/>
        <v>0</v>
      </c>
      <c r="Q100" s="400">
        <f t="shared" si="61"/>
        <v>0</v>
      </c>
      <c r="R100" s="400">
        <f t="shared" si="61"/>
        <v>0</v>
      </c>
    </row>
    <row r="101" spans="1:18">
      <c r="B101" s="397"/>
      <c r="C101" s="403"/>
      <c r="D101" s="56"/>
      <c r="E101" s="400"/>
      <c r="F101" s="400"/>
      <c r="G101" s="400"/>
      <c r="H101" s="400"/>
      <c r="I101" s="400"/>
      <c r="J101" s="400"/>
      <c r="K101" s="400"/>
      <c r="L101" s="400"/>
      <c r="M101" s="400"/>
      <c r="N101" s="400"/>
      <c r="O101" s="400"/>
      <c r="P101" s="400"/>
      <c r="Q101" s="400"/>
      <c r="R101" s="400"/>
    </row>
    <row r="102" spans="1:18" s="51" customFormat="1">
      <c r="A102" s="49"/>
      <c r="B102" s="490">
        <f>'1.  LRAMVA Summary'!B42</f>
        <v>0</v>
      </c>
      <c r="C102" s="900">
        <f>'2. LRAMVA Threshold'!P57</f>
        <v>0</v>
      </c>
      <c r="D102" s="34"/>
      <c r="E102" s="34"/>
      <c r="F102" s="34"/>
      <c r="G102" s="34"/>
      <c r="H102" s="34"/>
      <c r="I102" s="34"/>
      <c r="J102" s="34"/>
      <c r="K102" s="34"/>
      <c r="L102" s="34"/>
      <c r="M102" s="34"/>
      <c r="N102" s="34"/>
      <c r="O102" s="34"/>
      <c r="P102" s="34"/>
      <c r="Q102" s="34"/>
      <c r="R102" s="34"/>
    </row>
    <row r="103" spans="1:18" outlineLevel="1">
      <c r="B103" s="438" t="s">
        <v>294</v>
      </c>
      <c r="C103" s="901"/>
      <c r="D103" s="34"/>
      <c r="E103" s="34"/>
      <c r="F103" s="34"/>
      <c r="G103" s="34"/>
      <c r="H103" s="34"/>
      <c r="I103" s="34"/>
      <c r="J103" s="34"/>
      <c r="K103" s="34"/>
      <c r="L103" s="34"/>
      <c r="M103" s="34"/>
      <c r="N103" s="34"/>
      <c r="O103" s="34"/>
      <c r="P103" s="34"/>
      <c r="Q103" s="34"/>
      <c r="R103" s="34"/>
    </row>
    <row r="104" spans="1:18" outlineLevel="1">
      <c r="B104" s="438" t="s">
        <v>295</v>
      </c>
      <c r="C104" s="901"/>
      <c r="D104" s="34"/>
      <c r="E104" s="34"/>
      <c r="F104" s="34"/>
      <c r="G104" s="34"/>
      <c r="H104" s="34"/>
      <c r="I104" s="34"/>
      <c r="J104" s="34"/>
      <c r="K104" s="34"/>
      <c r="L104" s="34"/>
      <c r="M104" s="34"/>
      <c r="N104" s="34"/>
      <c r="O104" s="34"/>
      <c r="P104" s="34"/>
      <c r="Q104" s="34"/>
      <c r="R104" s="34"/>
    </row>
    <row r="105" spans="1:18" outlineLevel="1">
      <c r="B105" s="438" t="s">
        <v>296</v>
      </c>
      <c r="C105" s="901"/>
      <c r="D105" s="34"/>
      <c r="E105" s="34"/>
      <c r="F105" s="34"/>
      <c r="G105" s="34"/>
      <c r="H105" s="34"/>
      <c r="I105" s="34"/>
      <c r="J105" s="34"/>
      <c r="K105" s="34"/>
      <c r="L105" s="34"/>
      <c r="M105" s="34"/>
      <c r="N105" s="34"/>
      <c r="O105" s="34"/>
      <c r="P105" s="34"/>
      <c r="Q105" s="34"/>
      <c r="R105" s="34"/>
    </row>
    <row r="106" spans="1:18">
      <c r="B106" s="438" t="s">
        <v>297</v>
      </c>
      <c r="C106" s="902"/>
      <c r="D106" s="52">
        <f>SUM(D102:D105)</f>
        <v>0</v>
      </c>
      <c r="E106" s="52">
        <f>SUM(E102:E105)</f>
        <v>0</v>
      </c>
      <c r="F106" s="52">
        <f>SUM(F102:F105)</f>
        <v>0</v>
      </c>
      <c r="G106" s="52">
        <f t="shared" ref="G106:N106" si="62">SUM(G102:G105)</f>
        <v>0</v>
      </c>
      <c r="H106" s="52">
        <f t="shared" si="62"/>
        <v>0</v>
      </c>
      <c r="I106" s="52">
        <f t="shared" si="62"/>
        <v>0</v>
      </c>
      <c r="J106" s="52">
        <f t="shared" si="62"/>
        <v>0</v>
      </c>
      <c r="K106" s="52">
        <f t="shared" si="62"/>
        <v>0</v>
      </c>
      <c r="L106" s="52">
        <f t="shared" si="62"/>
        <v>0</v>
      </c>
      <c r="M106" s="52">
        <f t="shared" si="62"/>
        <v>0</v>
      </c>
      <c r="N106" s="52">
        <f t="shared" si="62"/>
        <v>0</v>
      </c>
      <c r="O106" s="52">
        <f t="shared" ref="O106:P106" si="63">SUM(O102:O105)</f>
        <v>0</v>
      </c>
      <c r="P106" s="52">
        <f t="shared" si="63"/>
        <v>0</v>
      </c>
      <c r="Q106" s="52">
        <f t="shared" ref="Q106:R106" si="64">SUM(Q102:Q105)</f>
        <v>0</v>
      </c>
      <c r="R106" s="52">
        <f t="shared" si="64"/>
        <v>0</v>
      </c>
    </row>
    <row r="107" spans="1:18">
      <c r="B107" s="406" t="s">
        <v>298</v>
      </c>
      <c r="C107" s="403"/>
      <c r="D107" s="56"/>
      <c r="E107" s="400">
        <f t="shared" ref="E107:M107" si="65">ROUND(SUM(D106*E16+E106*E17)/12,4)</f>
        <v>0</v>
      </c>
      <c r="F107" s="400">
        <f t="shared" si="65"/>
        <v>0</v>
      </c>
      <c r="G107" s="400">
        <f t="shared" si="65"/>
        <v>0</v>
      </c>
      <c r="H107" s="400">
        <f t="shared" si="65"/>
        <v>0</v>
      </c>
      <c r="I107" s="400">
        <f t="shared" si="65"/>
        <v>0</v>
      </c>
      <c r="J107" s="400">
        <f t="shared" si="65"/>
        <v>0</v>
      </c>
      <c r="K107" s="400">
        <f t="shared" si="65"/>
        <v>0</v>
      </c>
      <c r="L107" s="400">
        <f t="shared" si="65"/>
        <v>0</v>
      </c>
      <c r="M107" s="400">
        <f t="shared" si="65"/>
        <v>0</v>
      </c>
      <c r="N107" s="400">
        <f>ROUND(SUM(M106*N16+N106*N17)/12,4)</f>
        <v>0</v>
      </c>
      <c r="O107" s="400">
        <f t="shared" ref="O107:R107" si="66">ROUND(SUM(N106*O16+O106*O17)/12,4)</f>
        <v>0</v>
      </c>
      <c r="P107" s="400">
        <f t="shared" si="66"/>
        <v>0</v>
      </c>
      <c r="Q107" s="400">
        <f t="shared" si="66"/>
        <v>0</v>
      </c>
      <c r="R107" s="400">
        <f t="shared" si="66"/>
        <v>0</v>
      </c>
    </row>
    <row r="108" spans="1:18">
      <c r="B108" s="397"/>
      <c r="C108" s="403"/>
      <c r="D108" s="56"/>
      <c r="E108" s="400"/>
      <c r="F108" s="400"/>
      <c r="G108" s="400"/>
      <c r="H108" s="400"/>
      <c r="I108" s="400"/>
      <c r="J108" s="400"/>
      <c r="K108" s="400"/>
      <c r="L108" s="400"/>
      <c r="M108" s="400"/>
      <c r="N108" s="400"/>
      <c r="O108" s="400"/>
      <c r="P108" s="400"/>
      <c r="Q108" s="400"/>
      <c r="R108" s="400"/>
    </row>
    <row r="109" spans="1:18" s="51" customFormat="1">
      <c r="A109" s="49"/>
      <c r="B109" s="490">
        <f>'1.  LRAMVA Summary'!B43</f>
        <v>0</v>
      </c>
      <c r="C109" s="900">
        <f>'2. LRAMVA Threshold'!Q57</f>
        <v>0</v>
      </c>
      <c r="D109" s="34"/>
      <c r="E109" s="34"/>
      <c r="F109" s="34"/>
      <c r="G109" s="34"/>
      <c r="H109" s="34"/>
      <c r="I109" s="34"/>
      <c r="J109" s="34"/>
      <c r="K109" s="34"/>
      <c r="L109" s="34"/>
      <c r="M109" s="34"/>
      <c r="N109" s="34"/>
      <c r="O109" s="34"/>
      <c r="P109" s="34"/>
      <c r="Q109" s="34"/>
      <c r="R109" s="34"/>
    </row>
    <row r="110" spans="1:18" outlineLevel="1">
      <c r="B110" s="438" t="s">
        <v>294</v>
      </c>
      <c r="C110" s="901"/>
      <c r="D110" s="34"/>
      <c r="E110" s="34"/>
      <c r="F110" s="34"/>
      <c r="G110" s="34"/>
      <c r="H110" s="34"/>
      <c r="I110" s="34"/>
      <c r="J110" s="34"/>
      <c r="K110" s="34"/>
      <c r="L110" s="34"/>
      <c r="M110" s="34"/>
      <c r="N110" s="34"/>
      <c r="O110" s="34"/>
      <c r="P110" s="34"/>
      <c r="Q110" s="34"/>
      <c r="R110" s="34"/>
    </row>
    <row r="111" spans="1:18" outlineLevel="1">
      <c r="B111" s="438" t="s">
        <v>295</v>
      </c>
      <c r="C111" s="901"/>
      <c r="D111" s="34"/>
      <c r="E111" s="34"/>
      <c r="F111" s="34"/>
      <c r="G111" s="34"/>
      <c r="H111" s="34"/>
      <c r="I111" s="34"/>
      <c r="J111" s="34"/>
      <c r="K111" s="34"/>
      <c r="L111" s="34"/>
      <c r="M111" s="34"/>
      <c r="N111" s="34"/>
      <c r="O111" s="34"/>
      <c r="P111" s="34"/>
      <c r="Q111" s="34"/>
      <c r="R111" s="34"/>
    </row>
    <row r="112" spans="1:18" outlineLevel="1">
      <c r="B112" s="438" t="s">
        <v>296</v>
      </c>
      <c r="C112" s="901"/>
      <c r="D112" s="34"/>
      <c r="E112" s="34"/>
      <c r="F112" s="34"/>
      <c r="G112" s="34"/>
      <c r="H112" s="34"/>
      <c r="I112" s="34"/>
      <c r="J112" s="34"/>
      <c r="K112" s="34"/>
      <c r="L112" s="34"/>
      <c r="M112" s="34"/>
      <c r="N112" s="34"/>
      <c r="O112" s="34"/>
      <c r="P112" s="34"/>
      <c r="Q112" s="34"/>
      <c r="R112" s="34"/>
    </row>
    <row r="113" spans="1:19">
      <c r="B113" s="438" t="s">
        <v>297</v>
      </c>
      <c r="C113" s="902"/>
      <c r="D113" s="52">
        <f>SUM(D109:D112)</f>
        <v>0</v>
      </c>
      <c r="E113" s="52">
        <f>SUM(E109:E112)</f>
        <v>0</v>
      </c>
      <c r="F113" s="52">
        <f>SUM(F109:F112)</f>
        <v>0</v>
      </c>
      <c r="G113" s="52">
        <f>SUM(G109:G112)</f>
        <v>0</v>
      </c>
      <c r="H113" s="52">
        <f t="shared" ref="H113:N113" si="67">SUM(H109:H112)</f>
        <v>0</v>
      </c>
      <c r="I113" s="52">
        <f t="shared" si="67"/>
        <v>0</v>
      </c>
      <c r="J113" s="52">
        <f t="shared" si="67"/>
        <v>0</v>
      </c>
      <c r="K113" s="52">
        <f t="shared" si="67"/>
        <v>0</v>
      </c>
      <c r="L113" s="52">
        <f t="shared" si="67"/>
        <v>0</v>
      </c>
      <c r="M113" s="52">
        <f t="shared" si="67"/>
        <v>0</v>
      </c>
      <c r="N113" s="52">
        <f t="shared" si="67"/>
        <v>0</v>
      </c>
      <c r="O113" s="52">
        <f t="shared" ref="O113:P113" si="68">SUM(O109:O112)</f>
        <v>0</v>
      </c>
      <c r="P113" s="52">
        <f t="shared" si="68"/>
        <v>0</v>
      </c>
      <c r="Q113" s="52">
        <f t="shared" ref="Q113:R113" si="69">SUM(Q109:Q112)</f>
        <v>0</v>
      </c>
      <c r="R113" s="52">
        <f t="shared" si="69"/>
        <v>0</v>
      </c>
    </row>
    <row r="114" spans="1:19">
      <c r="B114" s="406" t="s">
        <v>298</v>
      </c>
      <c r="C114" s="403"/>
      <c r="D114" s="56"/>
      <c r="E114" s="400">
        <f t="shared" ref="E114:M114" si="70">ROUND(SUM(D113*E16+E113*E17)/12,4)</f>
        <v>0</v>
      </c>
      <c r="F114" s="400">
        <f t="shared" si="70"/>
        <v>0</v>
      </c>
      <c r="G114" s="400">
        <f t="shared" si="70"/>
        <v>0</v>
      </c>
      <c r="H114" s="400">
        <f t="shared" si="70"/>
        <v>0</v>
      </c>
      <c r="I114" s="400">
        <f t="shared" si="70"/>
        <v>0</v>
      </c>
      <c r="J114" s="400">
        <f t="shared" si="70"/>
        <v>0</v>
      </c>
      <c r="K114" s="400">
        <f t="shared" si="70"/>
        <v>0</v>
      </c>
      <c r="L114" s="400">
        <f t="shared" si="70"/>
        <v>0</v>
      </c>
      <c r="M114" s="400">
        <f t="shared" si="70"/>
        <v>0</v>
      </c>
      <c r="N114" s="400">
        <f>ROUND(SUM(M113*N16+N113*N17)/12,4)</f>
        <v>0</v>
      </c>
      <c r="O114" s="400">
        <f t="shared" ref="O114:R114" si="71">ROUND(SUM(N113*O16+O113*O17)/12,4)</f>
        <v>0</v>
      </c>
      <c r="P114" s="400">
        <f t="shared" si="71"/>
        <v>0</v>
      </c>
      <c r="Q114" s="400">
        <f t="shared" si="71"/>
        <v>0</v>
      </c>
      <c r="R114" s="400">
        <f t="shared" si="71"/>
        <v>0</v>
      </c>
    </row>
    <row r="115" spans="1:19" s="3" customFormat="1">
      <c r="A115" s="4"/>
      <c r="B115" s="58"/>
      <c r="C115" s="63"/>
      <c r="D115" s="59"/>
      <c r="E115" s="59"/>
      <c r="F115" s="59"/>
      <c r="G115" s="59"/>
      <c r="H115" s="59"/>
      <c r="I115" s="59"/>
      <c r="J115" s="59"/>
      <c r="K115" s="408"/>
      <c r="L115" s="409"/>
      <c r="M115" s="409"/>
      <c r="N115" s="409"/>
      <c r="O115" s="409"/>
      <c r="P115" s="409"/>
      <c r="Q115" s="409"/>
      <c r="R115" s="409"/>
    </row>
    <row r="116" spans="1:19" s="3" customFormat="1" ht="21" customHeight="1">
      <c r="A116" s="4"/>
      <c r="B116" s="410" t="s">
        <v>299</v>
      </c>
      <c r="C116" s="76"/>
      <c r="D116" s="411"/>
      <c r="E116" s="411"/>
      <c r="F116" s="411"/>
      <c r="G116" s="411"/>
      <c r="H116" s="411"/>
      <c r="I116" s="411"/>
      <c r="J116" s="411"/>
      <c r="K116" s="411"/>
      <c r="L116" s="411"/>
      <c r="M116" s="411"/>
      <c r="N116" s="411"/>
      <c r="O116" s="411"/>
      <c r="P116" s="411"/>
      <c r="Q116" s="411"/>
      <c r="R116" s="411"/>
    </row>
    <row r="119" spans="1:19" ht="15.6">
      <c r="B119" s="91" t="s">
        <v>300</v>
      </c>
    </row>
    <row r="120" spans="1:19" ht="75.75" customHeight="1">
      <c r="B120" s="903" t="s">
        <v>301</v>
      </c>
      <c r="C120" s="903"/>
      <c r="D120" s="903"/>
      <c r="E120" s="903"/>
      <c r="F120" s="903"/>
      <c r="G120" s="903"/>
      <c r="H120" s="903"/>
      <c r="I120" s="903"/>
      <c r="J120" s="903"/>
      <c r="K120" s="903"/>
      <c r="L120" s="903"/>
      <c r="M120" s="903"/>
      <c r="N120" s="903"/>
      <c r="O120" s="903"/>
      <c r="P120" s="903"/>
      <c r="Q120" s="903"/>
    </row>
    <row r="121" spans="1:19" ht="9" customHeight="1">
      <c r="B121" s="91"/>
    </row>
    <row r="122" spans="1:19" ht="63.75" customHeight="1">
      <c r="B122" s="200" t="s">
        <v>100</v>
      </c>
      <c r="C122" s="200" t="str">
        <f>'1.  LRAMVA Summary'!D53</f>
        <v>Residential</v>
      </c>
      <c r="D122" s="200" t="str">
        <f>'1.  LRAMVA Summary'!E53</f>
        <v>GS&lt;50 kW</v>
      </c>
      <c r="E122" s="200" t="str">
        <f>'1.  LRAMVA Summary'!F53</f>
        <v>GS 50 TO 1,499 KW</v>
      </c>
      <c r="F122" s="200" t="str">
        <f>'1.  LRAMVA Summary'!G53</f>
        <v>GS 1,500 TO 4,999</v>
      </c>
      <c r="G122" s="200" t="str">
        <f>'1.  LRAMVA Summary'!H53</f>
        <v>Large User</v>
      </c>
      <c r="H122" s="200" t="str">
        <f>'1.  LRAMVA Summary'!I53</f>
        <v>Unmetered Scattered Load</v>
      </c>
      <c r="I122" s="200" t="str">
        <f>'1.  LRAMVA Summary'!J53</f>
        <v>Streetlighting</v>
      </c>
      <c r="J122" s="200" t="str">
        <f>'1.  LRAMVA Summary'!K53</f>
        <v/>
      </c>
      <c r="K122" s="200" t="str">
        <f>'1.  LRAMVA Summary'!L53</f>
        <v/>
      </c>
      <c r="L122" s="200" t="str">
        <f>'1.  LRAMVA Summary'!M53</f>
        <v/>
      </c>
      <c r="M122" s="200" t="str">
        <f>'1.  LRAMVA Summary'!N53</f>
        <v/>
      </c>
      <c r="N122" s="200" t="str">
        <f>'1.  LRAMVA Summary'!O53</f>
        <v/>
      </c>
      <c r="O122" s="200" t="str">
        <f>'1.  LRAMVA Summary'!P53</f>
        <v/>
      </c>
      <c r="P122" s="200" t="str">
        <f>'1.  LRAMVA Summary'!Q53</f>
        <v/>
      </c>
      <c r="Q122" s="200"/>
      <c r="R122" s="200" t="str">
        <f>'1.  LRAMVA Summary'!R53</f>
        <v>Total</v>
      </c>
    </row>
    <row r="123" spans="1:19">
      <c r="A123" s="70"/>
      <c r="B123" s="473"/>
      <c r="C123" s="474" t="str">
        <f>'1.  LRAMVA Summary'!D54</f>
        <v>kWh</v>
      </c>
      <c r="D123" s="474" t="str">
        <f>'1.  LRAMVA Summary'!E54</f>
        <v>kWh</v>
      </c>
      <c r="E123" s="474" t="str">
        <f>'1.  LRAMVA Summary'!F54</f>
        <v>kW</v>
      </c>
      <c r="F123" s="474" t="str">
        <f>'1.  LRAMVA Summary'!G54</f>
        <v>KW</v>
      </c>
      <c r="G123" s="474" t="str">
        <f>'1.  LRAMVA Summary'!H54</f>
        <v>kW</v>
      </c>
      <c r="H123" s="474" t="str">
        <f>'1.  LRAMVA Summary'!I54</f>
        <v>kWh</v>
      </c>
      <c r="I123" s="474" t="str">
        <f>'1.  LRAMVA Summary'!J54</f>
        <v>kW</v>
      </c>
      <c r="J123" s="474">
        <f>'1.  LRAMVA Summary'!K54</f>
        <v>0</v>
      </c>
      <c r="K123" s="474">
        <f>'1.  LRAMVA Summary'!L54</f>
        <v>0</v>
      </c>
      <c r="L123" s="474">
        <f>'1.  LRAMVA Summary'!M54</f>
        <v>0</v>
      </c>
      <c r="M123" s="474">
        <f>'1.  LRAMVA Summary'!N54</f>
        <v>0</v>
      </c>
      <c r="N123" s="474">
        <f>'1.  LRAMVA Summary'!O54</f>
        <v>0</v>
      </c>
      <c r="O123" s="474">
        <f>'1.  LRAMVA Summary'!P54</f>
        <v>0</v>
      </c>
      <c r="P123" s="475">
        <f>'1.  LRAMVA Summary'!Q54</f>
        <v>0</v>
      </c>
      <c r="Q123" s="475">
        <f>'1.  LRAMVA Summary'!R54</f>
        <v>0</v>
      </c>
      <c r="R123" s="475">
        <f>'1.  LRAMVA Summary'!S54</f>
        <v>0</v>
      </c>
    </row>
    <row r="124" spans="1:19">
      <c r="B124" s="708">
        <v>2011</v>
      </c>
      <c r="C124" s="703">
        <f>HLOOKUP(B124,$E$15:$R$114,9,FALSE)</f>
        <v>0</v>
      </c>
      <c r="D124" s="697">
        <f>HLOOKUP(B124,$E$15:$R$114,16,FALSE)</f>
        <v>0</v>
      </c>
      <c r="E124" s="698">
        <f>HLOOKUP(B124,$E$15:$R$114,23,FALSE)</f>
        <v>0</v>
      </c>
      <c r="F124" s="697">
        <f>HLOOKUP(B124,$E$15:$R$114,30,FALSE)</f>
        <v>0</v>
      </c>
      <c r="G124" s="698">
        <f>HLOOKUP(B124,$E$15:$R$114,37,FALSE)</f>
        <v>0</v>
      </c>
      <c r="H124" s="697">
        <f>HLOOKUP(B124,$E$15:$R$114,44,FALSE)</f>
        <v>0</v>
      </c>
      <c r="I124" s="698">
        <f>HLOOKUP(B124,$E$15:$R$114,51,FALSE)</f>
        <v>0</v>
      </c>
      <c r="J124" s="698">
        <f>HLOOKUP(B124,$E$15:$R$114,58,FALSE)</f>
        <v>0</v>
      </c>
      <c r="K124" s="698">
        <f>HLOOKUP(B124,$E$15:$R$114,65,FALSE)</f>
        <v>0</v>
      </c>
      <c r="L124" s="698">
        <f>HLOOKUP(B124,$E$15:$R$114,72,FALSE)</f>
        <v>0</v>
      </c>
      <c r="M124" s="698">
        <f>HLOOKUP(B124,$E$15:$R$114,79,FALSE)</f>
        <v>0</v>
      </c>
      <c r="N124" s="698">
        <f>HLOOKUP(B124,$E$15:$R$114,86,FALSE)</f>
        <v>0</v>
      </c>
      <c r="O124" s="698">
        <f>HLOOKUP(B124,$E$15:$R$114,93,FALSE)</f>
        <v>0</v>
      </c>
      <c r="P124" s="713">
        <f>HLOOKUP(B124,$E$15:$R$114,100,FALSE)</f>
        <v>0</v>
      </c>
      <c r="Q124" s="548">
        <f>HLOOKUP(B124,$E$15:$R$114,100,FALSE)</f>
        <v>0</v>
      </c>
      <c r="R124" s="548">
        <f>HLOOKUP(B124,$E$15:$R$114,100,FALSE)</f>
        <v>0</v>
      </c>
    </row>
    <row r="125" spans="1:19">
      <c r="B125" s="709">
        <v>2012</v>
      </c>
      <c r="C125" s="704">
        <f t="shared" ref="C125:C137" si="72">HLOOKUP(B125,$E$15:$R$114,9,FALSE)</f>
        <v>0</v>
      </c>
      <c r="D125" s="696">
        <f t="shared" ref="D125:D137" si="73">HLOOKUP(B125,$E$15:$R$114,16,FALSE)</f>
        <v>0</v>
      </c>
      <c r="E125" s="693">
        <f t="shared" ref="E125:E137" si="74">HLOOKUP(B125,$E$15:$R$114,23,FALSE)</f>
        <v>0</v>
      </c>
      <c r="F125" s="696">
        <f t="shared" ref="F125:F137" si="75">HLOOKUP(B125,$E$15:$R$114,30,FALSE)</f>
        <v>0</v>
      </c>
      <c r="G125" s="693">
        <f t="shared" ref="G125:G137" si="76">HLOOKUP(B125,$E$15:$R$114,37,FALSE)</f>
        <v>0</v>
      </c>
      <c r="H125" s="696">
        <f t="shared" ref="H125:H137" si="77">HLOOKUP(B125,$E$15:$R$114,44,FALSE)</f>
        <v>0</v>
      </c>
      <c r="I125" s="693">
        <f t="shared" ref="I125:I137" si="78">HLOOKUP(B125,$E$15:$R$114,51,FALSE)</f>
        <v>0</v>
      </c>
      <c r="J125" s="693">
        <f t="shared" ref="J125:J137" si="79">HLOOKUP(B125,$E$15:$R$114,58,FALSE)</f>
        <v>0</v>
      </c>
      <c r="K125" s="693">
        <f t="shared" ref="K125:K137" si="80">HLOOKUP(B125,$E$15:$R$114,65,FALSE)</f>
        <v>0</v>
      </c>
      <c r="L125" s="693">
        <f t="shared" ref="L125:L137" si="81">HLOOKUP(B125,$E$15:$R$114,72,FALSE)</f>
        <v>0</v>
      </c>
      <c r="M125" s="693">
        <f t="shared" ref="M125:M137" si="82">HLOOKUP(B125,$E$15:$R$114,79,FALSE)</f>
        <v>0</v>
      </c>
      <c r="N125" s="693">
        <f t="shared" ref="N125:N137" si="83">HLOOKUP(B125,$E$15:$R$114,86,FALSE)</f>
        <v>0</v>
      </c>
      <c r="O125" s="693">
        <f t="shared" ref="O125:O137" si="84">HLOOKUP(B125,$E$15:$R$114,93,FALSE)</f>
        <v>0</v>
      </c>
      <c r="P125" s="714">
        <f t="shared" ref="P125:P137" si="85">HLOOKUP(B125,$E$15:$R$114,100,FALSE)</f>
        <v>0</v>
      </c>
      <c r="Q125" s="550">
        <f t="shared" ref="Q125:Q137" si="86">HLOOKUP(B125,$E$15:$R$114,100,FALSE)</f>
        <v>0</v>
      </c>
      <c r="R125" s="634">
        <f t="shared" ref="R125:R137" si="87">HLOOKUP(B125,$E$15:$R$114,100,FALSE)</f>
        <v>0</v>
      </c>
    </row>
    <row r="126" spans="1:19">
      <c r="B126" s="709">
        <v>2013</v>
      </c>
      <c r="C126" s="705">
        <f t="shared" si="72"/>
        <v>0</v>
      </c>
      <c r="D126" s="633">
        <f t="shared" si="73"/>
        <v>0</v>
      </c>
      <c r="E126" s="634">
        <f t="shared" si="74"/>
        <v>0</v>
      </c>
      <c r="F126" s="633">
        <f t="shared" si="75"/>
        <v>0</v>
      </c>
      <c r="G126" s="634">
        <f t="shared" si="76"/>
        <v>0</v>
      </c>
      <c r="H126" s="633">
        <f t="shared" si="77"/>
        <v>0</v>
      </c>
      <c r="I126" s="634">
        <f t="shared" si="78"/>
        <v>0</v>
      </c>
      <c r="J126" s="634">
        <f t="shared" si="79"/>
        <v>0</v>
      </c>
      <c r="K126" s="634">
        <f t="shared" si="80"/>
        <v>0</v>
      </c>
      <c r="L126" s="634">
        <f t="shared" si="81"/>
        <v>0</v>
      </c>
      <c r="M126" s="634">
        <f t="shared" si="82"/>
        <v>0</v>
      </c>
      <c r="N126" s="634">
        <f t="shared" si="83"/>
        <v>0</v>
      </c>
      <c r="O126" s="634">
        <f t="shared" si="84"/>
        <v>0</v>
      </c>
      <c r="P126" s="715">
        <f t="shared" si="85"/>
        <v>0</v>
      </c>
      <c r="Q126" s="550">
        <f t="shared" si="86"/>
        <v>0</v>
      </c>
      <c r="R126" s="693">
        <f t="shared" si="87"/>
        <v>0</v>
      </c>
      <c r="S126" s="718"/>
    </row>
    <row r="127" spans="1:19">
      <c r="B127" s="709">
        <v>2014</v>
      </c>
      <c r="C127" s="705">
        <f t="shared" si="72"/>
        <v>0</v>
      </c>
      <c r="D127" s="633">
        <f t="shared" si="73"/>
        <v>0</v>
      </c>
      <c r="E127" s="634">
        <f t="shared" si="74"/>
        <v>0</v>
      </c>
      <c r="F127" s="633">
        <f t="shared" si="75"/>
        <v>0</v>
      </c>
      <c r="G127" s="634">
        <f t="shared" si="76"/>
        <v>0</v>
      </c>
      <c r="H127" s="633">
        <f t="shared" si="77"/>
        <v>0</v>
      </c>
      <c r="I127" s="634">
        <f t="shared" si="78"/>
        <v>0</v>
      </c>
      <c r="J127" s="634">
        <f t="shared" si="79"/>
        <v>0</v>
      </c>
      <c r="K127" s="634">
        <f t="shared" si="80"/>
        <v>0</v>
      </c>
      <c r="L127" s="634">
        <f t="shared" si="81"/>
        <v>0</v>
      </c>
      <c r="M127" s="634">
        <f t="shared" si="82"/>
        <v>0</v>
      </c>
      <c r="N127" s="634">
        <f t="shared" si="83"/>
        <v>0</v>
      </c>
      <c r="O127" s="634">
        <f t="shared" si="84"/>
        <v>0</v>
      </c>
      <c r="P127" s="715">
        <f t="shared" si="85"/>
        <v>0</v>
      </c>
      <c r="Q127" s="550">
        <f t="shared" si="86"/>
        <v>0</v>
      </c>
      <c r="R127" s="550">
        <f t="shared" si="87"/>
        <v>0</v>
      </c>
    </row>
    <row r="128" spans="1:19">
      <c r="B128" s="709">
        <v>2015</v>
      </c>
      <c r="C128" s="705">
        <f t="shared" si="72"/>
        <v>0</v>
      </c>
      <c r="D128" s="633">
        <f t="shared" si="73"/>
        <v>0</v>
      </c>
      <c r="E128" s="634">
        <f t="shared" si="74"/>
        <v>0</v>
      </c>
      <c r="F128" s="633">
        <f t="shared" si="75"/>
        <v>0</v>
      </c>
      <c r="G128" s="634">
        <f t="shared" si="76"/>
        <v>0</v>
      </c>
      <c r="H128" s="633">
        <f t="shared" si="77"/>
        <v>0</v>
      </c>
      <c r="I128" s="634">
        <f t="shared" si="78"/>
        <v>0</v>
      </c>
      <c r="J128" s="634">
        <f t="shared" si="79"/>
        <v>0</v>
      </c>
      <c r="K128" s="634">
        <f t="shared" si="80"/>
        <v>0</v>
      </c>
      <c r="L128" s="634">
        <f t="shared" si="81"/>
        <v>0</v>
      </c>
      <c r="M128" s="634">
        <f t="shared" si="82"/>
        <v>0</v>
      </c>
      <c r="N128" s="634">
        <f t="shared" si="83"/>
        <v>0</v>
      </c>
      <c r="O128" s="634">
        <f t="shared" si="84"/>
        <v>0</v>
      </c>
      <c r="P128" s="715">
        <f t="shared" si="85"/>
        <v>0</v>
      </c>
      <c r="Q128" s="634">
        <f t="shared" si="86"/>
        <v>0</v>
      </c>
      <c r="R128" s="550">
        <f t="shared" si="87"/>
        <v>0</v>
      </c>
    </row>
    <row r="129" spans="2:18">
      <c r="B129" s="709">
        <v>2016</v>
      </c>
      <c r="C129" s="705">
        <f t="shared" si="72"/>
        <v>0</v>
      </c>
      <c r="D129" s="633">
        <f t="shared" si="73"/>
        <v>0</v>
      </c>
      <c r="E129" s="634">
        <f t="shared" si="74"/>
        <v>0</v>
      </c>
      <c r="F129" s="633">
        <f t="shared" si="75"/>
        <v>0</v>
      </c>
      <c r="G129" s="634">
        <f t="shared" si="76"/>
        <v>0</v>
      </c>
      <c r="H129" s="633">
        <f t="shared" si="77"/>
        <v>0</v>
      </c>
      <c r="I129" s="634">
        <f t="shared" si="78"/>
        <v>0</v>
      </c>
      <c r="J129" s="634">
        <f t="shared" si="79"/>
        <v>0</v>
      </c>
      <c r="K129" s="634">
        <f t="shared" si="80"/>
        <v>0</v>
      </c>
      <c r="L129" s="634">
        <f t="shared" si="81"/>
        <v>0</v>
      </c>
      <c r="M129" s="634">
        <f t="shared" si="82"/>
        <v>0</v>
      </c>
      <c r="N129" s="634">
        <f t="shared" si="83"/>
        <v>0</v>
      </c>
      <c r="O129" s="634">
        <f t="shared" si="84"/>
        <v>0</v>
      </c>
      <c r="P129" s="715">
        <f t="shared" si="85"/>
        <v>0</v>
      </c>
      <c r="Q129" s="693">
        <f t="shared" si="86"/>
        <v>0</v>
      </c>
      <c r="R129" s="634">
        <f t="shared" si="87"/>
        <v>0</v>
      </c>
    </row>
    <row r="130" spans="2:18">
      <c r="B130" s="709">
        <v>2017</v>
      </c>
      <c r="C130" s="704">
        <f t="shared" si="72"/>
        <v>0</v>
      </c>
      <c r="D130" s="696">
        <f t="shared" si="73"/>
        <v>0</v>
      </c>
      <c r="E130" s="693">
        <f t="shared" si="74"/>
        <v>0</v>
      </c>
      <c r="F130" s="696">
        <f t="shared" si="75"/>
        <v>0</v>
      </c>
      <c r="G130" s="693">
        <f t="shared" si="76"/>
        <v>0</v>
      </c>
      <c r="H130" s="696">
        <f t="shared" si="77"/>
        <v>0</v>
      </c>
      <c r="I130" s="693">
        <f t="shared" si="78"/>
        <v>0</v>
      </c>
      <c r="J130" s="693">
        <f t="shared" si="79"/>
        <v>0</v>
      </c>
      <c r="K130" s="693">
        <f t="shared" si="80"/>
        <v>0</v>
      </c>
      <c r="L130" s="693">
        <f t="shared" si="81"/>
        <v>0</v>
      </c>
      <c r="M130" s="693">
        <f t="shared" si="82"/>
        <v>0</v>
      </c>
      <c r="N130" s="693">
        <f t="shared" si="83"/>
        <v>0</v>
      </c>
      <c r="O130" s="693">
        <f t="shared" si="84"/>
        <v>0</v>
      </c>
      <c r="P130" s="714">
        <f t="shared" si="85"/>
        <v>0</v>
      </c>
      <c r="Q130" s="716">
        <f t="shared" si="86"/>
        <v>0</v>
      </c>
      <c r="R130" s="634">
        <f t="shared" si="87"/>
        <v>0</v>
      </c>
    </row>
    <row r="131" spans="2:18">
      <c r="B131" s="709">
        <v>2018</v>
      </c>
      <c r="C131" s="706">
        <f t="shared" si="72"/>
        <v>0</v>
      </c>
      <c r="D131" s="549">
        <f t="shared" si="73"/>
        <v>0</v>
      </c>
      <c r="E131" s="550">
        <f t="shared" si="74"/>
        <v>0</v>
      </c>
      <c r="F131" s="549">
        <f t="shared" si="75"/>
        <v>0</v>
      </c>
      <c r="G131" s="550">
        <f t="shared" si="76"/>
        <v>0</v>
      </c>
      <c r="H131" s="549">
        <f t="shared" si="77"/>
        <v>0</v>
      </c>
      <c r="I131" s="550">
        <f t="shared" si="78"/>
        <v>0</v>
      </c>
      <c r="J131" s="550">
        <f t="shared" si="79"/>
        <v>0</v>
      </c>
      <c r="K131" s="550">
        <f t="shared" si="80"/>
        <v>0</v>
      </c>
      <c r="L131" s="550">
        <f t="shared" si="81"/>
        <v>0</v>
      </c>
      <c r="M131" s="550">
        <f t="shared" si="82"/>
        <v>0</v>
      </c>
      <c r="N131" s="550">
        <f t="shared" si="83"/>
        <v>0</v>
      </c>
      <c r="O131" s="550">
        <f t="shared" si="84"/>
        <v>0</v>
      </c>
      <c r="P131" s="716">
        <f t="shared" si="85"/>
        <v>0</v>
      </c>
      <c r="Q131" s="634">
        <f t="shared" si="86"/>
        <v>0</v>
      </c>
      <c r="R131" s="550">
        <f t="shared" si="87"/>
        <v>0</v>
      </c>
    </row>
    <row r="132" spans="2:18">
      <c r="B132" s="709">
        <v>2019</v>
      </c>
      <c r="C132" s="705">
        <f t="shared" si="72"/>
        <v>0</v>
      </c>
      <c r="D132" s="633">
        <f t="shared" si="73"/>
        <v>0</v>
      </c>
      <c r="E132" s="634">
        <f t="shared" si="74"/>
        <v>0</v>
      </c>
      <c r="F132" s="633">
        <f t="shared" si="75"/>
        <v>0</v>
      </c>
      <c r="G132" s="634">
        <f t="shared" si="76"/>
        <v>0</v>
      </c>
      <c r="H132" s="633">
        <f t="shared" si="77"/>
        <v>0</v>
      </c>
      <c r="I132" s="634">
        <f t="shared" si="78"/>
        <v>0</v>
      </c>
      <c r="J132" s="634">
        <f t="shared" si="79"/>
        <v>0</v>
      </c>
      <c r="K132" s="634">
        <f t="shared" si="80"/>
        <v>0</v>
      </c>
      <c r="L132" s="634">
        <f t="shared" si="81"/>
        <v>0</v>
      </c>
      <c r="M132" s="634">
        <f t="shared" si="82"/>
        <v>0</v>
      </c>
      <c r="N132" s="634">
        <f t="shared" si="83"/>
        <v>0</v>
      </c>
      <c r="O132" s="634">
        <f t="shared" si="84"/>
        <v>0</v>
      </c>
      <c r="P132" s="715">
        <f t="shared" si="85"/>
        <v>0</v>
      </c>
      <c r="Q132" s="693">
        <f t="shared" si="86"/>
        <v>0</v>
      </c>
      <c r="R132" s="550">
        <f t="shared" si="87"/>
        <v>0</v>
      </c>
    </row>
    <row r="133" spans="2:18">
      <c r="B133" s="709">
        <v>2020</v>
      </c>
      <c r="C133" s="704">
        <f t="shared" si="72"/>
        <v>0</v>
      </c>
      <c r="D133" s="696">
        <f t="shared" si="73"/>
        <v>2.5000000000000001E-2</v>
      </c>
      <c r="E133" s="693">
        <f t="shared" si="74"/>
        <v>4.8760000000000003</v>
      </c>
      <c r="F133" s="696">
        <f t="shared" si="75"/>
        <v>4.4561999999999999</v>
      </c>
      <c r="G133" s="693">
        <f t="shared" si="76"/>
        <v>4.2422000000000004</v>
      </c>
      <c r="H133" s="696">
        <f t="shared" si="77"/>
        <v>2.4199999999999999E-2</v>
      </c>
      <c r="I133" s="693">
        <f t="shared" si="78"/>
        <v>6.3414000000000001</v>
      </c>
      <c r="J133" s="693">
        <f t="shared" si="79"/>
        <v>0</v>
      </c>
      <c r="K133" s="693">
        <f t="shared" si="80"/>
        <v>0</v>
      </c>
      <c r="L133" s="693">
        <f t="shared" si="81"/>
        <v>0</v>
      </c>
      <c r="M133" s="693">
        <f t="shared" si="82"/>
        <v>0</v>
      </c>
      <c r="N133" s="693">
        <f t="shared" si="83"/>
        <v>0</v>
      </c>
      <c r="O133" s="693">
        <f t="shared" si="84"/>
        <v>0</v>
      </c>
      <c r="P133" s="714">
        <f t="shared" si="85"/>
        <v>0</v>
      </c>
      <c r="Q133" s="550">
        <f t="shared" si="86"/>
        <v>0</v>
      </c>
      <c r="R133" s="550">
        <f t="shared" si="87"/>
        <v>0</v>
      </c>
    </row>
    <row r="134" spans="2:18">
      <c r="B134" s="710">
        <v>2021</v>
      </c>
      <c r="C134" s="705">
        <f t="shared" si="72"/>
        <v>0</v>
      </c>
      <c r="D134" s="633">
        <f t="shared" si="73"/>
        <v>2.5600000000000001E-2</v>
      </c>
      <c r="E134" s="634">
        <f t="shared" si="74"/>
        <v>5.2904999999999998</v>
      </c>
      <c r="F134" s="633">
        <f t="shared" si="75"/>
        <v>4.8106</v>
      </c>
      <c r="G134" s="634">
        <f t="shared" si="76"/>
        <v>4.7117000000000004</v>
      </c>
      <c r="H134" s="633">
        <f t="shared" si="77"/>
        <v>2.5499999999999998E-2</v>
      </c>
      <c r="I134" s="634">
        <f t="shared" si="78"/>
        <v>6.6704999999999997</v>
      </c>
      <c r="J134" s="634">
        <f t="shared" si="79"/>
        <v>0</v>
      </c>
      <c r="K134" s="634">
        <f t="shared" si="80"/>
        <v>0</v>
      </c>
      <c r="L134" s="634">
        <f t="shared" si="81"/>
        <v>0</v>
      </c>
      <c r="M134" s="634">
        <f t="shared" si="82"/>
        <v>0</v>
      </c>
      <c r="N134" s="634">
        <f t="shared" si="83"/>
        <v>0</v>
      </c>
      <c r="O134" s="634">
        <f t="shared" si="84"/>
        <v>0</v>
      </c>
      <c r="P134" s="715">
        <f t="shared" si="85"/>
        <v>0</v>
      </c>
      <c r="Q134" s="550">
        <f t="shared" si="86"/>
        <v>0</v>
      </c>
      <c r="R134" s="634">
        <f t="shared" si="87"/>
        <v>0</v>
      </c>
    </row>
    <row r="135" spans="2:18">
      <c r="B135" s="711">
        <v>2022</v>
      </c>
      <c r="C135" s="705">
        <f t="shared" si="72"/>
        <v>0</v>
      </c>
      <c r="D135" s="633">
        <f t="shared" si="73"/>
        <v>2.7E-2</v>
      </c>
      <c r="E135" s="634">
        <f t="shared" si="74"/>
        <v>5.6422999999999996</v>
      </c>
      <c r="F135" s="633">
        <f t="shared" si="75"/>
        <v>5.1687000000000003</v>
      </c>
      <c r="G135" s="634">
        <f t="shared" si="76"/>
        <v>5.0761000000000003</v>
      </c>
      <c r="H135" s="633">
        <f t="shared" si="77"/>
        <v>2.76E-2</v>
      </c>
      <c r="I135" s="634">
        <f t="shared" si="78"/>
        <v>6.9763000000000002</v>
      </c>
      <c r="J135" s="634">
        <f t="shared" si="79"/>
        <v>0</v>
      </c>
      <c r="K135" s="634">
        <f t="shared" si="80"/>
        <v>0</v>
      </c>
      <c r="L135" s="634">
        <f t="shared" si="81"/>
        <v>0</v>
      </c>
      <c r="M135" s="634">
        <f t="shared" si="82"/>
        <v>0</v>
      </c>
      <c r="N135" s="634">
        <f t="shared" si="83"/>
        <v>0</v>
      </c>
      <c r="O135" s="634">
        <f t="shared" si="84"/>
        <v>0</v>
      </c>
      <c r="P135" s="715">
        <f t="shared" si="85"/>
        <v>0</v>
      </c>
      <c r="Q135" s="550">
        <f t="shared" si="86"/>
        <v>0</v>
      </c>
      <c r="R135" s="634">
        <f t="shared" si="87"/>
        <v>0</v>
      </c>
    </row>
    <row r="136" spans="2:18">
      <c r="B136" s="709">
        <v>2023</v>
      </c>
      <c r="C136" s="707">
        <f t="shared" si="72"/>
        <v>0</v>
      </c>
      <c r="D136" s="701">
        <f t="shared" si="73"/>
        <v>2.8299999999999999E-2</v>
      </c>
      <c r="E136" s="702">
        <f t="shared" si="74"/>
        <v>5.9844999999999997</v>
      </c>
      <c r="F136" s="701">
        <f t="shared" si="75"/>
        <v>5.5121000000000002</v>
      </c>
      <c r="G136" s="702">
        <f t="shared" si="76"/>
        <v>5.431</v>
      </c>
      <c r="H136" s="701">
        <f t="shared" si="77"/>
        <v>2.9700000000000001E-2</v>
      </c>
      <c r="I136" s="702">
        <f t="shared" si="78"/>
        <v>7.3273000000000001</v>
      </c>
      <c r="J136" s="702">
        <f t="shared" si="79"/>
        <v>0</v>
      </c>
      <c r="K136" s="702">
        <f t="shared" si="80"/>
        <v>0</v>
      </c>
      <c r="L136" s="702">
        <f t="shared" si="81"/>
        <v>0</v>
      </c>
      <c r="M136" s="702">
        <f t="shared" si="82"/>
        <v>0</v>
      </c>
      <c r="N136" s="702">
        <f t="shared" si="83"/>
        <v>0</v>
      </c>
      <c r="O136" s="702">
        <f t="shared" si="84"/>
        <v>0</v>
      </c>
      <c r="P136" s="717">
        <f t="shared" si="85"/>
        <v>0</v>
      </c>
      <c r="Q136" s="550">
        <f t="shared" si="86"/>
        <v>0</v>
      </c>
      <c r="R136" s="634">
        <f t="shared" si="87"/>
        <v>0</v>
      </c>
    </row>
    <row r="137" spans="2:18">
      <c r="B137" s="712">
        <v>2024</v>
      </c>
      <c r="C137" s="704">
        <f t="shared" si="72"/>
        <v>0</v>
      </c>
      <c r="D137" s="699">
        <f t="shared" si="73"/>
        <v>0</v>
      </c>
      <c r="E137" s="700">
        <f t="shared" si="74"/>
        <v>0</v>
      </c>
      <c r="F137" s="743">
        <f t="shared" si="75"/>
        <v>0</v>
      </c>
      <c r="G137" s="700">
        <f t="shared" si="76"/>
        <v>0</v>
      </c>
      <c r="H137" s="743">
        <f t="shared" si="77"/>
        <v>0</v>
      </c>
      <c r="I137" s="700">
        <f t="shared" si="78"/>
        <v>0</v>
      </c>
      <c r="J137" s="700">
        <f t="shared" si="79"/>
        <v>0</v>
      </c>
      <c r="K137" s="700">
        <f t="shared" si="80"/>
        <v>0</v>
      </c>
      <c r="L137" s="700">
        <f t="shared" si="81"/>
        <v>0</v>
      </c>
      <c r="M137" s="700">
        <f t="shared" si="82"/>
        <v>0</v>
      </c>
      <c r="N137" s="700">
        <f t="shared" si="83"/>
        <v>0</v>
      </c>
      <c r="O137" s="700">
        <f t="shared" si="84"/>
        <v>0</v>
      </c>
      <c r="P137" s="744">
        <f t="shared" si="85"/>
        <v>0</v>
      </c>
      <c r="Q137" s="694">
        <f t="shared" si="86"/>
        <v>0</v>
      </c>
      <c r="R137" s="700">
        <f t="shared" si="87"/>
        <v>0</v>
      </c>
    </row>
    <row r="138" spans="2:18" ht="18.75" customHeight="1">
      <c r="B138" s="410" t="s">
        <v>302</v>
      </c>
      <c r="C138" s="669"/>
      <c r="D138" s="486"/>
      <c r="E138" s="487"/>
      <c r="F138" s="486"/>
      <c r="G138" s="486"/>
      <c r="H138" s="486"/>
      <c r="I138" s="486"/>
      <c r="J138" s="486"/>
      <c r="K138" s="486"/>
      <c r="L138" s="486"/>
      <c r="M138" s="486"/>
      <c r="N138" s="486"/>
      <c r="O138" s="486"/>
      <c r="P138" s="486"/>
      <c r="Q138" s="719"/>
      <c r="R138" s="486"/>
    </row>
    <row r="140" spans="2:18">
      <c r="B140" s="480" t="s">
        <v>257</v>
      </c>
    </row>
  </sheetData>
  <sheetProtection formatCells="0" formatColumns="0" formatRows="0" insertColumns="0" insertRows="0" insertHyperlinks="0" deleteColumns="0" deleteRows="0" sort="0" autoFilter="0" pivotTables="0"/>
  <mergeCells count="19">
    <mergeCell ref="B120:Q120"/>
    <mergeCell ref="B4:B6"/>
    <mergeCell ref="C15:C17"/>
    <mergeCell ref="C46:C50"/>
    <mergeCell ref="C53:C57"/>
    <mergeCell ref="C60:C64"/>
    <mergeCell ref="C18:C22"/>
    <mergeCell ref="C25:C29"/>
    <mergeCell ref="C32:C36"/>
    <mergeCell ref="C39:C43"/>
    <mergeCell ref="C6:D6"/>
    <mergeCell ref="C102:C106"/>
    <mergeCell ref="B12:O12"/>
    <mergeCell ref="C109:C113"/>
    <mergeCell ref="C67:C71"/>
    <mergeCell ref="C74:C78"/>
    <mergeCell ref="C81:C85"/>
    <mergeCell ref="C88:C92"/>
    <mergeCell ref="C95:C99"/>
  </mergeCells>
  <hyperlinks>
    <hyperlink ref="C8" location="Table_3.__Inputs_for_Distribution_Rates_and_Adjustments_by_Rate_Class" display="Table 3" xr:uid="{00000000-0004-0000-0700-000000000000}"/>
    <hyperlink ref="C9" location="Table_3_a.__Distribution_Rates_by_Rate_Class" display="Table 3-a." xr:uid="{00000000-0004-0000-0700-000001000000}"/>
    <hyperlink ref="B140" location="'3.  Distribution Rates'!A1" display="Return to top" xr:uid="{00000000-0004-0000-0700-000002000000}"/>
  </hyperlinks>
  <pageMargins left="0.7" right="0.7" top="0.75" bottom="0.75" header="0.3" footer="0.3"/>
  <pageSetup paperSize="17" scale="46"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pageSetUpPr fitToPage="1"/>
  </sheetPr>
  <dimension ref="A1:BD565"/>
  <sheetViews>
    <sheetView zoomScale="70" zoomScaleNormal="70" zoomScaleSheetLayoutView="80" zoomScalePageLayoutView="85" workbookViewId="0">
      <selection activeCell="D53" sqref="D53"/>
    </sheetView>
  </sheetViews>
  <sheetFormatPr defaultColWidth="9" defaultRowHeight="13.8" outlineLevelRow="1" outlineLevelCol="1"/>
  <cols>
    <col min="1" max="1" width="4.5546875" style="418" customWidth="1"/>
    <col min="2" max="2" width="43.5546875" style="209" customWidth="1"/>
    <col min="3" max="3" width="14" style="209" customWidth="1"/>
    <col min="4" max="4" width="18" style="208" customWidth="1"/>
    <col min="5" max="8" width="10.44140625" style="208" customWidth="1" outlineLevel="1"/>
    <col min="9" max="20" width="9" style="208" customWidth="1" outlineLevel="1"/>
    <col min="21" max="21" width="12.44140625" style="208" customWidth="1" outlineLevel="1"/>
    <col min="22" max="22" width="17.5546875" style="208" customWidth="1"/>
    <col min="23" max="38" width="9.44140625" style="208" customWidth="1" outlineLevel="1"/>
    <col min="39" max="39" width="14" style="210" customWidth="1"/>
    <col min="40" max="40" width="14.5546875" style="210" customWidth="1"/>
    <col min="41" max="41" width="17" style="210" customWidth="1"/>
    <col min="42" max="42" width="17.5546875" style="210" customWidth="1"/>
    <col min="43" max="49" width="14.5546875" style="210" customWidth="1"/>
    <col min="50" max="52" width="15" style="210" customWidth="1"/>
    <col min="53" max="53" width="14.33203125" style="210" customWidth="1"/>
    <col min="54" max="54" width="14.5546875" style="208" customWidth="1"/>
    <col min="55" max="55" width="15" style="208" customWidth="1"/>
    <col min="56" max="56" width="14" style="208" customWidth="1"/>
    <col min="57" max="57" width="9.5546875" style="208" customWidth="1"/>
    <col min="58" max="58" width="11" style="208" customWidth="1"/>
    <col min="59" max="59" width="12" style="208" customWidth="1"/>
    <col min="60" max="60" width="6.44140625" style="208" bestFit="1" customWidth="1"/>
    <col min="61" max="65" width="9" style="208"/>
    <col min="66" max="66" width="6.44140625" style="208" bestFit="1" customWidth="1"/>
    <col min="67" max="16384" width="9" style="208"/>
  </cols>
  <sheetData>
    <row r="1" spans="1:53" ht="164.25" customHeight="1"/>
    <row r="2" spans="1:53" ht="23.25" customHeight="1" thickBot="1"/>
    <row r="3" spans="1:53" ht="25.5" customHeight="1" thickBot="1">
      <c r="B3" s="922" t="s">
        <v>56</v>
      </c>
      <c r="C3" s="211" t="s">
        <v>165</v>
      </c>
      <c r="D3" s="416"/>
      <c r="E3" s="212"/>
      <c r="F3" s="213"/>
      <c r="G3" s="213"/>
      <c r="H3" s="213"/>
      <c r="I3" s="213"/>
      <c r="J3" s="213"/>
      <c r="K3" s="213"/>
      <c r="L3" s="213"/>
      <c r="M3" s="213"/>
      <c r="N3" s="213"/>
      <c r="O3" s="213"/>
      <c r="P3" s="213"/>
      <c r="Q3" s="213"/>
      <c r="R3" s="213"/>
      <c r="S3" s="213"/>
      <c r="T3" s="213"/>
      <c r="U3" s="213"/>
      <c r="V3" s="213"/>
      <c r="W3" s="213"/>
      <c r="X3" s="213"/>
      <c r="Y3" s="213"/>
      <c r="Z3" s="213"/>
      <c r="AA3" s="213"/>
      <c r="AB3" s="213"/>
      <c r="AC3" s="213"/>
      <c r="AD3" s="213"/>
      <c r="AE3" s="213"/>
      <c r="AF3" s="213"/>
      <c r="AG3" s="213"/>
      <c r="AH3" s="213"/>
      <c r="AI3" s="213"/>
      <c r="AJ3" s="213"/>
      <c r="AK3" s="213"/>
      <c r="AL3" s="213"/>
      <c r="AM3" s="213"/>
      <c r="AN3" s="213"/>
      <c r="AO3" s="213"/>
      <c r="AP3" s="213"/>
      <c r="AQ3" s="213"/>
      <c r="AR3" s="213"/>
      <c r="AS3" s="213"/>
      <c r="AT3" s="213"/>
      <c r="AU3" s="213"/>
      <c r="AV3" s="213"/>
      <c r="AW3" s="213"/>
      <c r="AX3" s="213"/>
      <c r="AY3" s="213"/>
      <c r="AZ3" s="213"/>
      <c r="BA3" s="213"/>
    </row>
    <row r="4" spans="1:53" ht="24" customHeight="1" thickBot="1">
      <c r="B4" s="922"/>
      <c r="C4" s="214" t="s">
        <v>166</v>
      </c>
      <c r="D4" s="215"/>
      <c r="E4" s="216"/>
      <c r="F4" s="213"/>
      <c r="G4" s="213"/>
      <c r="H4" s="213"/>
      <c r="I4" s="213"/>
      <c r="J4" s="213"/>
      <c r="K4" s="213"/>
      <c r="L4" s="213"/>
      <c r="M4" s="213"/>
      <c r="N4" s="213"/>
      <c r="O4" s="213"/>
      <c r="P4" s="213"/>
      <c r="Q4" s="213"/>
      <c r="R4" s="213"/>
      <c r="S4" s="213"/>
      <c r="T4" s="213"/>
      <c r="U4" s="213"/>
      <c r="V4" s="213"/>
      <c r="W4" s="213"/>
      <c r="X4" s="213"/>
      <c r="Y4" s="213"/>
      <c r="Z4" s="213"/>
      <c r="AA4" s="213"/>
      <c r="AB4" s="213"/>
      <c r="AC4" s="213"/>
      <c r="AD4" s="213"/>
      <c r="AE4" s="213"/>
      <c r="AF4" s="213"/>
      <c r="AG4" s="213"/>
      <c r="AH4" s="213"/>
      <c r="AI4" s="213"/>
      <c r="AJ4" s="213"/>
      <c r="AK4" s="213"/>
      <c r="AL4" s="213"/>
      <c r="AM4" s="213"/>
      <c r="AN4" s="213"/>
      <c r="AO4" s="213"/>
      <c r="AP4" s="213"/>
      <c r="AQ4" s="213"/>
      <c r="AR4" s="213"/>
      <c r="AS4" s="213"/>
      <c r="AT4" s="213"/>
      <c r="AU4" s="213"/>
      <c r="AV4" s="213"/>
      <c r="AW4" s="213"/>
      <c r="AX4" s="213"/>
      <c r="AY4" s="213"/>
      <c r="AZ4" s="213"/>
      <c r="BA4" s="213"/>
    </row>
    <row r="5" spans="1:53" ht="29.25" customHeight="1" thickBot="1">
      <c r="B5" s="225"/>
      <c r="C5" s="907" t="s">
        <v>167</v>
      </c>
      <c r="D5" s="908"/>
      <c r="E5" s="216"/>
      <c r="F5" s="213"/>
      <c r="G5" s="213"/>
      <c r="H5" s="213"/>
      <c r="I5" s="213"/>
      <c r="J5" s="213"/>
      <c r="K5" s="213"/>
      <c r="L5" s="213"/>
      <c r="M5" s="213"/>
      <c r="N5" s="213"/>
      <c r="O5" s="213"/>
      <c r="P5" s="213"/>
      <c r="Q5" s="213"/>
      <c r="R5" s="213"/>
      <c r="S5" s="213"/>
      <c r="T5" s="213"/>
      <c r="U5" s="213"/>
      <c r="V5" s="213"/>
      <c r="W5" s="213"/>
      <c r="X5" s="213"/>
      <c r="Y5" s="213"/>
      <c r="Z5" s="213"/>
      <c r="AA5" s="213"/>
      <c r="AB5" s="213"/>
      <c r="AC5" s="213"/>
      <c r="AD5" s="213"/>
      <c r="AE5" s="213"/>
      <c r="AF5" s="213"/>
      <c r="AG5" s="213"/>
      <c r="AH5" s="213"/>
      <c r="AI5" s="213"/>
      <c r="AJ5" s="213"/>
      <c r="AK5" s="213"/>
      <c r="AL5" s="213"/>
      <c r="AM5" s="213"/>
      <c r="AN5" s="213"/>
      <c r="AO5" s="213"/>
      <c r="AP5" s="213"/>
      <c r="AQ5" s="213"/>
      <c r="AR5" s="213"/>
      <c r="AS5" s="213"/>
      <c r="AT5" s="213"/>
      <c r="AU5" s="213"/>
      <c r="AV5" s="213"/>
      <c r="AW5" s="213"/>
      <c r="AX5" s="213"/>
      <c r="AY5" s="213"/>
      <c r="AZ5" s="213"/>
      <c r="BA5" s="213"/>
    </row>
    <row r="6" spans="1:53" ht="20.25" customHeight="1">
      <c r="B6" s="217"/>
      <c r="C6" s="218"/>
      <c r="D6" s="219"/>
      <c r="E6" s="219"/>
      <c r="F6" s="219"/>
      <c r="G6" s="219"/>
      <c r="H6" s="219"/>
      <c r="I6" s="219"/>
      <c r="J6" s="219"/>
      <c r="K6" s="219"/>
      <c r="L6" s="219"/>
      <c r="M6" s="219"/>
      <c r="N6" s="219"/>
      <c r="O6" s="219"/>
      <c r="P6" s="219"/>
      <c r="Q6" s="219"/>
      <c r="R6" s="219"/>
      <c r="S6" s="219"/>
      <c r="T6" s="219"/>
      <c r="U6" s="219"/>
      <c r="V6" s="219"/>
      <c r="W6" s="219"/>
      <c r="X6" s="219"/>
      <c r="Y6" s="219"/>
      <c r="Z6" s="219"/>
      <c r="AA6" s="219"/>
      <c r="AB6" s="219"/>
      <c r="AC6" s="219"/>
      <c r="AD6" s="219"/>
      <c r="AE6" s="219"/>
      <c r="AF6" s="219"/>
      <c r="AG6" s="219"/>
      <c r="AH6" s="219"/>
      <c r="AI6" s="219"/>
      <c r="AJ6" s="219"/>
      <c r="AK6" s="219"/>
      <c r="AL6" s="219"/>
      <c r="AM6" s="220"/>
      <c r="AN6" s="220"/>
      <c r="AO6" s="220"/>
      <c r="AP6" s="220"/>
      <c r="AQ6" s="220"/>
      <c r="AR6" s="220"/>
      <c r="AS6" s="220"/>
      <c r="AT6" s="221"/>
      <c r="AU6" s="221"/>
      <c r="AV6" s="221"/>
      <c r="AW6" s="221"/>
      <c r="AX6" s="221"/>
      <c r="AY6" s="221"/>
      <c r="AZ6" s="221"/>
      <c r="BA6" s="221"/>
    </row>
    <row r="7" spans="1:53" ht="70.5" customHeight="1">
      <c r="B7" s="922" t="s">
        <v>23</v>
      </c>
      <c r="C7" s="923" t="s">
        <v>303</v>
      </c>
      <c r="D7" s="923"/>
      <c r="E7" s="923"/>
      <c r="F7" s="923"/>
      <c r="G7" s="923"/>
      <c r="H7" s="923"/>
      <c r="I7" s="923"/>
      <c r="J7" s="923"/>
      <c r="K7" s="923"/>
      <c r="L7" s="923"/>
      <c r="M7" s="923"/>
      <c r="N7" s="923"/>
      <c r="O7" s="923"/>
      <c r="P7" s="923"/>
      <c r="Q7" s="923"/>
      <c r="R7" s="923"/>
      <c r="S7" s="923"/>
      <c r="T7" s="923"/>
      <c r="U7" s="923"/>
      <c r="V7" s="923"/>
      <c r="W7" s="923"/>
      <c r="X7" s="923"/>
      <c r="Y7" s="923"/>
      <c r="Z7" s="923"/>
      <c r="AA7" s="923"/>
      <c r="AB7" s="923"/>
      <c r="AC7" s="923"/>
      <c r="AD7" s="923"/>
      <c r="AE7" s="923"/>
      <c r="AF7" s="923"/>
      <c r="AG7" s="923"/>
      <c r="AH7" s="923"/>
      <c r="AI7" s="923"/>
      <c r="AJ7" s="923"/>
      <c r="AK7" s="923"/>
      <c r="AL7" s="923"/>
      <c r="AM7" s="362"/>
      <c r="AN7" s="362"/>
      <c r="AO7" s="362"/>
      <c r="AP7" s="362"/>
      <c r="AQ7" s="362"/>
      <c r="AR7" s="362"/>
      <c r="AS7" s="362"/>
      <c r="AT7" s="362"/>
      <c r="AU7" s="362"/>
      <c r="AV7" s="362"/>
      <c r="AW7" s="362"/>
      <c r="AX7" s="362"/>
      <c r="AY7" s="362"/>
      <c r="AZ7" s="362"/>
      <c r="BA7" s="362"/>
    </row>
    <row r="8" spans="1:53" s="223" customFormat="1" ht="58.5" customHeight="1">
      <c r="A8" s="418"/>
      <c r="B8" s="922"/>
      <c r="C8" s="923" t="s">
        <v>304</v>
      </c>
      <c r="D8" s="923"/>
      <c r="E8" s="923"/>
      <c r="F8" s="923"/>
      <c r="G8" s="923"/>
      <c r="H8" s="923"/>
      <c r="I8" s="923"/>
      <c r="J8" s="923"/>
      <c r="K8" s="923"/>
      <c r="L8" s="923"/>
      <c r="M8" s="923"/>
      <c r="N8" s="923"/>
      <c r="O8" s="923"/>
      <c r="P8" s="923"/>
      <c r="Q8" s="923"/>
      <c r="R8" s="923"/>
      <c r="S8" s="923"/>
      <c r="T8" s="923"/>
      <c r="U8" s="923"/>
      <c r="V8" s="923"/>
      <c r="W8" s="923"/>
      <c r="X8" s="923"/>
      <c r="Y8" s="923"/>
      <c r="Z8" s="923"/>
      <c r="AA8" s="923"/>
      <c r="AB8" s="923"/>
      <c r="AC8" s="923"/>
      <c r="AD8" s="923"/>
      <c r="AE8" s="923"/>
      <c r="AF8" s="923"/>
      <c r="AG8" s="923"/>
      <c r="AH8" s="923"/>
      <c r="AI8" s="923"/>
      <c r="AJ8" s="923"/>
      <c r="AK8" s="923"/>
      <c r="AL8" s="923"/>
      <c r="AM8" s="362"/>
      <c r="AN8" s="362"/>
      <c r="AO8" s="362"/>
      <c r="AP8" s="362"/>
      <c r="AQ8" s="362"/>
      <c r="AR8" s="362"/>
      <c r="AS8" s="362"/>
      <c r="AT8" s="362"/>
      <c r="AU8" s="362"/>
      <c r="AV8" s="362"/>
      <c r="AW8" s="362"/>
      <c r="AX8" s="362"/>
      <c r="AY8" s="362"/>
      <c r="AZ8" s="362"/>
      <c r="BA8" s="362"/>
    </row>
    <row r="9" spans="1:53" s="223" customFormat="1" ht="57.75" customHeight="1">
      <c r="A9" s="418"/>
      <c r="B9" s="225"/>
      <c r="C9" s="923" t="s">
        <v>305</v>
      </c>
      <c r="D9" s="923"/>
      <c r="E9" s="923"/>
      <c r="F9" s="923"/>
      <c r="G9" s="923"/>
      <c r="H9" s="923"/>
      <c r="I9" s="923"/>
      <c r="J9" s="923"/>
      <c r="K9" s="923"/>
      <c r="L9" s="923"/>
      <c r="M9" s="923"/>
      <c r="N9" s="923"/>
      <c r="O9" s="923"/>
      <c r="P9" s="923"/>
      <c r="Q9" s="923"/>
      <c r="R9" s="923"/>
      <c r="S9" s="923"/>
      <c r="T9" s="923"/>
      <c r="U9" s="923"/>
      <c r="V9" s="923"/>
      <c r="W9" s="923"/>
      <c r="X9" s="923"/>
      <c r="Y9" s="923"/>
      <c r="Z9" s="923"/>
      <c r="AA9" s="923"/>
      <c r="AB9" s="923"/>
      <c r="AC9" s="923"/>
      <c r="AD9" s="923"/>
      <c r="AE9" s="923"/>
      <c r="AF9" s="923"/>
      <c r="AG9" s="923"/>
      <c r="AH9" s="923"/>
      <c r="AI9" s="923"/>
      <c r="AJ9" s="923"/>
      <c r="AK9" s="923"/>
      <c r="AL9" s="923"/>
      <c r="AM9" s="362"/>
      <c r="AN9" s="362"/>
      <c r="AO9" s="362"/>
      <c r="AP9" s="362"/>
      <c r="AQ9" s="362"/>
      <c r="AR9" s="362"/>
      <c r="AS9" s="362"/>
      <c r="AT9" s="362"/>
      <c r="AU9" s="362"/>
      <c r="AV9" s="362"/>
      <c r="AW9" s="362"/>
      <c r="AX9" s="362"/>
      <c r="AY9" s="362"/>
      <c r="AZ9" s="362"/>
      <c r="BA9" s="362"/>
    </row>
    <row r="10" spans="1:53" ht="41.25" customHeight="1">
      <c r="B10" s="227"/>
      <c r="C10" s="923" t="s">
        <v>306</v>
      </c>
      <c r="D10" s="923"/>
      <c r="E10" s="923"/>
      <c r="F10" s="923"/>
      <c r="G10" s="923"/>
      <c r="H10" s="923"/>
      <c r="I10" s="923"/>
      <c r="J10" s="923"/>
      <c r="K10" s="923"/>
      <c r="L10" s="923"/>
      <c r="M10" s="923"/>
      <c r="N10" s="923"/>
      <c r="O10" s="923"/>
      <c r="P10" s="923"/>
      <c r="Q10" s="923"/>
      <c r="R10" s="923"/>
      <c r="S10" s="923"/>
      <c r="T10" s="923"/>
      <c r="U10" s="923"/>
      <c r="V10" s="923"/>
      <c r="W10" s="923"/>
      <c r="X10" s="923"/>
      <c r="Y10" s="923"/>
      <c r="Z10" s="923"/>
      <c r="AA10" s="923"/>
      <c r="AB10" s="923"/>
      <c r="AC10" s="923"/>
      <c r="AD10" s="923"/>
      <c r="AE10" s="923"/>
      <c r="AF10" s="923"/>
      <c r="AG10" s="923"/>
      <c r="AH10" s="923"/>
      <c r="AI10" s="923"/>
      <c r="AJ10" s="923"/>
      <c r="AK10" s="923"/>
      <c r="AL10" s="923"/>
      <c r="AM10" s="362"/>
      <c r="AN10" s="362"/>
      <c r="AO10" s="362"/>
      <c r="AP10" s="362"/>
      <c r="AQ10" s="362"/>
      <c r="AR10" s="362"/>
      <c r="AS10" s="362"/>
      <c r="AT10" s="362"/>
      <c r="AU10" s="362"/>
      <c r="AV10" s="362"/>
      <c r="AW10" s="362"/>
      <c r="AX10" s="362"/>
      <c r="AY10" s="362"/>
      <c r="AZ10" s="362"/>
      <c r="BA10" s="362"/>
    </row>
    <row r="11" spans="1:53" ht="53.25" customHeight="1">
      <c r="C11" s="923" t="s">
        <v>307</v>
      </c>
      <c r="D11" s="923"/>
      <c r="E11" s="923"/>
      <c r="F11" s="923"/>
      <c r="G11" s="923"/>
      <c r="H11" s="923"/>
      <c r="I11" s="923"/>
      <c r="J11" s="923"/>
      <c r="K11" s="923"/>
      <c r="L11" s="923"/>
      <c r="M11" s="923"/>
      <c r="N11" s="923"/>
      <c r="O11" s="923"/>
      <c r="P11" s="923"/>
      <c r="Q11" s="923"/>
      <c r="R11" s="923"/>
      <c r="S11" s="923"/>
      <c r="T11" s="923"/>
      <c r="U11" s="923"/>
      <c r="V11" s="923"/>
      <c r="W11" s="923"/>
      <c r="X11" s="923"/>
      <c r="Y11" s="923"/>
      <c r="Z11" s="923"/>
      <c r="AA11" s="923"/>
      <c r="AB11" s="923"/>
      <c r="AC11" s="923"/>
      <c r="AD11" s="923"/>
      <c r="AE11" s="923"/>
      <c r="AF11" s="923"/>
      <c r="AG11" s="923"/>
      <c r="AH11" s="923"/>
      <c r="AI11" s="923"/>
      <c r="AJ11" s="923"/>
      <c r="AK11" s="923"/>
      <c r="AL11" s="923"/>
      <c r="AM11" s="362"/>
      <c r="AN11" s="362"/>
      <c r="AO11" s="362"/>
      <c r="AP11" s="362"/>
      <c r="AQ11" s="362"/>
      <c r="AR11" s="362"/>
      <c r="AS11" s="362"/>
      <c r="AT11" s="362"/>
      <c r="AU11" s="362"/>
      <c r="AV11" s="362"/>
      <c r="AW11" s="362"/>
      <c r="AX11" s="362"/>
      <c r="AY11" s="362"/>
      <c r="AZ11" s="362"/>
      <c r="BA11" s="362"/>
    </row>
    <row r="12" spans="1:53" ht="20.25" customHeight="1">
      <c r="C12" s="226"/>
      <c r="D12" s="226"/>
      <c r="E12" s="226"/>
      <c r="F12" s="226"/>
      <c r="G12" s="226"/>
      <c r="H12" s="226"/>
      <c r="I12" s="226"/>
      <c r="J12" s="226"/>
      <c r="K12" s="226"/>
      <c r="L12" s="226"/>
      <c r="M12" s="226"/>
      <c r="N12" s="226"/>
      <c r="O12" s="226"/>
      <c r="P12" s="226"/>
      <c r="Q12" s="226"/>
      <c r="R12" s="226"/>
      <c r="S12" s="226"/>
      <c r="T12" s="226"/>
      <c r="U12" s="226"/>
      <c r="V12" s="226"/>
      <c r="W12" s="226"/>
      <c r="X12" s="226"/>
      <c r="Y12" s="226"/>
      <c r="Z12" s="226"/>
      <c r="AA12" s="226"/>
      <c r="AB12" s="226"/>
      <c r="AC12" s="226"/>
      <c r="AD12" s="226"/>
      <c r="AE12" s="226"/>
      <c r="AF12" s="226"/>
      <c r="AG12" s="226"/>
      <c r="AH12" s="226"/>
      <c r="AI12" s="226"/>
      <c r="AJ12" s="226"/>
      <c r="AK12" s="226"/>
      <c r="AL12" s="226"/>
      <c r="AM12" s="226"/>
      <c r="AN12" s="226"/>
      <c r="AO12" s="226"/>
      <c r="AP12" s="226"/>
      <c r="AQ12" s="226"/>
      <c r="AR12" s="226"/>
      <c r="AS12" s="224"/>
      <c r="AT12" s="228"/>
      <c r="AU12" s="228"/>
      <c r="AV12" s="228"/>
      <c r="AW12" s="228"/>
      <c r="AX12" s="228"/>
      <c r="AY12" s="228"/>
      <c r="AZ12" s="228"/>
      <c r="BA12" s="208"/>
    </row>
    <row r="13" spans="1:53" ht="20.25" customHeight="1">
      <c r="B13" s="922" t="s">
        <v>276</v>
      </c>
      <c r="C13" s="479" t="s">
        <v>308</v>
      </c>
      <c r="D13" s="226"/>
      <c r="E13" s="226"/>
      <c r="F13" s="226"/>
      <c r="G13" s="226"/>
      <c r="H13" s="226"/>
      <c r="I13" s="226"/>
      <c r="J13" s="226"/>
      <c r="K13" s="226"/>
      <c r="L13" s="226"/>
      <c r="M13" s="226"/>
      <c r="N13" s="226"/>
      <c r="O13" s="226"/>
      <c r="P13" s="226"/>
      <c r="Q13" s="226"/>
      <c r="R13" s="226"/>
      <c r="S13" s="226"/>
      <c r="T13" s="226"/>
      <c r="U13" s="226"/>
      <c r="V13" s="226"/>
      <c r="W13" s="226"/>
      <c r="X13" s="226"/>
      <c r="Y13" s="226"/>
      <c r="Z13" s="226"/>
      <c r="AA13" s="226"/>
      <c r="AB13" s="226"/>
      <c r="AC13" s="226"/>
      <c r="AD13" s="226"/>
      <c r="AE13" s="226"/>
      <c r="AF13" s="226"/>
      <c r="AG13" s="226"/>
      <c r="AH13" s="226"/>
      <c r="AI13" s="226"/>
      <c r="AJ13" s="226"/>
      <c r="AK13" s="226"/>
      <c r="AL13" s="226"/>
      <c r="AM13" s="226"/>
      <c r="AN13" s="226"/>
      <c r="AO13" s="226"/>
      <c r="AP13" s="226"/>
      <c r="AQ13" s="226"/>
      <c r="AR13" s="226"/>
      <c r="AS13" s="224"/>
      <c r="AT13" s="228"/>
      <c r="AU13" s="228"/>
      <c r="AV13" s="228"/>
      <c r="AW13" s="228"/>
      <c r="AX13" s="228"/>
      <c r="AY13" s="228"/>
      <c r="AZ13" s="228"/>
      <c r="BA13" s="208"/>
    </row>
    <row r="14" spans="1:53" ht="20.25" customHeight="1">
      <c r="B14" s="922"/>
      <c r="C14" s="479" t="s">
        <v>309</v>
      </c>
      <c r="D14" s="226"/>
      <c r="E14" s="226"/>
      <c r="F14" s="226"/>
      <c r="G14" s="226"/>
      <c r="H14" s="226"/>
      <c r="I14" s="226"/>
      <c r="J14" s="226"/>
      <c r="K14" s="226"/>
      <c r="L14" s="226"/>
      <c r="M14" s="226"/>
      <c r="N14" s="226"/>
      <c r="O14" s="226"/>
      <c r="P14" s="226"/>
      <c r="Q14" s="226"/>
      <c r="R14" s="226"/>
      <c r="S14" s="226"/>
      <c r="T14" s="226"/>
      <c r="U14" s="226"/>
      <c r="V14" s="226"/>
      <c r="W14" s="226"/>
      <c r="X14" s="226"/>
      <c r="Y14" s="226"/>
      <c r="Z14" s="226"/>
      <c r="AA14" s="226"/>
      <c r="AB14" s="226"/>
      <c r="AC14" s="226"/>
      <c r="AD14" s="226"/>
      <c r="AE14" s="226"/>
      <c r="AF14" s="226"/>
      <c r="AG14" s="226"/>
      <c r="AH14" s="226"/>
      <c r="AI14" s="226"/>
      <c r="AJ14" s="226"/>
      <c r="AK14" s="226"/>
      <c r="AL14" s="226"/>
      <c r="AM14" s="226"/>
      <c r="AN14" s="226"/>
      <c r="AO14" s="226"/>
      <c r="AP14" s="226"/>
      <c r="AQ14" s="226"/>
      <c r="AR14" s="226"/>
      <c r="AS14" s="224"/>
      <c r="AT14" s="228"/>
      <c r="AU14" s="228"/>
      <c r="AV14" s="228"/>
      <c r="AW14" s="228"/>
      <c r="AX14" s="228"/>
      <c r="AY14" s="228"/>
      <c r="AZ14" s="228"/>
      <c r="BA14" s="208"/>
    </row>
    <row r="15" spans="1:53" ht="20.25" customHeight="1">
      <c r="C15" s="479" t="s">
        <v>310</v>
      </c>
      <c r="D15" s="226"/>
      <c r="E15" s="226"/>
      <c r="F15" s="226"/>
      <c r="G15" s="226"/>
      <c r="H15" s="226"/>
      <c r="I15" s="226"/>
      <c r="J15" s="226"/>
      <c r="K15" s="226"/>
      <c r="L15" s="226"/>
      <c r="M15" s="226"/>
      <c r="N15" s="226"/>
      <c r="O15" s="226"/>
      <c r="P15" s="226"/>
      <c r="Q15" s="226"/>
      <c r="R15" s="226"/>
      <c r="S15" s="226"/>
      <c r="T15" s="226"/>
      <c r="U15" s="226"/>
      <c r="V15" s="226"/>
      <c r="W15" s="226"/>
      <c r="X15" s="226"/>
      <c r="Y15" s="226"/>
      <c r="Z15" s="226"/>
      <c r="AA15" s="226"/>
      <c r="AB15" s="226"/>
      <c r="AC15" s="226"/>
      <c r="AD15" s="226"/>
      <c r="AE15" s="226"/>
      <c r="AF15" s="226"/>
      <c r="AG15" s="226"/>
      <c r="AH15" s="226"/>
      <c r="AI15" s="226"/>
      <c r="AJ15" s="226"/>
      <c r="AK15" s="226"/>
      <c r="AL15" s="226"/>
      <c r="AM15" s="226"/>
      <c r="AN15" s="226"/>
      <c r="AO15" s="226"/>
      <c r="AP15" s="226"/>
      <c r="AQ15" s="226"/>
      <c r="AR15" s="226"/>
      <c r="AS15" s="224"/>
      <c r="AT15" s="228"/>
      <c r="AU15" s="228"/>
      <c r="AV15" s="228"/>
      <c r="AW15" s="228"/>
      <c r="AX15" s="228"/>
      <c r="AY15" s="228"/>
      <c r="AZ15" s="228"/>
      <c r="BA15" s="208"/>
    </row>
    <row r="16" spans="1:53" ht="20.25" customHeight="1">
      <c r="C16" s="479" t="s">
        <v>311</v>
      </c>
      <c r="D16" s="226"/>
      <c r="E16" s="226"/>
      <c r="F16" s="226"/>
      <c r="G16" s="226"/>
      <c r="H16" s="226"/>
      <c r="I16" s="226"/>
      <c r="J16" s="226"/>
      <c r="K16" s="226"/>
      <c r="L16" s="226"/>
      <c r="M16" s="226"/>
      <c r="N16" s="226"/>
      <c r="O16" s="226"/>
      <c r="P16" s="226"/>
      <c r="Q16" s="226"/>
      <c r="R16" s="226"/>
      <c r="S16" s="226"/>
      <c r="T16" s="226"/>
      <c r="U16" s="226"/>
      <c r="V16" s="226"/>
      <c r="W16" s="226"/>
      <c r="X16" s="226"/>
      <c r="Y16" s="226"/>
      <c r="Z16" s="226"/>
      <c r="AA16" s="226"/>
      <c r="AB16" s="226"/>
      <c r="AC16" s="226"/>
      <c r="AD16" s="226"/>
      <c r="AE16" s="226"/>
      <c r="AF16" s="226"/>
      <c r="AG16" s="226"/>
      <c r="AH16" s="226"/>
      <c r="AI16" s="226"/>
      <c r="AJ16" s="226"/>
      <c r="AK16" s="226"/>
      <c r="AL16" s="226"/>
      <c r="AM16" s="226"/>
      <c r="AN16" s="226"/>
      <c r="AO16" s="226"/>
      <c r="AP16" s="226"/>
      <c r="AQ16" s="226"/>
      <c r="AR16" s="226"/>
      <c r="AS16" s="224"/>
      <c r="AT16" s="228"/>
      <c r="AU16" s="228"/>
      <c r="AV16" s="228"/>
      <c r="AW16" s="228"/>
      <c r="AX16" s="228"/>
      <c r="AY16" s="228"/>
      <c r="AZ16" s="228"/>
      <c r="BA16" s="208"/>
    </row>
    <row r="17" spans="1:53" ht="23.25" customHeight="1">
      <c r="B17" s="229"/>
      <c r="C17" s="230"/>
      <c r="D17" s="231"/>
      <c r="E17" s="231"/>
      <c r="F17" s="231"/>
      <c r="G17" s="231"/>
      <c r="H17" s="231"/>
      <c r="I17" s="231"/>
      <c r="J17" s="231"/>
      <c r="K17" s="231"/>
      <c r="L17" s="231"/>
      <c r="M17" s="231"/>
      <c r="N17" s="231"/>
      <c r="O17" s="231"/>
      <c r="P17" s="231"/>
      <c r="Q17" s="231"/>
      <c r="R17" s="231"/>
      <c r="S17" s="231"/>
      <c r="T17" s="231"/>
      <c r="U17" s="231"/>
      <c r="W17" s="231"/>
      <c r="X17" s="231"/>
      <c r="Y17" s="231"/>
      <c r="Z17" s="231"/>
      <c r="AA17" s="231"/>
      <c r="AB17" s="231"/>
      <c r="AC17" s="231"/>
      <c r="AD17" s="231"/>
      <c r="AE17" s="231"/>
      <c r="AF17" s="231"/>
      <c r="AG17" s="231"/>
      <c r="AH17" s="231"/>
      <c r="AI17" s="231"/>
      <c r="AJ17" s="231"/>
      <c r="AK17" s="231"/>
      <c r="AL17" s="231"/>
      <c r="AM17" s="222"/>
    </row>
    <row r="18" spans="1:53" ht="15.6">
      <c r="B18" s="232" t="s">
        <v>312</v>
      </c>
      <c r="C18" s="233"/>
      <c r="E18" s="478"/>
      <c r="V18" s="233"/>
      <c r="AM18" s="222"/>
      <c r="AN18" s="220"/>
      <c r="AO18" s="220"/>
      <c r="AP18" s="220"/>
      <c r="AQ18" s="220"/>
      <c r="AR18" s="220"/>
      <c r="AS18" s="220"/>
      <c r="AT18" s="220"/>
      <c r="AU18" s="220"/>
      <c r="AV18" s="220"/>
      <c r="AW18" s="220"/>
      <c r="AX18" s="220"/>
      <c r="AY18" s="220"/>
      <c r="AZ18" s="220"/>
      <c r="BA18" s="220"/>
    </row>
    <row r="19" spans="1:53" s="234" customFormat="1" ht="36" customHeight="1">
      <c r="A19" s="418"/>
      <c r="B19" s="913" t="s">
        <v>313</v>
      </c>
      <c r="C19" s="915" t="s">
        <v>314</v>
      </c>
      <c r="D19" s="235" t="s">
        <v>315</v>
      </c>
      <c r="E19" s="918" t="s">
        <v>316</v>
      </c>
      <c r="F19" s="919"/>
      <c r="G19" s="919"/>
      <c r="H19" s="919"/>
      <c r="I19" s="919"/>
      <c r="J19" s="919"/>
      <c r="K19" s="919"/>
      <c r="L19" s="919"/>
      <c r="M19" s="919"/>
      <c r="N19" s="919"/>
      <c r="O19" s="919"/>
      <c r="P19" s="919"/>
      <c r="Q19" s="919"/>
      <c r="R19" s="919"/>
      <c r="S19" s="919"/>
      <c r="T19" s="920"/>
      <c r="U19" s="915" t="s">
        <v>317</v>
      </c>
      <c r="V19" s="235" t="s">
        <v>318</v>
      </c>
      <c r="W19" s="910" t="s">
        <v>319</v>
      </c>
      <c r="X19" s="911"/>
      <c r="Y19" s="911"/>
      <c r="Z19" s="911"/>
      <c r="AA19" s="911"/>
      <c r="AB19" s="911"/>
      <c r="AC19" s="911"/>
      <c r="AD19" s="911"/>
      <c r="AE19" s="911"/>
      <c r="AF19" s="911"/>
      <c r="AG19" s="911"/>
      <c r="AH19" s="911"/>
      <c r="AI19" s="911"/>
      <c r="AJ19" s="911"/>
      <c r="AK19" s="911"/>
      <c r="AL19" s="921"/>
      <c r="AM19" s="910" t="s">
        <v>320</v>
      </c>
      <c r="AN19" s="911"/>
      <c r="AO19" s="911"/>
      <c r="AP19" s="911"/>
      <c r="AQ19" s="911"/>
      <c r="AR19" s="911"/>
      <c r="AS19" s="911"/>
      <c r="AT19" s="911"/>
      <c r="AU19" s="911"/>
      <c r="AV19" s="911"/>
      <c r="AW19" s="911"/>
      <c r="AX19" s="911"/>
      <c r="AY19" s="911"/>
      <c r="AZ19" s="911"/>
      <c r="BA19" s="912"/>
    </row>
    <row r="20" spans="1:53" s="234" customFormat="1" ht="59.25" customHeight="1">
      <c r="A20" s="418"/>
      <c r="B20" s="914"/>
      <c r="C20" s="916"/>
      <c r="D20" s="236">
        <v>2011</v>
      </c>
      <c r="E20" s="236">
        <v>2012</v>
      </c>
      <c r="F20" s="236">
        <v>2013</v>
      </c>
      <c r="G20" s="236">
        <v>2014</v>
      </c>
      <c r="H20" s="236">
        <v>2015</v>
      </c>
      <c r="I20" s="236">
        <v>2016</v>
      </c>
      <c r="J20" s="236">
        <v>2017</v>
      </c>
      <c r="K20" s="236">
        <v>2018</v>
      </c>
      <c r="L20" s="236">
        <v>2019</v>
      </c>
      <c r="M20" s="236">
        <v>2020</v>
      </c>
      <c r="N20" s="236">
        <v>2021</v>
      </c>
      <c r="O20" s="236">
        <v>2022</v>
      </c>
      <c r="P20" s="236">
        <v>2023</v>
      </c>
      <c r="Q20" s="236">
        <v>2024</v>
      </c>
      <c r="R20" s="236">
        <v>2025</v>
      </c>
      <c r="S20" s="236">
        <v>2026</v>
      </c>
      <c r="T20" s="236">
        <v>2027</v>
      </c>
      <c r="U20" s="917"/>
      <c r="V20" s="236">
        <v>2011</v>
      </c>
      <c r="W20" s="236">
        <v>2012</v>
      </c>
      <c r="X20" s="236">
        <v>2013</v>
      </c>
      <c r="Y20" s="236">
        <v>2014</v>
      </c>
      <c r="Z20" s="236">
        <v>2015</v>
      </c>
      <c r="AA20" s="236">
        <v>2016</v>
      </c>
      <c r="AB20" s="236">
        <v>2017</v>
      </c>
      <c r="AC20" s="236">
        <v>2018</v>
      </c>
      <c r="AD20" s="236">
        <v>2019</v>
      </c>
      <c r="AE20" s="236">
        <v>2020</v>
      </c>
      <c r="AF20" s="236">
        <v>2021</v>
      </c>
      <c r="AG20" s="236">
        <v>2022</v>
      </c>
      <c r="AH20" s="236">
        <v>2023</v>
      </c>
      <c r="AI20" s="236">
        <v>2024</v>
      </c>
      <c r="AJ20" s="236">
        <v>2025</v>
      </c>
      <c r="AK20" s="236">
        <v>2026</v>
      </c>
      <c r="AL20" s="236">
        <v>2027</v>
      </c>
      <c r="AM20" s="236" t="str">
        <f>'1.  LRAMVA Summary'!D53</f>
        <v>Residential</v>
      </c>
      <c r="AN20" s="237" t="str">
        <f>'1.  LRAMVA Summary'!E53</f>
        <v>GS&lt;50 kW</v>
      </c>
      <c r="AO20" s="237" t="str">
        <f>'1.  LRAMVA Summary'!F53</f>
        <v>GS 50 TO 1,499 KW</v>
      </c>
      <c r="AP20" s="237" t="str">
        <f>'1.  LRAMVA Summary'!G53</f>
        <v>GS 1,500 TO 4,999</v>
      </c>
      <c r="AQ20" s="237" t="str">
        <f>'1.  LRAMVA Summary'!H53</f>
        <v>Large User</v>
      </c>
      <c r="AR20" s="237" t="str">
        <f>'1.  LRAMVA Summary'!I53</f>
        <v>Unmetered Scattered Load</v>
      </c>
      <c r="AS20" s="237" t="str">
        <f>'1.  LRAMVA Summary'!J53</f>
        <v>Streetlighting</v>
      </c>
      <c r="AT20" s="237" t="str">
        <f>'1.  LRAMVA Summary'!K53</f>
        <v/>
      </c>
      <c r="AU20" s="237" t="str">
        <f>'1.  LRAMVA Summary'!L53</f>
        <v/>
      </c>
      <c r="AV20" s="237" t="str">
        <f>'1.  LRAMVA Summary'!M53</f>
        <v/>
      </c>
      <c r="AW20" s="237" t="str">
        <f>'1.  LRAMVA Summary'!N53</f>
        <v/>
      </c>
      <c r="AX20" s="237" t="str">
        <f>'1.  LRAMVA Summary'!O53</f>
        <v/>
      </c>
      <c r="AY20" s="237" t="str">
        <f>'1.  LRAMVA Summary'!P53</f>
        <v/>
      </c>
      <c r="AZ20" s="237" t="str">
        <f>'1.  LRAMVA Summary'!Q53</f>
        <v/>
      </c>
      <c r="BA20" s="238" t="str">
        <f>'1.  LRAMVA Summary'!R53</f>
        <v>Total</v>
      </c>
    </row>
    <row r="21" spans="1:53" s="244" customFormat="1" ht="15.75" customHeight="1">
      <c r="A21" s="419"/>
      <c r="B21" s="239" t="s">
        <v>321</v>
      </c>
      <c r="C21" s="240"/>
      <c r="D21" s="240"/>
      <c r="E21" s="240"/>
      <c r="F21" s="240"/>
      <c r="G21" s="240"/>
      <c r="H21" s="240"/>
      <c r="I21" s="240"/>
      <c r="J21" s="240"/>
      <c r="K21" s="240"/>
      <c r="L21" s="240"/>
      <c r="M21" s="240"/>
      <c r="N21" s="240"/>
      <c r="O21" s="240"/>
      <c r="P21" s="240"/>
      <c r="Q21" s="240"/>
      <c r="R21" s="240"/>
      <c r="S21" s="240"/>
      <c r="T21" s="240"/>
      <c r="U21" s="241"/>
      <c r="V21" s="240"/>
      <c r="W21" s="240"/>
      <c r="X21" s="240"/>
      <c r="Y21" s="240"/>
      <c r="Z21" s="240"/>
      <c r="AA21" s="240"/>
      <c r="AB21" s="240"/>
      <c r="AC21" s="240"/>
      <c r="AD21" s="240"/>
      <c r="AE21" s="240"/>
      <c r="AF21" s="240"/>
      <c r="AG21" s="240"/>
      <c r="AH21" s="240"/>
      <c r="AI21" s="240"/>
      <c r="AJ21" s="240"/>
      <c r="AK21" s="240"/>
      <c r="AL21" s="240"/>
      <c r="AM21" s="242" t="str">
        <f>'1.  LRAMVA Summary'!D54</f>
        <v>kWh</v>
      </c>
      <c r="AN21" s="242" t="str">
        <f>'1.  LRAMVA Summary'!E54</f>
        <v>kWh</v>
      </c>
      <c r="AO21" s="242" t="str">
        <f>'1.  LRAMVA Summary'!F54</f>
        <v>kW</v>
      </c>
      <c r="AP21" s="242" t="str">
        <f>'1.  LRAMVA Summary'!G54</f>
        <v>KW</v>
      </c>
      <c r="AQ21" s="242" t="str">
        <f>'1.  LRAMVA Summary'!H54</f>
        <v>kW</v>
      </c>
      <c r="AR21" s="242" t="str">
        <f>'1.  LRAMVA Summary'!I54</f>
        <v>kWh</v>
      </c>
      <c r="AS21" s="242" t="str">
        <f>'1.  LRAMVA Summary'!J54</f>
        <v>kW</v>
      </c>
      <c r="AT21" s="242">
        <f>'1.  LRAMVA Summary'!K54</f>
        <v>0</v>
      </c>
      <c r="AU21" s="242">
        <f>'1.  LRAMVA Summary'!L54</f>
        <v>0</v>
      </c>
      <c r="AV21" s="242">
        <f>'1.  LRAMVA Summary'!M54</f>
        <v>0</v>
      </c>
      <c r="AW21" s="242">
        <f>'1.  LRAMVA Summary'!N54</f>
        <v>0</v>
      </c>
      <c r="AX21" s="242">
        <f>'1.  LRAMVA Summary'!O54</f>
        <v>0</v>
      </c>
      <c r="AY21" s="242">
        <f>'1.  LRAMVA Summary'!P54</f>
        <v>0</v>
      </c>
      <c r="AZ21" s="242">
        <f>'1.  LRAMVA Summary'!Q54</f>
        <v>0</v>
      </c>
      <c r="BA21" s="243"/>
    </row>
    <row r="22" spans="1:53" s="234" customFormat="1" ht="15" hidden="1" customHeight="1" outlineLevel="1">
      <c r="A22" s="418">
        <v>1</v>
      </c>
      <c r="B22" s="245" t="s">
        <v>322</v>
      </c>
      <c r="C22" s="242" t="s">
        <v>323</v>
      </c>
      <c r="D22" s="246"/>
      <c r="E22" s="246"/>
      <c r="F22" s="246"/>
      <c r="G22" s="246"/>
      <c r="H22" s="246"/>
      <c r="I22" s="246"/>
      <c r="J22" s="246"/>
      <c r="K22" s="246"/>
      <c r="L22" s="246"/>
      <c r="M22" s="246"/>
      <c r="N22" s="246"/>
      <c r="O22" s="246"/>
      <c r="P22" s="246"/>
      <c r="Q22" s="246"/>
      <c r="R22" s="246"/>
      <c r="S22" s="246"/>
      <c r="T22" s="246"/>
      <c r="U22" s="242"/>
      <c r="V22" s="246"/>
      <c r="W22" s="246"/>
      <c r="X22" s="246"/>
      <c r="Y22" s="246"/>
      <c r="Z22" s="246"/>
      <c r="AA22" s="246"/>
      <c r="AB22" s="246"/>
      <c r="AC22" s="246"/>
      <c r="AD22" s="246"/>
      <c r="AE22" s="246"/>
      <c r="AF22" s="246"/>
      <c r="AG22" s="246"/>
      <c r="AH22" s="246"/>
      <c r="AI22" s="246"/>
      <c r="AJ22" s="246"/>
      <c r="AK22" s="246"/>
      <c r="AL22" s="246"/>
      <c r="AM22" s="344"/>
      <c r="AN22" s="344"/>
      <c r="AO22" s="344"/>
      <c r="AP22" s="344"/>
      <c r="AQ22" s="344"/>
      <c r="AR22" s="344"/>
      <c r="AS22" s="344"/>
      <c r="AT22" s="344"/>
      <c r="AU22" s="344"/>
      <c r="AV22" s="344"/>
      <c r="AW22" s="344"/>
      <c r="AX22" s="344"/>
      <c r="AY22" s="344"/>
      <c r="AZ22" s="344"/>
      <c r="BA22" s="247">
        <f>SUM(AM22:AZ22)</f>
        <v>0</v>
      </c>
    </row>
    <row r="23" spans="1:53" s="234" customFormat="1" ht="15" hidden="1" outlineLevel="1">
      <c r="A23" s="418"/>
      <c r="B23" s="245" t="s">
        <v>324</v>
      </c>
      <c r="C23" s="242" t="s">
        <v>325</v>
      </c>
      <c r="D23" s="246"/>
      <c r="E23" s="246"/>
      <c r="F23" s="246"/>
      <c r="G23" s="246"/>
      <c r="H23" s="246"/>
      <c r="I23" s="246"/>
      <c r="J23" s="246"/>
      <c r="K23" s="246"/>
      <c r="L23" s="246"/>
      <c r="M23" s="246"/>
      <c r="N23" s="246"/>
      <c r="O23" s="246"/>
      <c r="P23" s="246"/>
      <c r="Q23" s="246"/>
      <c r="R23" s="246"/>
      <c r="S23" s="246"/>
      <c r="T23" s="246"/>
      <c r="U23" s="386"/>
      <c r="V23" s="246"/>
      <c r="W23" s="246"/>
      <c r="X23" s="246"/>
      <c r="Y23" s="246"/>
      <c r="Z23" s="246"/>
      <c r="AA23" s="246"/>
      <c r="AB23" s="246"/>
      <c r="AC23" s="246"/>
      <c r="AD23" s="246"/>
      <c r="AE23" s="246"/>
      <c r="AF23" s="246"/>
      <c r="AG23" s="246"/>
      <c r="AH23" s="246"/>
      <c r="AI23" s="246"/>
      <c r="AJ23" s="246"/>
      <c r="AK23" s="246"/>
      <c r="AL23" s="246"/>
      <c r="AM23" s="345">
        <f>AM22</f>
        <v>0</v>
      </c>
      <c r="AN23" s="345">
        <f>AN22</f>
        <v>0</v>
      </c>
      <c r="AO23" s="345">
        <f t="shared" ref="AO23:AZ23" si="0">AO22</f>
        <v>0</v>
      </c>
      <c r="AP23" s="345">
        <f t="shared" si="0"/>
        <v>0</v>
      </c>
      <c r="AQ23" s="345">
        <f t="shared" si="0"/>
        <v>0</v>
      </c>
      <c r="AR23" s="345">
        <f t="shared" si="0"/>
        <v>0</v>
      </c>
      <c r="AS23" s="345">
        <f t="shared" si="0"/>
        <v>0</v>
      </c>
      <c r="AT23" s="345">
        <f t="shared" si="0"/>
        <v>0</v>
      </c>
      <c r="AU23" s="345">
        <f t="shared" si="0"/>
        <v>0</v>
      </c>
      <c r="AV23" s="345">
        <f t="shared" si="0"/>
        <v>0</v>
      </c>
      <c r="AW23" s="345">
        <f t="shared" si="0"/>
        <v>0</v>
      </c>
      <c r="AX23" s="345">
        <f t="shared" si="0"/>
        <v>0</v>
      </c>
      <c r="AY23" s="345">
        <f t="shared" si="0"/>
        <v>0</v>
      </c>
      <c r="AZ23" s="345">
        <f t="shared" si="0"/>
        <v>0</v>
      </c>
      <c r="BA23" s="248"/>
    </row>
    <row r="24" spans="1:53" s="254" customFormat="1" ht="15.6" hidden="1" outlineLevel="1">
      <c r="A24" s="420"/>
      <c r="B24" s="249"/>
      <c r="C24" s="250"/>
      <c r="D24" s="250"/>
      <c r="E24" s="250"/>
      <c r="F24" s="250"/>
      <c r="G24" s="250"/>
      <c r="H24" s="250"/>
      <c r="I24" s="250"/>
      <c r="J24" s="250"/>
      <c r="K24" s="250"/>
      <c r="L24" s="250"/>
      <c r="M24" s="250"/>
      <c r="N24" s="250"/>
      <c r="O24" s="250"/>
      <c r="P24" s="250"/>
      <c r="Q24" s="250"/>
      <c r="R24" s="250"/>
      <c r="S24" s="250"/>
      <c r="T24" s="250"/>
      <c r="V24" s="250"/>
      <c r="W24" s="250"/>
      <c r="X24" s="250"/>
      <c r="Y24" s="250"/>
      <c r="Z24" s="250"/>
      <c r="AA24" s="250"/>
      <c r="AB24" s="250"/>
      <c r="AC24" s="250"/>
      <c r="AD24" s="250"/>
      <c r="AE24" s="250"/>
      <c r="AF24" s="250"/>
      <c r="AG24" s="250"/>
      <c r="AH24" s="250"/>
      <c r="AI24" s="250"/>
      <c r="AJ24" s="250"/>
      <c r="AK24" s="250"/>
      <c r="AL24" s="250"/>
      <c r="AM24" s="346"/>
      <c r="AN24" s="347"/>
      <c r="AO24" s="347"/>
      <c r="AP24" s="347"/>
      <c r="AQ24" s="347"/>
      <c r="AR24" s="347"/>
      <c r="AS24" s="347"/>
      <c r="AT24" s="347"/>
      <c r="AU24" s="347"/>
      <c r="AV24" s="347"/>
      <c r="AW24" s="347"/>
      <c r="AX24" s="347"/>
      <c r="AY24" s="347"/>
      <c r="AZ24" s="347"/>
      <c r="BA24" s="253"/>
    </row>
    <row r="25" spans="1:53" s="234" customFormat="1" ht="15" hidden="1" outlineLevel="1">
      <c r="A25" s="418">
        <v>2</v>
      </c>
      <c r="B25" s="245" t="s">
        <v>326</v>
      </c>
      <c r="C25" s="242" t="s">
        <v>323</v>
      </c>
      <c r="D25" s="246"/>
      <c r="E25" s="246"/>
      <c r="F25" s="246"/>
      <c r="G25" s="246"/>
      <c r="H25" s="246"/>
      <c r="I25" s="246"/>
      <c r="J25" s="246"/>
      <c r="K25" s="246"/>
      <c r="L25" s="246"/>
      <c r="M25" s="246"/>
      <c r="N25" s="246"/>
      <c r="O25" s="246"/>
      <c r="P25" s="246"/>
      <c r="Q25" s="246"/>
      <c r="R25" s="246"/>
      <c r="S25" s="246"/>
      <c r="T25" s="246"/>
      <c r="U25" s="242"/>
      <c r="V25" s="246"/>
      <c r="W25" s="246"/>
      <c r="X25" s="246"/>
      <c r="Y25" s="246"/>
      <c r="Z25" s="246"/>
      <c r="AA25" s="246"/>
      <c r="AB25" s="246"/>
      <c r="AC25" s="246"/>
      <c r="AD25" s="246"/>
      <c r="AE25" s="246"/>
      <c r="AF25" s="246"/>
      <c r="AG25" s="246"/>
      <c r="AH25" s="246"/>
      <c r="AI25" s="246"/>
      <c r="AJ25" s="246"/>
      <c r="AK25" s="246"/>
      <c r="AL25" s="246"/>
      <c r="AM25" s="344"/>
      <c r="AN25" s="344"/>
      <c r="AO25" s="344"/>
      <c r="AP25" s="344"/>
      <c r="AQ25" s="344"/>
      <c r="AR25" s="344"/>
      <c r="AS25" s="344"/>
      <c r="AT25" s="344"/>
      <c r="AU25" s="344"/>
      <c r="AV25" s="344"/>
      <c r="AW25" s="344"/>
      <c r="AX25" s="344"/>
      <c r="AY25" s="344"/>
      <c r="AZ25" s="344"/>
      <c r="BA25" s="247">
        <f>SUM(AM25:AZ25)</f>
        <v>0</v>
      </c>
    </row>
    <row r="26" spans="1:53" s="234" customFormat="1" ht="15" hidden="1" outlineLevel="1">
      <c r="A26" s="418"/>
      <c r="B26" s="245" t="s">
        <v>324</v>
      </c>
      <c r="C26" s="242" t="s">
        <v>325</v>
      </c>
      <c r="D26" s="246"/>
      <c r="E26" s="246"/>
      <c r="F26" s="246"/>
      <c r="G26" s="246"/>
      <c r="H26" s="246"/>
      <c r="I26" s="246"/>
      <c r="J26" s="246"/>
      <c r="K26" s="246"/>
      <c r="L26" s="246"/>
      <c r="M26" s="246"/>
      <c r="N26" s="246"/>
      <c r="O26" s="246"/>
      <c r="P26" s="246"/>
      <c r="Q26" s="246"/>
      <c r="R26" s="246"/>
      <c r="S26" s="246"/>
      <c r="T26" s="246"/>
      <c r="U26" s="386"/>
      <c r="V26" s="246"/>
      <c r="W26" s="246"/>
      <c r="X26" s="246"/>
      <c r="Y26" s="246"/>
      <c r="Z26" s="246"/>
      <c r="AA26" s="246"/>
      <c r="AB26" s="246"/>
      <c r="AC26" s="246"/>
      <c r="AD26" s="246"/>
      <c r="AE26" s="246"/>
      <c r="AF26" s="246"/>
      <c r="AG26" s="246"/>
      <c r="AH26" s="246"/>
      <c r="AI26" s="246"/>
      <c r="AJ26" s="246"/>
      <c r="AK26" s="246"/>
      <c r="AL26" s="246"/>
      <c r="AM26" s="345">
        <f>AM25</f>
        <v>0</v>
      </c>
      <c r="AN26" s="345">
        <f>AN25</f>
        <v>0</v>
      </c>
      <c r="AO26" s="345">
        <f t="shared" ref="AO26:AZ26" si="1">AO25</f>
        <v>0</v>
      </c>
      <c r="AP26" s="345">
        <f t="shared" si="1"/>
        <v>0</v>
      </c>
      <c r="AQ26" s="345">
        <f t="shared" si="1"/>
        <v>0</v>
      </c>
      <c r="AR26" s="345">
        <f t="shared" si="1"/>
        <v>0</v>
      </c>
      <c r="AS26" s="345">
        <f t="shared" si="1"/>
        <v>0</v>
      </c>
      <c r="AT26" s="345">
        <f t="shared" si="1"/>
        <v>0</v>
      </c>
      <c r="AU26" s="345">
        <f t="shared" si="1"/>
        <v>0</v>
      </c>
      <c r="AV26" s="345">
        <f t="shared" si="1"/>
        <v>0</v>
      </c>
      <c r="AW26" s="345">
        <f t="shared" si="1"/>
        <v>0</v>
      </c>
      <c r="AX26" s="345">
        <f t="shared" si="1"/>
        <v>0</v>
      </c>
      <c r="AY26" s="345">
        <f t="shared" si="1"/>
        <v>0</v>
      </c>
      <c r="AZ26" s="345">
        <f t="shared" si="1"/>
        <v>0</v>
      </c>
      <c r="BA26" s="248"/>
    </row>
    <row r="27" spans="1:53" s="254" customFormat="1" ht="15.6" hidden="1" outlineLevel="1">
      <c r="A27" s="420"/>
      <c r="B27" s="249"/>
      <c r="C27" s="250"/>
      <c r="D27" s="255"/>
      <c r="E27" s="255"/>
      <c r="F27" s="255"/>
      <c r="G27" s="255"/>
      <c r="H27" s="255"/>
      <c r="I27" s="255"/>
      <c r="J27" s="255"/>
      <c r="K27" s="255"/>
      <c r="L27" s="255"/>
      <c r="M27" s="255"/>
      <c r="N27" s="255"/>
      <c r="O27" s="255"/>
      <c r="P27" s="255"/>
      <c r="Q27" s="255"/>
      <c r="R27" s="255"/>
      <c r="S27" s="255"/>
      <c r="T27" s="255"/>
      <c r="V27" s="255"/>
      <c r="W27" s="255"/>
      <c r="X27" s="255"/>
      <c r="Y27" s="255"/>
      <c r="Z27" s="255"/>
      <c r="AA27" s="255"/>
      <c r="AB27" s="255"/>
      <c r="AC27" s="255"/>
      <c r="AD27" s="255"/>
      <c r="AE27" s="255"/>
      <c r="AF27" s="255"/>
      <c r="AG27" s="255"/>
      <c r="AH27" s="255"/>
      <c r="AI27" s="255"/>
      <c r="AJ27" s="255"/>
      <c r="AK27" s="255"/>
      <c r="AL27" s="255"/>
      <c r="AM27" s="346"/>
      <c r="AN27" s="347"/>
      <c r="AO27" s="347"/>
      <c r="AP27" s="347"/>
      <c r="AQ27" s="347"/>
      <c r="AR27" s="347"/>
      <c r="AS27" s="347"/>
      <c r="AT27" s="347"/>
      <c r="AU27" s="347"/>
      <c r="AV27" s="347"/>
      <c r="AW27" s="347"/>
      <c r="AX27" s="347"/>
      <c r="AY27" s="347"/>
      <c r="AZ27" s="347"/>
      <c r="BA27" s="253"/>
    </row>
    <row r="28" spans="1:53" s="234" customFormat="1" ht="15" hidden="1" outlineLevel="1">
      <c r="A28" s="418">
        <v>3</v>
      </c>
      <c r="B28" s="245" t="s">
        <v>327</v>
      </c>
      <c r="C28" s="242" t="s">
        <v>323</v>
      </c>
      <c r="D28" s="246"/>
      <c r="E28" s="246"/>
      <c r="F28" s="246"/>
      <c r="G28" s="246"/>
      <c r="H28" s="246"/>
      <c r="I28" s="246"/>
      <c r="J28" s="246"/>
      <c r="K28" s="246"/>
      <c r="L28" s="246"/>
      <c r="M28" s="246"/>
      <c r="N28" s="246"/>
      <c r="O28" s="246"/>
      <c r="P28" s="246"/>
      <c r="Q28" s="246"/>
      <c r="R28" s="246"/>
      <c r="S28" s="246"/>
      <c r="T28" s="246"/>
      <c r="U28" s="242"/>
      <c r="V28" s="246"/>
      <c r="W28" s="246"/>
      <c r="X28" s="246"/>
      <c r="Y28" s="246"/>
      <c r="Z28" s="246"/>
      <c r="AA28" s="246"/>
      <c r="AB28" s="246"/>
      <c r="AC28" s="246"/>
      <c r="AD28" s="246"/>
      <c r="AE28" s="246"/>
      <c r="AF28" s="246"/>
      <c r="AG28" s="246"/>
      <c r="AH28" s="246"/>
      <c r="AI28" s="246"/>
      <c r="AJ28" s="246"/>
      <c r="AK28" s="246"/>
      <c r="AL28" s="246"/>
      <c r="AM28" s="344"/>
      <c r="AN28" s="344"/>
      <c r="AO28" s="344"/>
      <c r="AP28" s="344"/>
      <c r="AQ28" s="344"/>
      <c r="AR28" s="344"/>
      <c r="AS28" s="344"/>
      <c r="AT28" s="344"/>
      <c r="AU28" s="344"/>
      <c r="AV28" s="344"/>
      <c r="AW28" s="344"/>
      <c r="AX28" s="344"/>
      <c r="AY28" s="344"/>
      <c r="AZ28" s="344"/>
      <c r="BA28" s="247">
        <f>SUM(AM28:AZ28)</f>
        <v>0</v>
      </c>
    </row>
    <row r="29" spans="1:53" s="234" customFormat="1" ht="15" hidden="1" outlineLevel="1">
      <c r="A29" s="418"/>
      <c r="B29" s="245" t="s">
        <v>324</v>
      </c>
      <c r="C29" s="242" t="s">
        <v>325</v>
      </c>
      <c r="D29" s="246"/>
      <c r="E29" s="246"/>
      <c r="F29" s="246"/>
      <c r="G29" s="246"/>
      <c r="H29" s="246"/>
      <c r="I29" s="246"/>
      <c r="J29" s="246"/>
      <c r="K29" s="246"/>
      <c r="L29" s="246"/>
      <c r="M29" s="246"/>
      <c r="N29" s="246"/>
      <c r="O29" s="246"/>
      <c r="P29" s="246"/>
      <c r="Q29" s="246"/>
      <c r="R29" s="246"/>
      <c r="S29" s="246"/>
      <c r="T29" s="246"/>
      <c r="U29" s="386"/>
      <c r="V29" s="246"/>
      <c r="W29" s="246"/>
      <c r="X29" s="246"/>
      <c r="Y29" s="246"/>
      <c r="Z29" s="246"/>
      <c r="AA29" s="246"/>
      <c r="AB29" s="246"/>
      <c r="AC29" s="246"/>
      <c r="AD29" s="246"/>
      <c r="AE29" s="246"/>
      <c r="AF29" s="246"/>
      <c r="AG29" s="246"/>
      <c r="AH29" s="246"/>
      <c r="AI29" s="246"/>
      <c r="AJ29" s="246"/>
      <c r="AK29" s="246"/>
      <c r="AL29" s="246"/>
      <c r="AM29" s="345">
        <f>AM28</f>
        <v>0</v>
      </c>
      <c r="AN29" s="345">
        <f>AN28</f>
        <v>0</v>
      </c>
      <c r="AO29" s="345">
        <f t="shared" ref="AO29:AZ29" si="2">AO28</f>
        <v>0</v>
      </c>
      <c r="AP29" s="345">
        <f t="shared" si="2"/>
        <v>0</v>
      </c>
      <c r="AQ29" s="345">
        <f t="shared" si="2"/>
        <v>0</v>
      </c>
      <c r="AR29" s="345">
        <f t="shared" si="2"/>
        <v>0</v>
      </c>
      <c r="AS29" s="345">
        <f t="shared" si="2"/>
        <v>0</v>
      </c>
      <c r="AT29" s="345">
        <f t="shared" si="2"/>
        <v>0</v>
      </c>
      <c r="AU29" s="345">
        <f t="shared" si="2"/>
        <v>0</v>
      </c>
      <c r="AV29" s="345">
        <f t="shared" si="2"/>
        <v>0</v>
      </c>
      <c r="AW29" s="345">
        <f t="shared" si="2"/>
        <v>0</v>
      </c>
      <c r="AX29" s="345">
        <f t="shared" si="2"/>
        <v>0</v>
      </c>
      <c r="AY29" s="345">
        <f t="shared" si="2"/>
        <v>0</v>
      </c>
      <c r="AZ29" s="345">
        <f t="shared" si="2"/>
        <v>0</v>
      </c>
      <c r="BA29" s="248"/>
    </row>
    <row r="30" spans="1:53" s="234" customFormat="1" ht="15" hidden="1" outlineLevel="1">
      <c r="A30" s="418"/>
      <c r="B30" s="245"/>
      <c r="C30" s="256"/>
      <c r="D30" s="242"/>
      <c r="E30" s="242"/>
      <c r="F30" s="242"/>
      <c r="G30" s="242"/>
      <c r="H30" s="242"/>
      <c r="I30" s="242"/>
      <c r="J30" s="242"/>
      <c r="K30" s="242"/>
      <c r="L30" s="242"/>
      <c r="M30" s="242"/>
      <c r="N30" s="242"/>
      <c r="O30" s="242"/>
      <c r="P30" s="242"/>
      <c r="Q30" s="242"/>
      <c r="R30" s="242"/>
      <c r="S30" s="242"/>
      <c r="T30" s="242"/>
      <c r="V30" s="242"/>
      <c r="W30" s="242"/>
      <c r="X30" s="242"/>
      <c r="Y30" s="242"/>
      <c r="Z30" s="242"/>
      <c r="AA30" s="242"/>
      <c r="AB30" s="242"/>
      <c r="AC30" s="242"/>
      <c r="AD30" s="242"/>
      <c r="AE30" s="242"/>
      <c r="AF30" s="242"/>
      <c r="AG30" s="242"/>
      <c r="AH30" s="242"/>
      <c r="AI30" s="242"/>
      <c r="AJ30" s="242"/>
      <c r="AK30" s="242"/>
      <c r="AL30" s="242"/>
      <c r="AM30" s="346"/>
      <c r="AN30" s="346"/>
      <c r="AO30" s="346"/>
      <c r="AP30" s="346"/>
      <c r="AQ30" s="346"/>
      <c r="AR30" s="346"/>
      <c r="AS30" s="346"/>
      <c r="AT30" s="346"/>
      <c r="AU30" s="346"/>
      <c r="AV30" s="346"/>
      <c r="AW30" s="346"/>
      <c r="AX30" s="346"/>
      <c r="AY30" s="346"/>
      <c r="AZ30" s="346"/>
      <c r="BA30" s="257"/>
    </row>
    <row r="31" spans="1:53" s="234" customFormat="1" ht="15" hidden="1" outlineLevel="1">
      <c r="A31" s="418">
        <v>4</v>
      </c>
      <c r="B31" s="245" t="s">
        <v>328</v>
      </c>
      <c r="C31" s="242" t="s">
        <v>323</v>
      </c>
      <c r="D31" s="246"/>
      <c r="E31" s="246"/>
      <c r="F31" s="246"/>
      <c r="G31" s="246"/>
      <c r="H31" s="246"/>
      <c r="I31" s="246"/>
      <c r="J31" s="246"/>
      <c r="K31" s="246"/>
      <c r="L31" s="246"/>
      <c r="M31" s="246"/>
      <c r="N31" s="246"/>
      <c r="O31" s="246"/>
      <c r="P31" s="246"/>
      <c r="Q31" s="246"/>
      <c r="R31" s="246"/>
      <c r="S31" s="246"/>
      <c r="T31" s="246"/>
      <c r="U31" s="242"/>
      <c r="V31" s="246"/>
      <c r="W31" s="246"/>
      <c r="X31" s="246"/>
      <c r="Y31" s="246"/>
      <c r="Z31" s="246"/>
      <c r="AA31" s="246"/>
      <c r="AB31" s="246"/>
      <c r="AC31" s="246"/>
      <c r="AD31" s="246"/>
      <c r="AE31" s="246"/>
      <c r="AF31" s="246"/>
      <c r="AG31" s="246"/>
      <c r="AH31" s="246"/>
      <c r="AI31" s="246"/>
      <c r="AJ31" s="246"/>
      <c r="AK31" s="246"/>
      <c r="AL31" s="246"/>
      <c r="AM31" s="344"/>
      <c r="AN31" s="344"/>
      <c r="AO31" s="344"/>
      <c r="AP31" s="344"/>
      <c r="AQ31" s="344"/>
      <c r="AR31" s="344"/>
      <c r="AS31" s="344"/>
      <c r="AT31" s="344"/>
      <c r="AU31" s="344"/>
      <c r="AV31" s="344"/>
      <c r="AW31" s="344"/>
      <c r="AX31" s="344"/>
      <c r="AY31" s="344"/>
      <c r="AZ31" s="344"/>
      <c r="BA31" s="247">
        <f>SUM(AM31:AZ31)</f>
        <v>0</v>
      </c>
    </row>
    <row r="32" spans="1:53" s="234" customFormat="1" ht="15" hidden="1" outlineLevel="1">
      <c r="A32" s="418"/>
      <c r="B32" s="245" t="s">
        <v>324</v>
      </c>
      <c r="C32" s="242" t="s">
        <v>325</v>
      </c>
      <c r="D32" s="246"/>
      <c r="E32" s="246"/>
      <c r="F32" s="246"/>
      <c r="G32" s="246"/>
      <c r="H32" s="246"/>
      <c r="I32" s="246"/>
      <c r="J32" s="246"/>
      <c r="K32" s="246"/>
      <c r="L32" s="246"/>
      <c r="M32" s="246"/>
      <c r="N32" s="246"/>
      <c r="O32" s="246"/>
      <c r="P32" s="246"/>
      <c r="Q32" s="246"/>
      <c r="R32" s="246"/>
      <c r="S32" s="246"/>
      <c r="T32" s="246"/>
      <c r="U32" s="386"/>
      <c r="V32" s="246"/>
      <c r="W32" s="246"/>
      <c r="X32" s="246"/>
      <c r="Y32" s="246"/>
      <c r="Z32" s="246"/>
      <c r="AA32" s="246"/>
      <c r="AB32" s="246"/>
      <c r="AC32" s="246"/>
      <c r="AD32" s="246"/>
      <c r="AE32" s="246"/>
      <c r="AF32" s="246"/>
      <c r="AG32" s="246"/>
      <c r="AH32" s="246"/>
      <c r="AI32" s="246"/>
      <c r="AJ32" s="246"/>
      <c r="AK32" s="246"/>
      <c r="AL32" s="246"/>
      <c r="AM32" s="345">
        <f>AM31</f>
        <v>0</v>
      </c>
      <c r="AN32" s="345">
        <f>AN31</f>
        <v>0</v>
      </c>
      <c r="AO32" s="345">
        <f t="shared" ref="AO32:AZ32" si="3">AO31</f>
        <v>0</v>
      </c>
      <c r="AP32" s="345">
        <f t="shared" si="3"/>
        <v>0</v>
      </c>
      <c r="AQ32" s="345">
        <f t="shared" si="3"/>
        <v>0</v>
      </c>
      <c r="AR32" s="345">
        <f t="shared" si="3"/>
        <v>0</v>
      </c>
      <c r="AS32" s="345">
        <f t="shared" si="3"/>
        <v>0</v>
      </c>
      <c r="AT32" s="345">
        <f t="shared" si="3"/>
        <v>0</v>
      </c>
      <c r="AU32" s="345">
        <f t="shared" si="3"/>
        <v>0</v>
      </c>
      <c r="AV32" s="345">
        <f t="shared" si="3"/>
        <v>0</v>
      </c>
      <c r="AW32" s="345">
        <f t="shared" si="3"/>
        <v>0</v>
      </c>
      <c r="AX32" s="345">
        <f t="shared" si="3"/>
        <v>0</v>
      </c>
      <c r="AY32" s="345">
        <f t="shared" si="3"/>
        <v>0</v>
      </c>
      <c r="AZ32" s="345">
        <f t="shared" si="3"/>
        <v>0</v>
      </c>
      <c r="BA32" s="248"/>
    </row>
    <row r="33" spans="1:53" s="234" customFormat="1" ht="15" hidden="1" outlineLevel="1">
      <c r="A33" s="418"/>
      <c r="B33" s="245"/>
      <c r="C33" s="256"/>
      <c r="D33" s="255"/>
      <c r="E33" s="255"/>
      <c r="F33" s="255"/>
      <c r="G33" s="255"/>
      <c r="H33" s="255"/>
      <c r="I33" s="255"/>
      <c r="J33" s="255"/>
      <c r="K33" s="255"/>
      <c r="L33" s="255"/>
      <c r="M33" s="255"/>
      <c r="N33" s="255"/>
      <c r="O33" s="255"/>
      <c r="P33" s="255"/>
      <c r="Q33" s="255"/>
      <c r="R33" s="255"/>
      <c r="S33" s="255"/>
      <c r="T33" s="255"/>
      <c r="U33" s="242"/>
      <c r="V33" s="255"/>
      <c r="W33" s="255"/>
      <c r="X33" s="255"/>
      <c r="Y33" s="255"/>
      <c r="Z33" s="255"/>
      <c r="AA33" s="255"/>
      <c r="AB33" s="255"/>
      <c r="AC33" s="255"/>
      <c r="AD33" s="255"/>
      <c r="AE33" s="255"/>
      <c r="AF33" s="255"/>
      <c r="AG33" s="255"/>
      <c r="AH33" s="255"/>
      <c r="AI33" s="255"/>
      <c r="AJ33" s="255"/>
      <c r="AK33" s="255"/>
      <c r="AL33" s="255"/>
      <c r="AM33" s="346"/>
      <c r="AN33" s="346"/>
      <c r="AO33" s="346"/>
      <c r="AP33" s="346"/>
      <c r="AQ33" s="346"/>
      <c r="AR33" s="346"/>
      <c r="AS33" s="346"/>
      <c r="AT33" s="346"/>
      <c r="AU33" s="346"/>
      <c r="AV33" s="346"/>
      <c r="AW33" s="346"/>
      <c r="AX33" s="346"/>
      <c r="AY33" s="346"/>
      <c r="AZ33" s="346"/>
      <c r="BA33" s="257"/>
    </row>
    <row r="34" spans="1:53" s="234" customFormat="1" ht="15" hidden="1" outlineLevel="1">
      <c r="A34" s="418">
        <v>5</v>
      </c>
      <c r="B34" s="245" t="s">
        <v>329</v>
      </c>
      <c r="C34" s="242" t="s">
        <v>323</v>
      </c>
      <c r="D34" s="246"/>
      <c r="E34" s="246"/>
      <c r="F34" s="246"/>
      <c r="G34" s="246"/>
      <c r="H34" s="246"/>
      <c r="I34" s="246"/>
      <c r="J34" s="246"/>
      <c r="K34" s="246"/>
      <c r="L34" s="246"/>
      <c r="M34" s="246"/>
      <c r="N34" s="246"/>
      <c r="O34" s="246"/>
      <c r="P34" s="246"/>
      <c r="Q34" s="246"/>
      <c r="R34" s="246"/>
      <c r="S34" s="246"/>
      <c r="T34" s="246"/>
      <c r="U34" s="242"/>
      <c r="V34" s="246"/>
      <c r="W34" s="246"/>
      <c r="X34" s="246"/>
      <c r="Y34" s="246"/>
      <c r="Z34" s="246"/>
      <c r="AA34" s="246"/>
      <c r="AB34" s="246"/>
      <c r="AC34" s="246"/>
      <c r="AD34" s="246"/>
      <c r="AE34" s="246"/>
      <c r="AF34" s="246"/>
      <c r="AG34" s="246"/>
      <c r="AH34" s="246"/>
      <c r="AI34" s="246"/>
      <c r="AJ34" s="246"/>
      <c r="AK34" s="246"/>
      <c r="AL34" s="246"/>
      <c r="AM34" s="344"/>
      <c r="AN34" s="344"/>
      <c r="AO34" s="344"/>
      <c r="AP34" s="344"/>
      <c r="AQ34" s="344"/>
      <c r="AR34" s="344"/>
      <c r="AS34" s="344"/>
      <c r="AT34" s="344"/>
      <c r="AU34" s="344"/>
      <c r="AV34" s="344"/>
      <c r="AW34" s="344"/>
      <c r="AX34" s="344"/>
      <c r="AY34" s="344"/>
      <c r="AZ34" s="344"/>
      <c r="BA34" s="247">
        <f>SUM(AM34:AZ34)</f>
        <v>0</v>
      </c>
    </row>
    <row r="35" spans="1:53" s="234" customFormat="1" ht="15" hidden="1" outlineLevel="1">
      <c r="A35" s="418"/>
      <c r="B35" s="245" t="s">
        <v>324</v>
      </c>
      <c r="C35" s="242" t="s">
        <v>325</v>
      </c>
      <c r="D35" s="246"/>
      <c r="E35" s="246"/>
      <c r="F35" s="246"/>
      <c r="G35" s="246"/>
      <c r="H35" s="246"/>
      <c r="I35" s="246"/>
      <c r="J35" s="246"/>
      <c r="K35" s="246"/>
      <c r="L35" s="246"/>
      <c r="M35" s="246"/>
      <c r="N35" s="246"/>
      <c r="O35" s="246"/>
      <c r="P35" s="246"/>
      <c r="Q35" s="246"/>
      <c r="R35" s="246"/>
      <c r="S35" s="246"/>
      <c r="T35" s="246"/>
      <c r="U35" s="386"/>
      <c r="V35" s="246"/>
      <c r="W35" s="246"/>
      <c r="X35" s="246"/>
      <c r="Y35" s="246"/>
      <c r="Z35" s="246"/>
      <c r="AA35" s="246"/>
      <c r="AB35" s="246"/>
      <c r="AC35" s="246"/>
      <c r="AD35" s="246"/>
      <c r="AE35" s="246"/>
      <c r="AF35" s="246"/>
      <c r="AG35" s="246"/>
      <c r="AH35" s="246"/>
      <c r="AI35" s="246"/>
      <c r="AJ35" s="246"/>
      <c r="AK35" s="246"/>
      <c r="AL35" s="246"/>
      <c r="AM35" s="345">
        <f>AM34</f>
        <v>0</v>
      </c>
      <c r="AN35" s="345">
        <f>AN34</f>
        <v>0</v>
      </c>
      <c r="AO35" s="345">
        <f t="shared" ref="AO35:AZ35" si="4">AO34</f>
        <v>0</v>
      </c>
      <c r="AP35" s="345">
        <f t="shared" si="4"/>
        <v>0</v>
      </c>
      <c r="AQ35" s="345">
        <f t="shared" si="4"/>
        <v>0</v>
      </c>
      <c r="AR35" s="345">
        <f t="shared" si="4"/>
        <v>0</v>
      </c>
      <c r="AS35" s="345">
        <f t="shared" si="4"/>
        <v>0</v>
      </c>
      <c r="AT35" s="345">
        <f t="shared" si="4"/>
        <v>0</v>
      </c>
      <c r="AU35" s="345">
        <f t="shared" si="4"/>
        <v>0</v>
      </c>
      <c r="AV35" s="345">
        <f t="shared" si="4"/>
        <v>0</v>
      </c>
      <c r="AW35" s="345">
        <f t="shared" si="4"/>
        <v>0</v>
      </c>
      <c r="AX35" s="345">
        <f t="shared" si="4"/>
        <v>0</v>
      </c>
      <c r="AY35" s="345">
        <f t="shared" si="4"/>
        <v>0</v>
      </c>
      <c r="AZ35" s="345">
        <f t="shared" si="4"/>
        <v>0</v>
      </c>
      <c r="BA35" s="248"/>
    </row>
    <row r="36" spans="1:53" s="234" customFormat="1" ht="15" hidden="1" outlineLevel="1">
      <c r="A36" s="418"/>
      <c r="B36" s="245"/>
      <c r="C36" s="256"/>
      <c r="D36" s="255"/>
      <c r="E36" s="255"/>
      <c r="F36" s="255"/>
      <c r="G36" s="255"/>
      <c r="H36" s="255"/>
      <c r="I36" s="255"/>
      <c r="J36" s="255"/>
      <c r="K36" s="255"/>
      <c r="L36" s="255"/>
      <c r="M36" s="255"/>
      <c r="N36" s="255"/>
      <c r="O36" s="255"/>
      <c r="P36" s="255"/>
      <c r="Q36" s="255"/>
      <c r="R36" s="255"/>
      <c r="S36" s="255"/>
      <c r="T36" s="255"/>
      <c r="U36" s="242"/>
      <c r="V36" s="255"/>
      <c r="W36" s="255"/>
      <c r="X36" s="255"/>
      <c r="Y36" s="255"/>
      <c r="Z36" s="255"/>
      <c r="AA36" s="255"/>
      <c r="AB36" s="255"/>
      <c r="AC36" s="255"/>
      <c r="AD36" s="255"/>
      <c r="AE36" s="255"/>
      <c r="AF36" s="255"/>
      <c r="AG36" s="255"/>
      <c r="AH36" s="255"/>
      <c r="AI36" s="255"/>
      <c r="AJ36" s="255"/>
      <c r="AK36" s="255"/>
      <c r="AL36" s="255"/>
      <c r="AM36" s="346"/>
      <c r="AN36" s="346"/>
      <c r="AO36" s="346"/>
      <c r="AP36" s="346"/>
      <c r="AQ36" s="346"/>
      <c r="AR36" s="346"/>
      <c r="AS36" s="346"/>
      <c r="AT36" s="346"/>
      <c r="AU36" s="346"/>
      <c r="AV36" s="346"/>
      <c r="AW36" s="346"/>
      <c r="AX36" s="346"/>
      <c r="AY36" s="346"/>
      <c r="AZ36" s="346"/>
      <c r="BA36" s="257"/>
    </row>
    <row r="37" spans="1:53" s="234" customFormat="1" ht="15" hidden="1" outlineLevel="1">
      <c r="A37" s="418">
        <v>6</v>
      </c>
      <c r="B37" s="245" t="s">
        <v>330</v>
      </c>
      <c r="C37" s="242" t="s">
        <v>323</v>
      </c>
      <c r="D37" s="246"/>
      <c r="E37" s="246"/>
      <c r="F37" s="246"/>
      <c r="G37" s="246"/>
      <c r="H37" s="246"/>
      <c r="I37" s="246"/>
      <c r="J37" s="246"/>
      <c r="K37" s="246"/>
      <c r="L37" s="246"/>
      <c r="M37" s="246"/>
      <c r="N37" s="246"/>
      <c r="O37" s="246"/>
      <c r="P37" s="246"/>
      <c r="Q37" s="246"/>
      <c r="R37" s="246"/>
      <c r="S37" s="246"/>
      <c r="T37" s="246"/>
      <c r="U37" s="242"/>
      <c r="V37" s="246"/>
      <c r="W37" s="246"/>
      <c r="X37" s="246"/>
      <c r="Y37" s="246"/>
      <c r="Z37" s="246"/>
      <c r="AA37" s="246"/>
      <c r="AB37" s="246"/>
      <c r="AC37" s="246"/>
      <c r="AD37" s="246"/>
      <c r="AE37" s="246"/>
      <c r="AF37" s="246"/>
      <c r="AG37" s="246"/>
      <c r="AH37" s="246"/>
      <c r="AI37" s="246"/>
      <c r="AJ37" s="246"/>
      <c r="AK37" s="246"/>
      <c r="AL37" s="246"/>
      <c r="AM37" s="344"/>
      <c r="AN37" s="344"/>
      <c r="AO37" s="344"/>
      <c r="AP37" s="344"/>
      <c r="AQ37" s="344"/>
      <c r="AR37" s="344"/>
      <c r="AS37" s="344"/>
      <c r="AT37" s="344"/>
      <c r="AU37" s="344"/>
      <c r="AV37" s="344"/>
      <c r="AW37" s="344"/>
      <c r="AX37" s="344"/>
      <c r="AY37" s="344"/>
      <c r="AZ37" s="344"/>
      <c r="BA37" s="247">
        <f>SUM(AM37:AZ37)</f>
        <v>0</v>
      </c>
    </row>
    <row r="38" spans="1:53" s="234" customFormat="1" ht="15" hidden="1" outlineLevel="1">
      <c r="A38" s="418"/>
      <c r="B38" s="245" t="s">
        <v>324</v>
      </c>
      <c r="C38" s="242" t="s">
        <v>325</v>
      </c>
      <c r="D38" s="246"/>
      <c r="E38" s="246"/>
      <c r="F38" s="246"/>
      <c r="G38" s="246"/>
      <c r="H38" s="246"/>
      <c r="I38" s="246"/>
      <c r="J38" s="246"/>
      <c r="K38" s="246"/>
      <c r="L38" s="246"/>
      <c r="M38" s="246"/>
      <c r="N38" s="246"/>
      <c r="O38" s="246"/>
      <c r="P38" s="246"/>
      <c r="Q38" s="246"/>
      <c r="R38" s="246"/>
      <c r="S38" s="246"/>
      <c r="T38" s="246"/>
      <c r="U38" s="386"/>
      <c r="V38" s="246"/>
      <c r="W38" s="246"/>
      <c r="X38" s="246"/>
      <c r="Y38" s="246"/>
      <c r="Z38" s="246"/>
      <c r="AA38" s="246"/>
      <c r="AB38" s="246"/>
      <c r="AC38" s="246"/>
      <c r="AD38" s="246"/>
      <c r="AE38" s="246"/>
      <c r="AF38" s="246"/>
      <c r="AG38" s="246"/>
      <c r="AH38" s="246"/>
      <c r="AI38" s="246"/>
      <c r="AJ38" s="246"/>
      <c r="AK38" s="246"/>
      <c r="AL38" s="246"/>
      <c r="AM38" s="345">
        <f>AM37</f>
        <v>0</v>
      </c>
      <c r="AN38" s="345">
        <f>AN37</f>
        <v>0</v>
      </c>
      <c r="AO38" s="345">
        <f t="shared" ref="AO38:AZ38" si="5">AO37</f>
        <v>0</v>
      </c>
      <c r="AP38" s="345">
        <f t="shared" si="5"/>
        <v>0</v>
      </c>
      <c r="AQ38" s="345">
        <f t="shared" si="5"/>
        <v>0</v>
      </c>
      <c r="AR38" s="345">
        <f t="shared" si="5"/>
        <v>0</v>
      </c>
      <c r="AS38" s="345">
        <f t="shared" si="5"/>
        <v>0</v>
      </c>
      <c r="AT38" s="345">
        <f t="shared" si="5"/>
        <v>0</v>
      </c>
      <c r="AU38" s="345">
        <f t="shared" si="5"/>
        <v>0</v>
      </c>
      <c r="AV38" s="345">
        <f t="shared" si="5"/>
        <v>0</v>
      </c>
      <c r="AW38" s="345">
        <f t="shared" si="5"/>
        <v>0</v>
      </c>
      <c r="AX38" s="345">
        <f t="shared" si="5"/>
        <v>0</v>
      </c>
      <c r="AY38" s="345">
        <f t="shared" si="5"/>
        <v>0</v>
      </c>
      <c r="AZ38" s="345">
        <f t="shared" si="5"/>
        <v>0</v>
      </c>
      <c r="BA38" s="248"/>
    </row>
    <row r="39" spans="1:53" s="234" customFormat="1" ht="15" hidden="1" outlineLevel="1">
      <c r="A39" s="418"/>
      <c r="B39" s="245"/>
      <c r="C39" s="256"/>
      <c r="D39" s="255"/>
      <c r="E39" s="255"/>
      <c r="F39" s="255"/>
      <c r="G39" s="255"/>
      <c r="H39" s="255"/>
      <c r="I39" s="255"/>
      <c r="J39" s="255"/>
      <c r="K39" s="255"/>
      <c r="L39" s="255"/>
      <c r="M39" s="255"/>
      <c r="N39" s="255"/>
      <c r="O39" s="255"/>
      <c r="P39" s="255"/>
      <c r="Q39" s="255"/>
      <c r="R39" s="255"/>
      <c r="S39" s="255"/>
      <c r="T39" s="255"/>
      <c r="U39" s="242"/>
      <c r="V39" s="255"/>
      <c r="W39" s="255"/>
      <c r="X39" s="255"/>
      <c r="Y39" s="255"/>
      <c r="Z39" s="255"/>
      <c r="AA39" s="255"/>
      <c r="AB39" s="255"/>
      <c r="AC39" s="255"/>
      <c r="AD39" s="255"/>
      <c r="AE39" s="255"/>
      <c r="AF39" s="255"/>
      <c r="AG39" s="255"/>
      <c r="AH39" s="255"/>
      <c r="AI39" s="255"/>
      <c r="AJ39" s="255"/>
      <c r="AK39" s="255"/>
      <c r="AL39" s="255"/>
      <c r="AM39" s="346"/>
      <c r="AN39" s="346"/>
      <c r="AO39" s="346"/>
      <c r="AP39" s="346"/>
      <c r="AQ39" s="346"/>
      <c r="AR39" s="346"/>
      <c r="AS39" s="346"/>
      <c r="AT39" s="346"/>
      <c r="AU39" s="346"/>
      <c r="AV39" s="346"/>
      <c r="AW39" s="346"/>
      <c r="AX39" s="346"/>
      <c r="AY39" s="346"/>
      <c r="AZ39" s="346"/>
      <c r="BA39" s="257"/>
    </row>
    <row r="40" spans="1:53" s="234" customFormat="1" ht="15" hidden="1" outlineLevel="1">
      <c r="A40" s="418">
        <v>7</v>
      </c>
      <c r="B40" s="245" t="s">
        <v>331</v>
      </c>
      <c r="C40" s="242" t="s">
        <v>323</v>
      </c>
      <c r="D40" s="246"/>
      <c r="E40" s="246"/>
      <c r="F40" s="246"/>
      <c r="G40" s="246"/>
      <c r="H40" s="246"/>
      <c r="I40" s="246"/>
      <c r="J40" s="246"/>
      <c r="K40" s="246"/>
      <c r="L40" s="246"/>
      <c r="M40" s="246"/>
      <c r="N40" s="246"/>
      <c r="O40" s="246"/>
      <c r="P40" s="246"/>
      <c r="Q40" s="246"/>
      <c r="R40" s="246"/>
      <c r="S40" s="246"/>
      <c r="T40" s="246"/>
      <c r="U40" s="242"/>
      <c r="V40" s="246"/>
      <c r="W40" s="246"/>
      <c r="X40" s="246"/>
      <c r="Y40" s="246"/>
      <c r="Z40" s="246"/>
      <c r="AA40" s="246"/>
      <c r="AB40" s="246"/>
      <c r="AC40" s="246"/>
      <c r="AD40" s="246"/>
      <c r="AE40" s="246"/>
      <c r="AF40" s="246"/>
      <c r="AG40" s="246"/>
      <c r="AH40" s="246"/>
      <c r="AI40" s="246"/>
      <c r="AJ40" s="246"/>
      <c r="AK40" s="246"/>
      <c r="AL40" s="246"/>
      <c r="AM40" s="344"/>
      <c r="AN40" s="344"/>
      <c r="AO40" s="344"/>
      <c r="AP40" s="344"/>
      <c r="AQ40" s="344"/>
      <c r="AR40" s="344"/>
      <c r="AS40" s="344"/>
      <c r="AT40" s="344"/>
      <c r="AU40" s="344"/>
      <c r="AV40" s="344"/>
      <c r="AW40" s="344"/>
      <c r="AX40" s="344"/>
      <c r="AY40" s="344"/>
      <c r="AZ40" s="344"/>
      <c r="BA40" s="247">
        <f>SUM(AM40:AZ40)</f>
        <v>0</v>
      </c>
    </row>
    <row r="41" spans="1:53" s="234" customFormat="1" ht="15" hidden="1" outlineLevel="1">
      <c r="A41" s="418"/>
      <c r="B41" s="245" t="s">
        <v>324</v>
      </c>
      <c r="C41" s="242" t="s">
        <v>325</v>
      </c>
      <c r="D41" s="246"/>
      <c r="E41" s="246"/>
      <c r="F41" s="246"/>
      <c r="G41" s="246"/>
      <c r="H41" s="246"/>
      <c r="I41" s="246"/>
      <c r="J41" s="246"/>
      <c r="K41" s="246"/>
      <c r="L41" s="246"/>
      <c r="M41" s="246"/>
      <c r="N41" s="246"/>
      <c r="O41" s="246"/>
      <c r="P41" s="246"/>
      <c r="Q41" s="246"/>
      <c r="R41" s="246"/>
      <c r="S41" s="246"/>
      <c r="T41" s="246"/>
      <c r="U41" s="242"/>
      <c r="V41" s="246"/>
      <c r="W41" s="246"/>
      <c r="X41" s="246"/>
      <c r="Y41" s="246"/>
      <c r="Z41" s="246"/>
      <c r="AA41" s="246"/>
      <c r="AB41" s="246"/>
      <c r="AC41" s="246"/>
      <c r="AD41" s="246"/>
      <c r="AE41" s="246"/>
      <c r="AF41" s="246"/>
      <c r="AG41" s="246"/>
      <c r="AH41" s="246"/>
      <c r="AI41" s="246"/>
      <c r="AJ41" s="246"/>
      <c r="AK41" s="246"/>
      <c r="AL41" s="246"/>
      <c r="AM41" s="345">
        <f>AM40</f>
        <v>0</v>
      </c>
      <c r="AN41" s="345">
        <f>AN40</f>
        <v>0</v>
      </c>
      <c r="AO41" s="345">
        <f t="shared" ref="AO41:AZ41" si="6">AO40</f>
        <v>0</v>
      </c>
      <c r="AP41" s="345">
        <f t="shared" si="6"/>
        <v>0</v>
      </c>
      <c r="AQ41" s="345">
        <f t="shared" si="6"/>
        <v>0</v>
      </c>
      <c r="AR41" s="345">
        <f t="shared" si="6"/>
        <v>0</v>
      </c>
      <c r="AS41" s="345">
        <f t="shared" si="6"/>
        <v>0</v>
      </c>
      <c r="AT41" s="345">
        <f t="shared" si="6"/>
        <v>0</v>
      </c>
      <c r="AU41" s="345">
        <f t="shared" si="6"/>
        <v>0</v>
      </c>
      <c r="AV41" s="345">
        <f t="shared" si="6"/>
        <v>0</v>
      </c>
      <c r="AW41" s="345">
        <f t="shared" si="6"/>
        <v>0</v>
      </c>
      <c r="AX41" s="345">
        <f t="shared" si="6"/>
        <v>0</v>
      </c>
      <c r="AY41" s="345">
        <f t="shared" si="6"/>
        <v>0</v>
      </c>
      <c r="AZ41" s="345">
        <f t="shared" si="6"/>
        <v>0</v>
      </c>
      <c r="BA41" s="248"/>
    </row>
    <row r="42" spans="1:53" s="234" customFormat="1" ht="15" hidden="1" outlineLevel="1">
      <c r="A42" s="418"/>
      <c r="B42" s="245"/>
      <c r="C42" s="256"/>
      <c r="D42" s="255"/>
      <c r="E42" s="255"/>
      <c r="F42" s="255"/>
      <c r="G42" s="255"/>
      <c r="H42" s="255"/>
      <c r="I42" s="255"/>
      <c r="J42" s="255"/>
      <c r="K42" s="255"/>
      <c r="L42" s="255"/>
      <c r="M42" s="255"/>
      <c r="N42" s="255"/>
      <c r="O42" s="255"/>
      <c r="P42" s="255"/>
      <c r="Q42" s="255"/>
      <c r="R42" s="255"/>
      <c r="S42" s="255"/>
      <c r="T42" s="255"/>
      <c r="U42" s="242"/>
      <c r="V42" s="255"/>
      <c r="W42" s="255"/>
      <c r="X42" s="255"/>
      <c r="Y42" s="255"/>
      <c r="Z42" s="255"/>
      <c r="AA42" s="255"/>
      <c r="AB42" s="255"/>
      <c r="AC42" s="255"/>
      <c r="AD42" s="255"/>
      <c r="AE42" s="255"/>
      <c r="AF42" s="255"/>
      <c r="AG42" s="255"/>
      <c r="AH42" s="255"/>
      <c r="AI42" s="255"/>
      <c r="AJ42" s="255"/>
      <c r="AK42" s="255"/>
      <c r="AL42" s="255"/>
      <c r="AM42" s="346"/>
      <c r="AN42" s="346"/>
      <c r="AO42" s="346"/>
      <c r="AP42" s="346"/>
      <c r="AQ42" s="346"/>
      <c r="AR42" s="346"/>
      <c r="AS42" s="346"/>
      <c r="AT42" s="346"/>
      <c r="AU42" s="346"/>
      <c r="AV42" s="346"/>
      <c r="AW42" s="346"/>
      <c r="AX42" s="346"/>
      <c r="AY42" s="346"/>
      <c r="AZ42" s="346"/>
      <c r="BA42" s="257"/>
    </row>
    <row r="43" spans="1:53" s="234" customFormat="1" ht="15" hidden="1" outlineLevel="1">
      <c r="A43" s="418">
        <v>8</v>
      </c>
      <c r="B43" s="245" t="s">
        <v>332</v>
      </c>
      <c r="C43" s="242" t="s">
        <v>323</v>
      </c>
      <c r="D43" s="246"/>
      <c r="E43" s="246"/>
      <c r="F43" s="246"/>
      <c r="G43" s="246"/>
      <c r="H43" s="246"/>
      <c r="I43" s="246"/>
      <c r="J43" s="246"/>
      <c r="K43" s="246"/>
      <c r="L43" s="246"/>
      <c r="M43" s="246"/>
      <c r="N43" s="246"/>
      <c r="O43" s="246"/>
      <c r="P43" s="246"/>
      <c r="Q43" s="246"/>
      <c r="R43" s="246"/>
      <c r="S43" s="246"/>
      <c r="T43" s="246"/>
      <c r="U43" s="242"/>
      <c r="V43" s="246"/>
      <c r="W43" s="246"/>
      <c r="X43" s="246"/>
      <c r="Y43" s="246"/>
      <c r="Z43" s="246"/>
      <c r="AA43" s="246"/>
      <c r="AB43" s="246"/>
      <c r="AC43" s="246"/>
      <c r="AD43" s="246"/>
      <c r="AE43" s="246"/>
      <c r="AF43" s="246"/>
      <c r="AG43" s="246"/>
      <c r="AH43" s="246"/>
      <c r="AI43" s="246"/>
      <c r="AJ43" s="246"/>
      <c r="AK43" s="246"/>
      <c r="AL43" s="246"/>
      <c r="AM43" s="344"/>
      <c r="AN43" s="344"/>
      <c r="AO43" s="344"/>
      <c r="AP43" s="344"/>
      <c r="AQ43" s="344"/>
      <c r="AR43" s="344"/>
      <c r="AS43" s="344"/>
      <c r="AT43" s="344"/>
      <c r="AU43" s="344"/>
      <c r="AV43" s="344"/>
      <c r="AW43" s="344"/>
      <c r="AX43" s="344"/>
      <c r="AY43" s="344"/>
      <c r="AZ43" s="344"/>
      <c r="BA43" s="247">
        <f>SUM(AM43:AZ43)</f>
        <v>0</v>
      </c>
    </row>
    <row r="44" spans="1:53" s="234" customFormat="1" ht="15" hidden="1" outlineLevel="1">
      <c r="A44" s="418"/>
      <c r="B44" s="245" t="s">
        <v>324</v>
      </c>
      <c r="C44" s="242" t="s">
        <v>325</v>
      </c>
      <c r="D44" s="246"/>
      <c r="E44" s="246"/>
      <c r="F44" s="246"/>
      <c r="G44" s="246"/>
      <c r="H44" s="246"/>
      <c r="I44" s="246"/>
      <c r="J44" s="246"/>
      <c r="K44" s="246"/>
      <c r="L44" s="246"/>
      <c r="M44" s="246"/>
      <c r="N44" s="246"/>
      <c r="O44" s="246"/>
      <c r="P44" s="246"/>
      <c r="Q44" s="246"/>
      <c r="R44" s="246"/>
      <c r="S44" s="246"/>
      <c r="T44" s="246"/>
      <c r="U44" s="242"/>
      <c r="V44" s="246"/>
      <c r="W44" s="246"/>
      <c r="X44" s="246"/>
      <c r="Y44" s="246"/>
      <c r="Z44" s="246"/>
      <c r="AA44" s="246"/>
      <c r="AB44" s="246"/>
      <c r="AC44" s="246"/>
      <c r="AD44" s="246"/>
      <c r="AE44" s="246"/>
      <c r="AF44" s="246"/>
      <c r="AG44" s="246"/>
      <c r="AH44" s="246"/>
      <c r="AI44" s="246"/>
      <c r="AJ44" s="246"/>
      <c r="AK44" s="246"/>
      <c r="AL44" s="246"/>
      <c r="AM44" s="345">
        <f>AM43</f>
        <v>0</v>
      </c>
      <c r="AN44" s="345">
        <f>AN43</f>
        <v>0</v>
      </c>
      <c r="AO44" s="345">
        <f t="shared" ref="AO44:AZ44" si="7">AO43</f>
        <v>0</v>
      </c>
      <c r="AP44" s="345">
        <f t="shared" si="7"/>
        <v>0</v>
      </c>
      <c r="AQ44" s="345">
        <f t="shared" si="7"/>
        <v>0</v>
      </c>
      <c r="AR44" s="345">
        <f t="shared" si="7"/>
        <v>0</v>
      </c>
      <c r="AS44" s="345">
        <f t="shared" si="7"/>
        <v>0</v>
      </c>
      <c r="AT44" s="345">
        <f t="shared" si="7"/>
        <v>0</v>
      </c>
      <c r="AU44" s="345">
        <f t="shared" si="7"/>
        <v>0</v>
      </c>
      <c r="AV44" s="345">
        <f t="shared" si="7"/>
        <v>0</v>
      </c>
      <c r="AW44" s="345">
        <f t="shared" si="7"/>
        <v>0</v>
      </c>
      <c r="AX44" s="345">
        <f t="shared" si="7"/>
        <v>0</v>
      </c>
      <c r="AY44" s="345">
        <f t="shared" si="7"/>
        <v>0</v>
      </c>
      <c r="AZ44" s="345">
        <f t="shared" si="7"/>
        <v>0</v>
      </c>
      <c r="BA44" s="248"/>
    </row>
    <row r="45" spans="1:53" s="234" customFormat="1" ht="15" hidden="1" outlineLevel="1">
      <c r="A45" s="418"/>
      <c r="B45" s="245"/>
      <c r="C45" s="256"/>
      <c r="D45" s="255"/>
      <c r="E45" s="255"/>
      <c r="F45" s="255"/>
      <c r="G45" s="255"/>
      <c r="H45" s="255"/>
      <c r="I45" s="255"/>
      <c r="J45" s="255"/>
      <c r="K45" s="255"/>
      <c r="L45" s="255"/>
      <c r="M45" s="255"/>
      <c r="N45" s="255"/>
      <c r="O45" s="255"/>
      <c r="P45" s="255"/>
      <c r="Q45" s="255"/>
      <c r="R45" s="255"/>
      <c r="S45" s="255"/>
      <c r="T45" s="255"/>
      <c r="U45" s="242"/>
      <c r="V45" s="255"/>
      <c r="W45" s="255"/>
      <c r="X45" s="255"/>
      <c r="Y45" s="255"/>
      <c r="Z45" s="255"/>
      <c r="AA45" s="255"/>
      <c r="AB45" s="255"/>
      <c r="AC45" s="255"/>
      <c r="AD45" s="255"/>
      <c r="AE45" s="255"/>
      <c r="AF45" s="255"/>
      <c r="AG45" s="255"/>
      <c r="AH45" s="255"/>
      <c r="AI45" s="255"/>
      <c r="AJ45" s="255"/>
      <c r="AK45" s="255"/>
      <c r="AL45" s="255"/>
      <c r="AM45" s="346"/>
      <c r="AN45" s="346"/>
      <c r="AO45" s="346"/>
      <c r="AP45" s="346"/>
      <c r="AQ45" s="346"/>
      <c r="AR45" s="346"/>
      <c r="AS45" s="346"/>
      <c r="AT45" s="346"/>
      <c r="AU45" s="346"/>
      <c r="AV45" s="346"/>
      <c r="AW45" s="346"/>
      <c r="AX45" s="346"/>
      <c r="AY45" s="346"/>
      <c r="AZ45" s="346"/>
      <c r="BA45" s="257"/>
    </row>
    <row r="46" spans="1:53" s="234" customFormat="1" ht="15" hidden="1" outlineLevel="1">
      <c r="A46" s="418">
        <v>9</v>
      </c>
      <c r="B46" s="245" t="s">
        <v>333</v>
      </c>
      <c r="C46" s="242" t="s">
        <v>323</v>
      </c>
      <c r="D46" s="246"/>
      <c r="E46" s="246"/>
      <c r="F46" s="246"/>
      <c r="G46" s="246"/>
      <c r="H46" s="246"/>
      <c r="I46" s="246"/>
      <c r="J46" s="246"/>
      <c r="K46" s="246"/>
      <c r="L46" s="246"/>
      <c r="M46" s="246"/>
      <c r="N46" s="246"/>
      <c r="O46" s="246"/>
      <c r="P46" s="246"/>
      <c r="Q46" s="246"/>
      <c r="R46" s="246"/>
      <c r="S46" s="246"/>
      <c r="T46" s="246"/>
      <c r="U46" s="242"/>
      <c r="V46" s="246"/>
      <c r="W46" s="246"/>
      <c r="X46" s="246"/>
      <c r="Y46" s="246"/>
      <c r="Z46" s="246"/>
      <c r="AA46" s="246"/>
      <c r="AB46" s="246"/>
      <c r="AC46" s="246"/>
      <c r="AD46" s="246"/>
      <c r="AE46" s="246"/>
      <c r="AF46" s="246"/>
      <c r="AG46" s="246"/>
      <c r="AH46" s="246"/>
      <c r="AI46" s="246"/>
      <c r="AJ46" s="246"/>
      <c r="AK46" s="246"/>
      <c r="AL46" s="246"/>
      <c r="AM46" s="344"/>
      <c r="AN46" s="344"/>
      <c r="AO46" s="344"/>
      <c r="AP46" s="344"/>
      <c r="AQ46" s="344"/>
      <c r="AR46" s="344"/>
      <c r="AS46" s="344"/>
      <c r="AT46" s="344"/>
      <c r="AU46" s="344"/>
      <c r="AV46" s="344"/>
      <c r="AW46" s="344"/>
      <c r="AX46" s="344"/>
      <c r="AY46" s="344"/>
      <c r="AZ46" s="344"/>
      <c r="BA46" s="247">
        <f>SUM(AM46:AZ46)</f>
        <v>0</v>
      </c>
    </row>
    <row r="47" spans="1:53" s="234" customFormat="1" ht="15" hidden="1" outlineLevel="1">
      <c r="A47" s="418"/>
      <c r="B47" s="245" t="s">
        <v>324</v>
      </c>
      <c r="C47" s="242" t="s">
        <v>325</v>
      </c>
      <c r="D47" s="246"/>
      <c r="E47" s="246"/>
      <c r="F47" s="246"/>
      <c r="G47" s="246"/>
      <c r="H47" s="246"/>
      <c r="I47" s="246"/>
      <c r="J47" s="246"/>
      <c r="K47" s="246"/>
      <c r="L47" s="246"/>
      <c r="M47" s="246"/>
      <c r="N47" s="246"/>
      <c r="O47" s="246"/>
      <c r="P47" s="246"/>
      <c r="Q47" s="246"/>
      <c r="R47" s="246"/>
      <c r="S47" s="246"/>
      <c r="T47" s="246"/>
      <c r="U47" s="242"/>
      <c r="V47" s="246"/>
      <c r="W47" s="246"/>
      <c r="X47" s="246"/>
      <c r="Y47" s="246"/>
      <c r="Z47" s="246"/>
      <c r="AA47" s="246"/>
      <c r="AB47" s="246"/>
      <c r="AC47" s="246"/>
      <c r="AD47" s="246"/>
      <c r="AE47" s="246"/>
      <c r="AF47" s="246"/>
      <c r="AG47" s="246"/>
      <c r="AH47" s="246"/>
      <c r="AI47" s="246"/>
      <c r="AJ47" s="246"/>
      <c r="AK47" s="246"/>
      <c r="AL47" s="246"/>
      <c r="AM47" s="345">
        <f>AM46</f>
        <v>0</v>
      </c>
      <c r="AN47" s="345">
        <f>AN46</f>
        <v>0</v>
      </c>
      <c r="AO47" s="345">
        <f t="shared" ref="AO47:AZ47" si="8">AO46</f>
        <v>0</v>
      </c>
      <c r="AP47" s="345">
        <f t="shared" si="8"/>
        <v>0</v>
      </c>
      <c r="AQ47" s="345">
        <f t="shared" si="8"/>
        <v>0</v>
      </c>
      <c r="AR47" s="345">
        <f t="shared" si="8"/>
        <v>0</v>
      </c>
      <c r="AS47" s="345">
        <f t="shared" si="8"/>
        <v>0</v>
      </c>
      <c r="AT47" s="345">
        <f t="shared" si="8"/>
        <v>0</v>
      </c>
      <c r="AU47" s="345">
        <f t="shared" si="8"/>
        <v>0</v>
      </c>
      <c r="AV47" s="345">
        <f t="shared" si="8"/>
        <v>0</v>
      </c>
      <c r="AW47" s="345">
        <f t="shared" si="8"/>
        <v>0</v>
      </c>
      <c r="AX47" s="345">
        <f t="shared" si="8"/>
        <v>0</v>
      </c>
      <c r="AY47" s="345">
        <f t="shared" si="8"/>
        <v>0</v>
      </c>
      <c r="AZ47" s="345">
        <f t="shared" si="8"/>
        <v>0</v>
      </c>
      <c r="BA47" s="248"/>
    </row>
    <row r="48" spans="1:53" s="234" customFormat="1" ht="15" hidden="1" outlineLevel="1">
      <c r="A48" s="418"/>
      <c r="B48" s="258"/>
      <c r="C48" s="259"/>
      <c r="D48" s="242"/>
      <c r="E48" s="242"/>
      <c r="F48" s="242"/>
      <c r="G48" s="242"/>
      <c r="H48" s="242"/>
      <c r="I48" s="242"/>
      <c r="J48" s="242"/>
      <c r="K48" s="242"/>
      <c r="L48" s="242"/>
      <c r="M48" s="242"/>
      <c r="N48" s="242"/>
      <c r="O48" s="242"/>
      <c r="P48" s="242"/>
      <c r="Q48" s="242"/>
      <c r="R48" s="242"/>
      <c r="S48" s="242"/>
      <c r="T48" s="242"/>
      <c r="U48" s="242"/>
      <c r="V48" s="242"/>
      <c r="W48" s="242"/>
      <c r="X48" s="242"/>
      <c r="Y48" s="242"/>
      <c r="Z48" s="242"/>
      <c r="AA48" s="242"/>
      <c r="AB48" s="242"/>
      <c r="AC48" s="242"/>
      <c r="AD48" s="242"/>
      <c r="AE48" s="242"/>
      <c r="AF48" s="242"/>
      <c r="AG48" s="242"/>
      <c r="AH48" s="242"/>
      <c r="AI48" s="242"/>
      <c r="AJ48" s="242"/>
      <c r="AK48" s="242"/>
      <c r="AL48" s="242"/>
      <c r="AM48" s="346"/>
      <c r="AN48" s="346"/>
      <c r="AO48" s="346"/>
      <c r="AP48" s="346"/>
      <c r="AQ48" s="346"/>
      <c r="AR48" s="346"/>
      <c r="AS48" s="346"/>
      <c r="AT48" s="346"/>
      <c r="AU48" s="346"/>
      <c r="AV48" s="346"/>
      <c r="AW48" s="346"/>
      <c r="AX48" s="346"/>
      <c r="AY48" s="346"/>
      <c r="AZ48" s="346"/>
      <c r="BA48" s="257"/>
    </row>
    <row r="49" spans="1:56" s="244" customFormat="1" ht="15.6" hidden="1" outlineLevel="1">
      <c r="A49" s="419"/>
      <c r="B49" s="239" t="s">
        <v>334</v>
      </c>
      <c r="C49" s="240"/>
      <c r="D49" s="240"/>
      <c r="E49" s="240"/>
      <c r="F49" s="240"/>
      <c r="G49" s="240"/>
      <c r="H49" s="240"/>
      <c r="I49" s="240"/>
      <c r="J49" s="240"/>
      <c r="K49" s="240"/>
      <c r="L49" s="240"/>
      <c r="M49" s="240"/>
      <c r="N49" s="240"/>
      <c r="O49" s="240"/>
      <c r="P49" s="240"/>
      <c r="Q49" s="240"/>
      <c r="R49" s="240"/>
      <c r="S49" s="240"/>
      <c r="T49" s="240"/>
      <c r="U49" s="242"/>
      <c r="V49" s="240"/>
      <c r="W49" s="240"/>
      <c r="X49" s="240"/>
      <c r="Y49" s="240"/>
      <c r="Z49" s="240"/>
      <c r="AA49" s="240"/>
      <c r="AB49" s="240"/>
      <c r="AC49" s="240"/>
      <c r="AD49" s="240"/>
      <c r="AE49" s="240"/>
      <c r="AF49" s="240"/>
      <c r="AG49" s="240"/>
      <c r="AH49" s="240"/>
      <c r="AI49" s="240"/>
      <c r="AJ49" s="240"/>
      <c r="AK49" s="240"/>
      <c r="AL49" s="240"/>
      <c r="AM49" s="348"/>
      <c r="AN49" s="348"/>
      <c r="AO49" s="348"/>
      <c r="AP49" s="348"/>
      <c r="AQ49" s="348"/>
      <c r="AR49" s="348"/>
      <c r="AS49" s="348"/>
      <c r="AT49" s="348"/>
      <c r="AU49" s="348"/>
      <c r="AV49" s="348"/>
      <c r="AW49" s="348"/>
      <c r="AX49" s="348"/>
      <c r="AY49" s="348"/>
      <c r="AZ49" s="348"/>
      <c r="BA49" s="243"/>
      <c r="BC49" s="234"/>
      <c r="BD49" s="234"/>
    </row>
    <row r="50" spans="1:56" s="234" customFormat="1" ht="15" hidden="1" outlineLevel="1">
      <c r="A50" s="418">
        <v>10</v>
      </c>
      <c r="B50" s="260" t="s">
        <v>335</v>
      </c>
      <c r="C50" s="242" t="s">
        <v>323</v>
      </c>
      <c r="D50" s="246"/>
      <c r="E50" s="246"/>
      <c r="F50" s="246"/>
      <c r="G50" s="246"/>
      <c r="H50" s="246"/>
      <c r="I50" s="246"/>
      <c r="J50" s="246"/>
      <c r="K50" s="246"/>
      <c r="L50" s="246"/>
      <c r="M50" s="246"/>
      <c r="N50" s="246"/>
      <c r="O50" s="246"/>
      <c r="P50" s="246"/>
      <c r="Q50" s="246"/>
      <c r="R50" s="246"/>
      <c r="S50" s="246"/>
      <c r="T50" s="246"/>
      <c r="U50" s="246">
        <v>12</v>
      </c>
      <c r="V50" s="246"/>
      <c r="W50" s="246"/>
      <c r="X50" s="246"/>
      <c r="Y50" s="246"/>
      <c r="Z50" s="246"/>
      <c r="AA50" s="246"/>
      <c r="AB50" s="246"/>
      <c r="AC50" s="246"/>
      <c r="AD50" s="246"/>
      <c r="AE50" s="246"/>
      <c r="AF50" s="246"/>
      <c r="AG50" s="246"/>
      <c r="AH50" s="246"/>
      <c r="AI50" s="246"/>
      <c r="AJ50" s="246"/>
      <c r="AK50" s="246"/>
      <c r="AL50" s="246"/>
      <c r="AM50" s="349"/>
      <c r="AN50" s="349"/>
      <c r="AO50" s="349"/>
      <c r="AP50" s="349"/>
      <c r="AQ50" s="349"/>
      <c r="AR50" s="349"/>
      <c r="AS50" s="349"/>
      <c r="AT50" s="349"/>
      <c r="AU50" s="349"/>
      <c r="AV50" s="349"/>
      <c r="AW50" s="349"/>
      <c r="AX50" s="349"/>
      <c r="AY50" s="349"/>
      <c r="AZ50" s="349"/>
      <c r="BA50" s="247">
        <f>SUM(AM50:AZ50)</f>
        <v>0</v>
      </c>
    </row>
    <row r="51" spans="1:56" s="234" customFormat="1" ht="15" hidden="1" outlineLevel="1">
      <c r="A51" s="418"/>
      <c r="B51" s="245" t="s">
        <v>324</v>
      </c>
      <c r="C51" s="242" t="s">
        <v>325</v>
      </c>
      <c r="D51" s="246"/>
      <c r="E51" s="246"/>
      <c r="F51" s="246"/>
      <c r="G51" s="246"/>
      <c r="H51" s="246"/>
      <c r="I51" s="246"/>
      <c r="J51" s="246"/>
      <c r="K51" s="246"/>
      <c r="L51" s="246"/>
      <c r="M51" s="246"/>
      <c r="N51" s="246"/>
      <c r="O51" s="246"/>
      <c r="P51" s="246"/>
      <c r="Q51" s="246"/>
      <c r="R51" s="246"/>
      <c r="S51" s="246"/>
      <c r="T51" s="246"/>
      <c r="U51" s="246">
        <f>U50</f>
        <v>12</v>
      </c>
      <c r="V51" s="246"/>
      <c r="W51" s="246"/>
      <c r="X51" s="246"/>
      <c r="Y51" s="246"/>
      <c r="Z51" s="246"/>
      <c r="AA51" s="246"/>
      <c r="AB51" s="246"/>
      <c r="AC51" s="246"/>
      <c r="AD51" s="246"/>
      <c r="AE51" s="246"/>
      <c r="AF51" s="246"/>
      <c r="AG51" s="246"/>
      <c r="AH51" s="246"/>
      <c r="AI51" s="246"/>
      <c r="AJ51" s="246"/>
      <c r="AK51" s="246"/>
      <c r="AL51" s="246"/>
      <c r="AM51" s="345">
        <f>AM50</f>
        <v>0</v>
      </c>
      <c r="AN51" s="345">
        <f>AN50</f>
        <v>0</v>
      </c>
      <c r="AO51" s="345">
        <f t="shared" ref="AO51:AZ51" si="9">AO50</f>
        <v>0</v>
      </c>
      <c r="AP51" s="345">
        <f t="shared" si="9"/>
        <v>0</v>
      </c>
      <c r="AQ51" s="345">
        <f t="shared" si="9"/>
        <v>0</v>
      </c>
      <c r="AR51" s="345">
        <f t="shared" si="9"/>
        <v>0</v>
      </c>
      <c r="AS51" s="345">
        <f t="shared" si="9"/>
        <v>0</v>
      </c>
      <c r="AT51" s="345">
        <f t="shared" si="9"/>
        <v>0</v>
      </c>
      <c r="AU51" s="345">
        <f t="shared" si="9"/>
        <v>0</v>
      </c>
      <c r="AV51" s="345">
        <f t="shared" si="9"/>
        <v>0</v>
      </c>
      <c r="AW51" s="345">
        <f t="shared" si="9"/>
        <v>0</v>
      </c>
      <c r="AX51" s="345">
        <f t="shared" si="9"/>
        <v>0</v>
      </c>
      <c r="AY51" s="345">
        <f t="shared" si="9"/>
        <v>0</v>
      </c>
      <c r="AZ51" s="345">
        <f t="shared" si="9"/>
        <v>0</v>
      </c>
      <c r="BA51" s="261"/>
    </row>
    <row r="52" spans="1:56" s="234" customFormat="1" ht="15" hidden="1" outlineLevel="1">
      <c r="A52" s="418"/>
      <c r="B52" s="260"/>
      <c r="C52" s="262"/>
      <c r="D52" s="242"/>
      <c r="E52" s="242"/>
      <c r="F52" s="242"/>
      <c r="G52" s="242"/>
      <c r="H52" s="242"/>
      <c r="I52" s="242"/>
      <c r="J52" s="242"/>
      <c r="K52" s="242"/>
      <c r="L52" s="242"/>
      <c r="M52" s="242"/>
      <c r="N52" s="242"/>
      <c r="O52" s="242"/>
      <c r="P52" s="242"/>
      <c r="Q52" s="242"/>
      <c r="R52" s="242"/>
      <c r="S52" s="242"/>
      <c r="T52" s="242"/>
      <c r="U52" s="242"/>
      <c r="V52" s="242"/>
      <c r="W52" s="242"/>
      <c r="X52" s="242"/>
      <c r="Y52" s="242"/>
      <c r="Z52" s="242"/>
      <c r="AA52" s="242"/>
      <c r="AB52" s="242"/>
      <c r="AC52" s="242"/>
      <c r="AD52" s="242"/>
      <c r="AE52" s="242"/>
      <c r="AF52" s="242"/>
      <c r="AG52" s="242"/>
      <c r="AH52" s="242"/>
      <c r="AI52" s="242"/>
      <c r="AJ52" s="242"/>
      <c r="AK52" s="242"/>
      <c r="AL52" s="242"/>
      <c r="AM52" s="350"/>
      <c r="AN52" s="350"/>
      <c r="AO52" s="350"/>
      <c r="AP52" s="350"/>
      <c r="AQ52" s="350"/>
      <c r="AR52" s="350"/>
      <c r="AS52" s="350"/>
      <c r="AT52" s="350"/>
      <c r="AU52" s="350"/>
      <c r="AV52" s="350"/>
      <c r="AW52" s="350"/>
      <c r="AX52" s="350"/>
      <c r="AY52" s="350"/>
      <c r="AZ52" s="350"/>
      <c r="BA52" s="263"/>
    </row>
    <row r="53" spans="1:56" s="234" customFormat="1" ht="15" hidden="1" outlineLevel="1">
      <c r="A53" s="418">
        <v>11</v>
      </c>
      <c r="B53" s="264" t="s">
        <v>336</v>
      </c>
      <c r="C53" s="242" t="s">
        <v>323</v>
      </c>
      <c r="D53" s="246"/>
      <c r="E53" s="246"/>
      <c r="F53" s="246"/>
      <c r="G53" s="246"/>
      <c r="H53" s="246"/>
      <c r="I53" s="246"/>
      <c r="J53" s="246"/>
      <c r="K53" s="246"/>
      <c r="L53" s="246"/>
      <c r="M53" s="246"/>
      <c r="N53" s="246"/>
      <c r="O53" s="246"/>
      <c r="P53" s="246"/>
      <c r="Q53" s="246"/>
      <c r="R53" s="246"/>
      <c r="S53" s="246"/>
      <c r="T53" s="246"/>
      <c r="U53" s="246">
        <v>12</v>
      </c>
      <c r="V53" s="246"/>
      <c r="W53" s="246"/>
      <c r="X53" s="246"/>
      <c r="Y53" s="246"/>
      <c r="Z53" s="246"/>
      <c r="AA53" s="246"/>
      <c r="AB53" s="246"/>
      <c r="AC53" s="246"/>
      <c r="AD53" s="246"/>
      <c r="AE53" s="246"/>
      <c r="AF53" s="246"/>
      <c r="AG53" s="246"/>
      <c r="AH53" s="246"/>
      <c r="AI53" s="246"/>
      <c r="AJ53" s="246"/>
      <c r="AK53" s="246"/>
      <c r="AL53" s="246"/>
      <c r="AM53" s="349"/>
      <c r="AN53" s="349"/>
      <c r="AO53" s="349"/>
      <c r="AP53" s="349"/>
      <c r="AQ53" s="349"/>
      <c r="AR53" s="349"/>
      <c r="AS53" s="349"/>
      <c r="AT53" s="349"/>
      <c r="AU53" s="349"/>
      <c r="AV53" s="349"/>
      <c r="AW53" s="349"/>
      <c r="AX53" s="349"/>
      <c r="AY53" s="349"/>
      <c r="AZ53" s="349"/>
      <c r="BA53" s="247">
        <f>SUM(AM53:AZ53)</f>
        <v>0</v>
      </c>
    </row>
    <row r="54" spans="1:56" s="234" customFormat="1" ht="15" hidden="1" outlineLevel="1">
      <c r="A54" s="418"/>
      <c r="B54" s="265" t="s">
        <v>324</v>
      </c>
      <c r="C54" s="242" t="s">
        <v>325</v>
      </c>
      <c r="D54" s="246"/>
      <c r="E54" s="246"/>
      <c r="F54" s="246"/>
      <c r="G54" s="246"/>
      <c r="H54" s="246"/>
      <c r="I54" s="246"/>
      <c r="J54" s="246"/>
      <c r="K54" s="246"/>
      <c r="L54" s="246"/>
      <c r="M54" s="246"/>
      <c r="N54" s="246"/>
      <c r="O54" s="246"/>
      <c r="P54" s="246"/>
      <c r="Q54" s="246"/>
      <c r="R54" s="246"/>
      <c r="S54" s="246"/>
      <c r="T54" s="246"/>
      <c r="U54" s="246">
        <f>U53</f>
        <v>12</v>
      </c>
      <c r="V54" s="246"/>
      <c r="W54" s="246"/>
      <c r="X54" s="246"/>
      <c r="Y54" s="246"/>
      <c r="Z54" s="246"/>
      <c r="AA54" s="246"/>
      <c r="AB54" s="246"/>
      <c r="AC54" s="246"/>
      <c r="AD54" s="246"/>
      <c r="AE54" s="246"/>
      <c r="AF54" s="246"/>
      <c r="AG54" s="246"/>
      <c r="AH54" s="246"/>
      <c r="AI54" s="246"/>
      <c r="AJ54" s="246"/>
      <c r="AK54" s="246"/>
      <c r="AL54" s="246"/>
      <c r="AM54" s="345">
        <f>AM53</f>
        <v>0</v>
      </c>
      <c r="AN54" s="345">
        <f>AN53</f>
        <v>0</v>
      </c>
      <c r="AO54" s="345">
        <f t="shared" ref="AO54:AZ54" si="10">AO53</f>
        <v>0</v>
      </c>
      <c r="AP54" s="345">
        <f t="shared" si="10"/>
        <v>0</v>
      </c>
      <c r="AQ54" s="345">
        <f t="shared" si="10"/>
        <v>0</v>
      </c>
      <c r="AR54" s="345">
        <f t="shared" si="10"/>
        <v>0</v>
      </c>
      <c r="AS54" s="345">
        <f t="shared" si="10"/>
        <v>0</v>
      </c>
      <c r="AT54" s="345">
        <f t="shared" si="10"/>
        <v>0</v>
      </c>
      <c r="AU54" s="345">
        <f t="shared" si="10"/>
        <v>0</v>
      </c>
      <c r="AV54" s="345">
        <f t="shared" si="10"/>
        <v>0</v>
      </c>
      <c r="AW54" s="345">
        <f t="shared" si="10"/>
        <v>0</v>
      </c>
      <c r="AX54" s="345">
        <f t="shared" si="10"/>
        <v>0</v>
      </c>
      <c r="AY54" s="345">
        <f t="shared" si="10"/>
        <v>0</v>
      </c>
      <c r="AZ54" s="345">
        <f t="shared" si="10"/>
        <v>0</v>
      </c>
      <c r="BA54" s="261"/>
    </row>
    <row r="55" spans="1:56" s="234" customFormat="1" ht="15" hidden="1" outlineLevel="1">
      <c r="A55" s="418"/>
      <c r="B55" s="264"/>
      <c r="C55" s="262"/>
      <c r="D55" s="242"/>
      <c r="E55" s="242"/>
      <c r="F55" s="242"/>
      <c r="G55" s="242"/>
      <c r="H55" s="242"/>
      <c r="I55" s="242"/>
      <c r="J55" s="242"/>
      <c r="K55" s="242"/>
      <c r="L55" s="242"/>
      <c r="M55" s="242"/>
      <c r="N55" s="242"/>
      <c r="O55" s="242"/>
      <c r="P55" s="242"/>
      <c r="Q55" s="242"/>
      <c r="R55" s="242"/>
      <c r="S55" s="242"/>
      <c r="T55" s="242"/>
      <c r="U55" s="242"/>
      <c r="V55" s="242"/>
      <c r="W55" s="242"/>
      <c r="X55" s="242"/>
      <c r="Y55" s="242"/>
      <c r="Z55" s="242"/>
      <c r="AA55" s="242"/>
      <c r="AB55" s="242"/>
      <c r="AC55" s="242"/>
      <c r="AD55" s="242"/>
      <c r="AE55" s="242"/>
      <c r="AF55" s="242"/>
      <c r="AG55" s="242"/>
      <c r="AH55" s="242"/>
      <c r="AI55" s="242"/>
      <c r="AJ55" s="242"/>
      <c r="AK55" s="242"/>
      <c r="AL55" s="242"/>
      <c r="AM55" s="350"/>
      <c r="AN55" s="351"/>
      <c r="AO55" s="350"/>
      <c r="AP55" s="350"/>
      <c r="AQ55" s="350"/>
      <c r="AR55" s="350"/>
      <c r="AS55" s="350"/>
      <c r="AT55" s="350"/>
      <c r="AU55" s="350"/>
      <c r="AV55" s="350"/>
      <c r="AW55" s="350"/>
      <c r="AX55" s="350"/>
      <c r="AY55" s="350"/>
      <c r="AZ55" s="350"/>
      <c r="BA55" s="263"/>
    </row>
    <row r="56" spans="1:56" s="234" customFormat="1" ht="15" hidden="1" outlineLevel="1">
      <c r="A56" s="418">
        <v>12</v>
      </c>
      <c r="B56" s="264" t="s">
        <v>337</v>
      </c>
      <c r="C56" s="242" t="s">
        <v>323</v>
      </c>
      <c r="D56" s="246"/>
      <c r="E56" s="246"/>
      <c r="F56" s="246"/>
      <c r="G56" s="246"/>
      <c r="H56" s="246"/>
      <c r="I56" s="246"/>
      <c r="J56" s="246"/>
      <c r="K56" s="246"/>
      <c r="L56" s="246"/>
      <c r="M56" s="246"/>
      <c r="N56" s="246"/>
      <c r="O56" s="246"/>
      <c r="P56" s="246"/>
      <c r="Q56" s="246"/>
      <c r="R56" s="246"/>
      <c r="S56" s="246"/>
      <c r="T56" s="246"/>
      <c r="U56" s="246">
        <v>3</v>
      </c>
      <c r="V56" s="246"/>
      <c r="W56" s="246"/>
      <c r="X56" s="246"/>
      <c r="Y56" s="246"/>
      <c r="Z56" s="246"/>
      <c r="AA56" s="246"/>
      <c r="AB56" s="246"/>
      <c r="AC56" s="246"/>
      <c r="AD56" s="246"/>
      <c r="AE56" s="246"/>
      <c r="AF56" s="246"/>
      <c r="AG56" s="246"/>
      <c r="AH56" s="246"/>
      <c r="AI56" s="246"/>
      <c r="AJ56" s="246"/>
      <c r="AK56" s="246"/>
      <c r="AL56" s="246"/>
      <c r="AM56" s="349"/>
      <c r="AN56" s="349"/>
      <c r="AO56" s="349"/>
      <c r="AP56" s="349"/>
      <c r="AQ56" s="349"/>
      <c r="AR56" s="349"/>
      <c r="AS56" s="349"/>
      <c r="AT56" s="349"/>
      <c r="AU56" s="349"/>
      <c r="AV56" s="349"/>
      <c r="AW56" s="349"/>
      <c r="AX56" s="349"/>
      <c r="AY56" s="349"/>
      <c r="AZ56" s="349"/>
      <c r="BA56" s="247">
        <f>SUM(AM56:AZ56)</f>
        <v>0</v>
      </c>
    </row>
    <row r="57" spans="1:56" s="234" customFormat="1" ht="15" hidden="1" outlineLevel="1">
      <c r="A57" s="418"/>
      <c r="B57" s="265" t="s">
        <v>324</v>
      </c>
      <c r="C57" s="242" t="s">
        <v>325</v>
      </c>
      <c r="D57" s="246"/>
      <c r="E57" s="246"/>
      <c r="F57" s="246"/>
      <c r="G57" s="246"/>
      <c r="H57" s="246"/>
      <c r="I57" s="246"/>
      <c r="J57" s="246"/>
      <c r="K57" s="246"/>
      <c r="L57" s="246"/>
      <c r="M57" s="246"/>
      <c r="N57" s="246"/>
      <c r="O57" s="246"/>
      <c r="P57" s="246"/>
      <c r="Q57" s="246"/>
      <c r="R57" s="246"/>
      <c r="S57" s="246"/>
      <c r="T57" s="246"/>
      <c r="U57" s="246">
        <f>U56</f>
        <v>3</v>
      </c>
      <c r="V57" s="246"/>
      <c r="W57" s="246"/>
      <c r="X57" s="246"/>
      <c r="Y57" s="246"/>
      <c r="Z57" s="246"/>
      <c r="AA57" s="246"/>
      <c r="AB57" s="246"/>
      <c r="AC57" s="246"/>
      <c r="AD57" s="246"/>
      <c r="AE57" s="246"/>
      <c r="AF57" s="246"/>
      <c r="AG57" s="246"/>
      <c r="AH57" s="246"/>
      <c r="AI57" s="246"/>
      <c r="AJ57" s="246"/>
      <c r="AK57" s="246"/>
      <c r="AL57" s="246"/>
      <c r="AM57" s="345">
        <f>AM56</f>
        <v>0</v>
      </c>
      <c r="AN57" s="345">
        <f>AN56</f>
        <v>0</v>
      </c>
      <c r="AO57" s="345">
        <f t="shared" ref="AO57:AZ57" si="11">AO56</f>
        <v>0</v>
      </c>
      <c r="AP57" s="345">
        <f t="shared" si="11"/>
        <v>0</v>
      </c>
      <c r="AQ57" s="345">
        <f t="shared" si="11"/>
        <v>0</v>
      </c>
      <c r="AR57" s="345">
        <f t="shared" si="11"/>
        <v>0</v>
      </c>
      <c r="AS57" s="345">
        <f t="shared" si="11"/>
        <v>0</v>
      </c>
      <c r="AT57" s="345">
        <f t="shared" si="11"/>
        <v>0</v>
      </c>
      <c r="AU57" s="345">
        <f t="shared" si="11"/>
        <v>0</v>
      </c>
      <c r="AV57" s="345">
        <f t="shared" si="11"/>
        <v>0</v>
      </c>
      <c r="AW57" s="345">
        <f t="shared" si="11"/>
        <v>0</v>
      </c>
      <c r="AX57" s="345">
        <f t="shared" si="11"/>
        <v>0</v>
      </c>
      <c r="AY57" s="345">
        <f t="shared" si="11"/>
        <v>0</v>
      </c>
      <c r="AZ57" s="345">
        <f t="shared" si="11"/>
        <v>0</v>
      </c>
      <c r="BA57" s="261"/>
    </row>
    <row r="58" spans="1:56" s="234" customFormat="1" ht="15" hidden="1" outlineLevel="1">
      <c r="A58" s="418"/>
      <c r="B58" s="264"/>
      <c r="C58" s="262"/>
      <c r="D58" s="266"/>
      <c r="E58" s="266"/>
      <c r="F58" s="266"/>
      <c r="G58" s="266"/>
      <c r="H58" s="266"/>
      <c r="I58" s="266"/>
      <c r="J58" s="266"/>
      <c r="K58" s="266"/>
      <c r="L58" s="266"/>
      <c r="M58" s="266"/>
      <c r="N58" s="266"/>
      <c r="O58" s="266"/>
      <c r="P58" s="266"/>
      <c r="Q58" s="266"/>
      <c r="R58" s="266"/>
      <c r="S58" s="266"/>
      <c r="T58" s="266"/>
      <c r="U58" s="242"/>
      <c r="V58" s="266"/>
      <c r="W58" s="266"/>
      <c r="X58" s="266"/>
      <c r="Y58" s="266"/>
      <c r="Z58" s="266"/>
      <c r="AA58" s="266"/>
      <c r="AB58" s="266"/>
      <c r="AC58" s="266"/>
      <c r="AD58" s="266"/>
      <c r="AE58" s="266"/>
      <c r="AF58" s="266"/>
      <c r="AG58" s="266"/>
      <c r="AH58" s="266"/>
      <c r="AI58" s="266"/>
      <c r="AJ58" s="266"/>
      <c r="AK58" s="266"/>
      <c r="AL58" s="266"/>
      <c r="AM58" s="350"/>
      <c r="AN58" s="351"/>
      <c r="AO58" s="350"/>
      <c r="AP58" s="350"/>
      <c r="AQ58" s="350"/>
      <c r="AR58" s="350"/>
      <c r="AS58" s="350"/>
      <c r="AT58" s="350"/>
      <c r="AU58" s="350"/>
      <c r="AV58" s="350"/>
      <c r="AW58" s="350"/>
      <c r="AX58" s="350"/>
      <c r="AY58" s="350"/>
      <c r="AZ58" s="350"/>
      <c r="BA58" s="263"/>
    </row>
    <row r="59" spans="1:56" s="234" customFormat="1" ht="15" hidden="1" outlineLevel="1">
      <c r="A59" s="418">
        <v>13</v>
      </c>
      <c r="B59" s="264" t="s">
        <v>338</v>
      </c>
      <c r="C59" s="242" t="s">
        <v>323</v>
      </c>
      <c r="D59" s="246"/>
      <c r="E59" s="246"/>
      <c r="F59" s="246"/>
      <c r="G59" s="246"/>
      <c r="H59" s="246"/>
      <c r="I59" s="246"/>
      <c r="J59" s="246"/>
      <c r="K59" s="246"/>
      <c r="L59" s="246"/>
      <c r="M59" s="246"/>
      <c r="N59" s="246"/>
      <c r="O59" s="246"/>
      <c r="P59" s="246"/>
      <c r="Q59" s="246"/>
      <c r="R59" s="246"/>
      <c r="S59" s="246"/>
      <c r="T59" s="246"/>
      <c r="U59" s="246">
        <v>12</v>
      </c>
      <c r="V59" s="246"/>
      <c r="W59" s="246"/>
      <c r="X59" s="246"/>
      <c r="Y59" s="246"/>
      <c r="Z59" s="246"/>
      <c r="AA59" s="246"/>
      <c r="AB59" s="246"/>
      <c r="AC59" s="246"/>
      <c r="AD59" s="246"/>
      <c r="AE59" s="246"/>
      <c r="AF59" s="246"/>
      <c r="AG59" s="246"/>
      <c r="AH59" s="246"/>
      <c r="AI59" s="246"/>
      <c r="AJ59" s="246"/>
      <c r="AK59" s="246"/>
      <c r="AL59" s="246"/>
      <c r="AM59" s="349"/>
      <c r="AN59" s="349"/>
      <c r="AO59" s="349"/>
      <c r="AP59" s="349"/>
      <c r="AQ59" s="349"/>
      <c r="AR59" s="349"/>
      <c r="AS59" s="349"/>
      <c r="AT59" s="349"/>
      <c r="AU59" s="349"/>
      <c r="AV59" s="349"/>
      <c r="AW59" s="349"/>
      <c r="AX59" s="349"/>
      <c r="AY59" s="349"/>
      <c r="AZ59" s="349"/>
      <c r="BA59" s="247">
        <f>SUM(AM59:AZ59)</f>
        <v>0</v>
      </c>
    </row>
    <row r="60" spans="1:56" s="234" customFormat="1" ht="15" hidden="1" outlineLevel="1">
      <c r="A60" s="418"/>
      <c r="B60" s="265" t="s">
        <v>324</v>
      </c>
      <c r="C60" s="242" t="s">
        <v>325</v>
      </c>
      <c r="D60" s="246"/>
      <c r="E60" s="246"/>
      <c r="F60" s="246"/>
      <c r="G60" s="246"/>
      <c r="H60" s="246"/>
      <c r="I60" s="246"/>
      <c r="J60" s="246"/>
      <c r="K60" s="246"/>
      <c r="L60" s="246"/>
      <c r="M60" s="246"/>
      <c r="N60" s="246"/>
      <c r="O60" s="246"/>
      <c r="P60" s="246"/>
      <c r="Q60" s="246"/>
      <c r="R60" s="246"/>
      <c r="S60" s="246"/>
      <c r="T60" s="246"/>
      <c r="U60" s="246">
        <f>U59</f>
        <v>12</v>
      </c>
      <c r="V60" s="246"/>
      <c r="W60" s="246"/>
      <c r="X60" s="246"/>
      <c r="Y60" s="246"/>
      <c r="Z60" s="246"/>
      <c r="AA60" s="246"/>
      <c r="AB60" s="246"/>
      <c r="AC60" s="246"/>
      <c r="AD60" s="246"/>
      <c r="AE60" s="246"/>
      <c r="AF60" s="246"/>
      <c r="AG60" s="246"/>
      <c r="AH60" s="246"/>
      <c r="AI60" s="246"/>
      <c r="AJ60" s="246"/>
      <c r="AK60" s="246"/>
      <c r="AL60" s="246"/>
      <c r="AM60" s="345">
        <f>AM59</f>
        <v>0</v>
      </c>
      <c r="AN60" s="345">
        <f>AN59</f>
        <v>0</v>
      </c>
      <c r="AO60" s="345">
        <f t="shared" ref="AO60:AZ60" si="12">AO59</f>
        <v>0</v>
      </c>
      <c r="AP60" s="345">
        <f t="shared" si="12"/>
        <v>0</v>
      </c>
      <c r="AQ60" s="345">
        <f t="shared" si="12"/>
        <v>0</v>
      </c>
      <c r="AR60" s="345">
        <f t="shared" si="12"/>
        <v>0</v>
      </c>
      <c r="AS60" s="345">
        <f t="shared" si="12"/>
        <v>0</v>
      </c>
      <c r="AT60" s="345">
        <f t="shared" si="12"/>
        <v>0</v>
      </c>
      <c r="AU60" s="345">
        <f t="shared" si="12"/>
        <v>0</v>
      </c>
      <c r="AV60" s="345">
        <f t="shared" si="12"/>
        <v>0</v>
      </c>
      <c r="AW60" s="345">
        <f t="shared" si="12"/>
        <v>0</v>
      </c>
      <c r="AX60" s="345">
        <f t="shared" si="12"/>
        <v>0</v>
      </c>
      <c r="AY60" s="345">
        <f t="shared" si="12"/>
        <v>0</v>
      </c>
      <c r="AZ60" s="345">
        <f t="shared" si="12"/>
        <v>0</v>
      </c>
      <c r="BA60" s="261"/>
    </row>
    <row r="61" spans="1:56" s="234" customFormat="1" ht="15" hidden="1" outlineLevel="1">
      <c r="A61" s="418"/>
      <c r="B61" s="264"/>
      <c r="C61" s="262"/>
      <c r="D61" s="266"/>
      <c r="E61" s="266"/>
      <c r="F61" s="266"/>
      <c r="G61" s="266"/>
      <c r="H61" s="266"/>
      <c r="I61" s="266"/>
      <c r="J61" s="266"/>
      <c r="K61" s="266"/>
      <c r="L61" s="266"/>
      <c r="M61" s="266"/>
      <c r="N61" s="266"/>
      <c r="O61" s="266"/>
      <c r="P61" s="266"/>
      <c r="Q61" s="266"/>
      <c r="R61" s="266"/>
      <c r="S61" s="266"/>
      <c r="T61" s="266"/>
      <c r="U61" s="242"/>
      <c r="V61" s="266"/>
      <c r="W61" s="266"/>
      <c r="X61" s="266"/>
      <c r="Y61" s="266"/>
      <c r="Z61" s="266"/>
      <c r="AA61" s="266"/>
      <c r="AB61" s="266"/>
      <c r="AC61" s="266"/>
      <c r="AD61" s="266"/>
      <c r="AE61" s="266"/>
      <c r="AF61" s="266"/>
      <c r="AG61" s="266"/>
      <c r="AH61" s="266"/>
      <c r="AI61" s="266"/>
      <c r="AJ61" s="266"/>
      <c r="AK61" s="266"/>
      <c r="AL61" s="266"/>
      <c r="AM61" s="350"/>
      <c r="AN61" s="350"/>
      <c r="AO61" s="350"/>
      <c r="AP61" s="350"/>
      <c r="AQ61" s="350"/>
      <c r="AR61" s="350"/>
      <c r="AS61" s="350"/>
      <c r="AT61" s="350"/>
      <c r="AU61" s="350"/>
      <c r="AV61" s="350"/>
      <c r="AW61" s="350"/>
      <c r="AX61" s="350"/>
      <c r="AY61" s="350"/>
      <c r="AZ61" s="350"/>
      <c r="BA61" s="263"/>
    </row>
    <row r="62" spans="1:56" s="234" customFormat="1" ht="15" hidden="1" outlineLevel="1">
      <c r="A62" s="418">
        <v>14</v>
      </c>
      <c r="B62" s="264" t="s">
        <v>339</v>
      </c>
      <c r="C62" s="242" t="s">
        <v>323</v>
      </c>
      <c r="D62" s="246"/>
      <c r="E62" s="246"/>
      <c r="F62" s="246"/>
      <c r="G62" s="246"/>
      <c r="H62" s="246"/>
      <c r="I62" s="246"/>
      <c r="J62" s="246"/>
      <c r="K62" s="246"/>
      <c r="L62" s="246"/>
      <c r="M62" s="246"/>
      <c r="N62" s="246"/>
      <c r="O62" s="246"/>
      <c r="P62" s="246"/>
      <c r="Q62" s="246"/>
      <c r="R62" s="246"/>
      <c r="S62" s="246"/>
      <c r="T62" s="246"/>
      <c r="U62" s="246">
        <v>12</v>
      </c>
      <c r="V62" s="246"/>
      <c r="W62" s="246"/>
      <c r="X62" s="246"/>
      <c r="Y62" s="246"/>
      <c r="Z62" s="246"/>
      <c r="AA62" s="246"/>
      <c r="AB62" s="246"/>
      <c r="AC62" s="246"/>
      <c r="AD62" s="246"/>
      <c r="AE62" s="246"/>
      <c r="AF62" s="246"/>
      <c r="AG62" s="246"/>
      <c r="AH62" s="246"/>
      <c r="AI62" s="246"/>
      <c r="AJ62" s="246"/>
      <c r="AK62" s="246"/>
      <c r="AL62" s="246"/>
      <c r="AM62" s="349"/>
      <c r="AN62" s="349"/>
      <c r="AO62" s="349"/>
      <c r="AP62" s="349"/>
      <c r="AQ62" s="349"/>
      <c r="AR62" s="349"/>
      <c r="AS62" s="349"/>
      <c r="AT62" s="349"/>
      <c r="AU62" s="349"/>
      <c r="AV62" s="349"/>
      <c r="AW62" s="349"/>
      <c r="AX62" s="349"/>
      <c r="AY62" s="349"/>
      <c r="AZ62" s="349"/>
      <c r="BA62" s="247">
        <f>SUM(AM62:AZ62)</f>
        <v>0</v>
      </c>
    </row>
    <row r="63" spans="1:56" s="234" customFormat="1" ht="15" hidden="1" outlineLevel="1">
      <c r="A63" s="418"/>
      <c r="B63" s="265" t="s">
        <v>324</v>
      </c>
      <c r="C63" s="242" t="s">
        <v>325</v>
      </c>
      <c r="D63" s="246"/>
      <c r="E63" s="246"/>
      <c r="F63" s="246"/>
      <c r="G63" s="246"/>
      <c r="H63" s="246"/>
      <c r="I63" s="246"/>
      <c r="J63" s="246"/>
      <c r="K63" s="246"/>
      <c r="L63" s="246"/>
      <c r="M63" s="246"/>
      <c r="N63" s="246"/>
      <c r="O63" s="246"/>
      <c r="P63" s="246"/>
      <c r="Q63" s="246"/>
      <c r="R63" s="246"/>
      <c r="S63" s="246"/>
      <c r="T63" s="246"/>
      <c r="U63" s="246">
        <f>U62</f>
        <v>12</v>
      </c>
      <c r="V63" s="246"/>
      <c r="W63" s="246"/>
      <c r="X63" s="246"/>
      <c r="Y63" s="246"/>
      <c r="Z63" s="246"/>
      <c r="AA63" s="246"/>
      <c r="AB63" s="246"/>
      <c r="AC63" s="246"/>
      <c r="AD63" s="246"/>
      <c r="AE63" s="246"/>
      <c r="AF63" s="246"/>
      <c r="AG63" s="246"/>
      <c r="AH63" s="246"/>
      <c r="AI63" s="246"/>
      <c r="AJ63" s="246"/>
      <c r="AK63" s="246"/>
      <c r="AL63" s="246"/>
      <c r="AM63" s="345">
        <f>AM62</f>
        <v>0</v>
      </c>
      <c r="AN63" s="345">
        <f>AN62</f>
        <v>0</v>
      </c>
      <c r="AO63" s="345">
        <f t="shared" ref="AO63:AZ63" si="13">AO62</f>
        <v>0</v>
      </c>
      <c r="AP63" s="345">
        <f t="shared" si="13"/>
        <v>0</v>
      </c>
      <c r="AQ63" s="345">
        <f t="shared" si="13"/>
        <v>0</v>
      </c>
      <c r="AR63" s="345">
        <f t="shared" si="13"/>
        <v>0</v>
      </c>
      <c r="AS63" s="345">
        <f t="shared" si="13"/>
        <v>0</v>
      </c>
      <c r="AT63" s="345">
        <f t="shared" si="13"/>
        <v>0</v>
      </c>
      <c r="AU63" s="345">
        <f t="shared" si="13"/>
        <v>0</v>
      </c>
      <c r="AV63" s="345">
        <f t="shared" si="13"/>
        <v>0</v>
      </c>
      <c r="AW63" s="345">
        <f t="shared" si="13"/>
        <v>0</v>
      </c>
      <c r="AX63" s="345">
        <f t="shared" si="13"/>
        <v>0</v>
      </c>
      <c r="AY63" s="345">
        <f t="shared" si="13"/>
        <v>0</v>
      </c>
      <c r="AZ63" s="345">
        <f t="shared" si="13"/>
        <v>0</v>
      </c>
      <c r="BA63" s="261"/>
    </row>
    <row r="64" spans="1:56" s="234" customFormat="1" ht="15" hidden="1" outlineLevel="1">
      <c r="A64" s="418"/>
      <c r="B64" s="264"/>
      <c r="C64" s="262"/>
      <c r="D64" s="266"/>
      <c r="E64" s="266"/>
      <c r="F64" s="266"/>
      <c r="G64" s="266"/>
      <c r="H64" s="266"/>
      <c r="I64" s="266"/>
      <c r="J64" s="266"/>
      <c r="K64" s="266"/>
      <c r="L64" s="266"/>
      <c r="M64" s="266"/>
      <c r="N64" s="266"/>
      <c r="O64" s="266"/>
      <c r="P64" s="266"/>
      <c r="Q64" s="266"/>
      <c r="R64" s="266"/>
      <c r="S64" s="266"/>
      <c r="T64" s="266"/>
      <c r="U64" s="242"/>
      <c r="V64" s="266"/>
      <c r="W64" s="266"/>
      <c r="X64" s="266"/>
      <c r="Y64" s="266"/>
      <c r="Z64" s="266"/>
      <c r="AA64" s="266"/>
      <c r="AB64" s="266"/>
      <c r="AC64" s="266"/>
      <c r="AD64" s="266"/>
      <c r="AE64" s="266"/>
      <c r="AF64" s="266"/>
      <c r="AG64" s="266"/>
      <c r="AH64" s="266"/>
      <c r="AI64" s="266"/>
      <c r="AJ64" s="266"/>
      <c r="AK64" s="266"/>
      <c r="AL64" s="266"/>
      <c r="AM64" s="350"/>
      <c r="AN64" s="351"/>
      <c r="AO64" s="350"/>
      <c r="AP64" s="350"/>
      <c r="AQ64" s="350"/>
      <c r="AR64" s="350"/>
      <c r="AS64" s="350"/>
      <c r="AT64" s="350"/>
      <c r="AU64" s="350"/>
      <c r="AV64" s="350"/>
      <c r="AW64" s="350"/>
      <c r="AX64" s="350"/>
      <c r="AY64" s="350"/>
      <c r="AZ64" s="350"/>
      <c r="BA64" s="263"/>
    </row>
    <row r="65" spans="1:53" s="234" customFormat="1" ht="15" hidden="1" outlineLevel="1">
      <c r="A65" s="418">
        <v>15</v>
      </c>
      <c r="B65" s="264" t="s">
        <v>340</v>
      </c>
      <c r="C65" s="242" t="s">
        <v>323</v>
      </c>
      <c r="D65" s="246"/>
      <c r="E65" s="246"/>
      <c r="F65" s="246"/>
      <c r="G65" s="246"/>
      <c r="H65" s="246"/>
      <c r="I65" s="246"/>
      <c r="J65" s="246"/>
      <c r="K65" s="246"/>
      <c r="L65" s="246"/>
      <c r="M65" s="246"/>
      <c r="N65" s="246"/>
      <c r="O65" s="246"/>
      <c r="P65" s="246"/>
      <c r="Q65" s="246"/>
      <c r="R65" s="246"/>
      <c r="S65" s="246"/>
      <c r="T65" s="246"/>
      <c r="U65" s="242"/>
      <c r="V65" s="246"/>
      <c r="W65" s="246"/>
      <c r="X65" s="246"/>
      <c r="Y65" s="246"/>
      <c r="Z65" s="246"/>
      <c r="AA65" s="246"/>
      <c r="AB65" s="246"/>
      <c r="AC65" s="246"/>
      <c r="AD65" s="246"/>
      <c r="AE65" s="246"/>
      <c r="AF65" s="246"/>
      <c r="AG65" s="246"/>
      <c r="AH65" s="246"/>
      <c r="AI65" s="246"/>
      <c r="AJ65" s="246"/>
      <c r="AK65" s="246"/>
      <c r="AL65" s="246"/>
      <c r="AM65" s="349"/>
      <c r="AN65" s="349"/>
      <c r="AO65" s="349"/>
      <c r="AP65" s="349"/>
      <c r="AQ65" s="349"/>
      <c r="AR65" s="349"/>
      <c r="AS65" s="349"/>
      <c r="AT65" s="349"/>
      <c r="AU65" s="349"/>
      <c r="AV65" s="349"/>
      <c r="AW65" s="349"/>
      <c r="AX65" s="349"/>
      <c r="AY65" s="349"/>
      <c r="AZ65" s="349"/>
      <c r="BA65" s="247">
        <f>SUM(AM65:AZ65)</f>
        <v>0</v>
      </c>
    </row>
    <row r="66" spans="1:53" s="234" customFormat="1" ht="15" hidden="1" outlineLevel="1">
      <c r="A66" s="418"/>
      <c r="B66" s="265" t="s">
        <v>324</v>
      </c>
      <c r="C66" s="242" t="s">
        <v>325</v>
      </c>
      <c r="D66" s="246"/>
      <c r="E66" s="246"/>
      <c r="F66" s="246"/>
      <c r="G66" s="246"/>
      <c r="H66" s="246"/>
      <c r="I66" s="246"/>
      <c r="J66" s="246"/>
      <c r="K66" s="246"/>
      <c r="L66" s="246"/>
      <c r="M66" s="246"/>
      <c r="N66" s="246"/>
      <c r="O66" s="246"/>
      <c r="P66" s="246"/>
      <c r="Q66" s="246"/>
      <c r="R66" s="246"/>
      <c r="S66" s="246"/>
      <c r="T66" s="246"/>
      <c r="U66" s="242"/>
      <c r="V66" s="246"/>
      <c r="W66" s="246"/>
      <c r="X66" s="246"/>
      <c r="Y66" s="246"/>
      <c r="Z66" s="246"/>
      <c r="AA66" s="246"/>
      <c r="AB66" s="246"/>
      <c r="AC66" s="246"/>
      <c r="AD66" s="246"/>
      <c r="AE66" s="246"/>
      <c r="AF66" s="246"/>
      <c r="AG66" s="246"/>
      <c r="AH66" s="246"/>
      <c r="AI66" s="246"/>
      <c r="AJ66" s="246"/>
      <c r="AK66" s="246"/>
      <c r="AL66" s="246"/>
      <c r="AM66" s="345">
        <f>AM65</f>
        <v>0</v>
      </c>
      <c r="AN66" s="345">
        <f>AN65</f>
        <v>0</v>
      </c>
      <c r="AO66" s="345">
        <f t="shared" ref="AO66:AZ66" si="14">AO65</f>
        <v>0</v>
      </c>
      <c r="AP66" s="345">
        <f t="shared" si="14"/>
        <v>0</v>
      </c>
      <c r="AQ66" s="345">
        <f t="shared" si="14"/>
        <v>0</v>
      </c>
      <c r="AR66" s="345">
        <f t="shared" si="14"/>
        <v>0</v>
      </c>
      <c r="AS66" s="345">
        <f t="shared" si="14"/>
        <v>0</v>
      </c>
      <c r="AT66" s="345">
        <f t="shared" si="14"/>
        <v>0</v>
      </c>
      <c r="AU66" s="345">
        <f t="shared" si="14"/>
        <v>0</v>
      </c>
      <c r="AV66" s="345">
        <f t="shared" si="14"/>
        <v>0</v>
      </c>
      <c r="AW66" s="345">
        <f t="shared" si="14"/>
        <v>0</v>
      </c>
      <c r="AX66" s="345">
        <f t="shared" si="14"/>
        <v>0</v>
      </c>
      <c r="AY66" s="345">
        <f t="shared" si="14"/>
        <v>0</v>
      </c>
      <c r="AZ66" s="345">
        <f t="shared" si="14"/>
        <v>0</v>
      </c>
      <c r="BA66" s="261"/>
    </row>
    <row r="67" spans="1:53" s="234" customFormat="1" ht="15" hidden="1" outlineLevel="1">
      <c r="A67" s="418"/>
      <c r="B67" s="264"/>
      <c r="C67" s="262"/>
      <c r="D67" s="266"/>
      <c r="E67" s="266"/>
      <c r="F67" s="266"/>
      <c r="G67" s="266"/>
      <c r="H67" s="266"/>
      <c r="I67" s="266"/>
      <c r="J67" s="266"/>
      <c r="K67" s="266"/>
      <c r="L67" s="266"/>
      <c r="M67" s="266"/>
      <c r="N67" s="266"/>
      <c r="O67" s="266"/>
      <c r="P67" s="266"/>
      <c r="Q67" s="266"/>
      <c r="R67" s="266"/>
      <c r="S67" s="266"/>
      <c r="T67" s="266"/>
      <c r="U67" s="242"/>
      <c r="V67" s="266"/>
      <c r="W67" s="266"/>
      <c r="X67" s="266"/>
      <c r="Y67" s="266"/>
      <c r="Z67" s="266"/>
      <c r="AA67" s="266"/>
      <c r="AB67" s="266"/>
      <c r="AC67" s="266"/>
      <c r="AD67" s="266"/>
      <c r="AE67" s="266"/>
      <c r="AF67" s="266"/>
      <c r="AG67" s="266"/>
      <c r="AH67" s="266"/>
      <c r="AI67" s="266"/>
      <c r="AJ67" s="266"/>
      <c r="AK67" s="266"/>
      <c r="AL67" s="266"/>
      <c r="AM67" s="352"/>
      <c r="AN67" s="350"/>
      <c r="AO67" s="350"/>
      <c r="AP67" s="350"/>
      <c r="AQ67" s="350"/>
      <c r="AR67" s="350"/>
      <c r="AS67" s="350"/>
      <c r="AT67" s="350"/>
      <c r="AU67" s="350"/>
      <c r="AV67" s="350"/>
      <c r="AW67" s="350"/>
      <c r="AX67" s="350"/>
      <c r="AY67" s="350"/>
      <c r="AZ67" s="350"/>
      <c r="BA67" s="263"/>
    </row>
    <row r="68" spans="1:53" s="234" customFormat="1" ht="30" hidden="1" outlineLevel="1">
      <c r="A68" s="418">
        <v>16</v>
      </c>
      <c r="B68" s="264" t="s">
        <v>341</v>
      </c>
      <c r="C68" s="242" t="s">
        <v>323</v>
      </c>
      <c r="D68" s="246"/>
      <c r="E68" s="246"/>
      <c r="F68" s="246"/>
      <c r="G68" s="246"/>
      <c r="H68" s="246"/>
      <c r="I68" s="246"/>
      <c r="J68" s="246"/>
      <c r="K68" s="246"/>
      <c r="L68" s="246"/>
      <c r="M68" s="246"/>
      <c r="N68" s="246"/>
      <c r="O68" s="246"/>
      <c r="P68" s="246"/>
      <c r="Q68" s="246"/>
      <c r="R68" s="246"/>
      <c r="S68" s="246"/>
      <c r="T68" s="246"/>
      <c r="U68" s="242"/>
      <c r="V68" s="246"/>
      <c r="W68" s="246"/>
      <c r="X68" s="246"/>
      <c r="Y68" s="246"/>
      <c r="Z68" s="246"/>
      <c r="AA68" s="246"/>
      <c r="AB68" s="246"/>
      <c r="AC68" s="246"/>
      <c r="AD68" s="246"/>
      <c r="AE68" s="246"/>
      <c r="AF68" s="246"/>
      <c r="AG68" s="246"/>
      <c r="AH68" s="246"/>
      <c r="AI68" s="246"/>
      <c r="AJ68" s="246"/>
      <c r="AK68" s="246"/>
      <c r="AL68" s="246"/>
      <c r="AM68" s="349"/>
      <c r="AN68" s="349"/>
      <c r="AO68" s="349"/>
      <c r="AP68" s="349"/>
      <c r="AQ68" s="349"/>
      <c r="AR68" s="349"/>
      <c r="AS68" s="349"/>
      <c r="AT68" s="349"/>
      <c r="AU68" s="349"/>
      <c r="AV68" s="349"/>
      <c r="AW68" s="349"/>
      <c r="AX68" s="349"/>
      <c r="AY68" s="349"/>
      <c r="AZ68" s="349"/>
      <c r="BA68" s="247">
        <f>SUM(AM68:AZ68)</f>
        <v>0</v>
      </c>
    </row>
    <row r="69" spans="1:53" s="234" customFormat="1" ht="15" hidden="1" outlineLevel="1">
      <c r="A69" s="418"/>
      <c r="B69" s="265" t="s">
        <v>324</v>
      </c>
      <c r="C69" s="242" t="s">
        <v>325</v>
      </c>
      <c r="D69" s="246"/>
      <c r="E69" s="246"/>
      <c r="F69" s="246"/>
      <c r="G69" s="246"/>
      <c r="H69" s="246"/>
      <c r="I69" s="246"/>
      <c r="J69" s="246"/>
      <c r="K69" s="246"/>
      <c r="L69" s="246"/>
      <c r="M69" s="246"/>
      <c r="N69" s="246"/>
      <c r="O69" s="246"/>
      <c r="P69" s="246"/>
      <c r="Q69" s="246"/>
      <c r="R69" s="246"/>
      <c r="S69" s="246"/>
      <c r="T69" s="246"/>
      <c r="U69" s="242"/>
      <c r="V69" s="246"/>
      <c r="W69" s="246"/>
      <c r="X69" s="246"/>
      <c r="Y69" s="246"/>
      <c r="Z69" s="246"/>
      <c r="AA69" s="246"/>
      <c r="AB69" s="246"/>
      <c r="AC69" s="246"/>
      <c r="AD69" s="246"/>
      <c r="AE69" s="246"/>
      <c r="AF69" s="246"/>
      <c r="AG69" s="246"/>
      <c r="AH69" s="246"/>
      <c r="AI69" s="246"/>
      <c r="AJ69" s="246"/>
      <c r="AK69" s="246"/>
      <c r="AL69" s="246"/>
      <c r="AM69" s="345">
        <f>AM68</f>
        <v>0</v>
      </c>
      <c r="AN69" s="345">
        <f>AN68</f>
        <v>0</v>
      </c>
      <c r="AO69" s="345">
        <f t="shared" ref="AO69:AZ69" si="15">AO68</f>
        <v>0</v>
      </c>
      <c r="AP69" s="345">
        <f t="shared" si="15"/>
        <v>0</v>
      </c>
      <c r="AQ69" s="345">
        <f t="shared" si="15"/>
        <v>0</v>
      </c>
      <c r="AR69" s="345">
        <f t="shared" si="15"/>
        <v>0</v>
      </c>
      <c r="AS69" s="345">
        <f t="shared" si="15"/>
        <v>0</v>
      </c>
      <c r="AT69" s="345">
        <f t="shared" si="15"/>
        <v>0</v>
      </c>
      <c r="AU69" s="345">
        <f t="shared" si="15"/>
        <v>0</v>
      </c>
      <c r="AV69" s="345">
        <f t="shared" si="15"/>
        <v>0</v>
      </c>
      <c r="AW69" s="345">
        <f t="shared" si="15"/>
        <v>0</v>
      </c>
      <c r="AX69" s="345">
        <f t="shared" si="15"/>
        <v>0</v>
      </c>
      <c r="AY69" s="345">
        <f t="shared" si="15"/>
        <v>0</v>
      </c>
      <c r="AZ69" s="345">
        <f t="shared" si="15"/>
        <v>0</v>
      </c>
      <c r="BA69" s="261"/>
    </row>
    <row r="70" spans="1:53" s="234" customFormat="1" ht="15" hidden="1" outlineLevel="1">
      <c r="A70" s="418"/>
      <c r="B70" s="264"/>
      <c r="C70" s="262"/>
      <c r="D70" s="266"/>
      <c r="E70" s="266"/>
      <c r="F70" s="266"/>
      <c r="G70" s="266"/>
      <c r="H70" s="266"/>
      <c r="I70" s="266"/>
      <c r="J70" s="266"/>
      <c r="K70" s="266"/>
      <c r="L70" s="266"/>
      <c r="M70" s="266"/>
      <c r="N70" s="266"/>
      <c r="O70" s="266"/>
      <c r="P70" s="266"/>
      <c r="Q70" s="266"/>
      <c r="R70" s="266"/>
      <c r="S70" s="266"/>
      <c r="T70" s="266"/>
      <c r="U70" s="242"/>
      <c r="V70" s="266"/>
      <c r="W70" s="266"/>
      <c r="X70" s="266"/>
      <c r="Y70" s="266"/>
      <c r="Z70" s="266"/>
      <c r="AA70" s="266"/>
      <c r="AB70" s="266"/>
      <c r="AC70" s="266"/>
      <c r="AD70" s="266"/>
      <c r="AE70" s="266"/>
      <c r="AF70" s="266"/>
      <c r="AG70" s="266"/>
      <c r="AH70" s="266"/>
      <c r="AI70" s="266"/>
      <c r="AJ70" s="266"/>
      <c r="AK70" s="266"/>
      <c r="AL70" s="266"/>
      <c r="AM70" s="352"/>
      <c r="AN70" s="350"/>
      <c r="AO70" s="350"/>
      <c r="AP70" s="350"/>
      <c r="AQ70" s="350"/>
      <c r="AR70" s="350"/>
      <c r="AS70" s="350"/>
      <c r="AT70" s="350"/>
      <c r="AU70" s="350"/>
      <c r="AV70" s="350"/>
      <c r="AW70" s="350"/>
      <c r="AX70" s="350"/>
      <c r="AY70" s="350"/>
      <c r="AZ70" s="350"/>
      <c r="BA70" s="263"/>
    </row>
    <row r="71" spans="1:53" s="234" customFormat="1" ht="15" hidden="1" outlineLevel="1">
      <c r="A71" s="418">
        <v>17</v>
      </c>
      <c r="B71" s="264" t="s">
        <v>342</v>
      </c>
      <c r="C71" s="242" t="s">
        <v>323</v>
      </c>
      <c r="D71" s="246"/>
      <c r="E71" s="246"/>
      <c r="F71" s="246"/>
      <c r="G71" s="246"/>
      <c r="H71" s="246"/>
      <c r="I71" s="246"/>
      <c r="J71" s="246"/>
      <c r="K71" s="246"/>
      <c r="L71" s="246"/>
      <c r="M71" s="246"/>
      <c r="N71" s="246"/>
      <c r="O71" s="246"/>
      <c r="P71" s="246"/>
      <c r="Q71" s="246"/>
      <c r="R71" s="246"/>
      <c r="S71" s="246"/>
      <c r="T71" s="246"/>
      <c r="U71" s="242"/>
      <c r="V71" s="246"/>
      <c r="W71" s="246"/>
      <c r="X71" s="246"/>
      <c r="Y71" s="246"/>
      <c r="Z71" s="246"/>
      <c r="AA71" s="246"/>
      <c r="AB71" s="246"/>
      <c r="AC71" s="246"/>
      <c r="AD71" s="246"/>
      <c r="AE71" s="246"/>
      <c r="AF71" s="246"/>
      <c r="AG71" s="246"/>
      <c r="AH71" s="246"/>
      <c r="AI71" s="246"/>
      <c r="AJ71" s="246"/>
      <c r="AK71" s="246"/>
      <c r="AL71" s="246"/>
      <c r="AM71" s="349"/>
      <c r="AN71" s="349"/>
      <c r="AO71" s="349"/>
      <c r="AP71" s="349"/>
      <c r="AQ71" s="349"/>
      <c r="AR71" s="349"/>
      <c r="AS71" s="349"/>
      <c r="AT71" s="349"/>
      <c r="AU71" s="349"/>
      <c r="AV71" s="349"/>
      <c r="AW71" s="349"/>
      <c r="AX71" s="349"/>
      <c r="AY71" s="349"/>
      <c r="AZ71" s="349"/>
      <c r="BA71" s="247">
        <f>SUM(AM71:AZ71)</f>
        <v>0</v>
      </c>
    </row>
    <row r="72" spans="1:53" s="234" customFormat="1" ht="15" hidden="1" outlineLevel="1">
      <c r="A72" s="418"/>
      <c r="B72" s="265" t="s">
        <v>324</v>
      </c>
      <c r="C72" s="242" t="s">
        <v>325</v>
      </c>
      <c r="D72" s="246"/>
      <c r="E72" s="246"/>
      <c r="F72" s="246"/>
      <c r="G72" s="246"/>
      <c r="H72" s="246"/>
      <c r="I72" s="246"/>
      <c r="J72" s="246"/>
      <c r="K72" s="246"/>
      <c r="L72" s="246"/>
      <c r="M72" s="246"/>
      <c r="N72" s="246"/>
      <c r="O72" s="246"/>
      <c r="P72" s="246"/>
      <c r="Q72" s="246"/>
      <c r="R72" s="246"/>
      <c r="S72" s="246"/>
      <c r="T72" s="246"/>
      <c r="U72" s="242"/>
      <c r="V72" s="246"/>
      <c r="W72" s="246"/>
      <c r="X72" s="246"/>
      <c r="Y72" s="246"/>
      <c r="Z72" s="246"/>
      <c r="AA72" s="246"/>
      <c r="AB72" s="246"/>
      <c r="AC72" s="246"/>
      <c r="AD72" s="246"/>
      <c r="AE72" s="246"/>
      <c r="AF72" s="246"/>
      <c r="AG72" s="246"/>
      <c r="AH72" s="246"/>
      <c r="AI72" s="246"/>
      <c r="AJ72" s="246"/>
      <c r="AK72" s="246"/>
      <c r="AL72" s="246"/>
      <c r="AM72" s="345">
        <f>AM71</f>
        <v>0</v>
      </c>
      <c r="AN72" s="345">
        <f>AN71</f>
        <v>0</v>
      </c>
      <c r="AO72" s="345">
        <f t="shared" ref="AO72:AZ72" si="16">AO71</f>
        <v>0</v>
      </c>
      <c r="AP72" s="345">
        <f t="shared" si="16"/>
        <v>0</v>
      </c>
      <c r="AQ72" s="345">
        <f t="shared" si="16"/>
        <v>0</v>
      </c>
      <c r="AR72" s="345">
        <f t="shared" si="16"/>
        <v>0</v>
      </c>
      <c r="AS72" s="345">
        <f t="shared" si="16"/>
        <v>0</v>
      </c>
      <c r="AT72" s="345">
        <f t="shared" si="16"/>
        <v>0</v>
      </c>
      <c r="AU72" s="345">
        <f t="shared" si="16"/>
        <v>0</v>
      </c>
      <c r="AV72" s="345">
        <f t="shared" si="16"/>
        <v>0</v>
      </c>
      <c r="AW72" s="345">
        <f t="shared" si="16"/>
        <v>0</v>
      </c>
      <c r="AX72" s="345">
        <f t="shared" si="16"/>
        <v>0</v>
      </c>
      <c r="AY72" s="345">
        <f t="shared" si="16"/>
        <v>0</v>
      </c>
      <c r="AZ72" s="345">
        <f t="shared" si="16"/>
        <v>0</v>
      </c>
      <c r="BA72" s="261"/>
    </row>
    <row r="73" spans="1:53" s="234" customFormat="1" ht="15" hidden="1" outlineLevel="1">
      <c r="A73" s="418"/>
      <c r="B73" s="265"/>
      <c r="C73" s="256"/>
      <c r="D73" s="242"/>
      <c r="E73" s="242"/>
      <c r="F73" s="242"/>
      <c r="G73" s="242"/>
      <c r="H73" s="242"/>
      <c r="I73" s="242"/>
      <c r="J73" s="242"/>
      <c r="K73" s="242"/>
      <c r="L73" s="242"/>
      <c r="M73" s="242"/>
      <c r="N73" s="242"/>
      <c r="O73" s="242"/>
      <c r="P73" s="242"/>
      <c r="Q73" s="242"/>
      <c r="R73" s="242"/>
      <c r="S73" s="242"/>
      <c r="T73" s="242"/>
      <c r="U73" s="242"/>
      <c r="V73" s="242"/>
      <c r="W73" s="242"/>
      <c r="X73" s="242"/>
      <c r="Y73" s="242"/>
      <c r="Z73" s="242"/>
      <c r="AA73" s="242"/>
      <c r="AB73" s="242"/>
      <c r="AC73" s="242"/>
      <c r="AD73" s="242"/>
      <c r="AE73" s="242"/>
      <c r="AF73" s="242"/>
      <c r="AG73" s="242"/>
      <c r="AH73" s="242"/>
      <c r="AI73" s="242"/>
      <c r="AJ73" s="242"/>
      <c r="AK73" s="242"/>
      <c r="AL73" s="242"/>
      <c r="AM73" s="353"/>
      <c r="AN73" s="354"/>
      <c r="AO73" s="354"/>
      <c r="AP73" s="354"/>
      <c r="AQ73" s="354"/>
      <c r="AR73" s="354"/>
      <c r="AS73" s="354"/>
      <c r="AT73" s="354"/>
      <c r="AU73" s="354"/>
      <c r="AV73" s="354"/>
      <c r="AW73" s="354"/>
      <c r="AX73" s="354"/>
      <c r="AY73" s="354"/>
      <c r="AZ73" s="354"/>
      <c r="BA73" s="267"/>
    </row>
    <row r="74" spans="1:53" s="244" customFormat="1" ht="15.6" hidden="1" outlineLevel="1">
      <c r="A74" s="419"/>
      <c r="B74" s="239" t="s">
        <v>343</v>
      </c>
      <c r="C74" s="240"/>
      <c r="D74" s="240"/>
      <c r="E74" s="240"/>
      <c r="F74" s="240"/>
      <c r="G74" s="240"/>
      <c r="H74" s="240"/>
      <c r="I74" s="240"/>
      <c r="J74" s="240"/>
      <c r="K74" s="240"/>
      <c r="L74" s="240"/>
      <c r="M74" s="240"/>
      <c r="N74" s="240"/>
      <c r="O74" s="240"/>
      <c r="P74" s="240"/>
      <c r="Q74" s="240"/>
      <c r="R74" s="240"/>
      <c r="S74" s="240"/>
      <c r="T74" s="240"/>
      <c r="U74" s="241"/>
      <c r="V74" s="240"/>
      <c r="W74" s="240"/>
      <c r="X74" s="240"/>
      <c r="Y74" s="240"/>
      <c r="Z74" s="240"/>
      <c r="AA74" s="240"/>
      <c r="AB74" s="240"/>
      <c r="AC74" s="240"/>
      <c r="AD74" s="240"/>
      <c r="AE74" s="240"/>
      <c r="AF74" s="240"/>
      <c r="AG74" s="240"/>
      <c r="AH74" s="240"/>
      <c r="AI74" s="240"/>
      <c r="AJ74" s="240"/>
      <c r="AK74" s="240"/>
      <c r="AL74" s="240"/>
      <c r="AM74" s="348"/>
      <c r="AN74" s="348"/>
      <c r="AO74" s="348"/>
      <c r="AP74" s="348"/>
      <c r="AQ74" s="348"/>
      <c r="AR74" s="348"/>
      <c r="AS74" s="348"/>
      <c r="AT74" s="348"/>
      <c r="AU74" s="348"/>
      <c r="AV74" s="348"/>
      <c r="AW74" s="348"/>
      <c r="AX74" s="348"/>
      <c r="AY74" s="348"/>
      <c r="AZ74" s="348"/>
      <c r="BA74" s="243"/>
    </row>
    <row r="75" spans="1:53" s="234" customFormat="1" ht="15" hidden="1" outlineLevel="1">
      <c r="A75" s="418">
        <v>18</v>
      </c>
      <c r="B75" s="265" t="s">
        <v>344</v>
      </c>
      <c r="C75" s="242" t="s">
        <v>323</v>
      </c>
      <c r="D75" s="246"/>
      <c r="E75" s="246"/>
      <c r="F75" s="246"/>
      <c r="G75" s="246"/>
      <c r="H75" s="246"/>
      <c r="I75" s="246"/>
      <c r="J75" s="246"/>
      <c r="K75" s="246"/>
      <c r="L75" s="246"/>
      <c r="M75" s="246"/>
      <c r="N75" s="246"/>
      <c r="O75" s="246"/>
      <c r="P75" s="246"/>
      <c r="Q75" s="246"/>
      <c r="R75" s="246"/>
      <c r="S75" s="246"/>
      <c r="T75" s="246"/>
      <c r="U75" s="246">
        <v>12</v>
      </c>
      <c r="V75" s="246"/>
      <c r="W75" s="246"/>
      <c r="X75" s="246"/>
      <c r="Y75" s="246"/>
      <c r="Z75" s="246"/>
      <c r="AA75" s="246"/>
      <c r="AB75" s="246"/>
      <c r="AC75" s="246"/>
      <c r="AD75" s="246"/>
      <c r="AE75" s="246"/>
      <c r="AF75" s="246"/>
      <c r="AG75" s="246"/>
      <c r="AH75" s="246"/>
      <c r="AI75" s="246"/>
      <c r="AJ75" s="246"/>
      <c r="AK75" s="246"/>
      <c r="AL75" s="246"/>
      <c r="AM75" s="349"/>
      <c r="AN75" s="349"/>
      <c r="AO75" s="349"/>
      <c r="AP75" s="349"/>
      <c r="AQ75" s="349"/>
      <c r="AR75" s="349"/>
      <c r="AS75" s="349"/>
      <c r="AT75" s="349"/>
      <c r="AU75" s="349"/>
      <c r="AV75" s="349"/>
      <c r="AW75" s="349"/>
      <c r="AX75" s="349"/>
      <c r="AY75" s="349"/>
      <c r="AZ75" s="349"/>
      <c r="BA75" s="247">
        <f>SUM(AM75:AZ75)</f>
        <v>0</v>
      </c>
    </row>
    <row r="76" spans="1:53" s="234" customFormat="1" ht="15" hidden="1" outlineLevel="1">
      <c r="A76" s="418"/>
      <c r="B76" s="265" t="s">
        <v>324</v>
      </c>
      <c r="C76" s="242" t="s">
        <v>325</v>
      </c>
      <c r="D76" s="246"/>
      <c r="E76" s="246"/>
      <c r="F76" s="246"/>
      <c r="G76" s="246"/>
      <c r="H76" s="246"/>
      <c r="I76" s="246"/>
      <c r="J76" s="246"/>
      <c r="K76" s="246"/>
      <c r="L76" s="246"/>
      <c r="M76" s="246"/>
      <c r="N76" s="246"/>
      <c r="O76" s="246"/>
      <c r="P76" s="246"/>
      <c r="Q76" s="246"/>
      <c r="R76" s="246"/>
      <c r="S76" s="246"/>
      <c r="T76" s="246"/>
      <c r="U76" s="246">
        <f>U75</f>
        <v>12</v>
      </c>
      <c r="V76" s="246"/>
      <c r="W76" s="246"/>
      <c r="X76" s="246"/>
      <c r="Y76" s="246"/>
      <c r="Z76" s="246"/>
      <c r="AA76" s="246"/>
      <c r="AB76" s="246"/>
      <c r="AC76" s="246"/>
      <c r="AD76" s="246"/>
      <c r="AE76" s="246"/>
      <c r="AF76" s="246"/>
      <c r="AG76" s="246"/>
      <c r="AH76" s="246"/>
      <c r="AI76" s="246"/>
      <c r="AJ76" s="246"/>
      <c r="AK76" s="246"/>
      <c r="AL76" s="246"/>
      <c r="AM76" s="345">
        <f>AM75</f>
        <v>0</v>
      </c>
      <c r="AN76" s="345">
        <f>AN75</f>
        <v>0</v>
      </c>
      <c r="AO76" s="345">
        <f t="shared" ref="AO76:AZ76" si="17">AO75</f>
        <v>0</v>
      </c>
      <c r="AP76" s="345">
        <f t="shared" si="17"/>
        <v>0</v>
      </c>
      <c r="AQ76" s="345">
        <f t="shared" si="17"/>
        <v>0</v>
      </c>
      <c r="AR76" s="345">
        <f t="shared" si="17"/>
        <v>0</v>
      </c>
      <c r="AS76" s="345">
        <f t="shared" si="17"/>
        <v>0</v>
      </c>
      <c r="AT76" s="345">
        <f t="shared" si="17"/>
        <v>0</v>
      </c>
      <c r="AU76" s="345">
        <f t="shared" si="17"/>
        <v>0</v>
      </c>
      <c r="AV76" s="345">
        <f t="shared" si="17"/>
        <v>0</v>
      </c>
      <c r="AW76" s="345">
        <f t="shared" si="17"/>
        <v>0</v>
      </c>
      <c r="AX76" s="345">
        <f t="shared" si="17"/>
        <v>0</v>
      </c>
      <c r="AY76" s="345">
        <f t="shared" si="17"/>
        <v>0</v>
      </c>
      <c r="AZ76" s="345">
        <f t="shared" si="17"/>
        <v>0</v>
      </c>
      <c r="BA76" s="248"/>
    </row>
    <row r="77" spans="1:53" s="234" customFormat="1" ht="15" hidden="1" outlineLevel="1">
      <c r="A77" s="418"/>
      <c r="B77" s="265"/>
      <c r="C77" s="256"/>
      <c r="D77" s="242"/>
      <c r="E77" s="242"/>
      <c r="F77" s="242"/>
      <c r="G77" s="242"/>
      <c r="H77" s="242"/>
      <c r="I77" s="242"/>
      <c r="J77" s="242"/>
      <c r="K77" s="242"/>
      <c r="L77" s="242"/>
      <c r="M77" s="242"/>
      <c r="N77" s="242"/>
      <c r="O77" s="242"/>
      <c r="P77" s="242"/>
      <c r="Q77" s="242"/>
      <c r="R77" s="242"/>
      <c r="S77" s="242"/>
      <c r="T77" s="242"/>
      <c r="U77" s="242"/>
      <c r="V77" s="242"/>
      <c r="W77" s="242"/>
      <c r="X77" s="242"/>
      <c r="Y77" s="242"/>
      <c r="Z77" s="242"/>
      <c r="AA77" s="242"/>
      <c r="AB77" s="242"/>
      <c r="AC77" s="242"/>
      <c r="AD77" s="242"/>
      <c r="AE77" s="242"/>
      <c r="AF77" s="242"/>
      <c r="AG77" s="242"/>
      <c r="AH77" s="242"/>
      <c r="AI77" s="242"/>
      <c r="AJ77" s="242"/>
      <c r="AK77" s="242"/>
      <c r="AL77" s="242"/>
      <c r="AM77" s="346"/>
      <c r="AN77" s="355"/>
      <c r="AO77" s="355"/>
      <c r="AP77" s="355"/>
      <c r="AQ77" s="355"/>
      <c r="AR77" s="355"/>
      <c r="AS77" s="355"/>
      <c r="AT77" s="355"/>
      <c r="AU77" s="355"/>
      <c r="AV77" s="355"/>
      <c r="AW77" s="355"/>
      <c r="AX77" s="355"/>
      <c r="AY77" s="355"/>
      <c r="AZ77" s="355"/>
      <c r="BA77" s="257"/>
    </row>
    <row r="78" spans="1:53" s="234" customFormat="1" ht="15" hidden="1" outlineLevel="1">
      <c r="A78" s="418">
        <v>19</v>
      </c>
      <c r="B78" s="265" t="s">
        <v>345</v>
      </c>
      <c r="C78" s="242" t="s">
        <v>323</v>
      </c>
      <c r="D78" s="246"/>
      <c r="E78" s="246"/>
      <c r="F78" s="246"/>
      <c r="G78" s="246"/>
      <c r="H78" s="246"/>
      <c r="I78" s="246"/>
      <c r="J78" s="246"/>
      <c r="K78" s="246"/>
      <c r="L78" s="246"/>
      <c r="M78" s="246"/>
      <c r="N78" s="246"/>
      <c r="O78" s="246"/>
      <c r="P78" s="246"/>
      <c r="Q78" s="246"/>
      <c r="R78" s="246"/>
      <c r="S78" s="246"/>
      <c r="T78" s="246"/>
      <c r="U78" s="246">
        <v>12</v>
      </c>
      <c r="V78" s="246"/>
      <c r="W78" s="246"/>
      <c r="X78" s="246"/>
      <c r="Y78" s="246"/>
      <c r="Z78" s="246"/>
      <c r="AA78" s="246"/>
      <c r="AB78" s="246"/>
      <c r="AC78" s="246"/>
      <c r="AD78" s="246"/>
      <c r="AE78" s="246"/>
      <c r="AF78" s="246"/>
      <c r="AG78" s="246"/>
      <c r="AH78" s="246"/>
      <c r="AI78" s="246"/>
      <c r="AJ78" s="246"/>
      <c r="AK78" s="246"/>
      <c r="AL78" s="246"/>
      <c r="AM78" s="344"/>
      <c r="AN78" s="349"/>
      <c r="AO78" s="349"/>
      <c r="AP78" s="349"/>
      <c r="AQ78" s="349"/>
      <c r="AR78" s="349"/>
      <c r="AS78" s="349"/>
      <c r="AT78" s="349"/>
      <c r="AU78" s="349"/>
      <c r="AV78" s="349"/>
      <c r="AW78" s="349"/>
      <c r="AX78" s="349"/>
      <c r="AY78" s="349"/>
      <c r="AZ78" s="349"/>
      <c r="BA78" s="247">
        <f>SUM(AM78:AZ78)</f>
        <v>0</v>
      </c>
    </row>
    <row r="79" spans="1:53" s="234" customFormat="1" ht="15" hidden="1" outlineLevel="1">
      <c r="A79" s="418"/>
      <c r="B79" s="265" t="s">
        <v>324</v>
      </c>
      <c r="C79" s="242" t="s">
        <v>325</v>
      </c>
      <c r="D79" s="246"/>
      <c r="E79" s="246"/>
      <c r="F79" s="246"/>
      <c r="G79" s="246"/>
      <c r="H79" s="246"/>
      <c r="I79" s="246"/>
      <c r="J79" s="246"/>
      <c r="K79" s="246"/>
      <c r="L79" s="246"/>
      <c r="M79" s="246"/>
      <c r="N79" s="246"/>
      <c r="O79" s="246"/>
      <c r="P79" s="246"/>
      <c r="Q79" s="246"/>
      <c r="R79" s="246"/>
      <c r="S79" s="246"/>
      <c r="T79" s="246"/>
      <c r="U79" s="246">
        <f>U78</f>
        <v>12</v>
      </c>
      <c r="V79" s="246"/>
      <c r="W79" s="246"/>
      <c r="X79" s="246"/>
      <c r="Y79" s="246"/>
      <c r="Z79" s="246"/>
      <c r="AA79" s="246"/>
      <c r="AB79" s="246"/>
      <c r="AC79" s="246"/>
      <c r="AD79" s="246"/>
      <c r="AE79" s="246"/>
      <c r="AF79" s="246"/>
      <c r="AG79" s="246"/>
      <c r="AH79" s="246"/>
      <c r="AI79" s="246"/>
      <c r="AJ79" s="246"/>
      <c r="AK79" s="246"/>
      <c r="AL79" s="246"/>
      <c r="AM79" s="345">
        <f>AM78</f>
        <v>0</v>
      </c>
      <c r="AN79" s="345">
        <f>AN78</f>
        <v>0</v>
      </c>
      <c r="AO79" s="345">
        <f t="shared" ref="AO79:AZ79" si="18">AO78</f>
        <v>0</v>
      </c>
      <c r="AP79" s="345">
        <f t="shared" si="18"/>
        <v>0</v>
      </c>
      <c r="AQ79" s="345">
        <f t="shared" si="18"/>
        <v>0</v>
      </c>
      <c r="AR79" s="345">
        <f t="shared" si="18"/>
        <v>0</v>
      </c>
      <c r="AS79" s="345">
        <f t="shared" si="18"/>
        <v>0</v>
      </c>
      <c r="AT79" s="345">
        <f t="shared" si="18"/>
        <v>0</v>
      </c>
      <c r="AU79" s="345">
        <f t="shared" si="18"/>
        <v>0</v>
      </c>
      <c r="AV79" s="345">
        <f t="shared" si="18"/>
        <v>0</v>
      </c>
      <c r="AW79" s="345">
        <f t="shared" si="18"/>
        <v>0</v>
      </c>
      <c r="AX79" s="345">
        <f t="shared" si="18"/>
        <v>0</v>
      </c>
      <c r="AY79" s="345">
        <f t="shared" si="18"/>
        <v>0</v>
      </c>
      <c r="AZ79" s="345">
        <f t="shared" si="18"/>
        <v>0</v>
      </c>
      <c r="BA79" s="248"/>
    </row>
    <row r="80" spans="1:53" s="234" customFormat="1" ht="15" hidden="1" outlineLevel="1">
      <c r="A80" s="418"/>
      <c r="B80" s="265"/>
      <c r="C80" s="256"/>
      <c r="D80" s="242"/>
      <c r="E80" s="242"/>
      <c r="F80" s="242"/>
      <c r="G80" s="242"/>
      <c r="H80" s="242"/>
      <c r="I80" s="242"/>
      <c r="J80" s="242"/>
      <c r="K80" s="242"/>
      <c r="L80" s="242"/>
      <c r="M80" s="242"/>
      <c r="N80" s="242"/>
      <c r="O80" s="242"/>
      <c r="P80" s="242"/>
      <c r="Q80" s="242"/>
      <c r="R80" s="242"/>
      <c r="S80" s="242"/>
      <c r="T80" s="242"/>
      <c r="U80" s="242"/>
      <c r="V80" s="242"/>
      <c r="W80" s="242"/>
      <c r="X80" s="242"/>
      <c r="Y80" s="242"/>
      <c r="Z80" s="242"/>
      <c r="AA80" s="242"/>
      <c r="AB80" s="242"/>
      <c r="AC80" s="242"/>
      <c r="AD80" s="242"/>
      <c r="AE80" s="242"/>
      <c r="AF80" s="242"/>
      <c r="AG80" s="242"/>
      <c r="AH80" s="242"/>
      <c r="AI80" s="242"/>
      <c r="AJ80" s="242"/>
      <c r="AK80" s="242"/>
      <c r="AL80" s="242"/>
      <c r="AM80" s="356"/>
      <c r="AN80" s="356"/>
      <c r="AO80" s="346"/>
      <c r="AP80" s="346"/>
      <c r="AQ80" s="346"/>
      <c r="AR80" s="346"/>
      <c r="AS80" s="346"/>
      <c r="AT80" s="346"/>
      <c r="AU80" s="346"/>
      <c r="AV80" s="346"/>
      <c r="AW80" s="346"/>
      <c r="AX80" s="346"/>
      <c r="AY80" s="346"/>
      <c r="AZ80" s="346"/>
      <c r="BA80" s="257"/>
    </row>
    <row r="81" spans="1:53" s="234" customFormat="1" ht="15" hidden="1" outlineLevel="1">
      <c r="A81" s="418">
        <v>20</v>
      </c>
      <c r="B81" s="265" t="s">
        <v>346</v>
      </c>
      <c r="C81" s="242" t="s">
        <v>323</v>
      </c>
      <c r="D81" s="246"/>
      <c r="E81" s="246"/>
      <c r="F81" s="246"/>
      <c r="G81" s="246"/>
      <c r="H81" s="246"/>
      <c r="I81" s="246"/>
      <c r="J81" s="246"/>
      <c r="K81" s="246"/>
      <c r="L81" s="246"/>
      <c r="M81" s="246"/>
      <c r="N81" s="246"/>
      <c r="O81" s="246"/>
      <c r="P81" s="246"/>
      <c r="Q81" s="246"/>
      <c r="R81" s="246"/>
      <c r="S81" s="246"/>
      <c r="T81" s="246"/>
      <c r="U81" s="246">
        <v>12</v>
      </c>
      <c r="V81" s="246"/>
      <c r="W81" s="246"/>
      <c r="X81" s="246"/>
      <c r="Y81" s="246"/>
      <c r="Z81" s="246"/>
      <c r="AA81" s="246"/>
      <c r="AB81" s="246"/>
      <c r="AC81" s="246"/>
      <c r="AD81" s="246"/>
      <c r="AE81" s="246"/>
      <c r="AF81" s="246"/>
      <c r="AG81" s="246"/>
      <c r="AH81" s="246"/>
      <c r="AI81" s="246"/>
      <c r="AJ81" s="246"/>
      <c r="AK81" s="246"/>
      <c r="AL81" s="246"/>
      <c r="AM81" s="344"/>
      <c r="AN81" s="349"/>
      <c r="AO81" s="349"/>
      <c r="AP81" s="349"/>
      <c r="AQ81" s="349"/>
      <c r="AR81" s="349"/>
      <c r="AS81" s="349"/>
      <c r="AT81" s="349"/>
      <c r="AU81" s="349"/>
      <c r="AV81" s="349"/>
      <c r="AW81" s="349"/>
      <c r="AX81" s="349"/>
      <c r="AY81" s="349"/>
      <c r="AZ81" s="349"/>
      <c r="BA81" s="247">
        <f>SUM(AM81:AZ81)</f>
        <v>0</v>
      </c>
    </row>
    <row r="82" spans="1:53" s="234" customFormat="1" ht="15" hidden="1" outlineLevel="1">
      <c r="A82" s="418"/>
      <c r="B82" s="265" t="s">
        <v>324</v>
      </c>
      <c r="C82" s="242" t="s">
        <v>325</v>
      </c>
      <c r="D82" s="246"/>
      <c r="E82" s="246"/>
      <c r="F82" s="246"/>
      <c r="G82" s="246"/>
      <c r="H82" s="246"/>
      <c r="I82" s="246"/>
      <c r="J82" s="246"/>
      <c r="K82" s="246"/>
      <c r="L82" s="246"/>
      <c r="M82" s="246"/>
      <c r="N82" s="246"/>
      <c r="O82" s="246"/>
      <c r="P82" s="246"/>
      <c r="Q82" s="246"/>
      <c r="R82" s="246"/>
      <c r="S82" s="246"/>
      <c r="T82" s="246"/>
      <c r="U82" s="246">
        <f>U81</f>
        <v>12</v>
      </c>
      <c r="V82" s="246"/>
      <c r="W82" s="246"/>
      <c r="X82" s="246"/>
      <c r="Y82" s="246"/>
      <c r="Z82" s="246"/>
      <c r="AA82" s="246"/>
      <c r="AB82" s="246"/>
      <c r="AC82" s="246"/>
      <c r="AD82" s="246"/>
      <c r="AE82" s="246"/>
      <c r="AF82" s="246"/>
      <c r="AG82" s="246"/>
      <c r="AH82" s="246"/>
      <c r="AI82" s="246"/>
      <c r="AJ82" s="246"/>
      <c r="AK82" s="246"/>
      <c r="AL82" s="246"/>
      <c r="AM82" s="345">
        <f>AM81</f>
        <v>0</v>
      </c>
      <c r="AN82" s="345">
        <f>AN81</f>
        <v>0</v>
      </c>
      <c r="AO82" s="345">
        <f t="shared" ref="AO82:AZ82" si="19">AO81</f>
        <v>0</v>
      </c>
      <c r="AP82" s="345">
        <f t="shared" si="19"/>
        <v>0</v>
      </c>
      <c r="AQ82" s="345">
        <f t="shared" si="19"/>
        <v>0</v>
      </c>
      <c r="AR82" s="345">
        <f t="shared" si="19"/>
        <v>0</v>
      </c>
      <c r="AS82" s="345">
        <f t="shared" si="19"/>
        <v>0</v>
      </c>
      <c r="AT82" s="345">
        <f t="shared" si="19"/>
        <v>0</v>
      </c>
      <c r="AU82" s="345">
        <f t="shared" si="19"/>
        <v>0</v>
      </c>
      <c r="AV82" s="345">
        <f t="shared" si="19"/>
        <v>0</v>
      </c>
      <c r="AW82" s="345">
        <f t="shared" si="19"/>
        <v>0</v>
      </c>
      <c r="AX82" s="345">
        <f t="shared" si="19"/>
        <v>0</v>
      </c>
      <c r="AY82" s="345">
        <f t="shared" si="19"/>
        <v>0</v>
      </c>
      <c r="AZ82" s="345">
        <f t="shared" si="19"/>
        <v>0</v>
      </c>
      <c r="BA82" s="257"/>
    </row>
    <row r="83" spans="1:53" s="234" customFormat="1" ht="15" hidden="1" outlineLevel="1">
      <c r="A83" s="418"/>
      <c r="B83" s="265"/>
      <c r="C83" s="256"/>
      <c r="D83" s="242"/>
      <c r="E83" s="242"/>
      <c r="F83" s="242"/>
      <c r="G83" s="242"/>
      <c r="H83" s="242"/>
      <c r="I83" s="242"/>
      <c r="J83" s="242"/>
      <c r="K83" s="242"/>
      <c r="L83" s="242"/>
      <c r="M83" s="242"/>
      <c r="N83" s="242"/>
      <c r="O83" s="242"/>
      <c r="P83" s="242"/>
      <c r="Q83" s="242"/>
      <c r="R83" s="242"/>
      <c r="S83" s="242"/>
      <c r="T83" s="242"/>
      <c r="U83" s="268"/>
      <c r="V83" s="242"/>
      <c r="W83" s="242"/>
      <c r="X83" s="242"/>
      <c r="Y83" s="242"/>
      <c r="Z83" s="242"/>
      <c r="AA83" s="242"/>
      <c r="AB83" s="242"/>
      <c r="AC83" s="242"/>
      <c r="AD83" s="242"/>
      <c r="AE83" s="242"/>
      <c r="AF83" s="242"/>
      <c r="AG83" s="242"/>
      <c r="AH83" s="242"/>
      <c r="AI83" s="242"/>
      <c r="AJ83" s="242"/>
      <c r="AK83" s="242"/>
      <c r="AL83" s="242"/>
      <c r="AM83" s="346"/>
      <c r="AN83" s="346"/>
      <c r="AO83" s="346"/>
      <c r="AP83" s="346"/>
      <c r="AQ83" s="346"/>
      <c r="AR83" s="346"/>
      <c r="AS83" s="346"/>
      <c r="AT83" s="346"/>
      <c r="AU83" s="346"/>
      <c r="AV83" s="346"/>
      <c r="AW83" s="346"/>
      <c r="AX83" s="346"/>
      <c r="AY83" s="346"/>
      <c r="AZ83" s="346"/>
      <c r="BA83" s="257"/>
    </row>
    <row r="84" spans="1:53" s="234" customFormat="1" ht="15" hidden="1" outlineLevel="1">
      <c r="A84" s="418">
        <v>21</v>
      </c>
      <c r="B84" s="265" t="s">
        <v>335</v>
      </c>
      <c r="C84" s="242" t="s">
        <v>323</v>
      </c>
      <c r="D84" s="246"/>
      <c r="E84" s="246"/>
      <c r="F84" s="246"/>
      <c r="G84" s="246"/>
      <c r="H84" s="246"/>
      <c r="I84" s="246"/>
      <c r="J84" s="246"/>
      <c r="K84" s="246"/>
      <c r="L84" s="246"/>
      <c r="M84" s="246"/>
      <c r="N84" s="246"/>
      <c r="O84" s="246"/>
      <c r="P84" s="246"/>
      <c r="Q84" s="246"/>
      <c r="R84" s="246"/>
      <c r="S84" s="246"/>
      <c r="T84" s="246"/>
      <c r="U84" s="246">
        <v>12</v>
      </c>
      <c r="V84" s="246"/>
      <c r="W84" s="246"/>
      <c r="X84" s="246"/>
      <c r="Y84" s="246"/>
      <c r="Z84" s="246"/>
      <c r="AA84" s="246"/>
      <c r="AB84" s="246"/>
      <c r="AC84" s="246"/>
      <c r="AD84" s="246"/>
      <c r="AE84" s="246"/>
      <c r="AF84" s="246"/>
      <c r="AG84" s="246"/>
      <c r="AH84" s="246"/>
      <c r="AI84" s="246"/>
      <c r="AJ84" s="246"/>
      <c r="AK84" s="246"/>
      <c r="AL84" s="246"/>
      <c r="AM84" s="344"/>
      <c r="AN84" s="349"/>
      <c r="AO84" s="349"/>
      <c r="AP84" s="349"/>
      <c r="AQ84" s="349"/>
      <c r="AR84" s="349"/>
      <c r="AS84" s="349"/>
      <c r="AT84" s="349"/>
      <c r="AU84" s="349"/>
      <c r="AV84" s="349"/>
      <c r="AW84" s="349"/>
      <c r="AX84" s="349"/>
      <c r="AY84" s="349"/>
      <c r="AZ84" s="349"/>
      <c r="BA84" s="247">
        <f>SUM(AM84:AZ84)</f>
        <v>0</v>
      </c>
    </row>
    <row r="85" spans="1:53" s="234" customFormat="1" ht="15" hidden="1" outlineLevel="1">
      <c r="A85" s="418"/>
      <c r="B85" s="265" t="s">
        <v>324</v>
      </c>
      <c r="C85" s="242" t="s">
        <v>325</v>
      </c>
      <c r="D85" s="246"/>
      <c r="E85" s="246"/>
      <c r="F85" s="246"/>
      <c r="G85" s="246"/>
      <c r="H85" s="246"/>
      <c r="I85" s="246"/>
      <c r="J85" s="246"/>
      <c r="K85" s="246"/>
      <c r="L85" s="246"/>
      <c r="M85" s="246"/>
      <c r="N85" s="246"/>
      <c r="O85" s="246"/>
      <c r="P85" s="246"/>
      <c r="Q85" s="246"/>
      <c r="R85" s="246"/>
      <c r="S85" s="246"/>
      <c r="T85" s="246"/>
      <c r="U85" s="246">
        <f>U84</f>
        <v>12</v>
      </c>
      <c r="V85" s="246"/>
      <c r="W85" s="246"/>
      <c r="X85" s="246"/>
      <c r="Y85" s="246"/>
      <c r="Z85" s="246"/>
      <c r="AA85" s="246"/>
      <c r="AB85" s="246"/>
      <c r="AC85" s="246"/>
      <c r="AD85" s="246"/>
      <c r="AE85" s="246"/>
      <c r="AF85" s="246"/>
      <c r="AG85" s="246"/>
      <c r="AH85" s="246"/>
      <c r="AI85" s="246"/>
      <c r="AJ85" s="246"/>
      <c r="AK85" s="246"/>
      <c r="AL85" s="246"/>
      <c r="AM85" s="345">
        <f>AM84</f>
        <v>0</v>
      </c>
      <c r="AN85" s="345">
        <f>AN84</f>
        <v>0</v>
      </c>
      <c r="AO85" s="345">
        <f t="shared" ref="AO85:AZ85" si="20">AO84</f>
        <v>0</v>
      </c>
      <c r="AP85" s="345">
        <f t="shared" si="20"/>
        <v>0</v>
      </c>
      <c r="AQ85" s="345">
        <f t="shared" si="20"/>
        <v>0</v>
      </c>
      <c r="AR85" s="345">
        <f t="shared" si="20"/>
        <v>0</v>
      </c>
      <c r="AS85" s="345">
        <f t="shared" si="20"/>
        <v>0</v>
      </c>
      <c r="AT85" s="345">
        <f t="shared" si="20"/>
        <v>0</v>
      </c>
      <c r="AU85" s="345">
        <f t="shared" si="20"/>
        <v>0</v>
      </c>
      <c r="AV85" s="345">
        <f t="shared" si="20"/>
        <v>0</v>
      </c>
      <c r="AW85" s="345">
        <f t="shared" si="20"/>
        <v>0</v>
      </c>
      <c r="AX85" s="345">
        <f t="shared" si="20"/>
        <v>0</v>
      </c>
      <c r="AY85" s="345">
        <f t="shared" si="20"/>
        <v>0</v>
      </c>
      <c r="AZ85" s="345">
        <f t="shared" si="20"/>
        <v>0</v>
      </c>
      <c r="BA85" s="248"/>
    </row>
    <row r="86" spans="1:53" s="234" customFormat="1" ht="15" hidden="1" outlineLevel="1">
      <c r="A86" s="418"/>
      <c r="B86" s="265"/>
      <c r="C86" s="256"/>
      <c r="D86" s="242"/>
      <c r="E86" s="242"/>
      <c r="F86" s="242"/>
      <c r="G86" s="242"/>
      <c r="H86" s="242"/>
      <c r="I86" s="242"/>
      <c r="J86" s="242"/>
      <c r="K86" s="242"/>
      <c r="L86" s="242"/>
      <c r="M86" s="242"/>
      <c r="N86" s="242"/>
      <c r="O86" s="242"/>
      <c r="P86" s="242"/>
      <c r="Q86" s="242"/>
      <c r="R86" s="242"/>
      <c r="S86" s="242"/>
      <c r="T86" s="242"/>
      <c r="U86" s="242"/>
      <c r="V86" s="242"/>
      <c r="W86" s="242"/>
      <c r="X86" s="242"/>
      <c r="Y86" s="242"/>
      <c r="Z86" s="242"/>
      <c r="AA86" s="242"/>
      <c r="AB86" s="242"/>
      <c r="AC86" s="242"/>
      <c r="AD86" s="242"/>
      <c r="AE86" s="242"/>
      <c r="AF86" s="242"/>
      <c r="AG86" s="242"/>
      <c r="AH86" s="242"/>
      <c r="AI86" s="242"/>
      <c r="AJ86" s="242"/>
      <c r="AK86" s="242"/>
      <c r="AL86" s="242"/>
      <c r="AM86" s="356"/>
      <c r="AN86" s="346"/>
      <c r="AO86" s="346"/>
      <c r="AP86" s="346"/>
      <c r="AQ86" s="346"/>
      <c r="AR86" s="346"/>
      <c r="AS86" s="346"/>
      <c r="AT86" s="346"/>
      <c r="AU86" s="346"/>
      <c r="AV86" s="346"/>
      <c r="AW86" s="346"/>
      <c r="AX86" s="346"/>
      <c r="AY86" s="346"/>
      <c r="AZ86" s="346"/>
      <c r="BA86" s="257"/>
    </row>
    <row r="87" spans="1:53" s="234" customFormat="1" ht="15" hidden="1" outlineLevel="1">
      <c r="A87" s="418">
        <v>22</v>
      </c>
      <c r="B87" s="265" t="s">
        <v>342</v>
      </c>
      <c r="C87" s="242" t="s">
        <v>323</v>
      </c>
      <c r="D87" s="246"/>
      <c r="E87" s="246"/>
      <c r="F87" s="246"/>
      <c r="G87" s="246"/>
      <c r="H87" s="246"/>
      <c r="I87" s="246"/>
      <c r="J87" s="246"/>
      <c r="K87" s="246"/>
      <c r="L87" s="246"/>
      <c r="M87" s="246"/>
      <c r="N87" s="246"/>
      <c r="O87" s="246"/>
      <c r="P87" s="246"/>
      <c r="Q87" s="246"/>
      <c r="R87" s="246"/>
      <c r="S87" s="246"/>
      <c r="T87" s="246"/>
      <c r="U87" s="242"/>
      <c r="V87" s="246"/>
      <c r="W87" s="246"/>
      <c r="X87" s="246"/>
      <c r="Y87" s="246"/>
      <c r="Z87" s="246"/>
      <c r="AA87" s="246"/>
      <c r="AB87" s="246"/>
      <c r="AC87" s="246"/>
      <c r="AD87" s="246"/>
      <c r="AE87" s="246"/>
      <c r="AF87" s="246"/>
      <c r="AG87" s="246"/>
      <c r="AH87" s="246"/>
      <c r="AI87" s="246"/>
      <c r="AJ87" s="246"/>
      <c r="AK87" s="246"/>
      <c r="AL87" s="246"/>
      <c r="AM87" s="344"/>
      <c r="AN87" s="349"/>
      <c r="AO87" s="349"/>
      <c r="AP87" s="349"/>
      <c r="AQ87" s="349"/>
      <c r="AR87" s="349"/>
      <c r="AS87" s="349"/>
      <c r="AT87" s="349"/>
      <c r="AU87" s="349"/>
      <c r="AV87" s="349"/>
      <c r="AW87" s="349"/>
      <c r="AX87" s="349"/>
      <c r="AY87" s="349"/>
      <c r="AZ87" s="349"/>
      <c r="BA87" s="247">
        <f>SUM(AM87:AZ87)</f>
        <v>0</v>
      </c>
    </row>
    <row r="88" spans="1:53" s="234" customFormat="1" ht="15" hidden="1" outlineLevel="1">
      <c r="A88" s="418"/>
      <c r="B88" s="265" t="s">
        <v>324</v>
      </c>
      <c r="C88" s="242" t="s">
        <v>325</v>
      </c>
      <c r="D88" s="246"/>
      <c r="E88" s="246"/>
      <c r="F88" s="246"/>
      <c r="G88" s="246"/>
      <c r="H88" s="246"/>
      <c r="I88" s="246"/>
      <c r="J88" s="246"/>
      <c r="K88" s="246"/>
      <c r="L88" s="246"/>
      <c r="M88" s="246"/>
      <c r="N88" s="246"/>
      <c r="O88" s="246"/>
      <c r="P88" s="246"/>
      <c r="Q88" s="246"/>
      <c r="R88" s="246"/>
      <c r="S88" s="246"/>
      <c r="T88" s="246"/>
      <c r="U88" s="242"/>
      <c r="V88" s="246"/>
      <c r="W88" s="246"/>
      <c r="X88" s="246"/>
      <c r="Y88" s="246"/>
      <c r="Z88" s="246"/>
      <c r="AA88" s="246"/>
      <c r="AB88" s="246"/>
      <c r="AC88" s="246"/>
      <c r="AD88" s="246"/>
      <c r="AE88" s="246"/>
      <c r="AF88" s="246"/>
      <c r="AG88" s="246"/>
      <c r="AH88" s="246"/>
      <c r="AI88" s="246"/>
      <c r="AJ88" s="246"/>
      <c r="AK88" s="246"/>
      <c r="AL88" s="246"/>
      <c r="AM88" s="345">
        <f>AM87</f>
        <v>0</v>
      </c>
      <c r="AN88" s="345">
        <f>AN87</f>
        <v>0</v>
      </c>
      <c r="AO88" s="345">
        <f t="shared" ref="AO88:AZ88" si="21">AO87</f>
        <v>0</v>
      </c>
      <c r="AP88" s="345">
        <f t="shared" si="21"/>
        <v>0</v>
      </c>
      <c r="AQ88" s="345">
        <f t="shared" si="21"/>
        <v>0</v>
      </c>
      <c r="AR88" s="345">
        <f t="shared" si="21"/>
        <v>0</v>
      </c>
      <c r="AS88" s="345">
        <f t="shared" si="21"/>
        <v>0</v>
      </c>
      <c r="AT88" s="345">
        <f t="shared" si="21"/>
        <v>0</v>
      </c>
      <c r="AU88" s="345">
        <f t="shared" si="21"/>
        <v>0</v>
      </c>
      <c r="AV88" s="345">
        <f t="shared" si="21"/>
        <v>0</v>
      </c>
      <c r="AW88" s="345">
        <f t="shared" si="21"/>
        <v>0</v>
      </c>
      <c r="AX88" s="345">
        <f t="shared" si="21"/>
        <v>0</v>
      </c>
      <c r="AY88" s="345">
        <f t="shared" si="21"/>
        <v>0</v>
      </c>
      <c r="AZ88" s="345">
        <f t="shared" si="21"/>
        <v>0</v>
      </c>
      <c r="BA88" s="257"/>
    </row>
    <row r="89" spans="1:53" s="234" customFormat="1" ht="15" hidden="1" outlineLevel="1">
      <c r="A89" s="418"/>
      <c r="B89" s="265"/>
      <c r="C89" s="256"/>
      <c r="D89" s="242"/>
      <c r="E89" s="242"/>
      <c r="F89" s="242"/>
      <c r="G89" s="242"/>
      <c r="H89" s="242"/>
      <c r="I89" s="242"/>
      <c r="J89" s="242"/>
      <c r="K89" s="242"/>
      <c r="L89" s="242"/>
      <c r="M89" s="242"/>
      <c r="N89" s="242"/>
      <c r="O89" s="242"/>
      <c r="P89" s="242"/>
      <c r="Q89" s="242"/>
      <c r="R89" s="242"/>
      <c r="S89" s="242"/>
      <c r="T89" s="242"/>
      <c r="U89" s="242"/>
      <c r="V89" s="242"/>
      <c r="W89" s="242"/>
      <c r="X89" s="242"/>
      <c r="Y89" s="242"/>
      <c r="Z89" s="242"/>
      <c r="AA89" s="242"/>
      <c r="AB89" s="242"/>
      <c r="AC89" s="242"/>
      <c r="AD89" s="242"/>
      <c r="AE89" s="242"/>
      <c r="AF89" s="242"/>
      <c r="AG89" s="242"/>
      <c r="AH89" s="242"/>
      <c r="AI89" s="242"/>
      <c r="AJ89" s="242"/>
      <c r="AK89" s="242"/>
      <c r="AL89" s="242"/>
      <c r="AM89" s="346"/>
      <c r="AN89" s="346"/>
      <c r="AO89" s="346"/>
      <c r="AP89" s="346"/>
      <c r="AQ89" s="346"/>
      <c r="AR89" s="346"/>
      <c r="AS89" s="346"/>
      <c r="AT89" s="346"/>
      <c r="AU89" s="346"/>
      <c r="AV89" s="346"/>
      <c r="AW89" s="346"/>
      <c r="AX89" s="346"/>
      <c r="AY89" s="346"/>
      <c r="AZ89" s="346"/>
      <c r="BA89" s="257"/>
    </row>
    <row r="90" spans="1:53" s="244" customFormat="1" ht="15.6" hidden="1" outlineLevel="1">
      <c r="A90" s="419"/>
      <c r="B90" s="239" t="s">
        <v>347</v>
      </c>
      <c r="C90" s="240"/>
      <c r="D90" s="241"/>
      <c r="E90" s="241"/>
      <c r="F90" s="241"/>
      <c r="G90" s="241"/>
      <c r="H90" s="241"/>
      <c r="I90" s="241"/>
      <c r="J90" s="241"/>
      <c r="K90" s="241"/>
      <c r="L90" s="241"/>
      <c r="M90" s="241"/>
      <c r="N90" s="241"/>
      <c r="O90" s="241"/>
      <c r="P90" s="241"/>
      <c r="Q90" s="241"/>
      <c r="R90" s="241"/>
      <c r="S90" s="241"/>
      <c r="T90" s="241"/>
      <c r="U90" s="241"/>
      <c r="V90" s="241"/>
      <c r="W90" s="240"/>
      <c r="X90" s="240"/>
      <c r="Y90" s="240"/>
      <c r="Z90" s="240"/>
      <c r="AA90" s="240"/>
      <c r="AB90" s="240"/>
      <c r="AC90" s="240"/>
      <c r="AD90" s="240"/>
      <c r="AE90" s="240"/>
      <c r="AF90" s="240"/>
      <c r="AG90" s="240"/>
      <c r="AH90" s="240"/>
      <c r="AI90" s="240"/>
      <c r="AJ90" s="240"/>
      <c r="AK90" s="240"/>
      <c r="AL90" s="240"/>
      <c r="AM90" s="348"/>
      <c r="AN90" s="348"/>
      <c r="AO90" s="348"/>
      <c r="AP90" s="348"/>
      <c r="AQ90" s="348"/>
      <c r="AR90" s="348"/>
      <c r="AS90" s="348"/>
      <c r="AT90" s="348"/>
      <c r="AU90" s="348"/>
      <c r="AV90" s="348"/>
      <c r="AW90" s="348"/>
      <c r="AX90" s="348"/>
      <c r="AY90" s="348"/>
      <c r="AZ90" s="348"/>
      <c r="BA90" s="243"/>
    </row>
    <row r="91" spans="1:53" s="234" customFormat="1" ht="15" hidden="1" outlineLevel="1">
      <c r="A91" s="418">
        <v>23</v>
      </c>
      <c r="B91" s="265" t="s">
        <v>347</v>
      </c>
      <c r="C91" s="242" t="s">
        <v>323</v>
      </c>
      <c r="D91" s="246"/>
      <c r="E91" s="246"/>
      <c r="F91" s="246"/>
      <c r="G91" s="246"/>
      <c r="H91" s="246"/>
      <c r="I91" s="246"/>
      <c r="J91" s="246"/>
      <c r="K91" s="246"/>
      <c r="L91" s="246"/>
      <c r="M91" s="246"/>
      <c r="N91" s="246"/>
      <c r="O91" s="246"/>
      <c r="P91" s="246"/>
      <c r="Q91" s="246"/>
      <c r="R91" s="246"/>
      <c r="S91" s="246"/>
      <c r="T91" s="246"/>
      <c r="U91" s="242"/>
      <c r="V91" s="246"/>
      <c r="W91" s="246"/>
      <c r="X91" s="246"/>
      <c r="Y91" s="246"/>
      <c r="Z91" s="246"/>
      <c r="AA91" s="246"/>
      <c r="AB91" s="246"/>
      <c r="AC91" s="246"/>
      <c r="AD91" s="246"/>
      <c r="AE91" s="246"/>
      <c r="AF91" s="246"/>
      <c r="AG91" s="246"/>
      <c r="AH91" s="246"/>
      <c r="AI91" s="246"/>
      <c r="AJ91" s="246"/>
      <c r="AK91" s="246"/>
      <c r="AL91" s="246"/>
      <c r="AM91" s="344"/>
      <c r="AN91" s="344"/>
      <c r="AO91" s="344"/>
      <c r="AP91" s="344"/>
      <c r="AQ91" s="344"/>
      <c r="AR91" s="344"/>
      <c r="AS91" s="344"/>
      <c r="AT91" s="344"/>
      <c r="AU91" s="344"/>
      <c r="AV91" s="344"/>
      <c r="AW91" s="344"/>
      <c r="AX91" s="344"/>
      <c r="AY91" s="344"/>
      <c r="AZ91" s="344"/>
      <c r="BA91" s="247">
        <f>SUM(AM91:AZ91)</f>
        <v>0</v>
      </c>
    </row>
    <row r="92" spans="1:53" s="234" customFormat="1" ht="15" hidden="1" outlineLevel="1">
      <c r="A92" s="418"/>
      <c r="B92" s="265" t="s">
        <v>324</v>
      </c>
      <c r="C92" s="242" t="s">
        <v>325</v>
      </c>
      <c r="D92" s="246"/>
      <c r="E92" s="246"/>
      <c r="F92" s="246"/>
      <c r="G92" s="246"/>
      <c r="H92" s="246"/>
      <c r="I92" s="246"/>
      <c r="J92" s="246"/>
      <c r="K92" s="246"/>
      <c r="L92" s="246"/>
      <c r="M92" s="246"/>
      <c r="N92" s="246"/>
      <c r="O92" s="246"/>
      <c r="P92" s="246"/>
      <c r="Q92" s="246"/>
      <c r="R92" s="246"/>
      <c r="S92" s="246"/>
      <c r="T92" s="246"/>
      <c r="U92" s="386"/>
      <c r="V92" s="246"/>
      <c r="W92" s="246"/>
      <c r="X92" s="246"/>
      <c r="Y92" s="246"/>
      <c r="Z92" s="246"/>
      <c r="AA92" s="246"/>
      <c r="AB92" s="246"/>
      <c r="AC92" s="246"/>
      <c r="AD92" s="246"/>
      <c r="AE92" s="246"/>
      <c r="AF92" s="246"/>
      <c r="AG92" s="246"/>
      <c r="AH92" s="246"/>
      <c r="AI92" s="246"/>
      <c r="AJ92" s="246"/>
      <c r="AK92" s="246"/>
      <c r="AL92" s="246"/>
      <c r="AM92" s="345">
        <f>AM91</f>
        <v>0</v>
      </c>
      <c r="AN92" s="345">
        <f>AN91</f>
        <v>0</v>
      </c>
      <c r="AO92" s="345">
        <f t="shared" ref="AO92:AZ92" si="22">AO91</f>
        <v>0</v>
      </c>
      <c r="AP92" s="345">
        <f t="shared" si="22"/>
        <v>0</v>
      </c>
      <c r="AQ92" s="345">
        <f t="shared" si="22"/>
        <v>0</v>
      </c>
      <c r="AR92" s="345">
        <f t="shared" si="22"/>
        <v>0</v>
      </c>
      <c r="AS92" s="345">
        <f t="shared" si="22"/>
        <v>0</v>
      </c>
      <c r="AT92" s="345">
        <f t="shared" si="22"/>
        <v>0</v>
      </c>
      <c r="AU92" s="345">
        <f t="shared" si="22"/>
        <v>0</v>
      </c>
      <c r="AV92" s="345">
        <f t="shared" si="22"/>
        <v>0</v>
      </c>
      <c r="AW92" s="345">
        <f t="shared" si="22"/>
        <v>0</v>
      </c>
      <c r="AX92" s="345">
        <f t="shared" si="22"/>
        <v>0</v>
      </c>
      <c r="AY92" s="345">
        <f t="shared" si="22"/>
        <v>0</v>
      </c>
      <c r="AZ92" s="345">
        <f t="shared" si="22"/>
        <v>0</v>
      </c>
      <c r="BA92" s="248"/>
    </row>
    <row r="93" spans="1:53" s="234" customFormat="1" ht="15" hidden="1" outlineLevel="1">
      <c r="A93" s="418"/>
      <c r="B93" s="265"/>
      <c r="C93" s="256"/>
      <c r="D93" s="242"/>
      <c r="E93" s="242"/>
      <c r="F93" s="242"/>
      <c r="G93" s="242"/>
      <c r="H93" s="242"/>
      <c r="I93" s="242"/>
      <c r="J93" s="242"/>
      <c r="K93" s="242"/>
      <c r="L93" s="242"/>
      <c r="M93" s="242"/>
      <c r="N93" s="242"/>
      <c r="O93" s="242"/>
      <c r="P93" s="242"/>
      <c r="Q93" s="242"/>
      <c r="R93" s="242"/>
      <c r="S93" s="242"/>
      <c r="T93" s="242"/>
      <c r="U93" s="242"/>
      <c r="V93" s="242"/>
      <c r="W93" s="242"/>
      <c r="X93" s="242"/>
      <c r="Y93" s="242"/>
      <c r="Z93" s="242"/>
      <c r="AA93" s="242"/>
      <c r="AB93" s="242"/>
      <c r="AC93" s="242"/>
      <c r="AD93" s="242"/>
      <c r="AE93" s="242"/>
      <c r="AF93" s="242"/>
      <c r="AG93" s="242"/>
      <c r="AH93" s="242"/>
      <c r="AI93" s="242"/>
      <c r="AJ93" s="242"/>
      <c r="AK93" s="242"/>
      <c r="AL93" s="242"/>
      <c r="AM93" s="346"/>
      <c r="AN93" s="346"/>
      <c r="AO93" s="346"/>
      <c r="AP93" s="346"/>
      <c r="AQ93" s="346"/>
      <c r="AR93" s="346"/>
      <c r="AS93" s="346"/>
      <c r="AT93" s="346"/>
      <c r="AU93" s="346"/>
      <c r="AV93" s="346"/>
      <c r="AW93" s="346"/>
      <c r="AX93" s="346"/>
      <c r="AY93" s="346"/>
      <c r="AZ93" s="346"/>
      <c r="BA93" s="257"/>
    </row>
    <row r="94" spans="1:53" s="244" customFormat="1" ht="15.6" hidden="1" outlineLevel="1">
      <c r="A94" s="419"/>
      <c r="B94" s="239" t="s">
        <v>348</v>
      </c>
      <c r="C94" s="240"/>
      <c r="D94" s="241"/>
      <c r="E94" s="241"/>
      <c r="F94" s="241"/>
      <c r="G94" s="241"/>
      <c r="H94" s="241"/>
      <c r="I94" s="241"/>
      <c r="J94" s="241"/>
      <c r="K94" s="241"/>
      <c r="L94" s="241"/>
      <c r="M94" s="241"/>
      <c r="N94" s="241"/>
      <c r="O94" s="241"/>
      <c r="P94" s="241"/>
      <c r="Q94" s="241"/>
      <c r="R94" s="241"/>
      <c r="S94" s="241"/>
      <c r="T94" s="241"/>
      <c r="U94" s="241"/>
      <c r="V94" s="241"/>
      <c r="W94" s="240"/>
      <c r="X94" s="240"/>
      <c r="Y94" s="240"/>
      <c r="Z94" s="240"/>
      <c r="AA94" s="240"/>
      <c r="AB94" s="240"/>
      <c r="AC94" s="240"/>
      <c r="AD94" s="240"/>
      <c r="AE94" s="240"/>
      <c r="AF94" s="240"/>
      <c r="AG94" s="240"/>
      <c r="AH94" s="240"/>
      <c r="AI94" s="240"/>
      <c r="AJ94" s="240"/>
      <c r="AK94" s="240"/>
      <c r="AL94" s="240"/>
      <c r="AM94" s="348"/>
      <c r="AN94" s="348"/>
      <c r="AO94" s="348"/>
      <c r="AP94" s="348"/>
      <c r="AQ94" s="348"/>
      <c r="AR94" s="348"/>
      <c r="AS94" s="348"/>
      <c r="AT94" s="348"/>
      <c r="AU94" s="348"/>
      <c r="AV94" s="348"/>
      <c r="AW94" s="348"/>
      <c r="AX94" s="348"/>
      <c r="AY94" s="348"/>
      <c r="AZ94" s="348"/>
      <c r="BA94" s="243"/>
    </row>
    <row r="95" spans="1:53" s="234" customFormat="1" ht="15" hidden="1" outlineLevel="1">
      <c r="A95" s="418">
        <v>24</v>
      </c>
      <c r="B95" s="265" t="s">
        <v>347</v>
      </c>
      <c r="C95" s="242" t="s">
        <v>323</v>
      </c>
      <c r="D95" s="246"/>
      <c r="E95" s="246"/>
      <c r="F95" s="246"/>
      <c r="G95" s="246"/>
      <c r="H95" s="246"/>
      <c r="I95" s="246"/>
      <c r="J95" s="246"/>
      <c r="K95" s="246"/>
      <c r="L95" s="246"/>
      <c r="M95" s="246"/>
      <c r="N95" s="246"/>
      <c r="O95" s="246"/>
      <c r="P95" s="246"/>
      <c r="Q95" s="246"/>
      <c r="R95" s="246"/>
      <c r="S95" s="246"/>
      <c r="T95" s="246"/>
      <c r="U95" s="242"/>
      <c r="V95" s="246"/>
      <c r="W95" s="246"/>
      <c r="X95" s="246"/>
      <c r="Y95" s="246"/>
      <c r="Z95" s="246"/>
      <c r="AA95" s="246"/>
      <c r="AB95" s="246"/>
      <c r="AC95" s="246"/>
      <c r="AD95" s="246"/>
      <c r="AE95" s="246"/>
      <c r="AF95" s="246"/>
      <c r="AG95" s="246"/>
      <c r="AH95" s="246"/>
      <c r="AI95" s="246"/>
      <c r="AJ95" s="246"/>
      <c r="AK95" s="246"/>
      <c r="AL95" s="246"/>
      <c r="AM95" s="344"/>
      <c r="AN95" s="344"/>
      <c r="AO95" s="344"/>
      <c r="AP95" s="344"/>
      <c r="AQ95" s="344"/>
      <c r="AR95" s="344"/>
      <c r="AS95" s="344"/>
      <c r="AT95" s="344"/>
      <c r="AU95" s="344"/>
      <c r="AV95" s="344"/>
      <c r="AW95" s="344"/>
      <c r="AX95" s="344"/>
      <c r="AY95" s="344"/>
      <c r="AZ95" s="344"/>
      <c r="BA95" s="247">
        <f>SUM(AM95:AZ95)</f>
        <v>0</v>
      </c>
    </row>
    <row r="96" spans="1:53" s="234" customFormat="1" ht="15" hidden="1" outlineLevel="1">
      <c r="A96" s="418"/>
      <c r="B96" s="265" t="s">
        <v>324</v>
      </c>
      <c r="C96" s="242" t="s">
        <v>325</v>
      </c>
      <c r="D96" s="246"/>
      <c r="E96" s="246"/>
      <c r="F96" s="246"/>
      <c r="G96" s="246"/>
      <c r="H96" s="246"/>
      <c r="I96" s="246"/>
      <c r="J96" s="246"/>
      <c r="K96" s="246"/>
      <c r="L96" s="246"/>
      <c r="M96" s="246"/>
      <c r="N96" s="246"/>
      <c r="O96" s="246"/>
      <c r="P96" s="246"/>
      <c r="Q96" s="246"/>
      <c r="R96" s="246"/>
      <c r="S96" s="246"/>
      <c r="T96" s="246"/>
      <c r="U96" s="386"/>
      <c r="V96" s="246"/>
      <c r="W96" s="246"/>
      <c r="X96" s="246"/>
      <c r="Y96" s="246"/>
      <c r="Z96" s="246"/>
      <c r="AA96" s="246"/>
      <c r="AB96" s="246"/>
      <c r="AC96" s="246"/>
      <c r="AD96" s="246"/>
      <c r="AE96" s="246"/>
      <c r="AF96" s="246"/>
      <c r="AG96" s="246"/>
      <c r="AH96" s="246"/>
      <c r="AI96" s="246"/>
      <c r="AJ96" s="246"/>
      <c r="AK96" s="246"/>
      <c r="AL96" s="246"/>
      <c r="AM96" s="345">
        <f>AM95</f>
        <v>0</v>
      </c>
      <c r="AN96" s="345">
        <f>AN95</f>
        <v>0</v>
      </c>
      <c r="AO96" s="345">
        <f t="shared" ref="AO96:AZ96" si="23">AO95</f>
        <v>0</v>
      </c>
      <c r="AP96" s="345">
        <f t="shared" si="23"/>
        <v>0</v>
      </c>
      <c r="AQ96" s="345">
        <f t="shared" si="23"/>
        <v>0</v>
      </c>
      <c r="AR96" s="345">
        <f t="shared" si="23"/>
        <v>0</v>
      </c>
      <c r="AS96" s="345">
        <f t="shared" si="23"/>
        <v>0</v>
      </c>
      <c r="AT96" s="345">
        <f t="shared" si="23"/>
        <v>0</v>
      </c>
      <c r="AU96" s="345">
        <f t="shared" si="23"/>
        <v>0</v>
      </c>
      <c r="AV96" s="345">
        <f t="shared" si="23"/>
        <v>0</v>
      </c>
      <c r="AW96" s="345">
        <f t="shared" si="23"/>
        <v>0</v>
      </c>
      <c r="AX96" s="345">
        <f t="shared" si="23"/>
        <v>0</v>
      </c>
      <c r="AY96" s="345">
        <f t="shared" si="23"/>
        <v>0</v>
      </c>
      <c r="AZ96" s="345">
        <f t="shared" si="23"/>
        <v>0</v>
      </c>
      <c r="BA96" s="248"/>
    </row>
    <row r="97" spans="1:53" s="234" customFormat="1" ht="15" hidden="1" outlineLevel="1">
      <c r="A97" s="418"/>
      <c r="B97" s="265"/>
      <c r="C97" s="256"/>
      <c r="D97" s="242"/>
      <c r="E97" s="242"/>
      <c r="F97" s="242"/>
      <c r="G97" s="242"/>
      <c r="H97" s="242"/>
      <c r="I97" s="242"/>
      <c r="J97" s="242"/>
      <c r="K97" s="242"/>
      <c r="L97" s="242"/>
      <c r="M97" s="242"/>
      <c r="N97" s="242"/>
      <c r="O97" s="242"/>
      <c r="P97" s="242"/>
      <c r="Q97" s="242"/>
      <c r="R97" s="242"/>
      <c r="S97" s="242"/>
      <c r="T97" s="242"/>
      <c r="U97" s="242"/>
      <c r="V97" s="242"/>
      <c r="W97" s="242"/>
      <c r="X97" s="242"/>
      <c r="Y97" s="242"/>
      <c r="Z97" s="242"/>
      <c r="AA97" s="242"/>
      <c r="AB97" s="242"/>
      <c r="AC97" s="242"/>
      <c r="AD97" s="242"/>
      <c r="AE97" s="242"/>
      <c r="AF97" s="242"/>
      <c r="AG97" s="242"/>
      <c r="AH97" s="242"/>
      <c r="AI97" s="242"/>
      <c r="AJ97" s="242"/>
      <c r="AK97" s="242"/>
      <c r="AL97" s="242"/>
      <c r="AM97" s="346"/>
      <c r="AN97" s="346"/>
      <c r="AO97" s="346"/>
      <c r="AP97" s="346"/>
      <c r="AQ97" s="346"/>
      <c r="AR97" s="346"/>
      <c r="AS97" s="346"/>
      <c r="AT97" s="346"/>
      <c r="AU97" s="346"/>
      <c r="AV97" s="346"/>
      <c r="AW97" s="346"/>
      <c r="AX97" s="346"/>
      <c r="AY97" s="346"/>
      <c r="AZ97" s="346"/>
      <c r="BA97" s="257"/>
    </row>
    <row r="98" spans="1:53" s="234" customFormat="1" ht="15" hidden="1" outlineLevel="1">
      <c r="A98" s="418">
        <v>25</v>
      </c>
      <c r="B98" s="264" t="s">
        <v>336</v>
      </c>
      <c r="C98" s="242" t="s">
        <v>323</v>
      </c>
      <c r="D98" s="246"/>
      <c r="E98" s="246"/>
      <c r="F98" s="246"/>
      <c r="G98" s="246"/>
      <c r="H98" s="246"/>
      <c r="I98" s="246"/>
      <c r="J98" s="246"/>
      <c r="K98" s="246"/>
      <c r="L98" s="246"/>
      <c r="M98" s="246"/>
      <c r="N98" s="246"/>
      <c r="O98" s="246"/>
      <c r="P98" s="246"/>
      <c r="Q98" s="246"/>
      <c r="R98" s="246"/>
      <c r="S98" s="246"/>
      <c r="T98" s="246"/>
      <c r="U98" s="246">
        <v>0</v>
      </c>
      <c r="V98" s="246"/>
      <c r="W98" s="246"/>
      <c r="X98" s="246"/>
      <c r="Y98" s="246"/>
      <c r="Z98" s="246"/>
      <c r="AA98" s="246"/>
      <c r="AB98" s="246"/>
      <c r="AC98" s="246"/>
      <c r="AD98" s="246"/>
      <c r="AE98" s="246"/>
      <c r="AF98" s="246"/>
      <c r="AG98" s="246"/>
      <c r="AH98" s="246"/>
      <c r="AI98" s="246"/>
      <c r="AJ98" s="246"/>
      <c r="AK98" s="246"/>
      <c r="AL98" s="246"/>
      <c r="AM98" s="349"/>
      <c r="AN98" s="349"/>
      <c r="AO98" s="349"/>
      <c r="AP98" s="349"/>
      <c r="AQ98" s="349"/>
      <c r="AR98" s="349"/>
      <c r="AS98" s="349"/>
      <c r="AT98" s="349"/>
      <c r="AU98" s="349"/>
      <c r="AV98" s="349"/>
      <c r="AW98" s="349"/>
      <c r="AX98" s="349"/>
      <c r="AY98" s="349"/>
      <c r="AZ98" s="349"/>
      <c r="BA98" s="247">
        <f>SUM(AM98:AZ98)</f>
        <v>0</v>
      </c>
    </row>
    <row r="99" spans="1:53" s="234" customFormat="1" ht="15" hidden="1" outlineLevel="1">
      <c r="A99" s="418"/>
      <c r="B99" s="265" t="s">
        <v>324</v>
      </c>
      <c r="C99" s="242" t="s">
        <v>325</v>
      </c>
      <c r="D99" s="246"/>
      <c r="E99" s="246"/>
      <c r="F99" s="246"/>
      <c r="G99" s="246"/>
      <c r="H99" s="246"/>
      <c r="I99" s="246"/>
      <c r="J99" s="246"/>
      <c r="K99" s="246"/>
      <c r="L99" s="246"/>
      <c r="M99" s="246"/>
      <c r="N99" s="246"/>
      <c r="O99" s="246"/>
      <c r="P99" s="246"/>
      <c r="Q99" s="246"/>
      <c r="R99" s="246"/>
      <c r="S99" s="246"/>
      <c r="T99" s="246"/>
      <c r="U99" s="246">
        <f>U98</f>
        <v>0</v>
      </c>
      <c r="V99" s="246"/>
      <c r="W99" s="246"/>
      <c r="X99" s="246"/>
      <c r="Y99" s="246"/>
      <c r="Z99" s="246"/>
      <c r="AA99" s="246"/>
      <c r="AB99" s="246"/>
      <c r="AC99" s="246"/>
      <c r="AD99" s="246"/>
      <c r="AE99" s="246"/>
      <c r="AF99" s="246"/>
      <c r="AG99" s="246"/>
      <c r="AH99" s="246"/>
      <c r="AI99" s="246"/>
      <c r="AJ99" s="246"/>
      <c r="AK99" s="246"/>
      <c r="AL99" s="246"/>
      <c r="AM99" s="345">
        <f>AM98</f>
        <v>0</v>
      </c>
      <c r="AN99" s="345">
        <f>AN98</f>
        <v>0</v>
      </c>
      <c r="AO99" s="345">
        <f t="shared" ref="AO99:AZ99" si="24">AO98</f>
        <v>0</v>
      </c>
      <c r="AP99" s="345">
        <f t="shared" si="24"/>
        <v>0</v>
      </c>
      <c r="AQ99" s="345">
        <f t="shared" si="24"/>
        <v>0</v>
      </c>
      <c r="AR99" s="345">
        <f t="shared" si="24"/>
        <v>0</v>
      </c>
      <c r="AS99" s="345">
        <f t="shared" si="24"/>
        <v>0</v>
      </c>
      <c r="AT99" s="345">
        <f t="shared" si="24"/>
        <v>0</v>
      </c>
      <c r="AU99" s="345">
        <f t="shared" si="24"/>
        <v>0</v>
      </c>
      <c r="AV99" s="345">
        <f t="shared" si="24"/>
        <v>0</v>
      </c>
      <c r="AW99" s="345">
        <f t="shared" si="24"/>
        <v>0</v>
      </c>
      <c r="AX99" s="345">
        <f t="shared" si="24"/>
        <v>0</v>
      </c>
      <c r="AY99" s="345">
        <f t="shared" si="24"/>
        <v>0</v>
      </c>
      <c r="AZ99" s="345">
        <f t="shared" si="24"/>
        <v>0</v>
      </c>
      <c r="BA99" s="261"/>
    </row>
    <row r="100" spans="1:53" s="234" customFormat="1" ht="15" hidden="1" outlineLevel="1">
      <c r="A100" s="418"/>
      <c r="B100" s="264"/>
      <c r="C100" s="262"/>
      <c r="D100" s="242"/>
      <c r="E100" s="242"/>
      <c r="F100" s="242"/>
      <c r="G100" s="242"/>
      <c r="H100" s="242"/>
      <c r="I100" s="242"/>
      <c r="J100" s="242"/>
      <c r="K100" s="242"/>
      <c r="L100" s="242"/>
      <c r="M100" s="242"/>
      <c r="N100" s="242"/>
      <c r="O100" s="242"/>
      <c r="P100" s="242"/>
      <c r="Q100" s="242"/>
      <c r="R100" s="242"/>
      <c r="S100" s="242"/>
      <c r="T100" s="242"/>
      <c r="U100" s="242"/>
      <c r="V100" s="242"/>
      <c r="W100" s="242"/>
      <c r="X100" s="242"/>
      <c r="Y100" s="242"/>
      <c r="Z100" s="242"/>
      <c r="AA100" s="242"/>
      <c r="AB100" s="242"/>
      <c r="AC100" s="242"/>
      <c r="AD100" s="242"/>
      <c r="AE100" s="242"/>
      <c r="AF100" s="242"/>
      <c r="AG100" s="242"/>
      <c r="AH100" s="242"/>
      <c r="AI100" s="242"/>
      <c r="AJ100" s="242"/>
      <c r="AK100" s="242"/>
      <c r="AL100" s="242"/>
      <c r="AM100" s="350"/>
      <c r="AN100" s="351"/>
      <c r="AO100" s="350"/>
      <c r="AP100" s="350"/>
      <c r="AQ100" s="350"/>
      <c r="AR100" s="350"/>
      <c r="AS100" s="350"/>
      <c r="AT100" s="350"/>
      <c r="AU100" s="350"/>
      <c r="AV100" s="350"/>
      <c r="AW100" s="350"/>
      <c r="AX100" s="350"/>
      <c r="AY100" s="350"/>
      <c r="AZ100" s="350"/>
      <c r="BA100" s="263"/>
    </row>
    <row r="101" spans="1:53" s="244" customFormat="1" ht="15.6" hidden="1" outlineLevel="1">
      <c r="A101" s="419"/>
      <c r="B101" s="239" t="s">
        <v>349</v>
      </c>
      <c r="C101" s="270"/>
      <c r="D101" s="241"/>
      <c r="E101" s="240"/>
      <c r="F101" s="240"/>
      <c r="G101" s="240"/>
      <c r="H101" s="240"/>
      <c r="I101" s="240"/>
      <c r="J101" s="240"/>
      <c r="K101" s="240"/>
      <c r="L101" s="240"/>
      <c r="M101" s="240"/>
      <c r="N101" s="240"/>
      <c r="O101" s="240"/>
      <c r="P101" s="240"/>
      <c r="Q101" s="240"/>
      <c r="R101" s="240"/>
      <c r="S101" s="240"/>
      <c r="T101" s="240"/>
      <c r="U101" s="242"/>
      <c r="V101" s="240"/>
      <c r="W101" s="240"/>
      <c r="X101" s="240"/>
      <c r="Y101" s="240"/>
      <c r="Z101" s="240"/>
      <c r="AA101" s="240"/>
      <c r="AB101" s="240"/>
      <c r="AC101" s="240"/>
      <c r="AD101" s="240"/>
      <c r="AE101" s="240"/>
      <c r="AF101" s="240"/>
      <c r="AG101" s="240"/>
      <c r="AH101" s="240"/>
      <c r="AI101" s="240"/>
      <c r="AJ101" s="240"/>
      <c r="AK101" s="240"/>
      <c r="AL101" s="240"/>
      <c r="AM101" s="348"/>
      <c r="AN101" s="348"/>
      <c r="AO101" s="348"/>
      <c r="AP101" s="348"/>
      <c r="AQ101" s="348"/>
      <c r="AR101" s="348"/>
      <c r="AS101" s="348"/>
      <c r="AT101" s="348"/>
      <c r="AU101" s="348"/>
      <c r="AV101" s="348"/>
      <c r="AW101" s="348"/>
      <c r="AX101" s="348"/>
      <c r="AY101" s="348"/>
      <c r="AZ101" s="348"/>
      <c r="BA101" s="243"/>
    </row>
    <row r="102" spans="1:53" s="234" customFormat="1" ht="15" hidden="1" outlineLevel="1">
      <c r="A102" s="418">
        <v>26</v>
      </c>
      <c r="B102" s="271" t="s">
        <v>350</v>
      </c>
      <c r="C102" s="242" t="s">
        <v>323</v>
      </c>
      <c r="D102" s="246"/>
      <c r="E102" s="246"/>
      <c r="F102" s="246"/>
      <c r="G102" s="246"/>
      <c r="H102" s="246"/>
      <c r="I102" s="246"/>
      <c r="J102" s="246"/>
      <c r="K102" s="246"/>
      <c r="L102" s="246"/>
      <c r="M102" s="246"/>
      <c r="N102" s="246"/>
      <c r="O102" s="246"/>
      <c r="P102" s="246"/>
      <c r="Q102" s="246"/>
      <c r="R102" s="246"/>
      <c r="S102" s="246"/>
      <c r="T102" s="246"/>
      <c r="U102" s="246">
        <v>12</v>
      </c>
      <c r="V102" s="246"/>
      <c r="W102" s="246"/>
      <c r="X102" s="246"/>
      <c r="Y102" s="246"/>
      <c r="Z102" s="246"/>
      <c r="AA102" s="246"/>
      <c r="AB102" s="246"/>
      <c r="AC102" s="246"/>
      <c r="AD102" s="246"/>
      <c r="AE102" s="246"/>
      <c r="AF102" s="246"/>
      <c r="AG102" s="246"/>
      <c r="AH102" s="246"/>
      <c r="AI102" s="246"/>
      <c r="AJ102" s="246"/>
      <c r="AK102" s="246"/>
      <c r="AL102" s="246"/>
      <c r="AM102" s="344"/>
      <c r="AN102" s="344"/>
      <c r="AO102" s="344"/>
      <c r="AP102" s="344"/>
      <c r="AQ102" s="344"/>
      <c r="AR102" s="344"/>
      <c r="AS102" s="349"/>
      <c r="AT102" s="349"/>
      <c r="AU102" s="349"/>
      <c r="AV102" s="349"/>
      <c r="AW102" s="349"/>
      <c r="AX102" s="349"/>
      <c r="AY102" s="349"/>
      <c r="AZ102" s="349"/>
      <c r="BA102" s="247">
        <f>SUM(AM102:AZ102)</f>
        <v>0</v>
      </c>
    </row>
    <row r="103" spans="1:53" s="234" customFormat="1" ht="15" hidden="1" outlineLevel="1">
      <c r="A103" s="418"/>
      <c r="B103" s="265" t="s">
        <v>324</v>
      </c>
      <c r="C103" s="242" t="s">
        <v>325</v>
      </c>
      <c r="D103" s="246"/>
      <c r="E103" s="246"/>
      <c r="F103" s="246"/>
      <c r="G103" s="246"/>
      <c r="H103" s="246"/>
      <c r="I103" s="246"/>
      <c r="J103" s="246"/>
      <c r="K103" s="246"/>
      <c r="L103" s="246"/>
      <c r="M103" s="246"/>
      <c r="N103" s="246"/>
      <c r="O103" s="246"/>
      <c r="P103" s="246"/>
      <c r="Q103" s="246"/>
      <c r="R103" s="246"/>
      <c r="S103" s="246"/>
      <c r="T103" s="246"/>
      <c r="U103" s="246">
        <f>U102</f>
        <v>12</v>
      </c>
      <c r="V103" s="246"/>
      <c r="W103" s="246"/>
      <c r="X103" s="246"/>
      <c r="Y103" s="246"/>
      <c r="Z103" s="246"/>
      <c r="AA103" s="246"/>
      <c r="AB103" s="246"/>
      <c r="AC103" s="246"/>
      <c r="AD103" s="246"/>
      <c r="AE103" s="246"/>
      <c r="AF103" s="246"/>
      <c r="AG103" s="246"/>
      <c r="AH103" s="246"/>
      <c r="AI103" s="246"/>
      <c r="AJ103" s="246"/>
      <c r="AK103" s="246"/>
      <c r="AL103" s="246"/>
      <c r="AM103" s="345">
        <f>AM102</f>
        <v>0</v>
      </c>
      <c r="AN103" s="345">
        <f>AN102</f>
        <v>0</v>
      </c>
      <c r="AO103" s="345">
        <f t="shared" ref="AO103:AZ103" si="25">AO102</f>
        <v>0</v>
      </c>
      <c r="AP103" s="345">
        <f t="shared" si="25"/>
        <v>0</v>
      </c>
      <c r="AQ103" s="345">
        <f t="shared" si="25"/>
        <v>0</v>
      </c>
      <c r="AR103" s="345">
        <f t="shared" si="25"/>
        <v>0</v>
      </c>
      <c r="AS103" s="345">
        <f t="shared" si="25"/>
        <v>0</v>
      </c>
      <c r="AT103" s="345">
        <f t="shared" si="25"/>
        <v>0</v>
      </c>
      <c r="AU103" s="345">
        <f t="shared" si="25"/>
        <v>0</v>
      </c>
      <c r="AV103" s="345">
        <f t="shared" si="25"/>
        <v>0</v>
      </c>
      <c r="AW103" s="345">
        <f t="shared" si="25"/>
        <v>0</v>
      </c>
      <c r="AX103" s="345">
        <f t="shared" si="25"/>
        <v>0</v>
      </c>
      <c r="AY103" s="345">
        <f t="shared" si="25"/>
        <v>0</v>
      </c>
      <c r="AZ103" s="345">
        <f t="shared" si="25"/>
        <v>0</v>
      </c>
      <c r="BA103" s="257"/>
    </row>
    <row r="104" spans="1:53" s="234" customFormat="1" ht="15" hidden="1" outlineLevel="1">
      <c r="A104" s="418"/>
      <c r="B104" s="272"/>
      <c r="C104" s="242"/>
      <c r="D104" s="242"/>
      <c r="E104" s="242"/>
      <c r="F104" s="242"/>
      <c r="G104" s="242"/>
      <c r="H104" s="242"/>
      <c r="I104" s="242"/>
      <c r="J104" s="242"/>
      <c r="K104" s="242"/>
      <c r="L104" s="242"/>
      <c r="M104" s="242"/>
      <c r="N104" s="242"/>
      <c r="O104" s="242"/>
      <c r="P104" s="242"/>
      <c r="Q104" s="242"/>
      <c r="R104" s="242"/>
      <c r="S104" s="242"/>
      <c r="T104" s="242"/>
      <c r="U104" s="242"/>
      <c r="V104" s="242"/>
      <c r="W104" s="242"/>
      <c r="X104" s="242"/>
      <c r="Y104" s="242"/>
      <c r="Z104" s="242"/>
      <c r="AA104" s="242"/>
      <c r="AB104" s="242"/>
      <c r="AC104" s="242"/>
      <c r="AD104" s="242"/>
      <c r="AE104" s="242"/>
      <c r="AF104" s="242"/>
      <c r="AG104" s="242"/>
      <c r="AH104" s="242"/>
      <c r="AI104" s="242"/>
      <c r="AJ104" s="242"/>
      <c r="AK104" s="242"/>
      <c r="AL104" s="242"/>
      <c r="AM104" s="357"/>
      <c r="AN104" s="358"/>
      <c r="AO104" s="358"/>
      <c r="AP104" s="358"/>
      <c r="AQ104" s="358"/>
      <c r="AR104" s="358"/>
      <c r="AS104" s="358"/>
      <c r="AT104" s="358"/>
      <c r="AU104" s="358"/>
      <c r="AV104" s="358"/>
      <c r="AW104" s="358"/>
      <c r="AX104" s="358"/>
      <c r="AY104" s="358"/>
      <c r="AZ104" s="358"/>
      <c r="BA104" s="248"/>
    </row>
    <row r="105" spans="1:53" s="234" customFormat="1" ht="15" hidden="1" outlineLevel="1">
      <c r="A105" s="418">
        <v>27</v>
      </c>
      <c r="B105" s="271" t="s">
        <v>351</v>
      </c>
      <c r="C105" s="242" t="s">
        <v>323</v>
      </c>
      <c r="D105" s="246"/>
      <c r="E105" s="246"/>
      <c r="F105" s="246"/>
      <c r="G105" s="246"/>
      <c r="H105" s="246"/>
      <c r="I105" s="246"/>
      <c r="J105" s="246"/>
      <c r="K105" s="246"/>
      <c r="L105" s="246"/>
      <c r="M105" s="246"/>
      <c r="N105" s="246"/>
      <c r="O105" s="246"/>
      <c r="P105" s="246"/>
      <c r="Q105" s="246"/>
      <c r="R105" s="246"/>
      <c r="S105" s="246"/>
      <c r="T105" s="246"/>
      <c r="U105" s="246">
        <v>12</v>
      </c>
      <c r="V105" s="246"/>
      <c r="W105" s="246"/>
      <c r="X105" s="246"/>
      <c r="Y105" s="246"/>
      <c r="Z105" s="246"/>
      <c r="AA105" s="246"/>
      <c r="AB105" s="246"/>
      <c r="AC105" s="246"/>
      <c r="AD105" s="246"/>
      <c r="AE105" s="246"/>
      <c r="AF105" s="246"/>
      <c r="AG105" s="246"/>
      <c r="AH105" s="246"/>
      <c r="AI105" s="246"/>
      <c r="AJ105" s="246"/>
      <c r="AK105" s="246"/>
      <c r="AL105" s="246"/>
      <c r="AM105" s="344"/>
      <c r="AN105" s="344"/>
      <c r="AO105" s="344"/>
      <c r="AP105" s="344"/>
      <c r="AQ105" s="344"/>
      <c r="AR105" s="344"/>
      <c r="AS105" s="349"/>
      <c r="AT105" s="349"/>
      <c r="AU105" s="349"/>
      <c r="AV105" s="349"/>
      <c r="AW105" s="349"/>
      <c r="AX105" s="349"/>
      <c r="AY105" s="349"/>
      <c r="AZ105" s="349"/>
      <c r="BA105" s="247">
        <f>SUM(AM105:AZ105)</f>
        <v>0</v>
      </c>
    </row>
    <row r="106" spans="1:53" s="234" customFormat="1" ht="15" hidden="1" outlineLevel="1">
      <c r="A106" s="418"/>
      <c r="B106" s="265" t="s">
        <v>324</v>
      </c>
      <c r="C106" s="242" t="s">
        <v>325</v>
      </c>
      <c r="D106" s="246"/>
      <c r="E106" s="246"/>
      <c r="F106" s="246"/>
      <c r="G106" s="246"/>
      <c r="H106" s="246"/>
      <c r="I106" s="246"/>
      <c r="J106" s="246"/>
      <c r="K106" s="246"/>
      <c r="L106" s="246"/>
      <c r="M106" s="246"/>
      <c r="N106" s="246"/>
      <c r="O106" s="246"/>
      <c r="P106" s="246"/>
      <c r="Q106" s="246"/>
      <c r="R106" s="246"/>
      <c r="S106" s="246"/>
      <c r="T106" s="246"/>
      <c r="U106" s="246">
        <f>U105</f>
        <v>12</v>
      </c>
      <c r="V106" s="246"/>
      <c r="W106" s="246"/>
      <c r="X106" s="246"/>
      <c r="Y106" s="246"/>
      <c r="Z106" s="246"/>
      <c r="AA106" s="246"/>
      <c r="AB106" s="246"/>
      <c r="AC106" s="246"/>
      <c r="AD106" s="246"/>
      <c r="AE106" s="246"/>
      <c r="AF106" s="246"/>
      <c r="AG106" s="246"/>
      <c r="AH106" s="246"/>
      <c r="AI106" s="246"/>
      <c r="AJ106" s="246"/>
      <c r="AK106" s="246"/>
      <c r="AL106" s="246"/>
      <c r="AM106" s="345">
        <f>AM105</f>
        <v>0</v>
      </c>
      <c r="AN106" s="345">
        <f>AN105</f>
        <v>0</v>
      </c>
      <c r="AO106" s="345">
        <f>AO105</f>
        <v>0</v>
      </c>
      <c r="AP106" s="345">
        <f>AP105</f>
        <v>0</v>
      </c>
      <c r="AQ106" s="345">
        <f t="shared" ref="AQ106:AZ106" si="26">AQ105</f>
        <v>0</v>
      </c>
      <c r="AR106" s="345">
        <f t="shared" si="26"/>
        <v>0</v>
      </c>
      <c r="AS106" s="345">
        <f t="shared" si="26"/>
        <v>0</v>
      </c>
      <c r="AT106" s="345">
        <f t="shared" si="26"/>
        <v>0</v>
      </c>
      <c r="AU106" s="345">
        <f t="shared" si="26"/>
        <v>0</v>
      </c>
      <c r="AV106" s="345">
        <f t="shared" si="26"/>
        <v>0</v>
      </c>
      <c r="AW106" s="345">
        <f t="shared" si="26"/>
        <v>0</v>
      </c>
      <c r="AX106" s="345">
        <f t="shared" si="26"/>
        <v>0</v>
      </c>
      <c r="AY106" s="345">
        <f t="shared" si="26"/>
        <v>0</v>
      </c>
      <c r="AZ106" s="345">
        <f t="shared" si="26"/>
        <v>0</v>
      </c>
      <c r="BA106" s="257"/>
    </row>
    <row r="107" spans="1:53" s="234" customFormat="1" ht="15.6" hidden="1" outlineLevel="1">
      <c r="A107" s="418"/>
      <c r="B107" s="273"/>
      <c r="C107" s="251"/>
      <c r="D107" s="242"/>
      <c r="E107" s="242"/>
      <c r="F107" s="242"/>
      <c r="G107" s="242"/>
      <c r="H107" s="242"/>
      <c r="I107" s="242"/>
      <c r="J107" s="242"/>
      <c r="K107" s="242"/>
      <c r="L107" s="242"/>
      <c r="M107" s="242"/>
      <c r="N107" s="242"/>
      <c r="O107" s="242"/>
      <c r="P107" s="242"/>
      <c r="Q107" s="242"/>
      <c r="R107" s="242"/>
      <c r="S107" s="242"/>
      <c r="T107" s="242"/>
      <c r="U107" s="251"/>
      <c r="V107" s="242"/>
      <c r="W107" s="242"/>
      <c r="X107" s="242"/>
      <c r="Y107" s="242"/>
      <c r="Z107" s="242"/>
      <c r="AA107" s="242"/>
      <c r="AB107" s="242"/>
      <c r="AC107" s="242"/>
      <c r="AD107" s="242"/>
      <c r="AE107" s="242"/>
      <c r="AF107" s="242"/>
      <c r="AG107" s="242"/>
      <c r="AH107" s="242"/>
      <c r="AI107" s="242"/>
      <c r="AJ107" s="242"/>
      <c r="AK107" s="242"/>
      <c r="AL107" s="242"/>
      <c r="AM107" s="346"/>
      <c r="AN107" s="346"/>
      <c r="AO107" s="346"/>
      <c r="AP107" s="346"/>
      <c r="AQ107" s="346"/>
      <c r="AR107" s="346"/>
      <c r="AS107" s="346"/>
      <c r="AT107" s="346"/>
      <c r="AU107" s="346"/>
      <c r="AV107" s="346"/>
      <c r="AW107" s="346"/>
      <c r="AX107" s="346"/>
      <c r="AY107" s="346"/>
      <c r="AZ107" s="346"/>
      <c r="BA107" s="257"/>
    </row>
    <row r="108" spans="1:53" s="234" customFormat="1" ht="15" hidden="1" outlineLevel="1">
      <c r="A108" s="418">
        <v>28</v>
      </c>
      <c r="B108" s="271" t="s">
        <v>352</v>
      </c>
      <c r="C108" s="242" t="s">
        <v>323</v>
      </c>
      <c r="D108" s="246"/>
      <c r="E108" s="246"/>
      <c r="F108" s="246"/>
      <c r="G108" s="246"/>
      <c r="H108" s="246"/>
      <c r="I108" s="246"/>
      <c r="J108" s="246"/>
      <c r="K108" s="246"/>
      <c r="L108" s="246"/>
      <c r="M108" s="246"/>
      <c r="N108" s="246"/>
      <c r="O108" s="246"/>
      <c r="P108" s="246"/>
      <c r="Q108" s="246"/>
      <c r="R108" s="246"/>
      <c r="S108" s="246"/>
      <c r="T108" s="246"/>
      <c r="U108" s="246">
        <v>0</v>
      </c>
      <c r="V108" s="246"/>
      <c r="W108" s="246"/>
      <c r="X108" s="246"/>
      <c r="Y108" s="246"/>
      <c r="Z108" s="246"/>
      <c r="AA108" s="246"/>
      <c r="AB108" s="246"/>
      <c r="AC108" s="246"/>
      <c r="AD108" s="246"/>
      <c r="AE108" s="246"/>
      <c r="AF108" s="246"/>
      <c r="AG108" s="246"/>
      <c r="AH108" s="246"/>
      <c r="AI108" s="246"/>
      <c r="AJ108" s="246"/>
      <c r="AK108" s="246"/>
      <c r="AL108" s="246"/>
      <c r="AM108" s="344"/>
      <c r="AN108" s="344"/>
      <c r="AO108" s="344"/>
      <c r="AP108" s="344"/>
      <c r="AQ108" s="344"/>
      <c r="AR108" s="344"/>
      <c r="AS108" s="349"/>
      <c r="AT108" s="349"/>
      <c r="AU108" s="349"/>
      <c r="AV108" s="349"/>
      <c r="AW108" s="349"/>
      <c r="AX108" s="349"/>
      <c r="AY108" s="349"/>
      <c r="AZ108" s="349"/>
      <c r="BA108" s="247">
        <f>SUM(AM108:AZ108)</f>
        <v>0</v>
      </c>
    </row>
    <row r="109" spans="1:53" s="234" customFormat="1" ht="15" hidden="1" outlineLevel="1">
      <c r="A109" s="418"/>
      <c r="B109" s="265" t="s">
        <v>324</v>
      </c>
      <c r="C109" s="242" t="s">
        <v>325</v>
      </c>
      <c r="D109" s="246"/>
      <c r="E109" s="246"/>
      <c r="F109" s="246"/>
      <c r="G109" s="246"/>
      <c r="H109" s="246"/>
      <c r="I109" s="246"/>
      <c r="J109" s="246"/>
      <c r="K109" s="246"/>
      <c r="L109" s="246"/>
      <c r="M109" s="246"/>
      <c r="N109" s="246"/>
      <c r="O109" s="246"/>
      <c r="P109" s="246"/>
      <c r="Q109" s="246"/>
      <c r="R109" s="246"/>
      <c r="S109" s="246"/>
      <c r="T109" s="246"/>
      <c r="U109" s="246">
        <f>U108</f>
        <v>0</v>
      </c>
      <c r="V109" s="246"/>
      <c r="W109" s="246"/>
      <c r="X109" s="246"/>
      <c r="Y109" s="246"/>
      <c r="Z109" s="246"/>
      <c r="AA109" s="246"/>
      <c r="AB109" s="246"/>
      <c r="AC109" s="246"/>
      <c r="AD109" s="246"/>
      <c r="AE109" s="246"/>
      <c r="AF109" s="246"/>
      <c r="AG109" s="246"/>
      <c r="AH109" s="246"/>
      <c r="AI109" s="246"/>
      <c r="AJ109" s="246"/>
      <c r="AK109" s="246"/>
      <c r="AL109" s="246"/>
      <c r="AM109" s="345">
        <f>AM108</f>
        <v>0</v>
      </c>
      <c r="AN109" s="345">
        <f>AN108</f>
        <v>0</v>
      </c>
      <c r="AO109" s="345">
        <f t="shared" ref="AO109:AY109" si="27">AO108</f>
        <v>0</v>
      </c>
      <c r="AP109" s="345">
        <f t="shared" si="27"/>
        <v>0</v>
      </c>
      <c r="AQ109" s="345">
        <f t="shared" si="27"/>
        <v>0</v>
      </c>
      <c r="AR109" s="345">
        <f t="shared" si="27"/>
        <v>0</v>
      </c>
      <c r="AS109" s="345">
        <f t="shared" si="27"/>
        <v>0</v>
      </c>
      <c r="AT109" s="345">
        <f t="shared" si="27"/>
        <v>0</v>
      </c>
      <c r="AU109" s="345">
        <f t="shared" si="27"/>
        <v>0</v>
      </c>
      <c r="AV109" s="345">
        <f t="shared" si="27"/>
        <v>0</v>
      </c>
      <c r="AW109" s="345">
        <f t="shared" si="27"/>
        <v>0</v>
      </c>
      <c r="AX109" s="345">
        <f t="shared" si="27"/>
        <v>0</v>
      </c>
      <c r="AY109" s="345">
        <f t="shared" si="27"/>
        <v>0</v>
      </c>
      <c r="AZ109" s="345">
        <f>AZ108</f>
        <v>0</v>
      </c>
      <c r="BA109" s="248"/>
    </row>
    <row r="110" spans="1:53" s="234" customFormat="1" ht="15" hidden="1" outlineLevel="1">
      <c r="A110" s="418"/>
      <c r="B110" s="272"/>
      <c r="C110" s="242"/>
      <c r="D110" s="242"/>
      <c r="E110" s="242"/>
      <c r="F110" s="242"/>
      <c r="G110" s="242"/>
      <c r="H110" s="242"/>
      <c r="I110" s="242"/>
      <c r="J110" s="242"/>
      <c r="K110" s="242"/>
      <c r="L110" s="242"/>
      <c r="M110" s="242"/>
      <c r="N110" s="242"/>
      <c r="O110" s="242"/>
      <c r="P110" s="242"/>
      <c r="Q110" s="242"/>
      <c r="R110" s="242"/>
      <c r="S110" s="242"/>
      <c r="T110" s="242"/>
      <c r="U110" s="242"/>
      <c r="V110" s="242"/>
      <c r="W110" s="242"/>
      <c r="X110" s="242"/>
      <c r="Y110" s="242"/>
      <c r="Z110" s="242"/>
      <c r="AA110" s="242"/>
      <c r="AB110" s="242"/>
      <c r="AC110" s="242"/>
      <c r="AD110" s="242"/>
      <c r="AE110" s="242"/>
      <c r="AF110" s="242"/>
      <c r="AG110" s="242"/>
      <c r="AH110" s="242"/>
      <c r="AI110" s="242"/>
      <c r="AJ110" s="242"/>
      <c r="AK110" s="242"/>
      <c r="AL110" s="242"/>
      <c r="AM110" s="346"/>
      <c r="AN110" s="346"/>
      <c r="AO110" s="346"/>
      <c r="AP110" s="346"/>
      <c r="AQ110" s="346"/>
      <c r="AR110" s="346"/>
      <c r="AS110" s="346"/>
      <c r="AT110" s="346"/>
      <c r="AU110" s="346"/>
      <c r="AV110" s="346"/>
      <c r="AW110" s="346"/>
      <c r="AX110" s="346"/>
      <c r="AY110" s="346"/>
      <c r="AZ110" s="346"/>
      <c r="BA110" s="257"/>
    </row>
    <row r="111" spans="1:53" s="234" customFormat="1" ht="15" hidden="1" outlineLevel="1">
      <c r="A111" s="418">
        <v>29</v>
      </c>
      <c r="B111" s="274" t="s">
        <v>353</v>
      </c>
      <c r="C111" s="242" t="s">
        <v>323</v>
      </c>
      <c r="D111" s="246"/>
      <c r="E111" s="246"/>
      <c r="F111" s="246"/>
      <c r="G111" s="246"/>
      <c r="H111" s="246"/>
      <c r="I111" s="246"/>
      <c r="J111" s="246"/>
      <c r="K111" s="246"/>
      <c r="L111" s="246"/>
      <c r="M111" s="246"/>
      <c r="N111" s="246"/>
      <c r="O111" s="246"/>
      <c r="P111" s="246"/>
      <c r="Q111" s="246"/>
      <c r="R111" s="246"/>
      <c r="S111" s="246"/>
      <c r="T111" s="246"/>
      <c r="U111" s="246">
        <v>0</v>
      </c>
      <c r="V111" s="246"/>
      <c r="W111" s="246"/>
      <c r="X111" s="246"/>
      <c r="Y111" s="246"/>
      <c r="Z111" s="246"/>
      <c r="AA111" s="246"/>
      <c r="AB111" s="246"/>
      <c r="AC111" s="246"/>
      <c r="AD111" s="246"/>
      <c r="AE111" s="246"/>
      <c r="AF111" s="246"/>
      <c r="AG111" s="246"/>
      <c r="AH111" s="246"/>
      <c r="AI111" s="246"/>
      <c r="AJ111" s="246"/>
      <c r="AK111" s="246"/>
      <c r="AL111" s="246"/>
      <c r="AM111" s="344"/>
      <c r="AN111" s="344"/>
      <c r="AO111" s="344"/>
      <c r="AP111" s="344"/>
      <c r="AQ111" s="344"/>
      <c r="AR111" s="344"/>
      <c r="AS111" s="349"/>
      <c r="AT111" s="349"/>
      <c r="AU111" s="349"/>
      <c r="AV111" s="349"/>
      <c r="AW111" s="349"/>
      <c r="AX111" s="349"/>
      <c r="AY111" s="349"/>
      <c r="AZ111" s="349"/>
      <c r="BA111" s="247">
        <f>SUM(AM111:AZ111)</f>
        <v>0</v>
      </c>
    </row>
    <row r="112" spans="1:53" s="234" customFormat="1" ht="15" hidden="1" outlineLevel="1">
      <c r="A112" s="418"/>
      <c r="B112" s="274" t="s">
        <v>324</v>
      </c>
      <c r="C112" s="242" t="s">
        <v>325</v>
      </c>
      <c r="D112" s="246"/>
      <c r="E112" s="246"/>
      <c r="F112" s="246"/>
      <c r="G112" s="246"/>
      <c r="H112" s="246"/>
      <c r="I112" s="246"/>
      <c r="J112" s="246"/>
      <c r="K112" s="246"/>
      <c r="L112" s="246"/>
      <c r="M112" s="246"/>
      <c r="N112" s="246"/>
      <c r="O112" s="246"/>
      <c r="P112" s="246"/>
      <c r="Q112" s="246"/>
      <c r="R112" s="246"/>
      <c r="S112" s="246"/>
      <c r="T112" s="246"/>
      <c r="U112" s="246">
        <f>U111</f>
        <v>0</v>
      </c>
      <c r="V112" s="246"/>
      <c r="W112" s="246"/>
      <c r="X112" s="246"/>
      <c r="Y112" s="246"/>
      <c r="Z112" s="246"/>
      <c r="AA112" s="246"/>
      <c r="AB112" s="246"/>
      <c r="AC112" s="246"/>
      <c r="AD112" s="246"/>
      <c r="AE112" s="246"/>
      <c r="AF112" s="246"/>
      <c r="AG112" s="246"/>
      <c r="AH112" s="246"/>
      <c r="AI112" s="246"/>
      <c r="AJ112" s="246"/>
      <c r="AK112" s="246"/>
      <c r="AL112" s="246"/>
      <c r="AM112" s="345">
        <f>AM111</f>
        <v>0</v>
      </c>
      <c r="AN112" s="345">
        <f t="shared" ref="AN112:AY112" si="28">AN111</f>
        <v>0</v>
      </c>
      <c r="AO112" s="345">
        <f t="shared" si="28"/>
        <v>0</v>
      </c>
      <c r="AP112" s="345">
        <f t="shared" si="28"/>
        <v>0</v>
      </c>
      <c r="AQ112" s="345">
        <f t="shared" si="28"/>
        <v>0</v>
      </c>
      <c r="AR112" s="345">
        <f t="shared" si="28"/>
        <v>0</v>
      </c>
      <c r="AS112" s="345">
        <f t="shared" si="28"/>
        <v>0</v>
      </c>
      <c r="AT112" s="345">
        <f t="shared" si="28"/>
        <v>0</v>
      </c>
      <c r="AU112" s="345">
        <f t="shared" si="28"/>
        <v>0</v>
      </c>
      <c r="AV112" s="345">
        <f t="shared" si="28"/>
        <v>0</v>
      </c>
      <c r="AW112" s="345">
        <f t="shared" si="28"/>
        <v>0</v>
      </c>
      <c r="AX112" s="345">
        <f t="shared" si="28"/>
        <v>0</v>
      </c>
      <c r="AY112" s="345">
        <f t="shared" si="28"/>
        <v>0</v>
      </c>
      <c r="AZ112" s="345">
        <f>AZ111</f>
        <v>0</v>
      </c>
      <c r="BA112" s="414"/>
    </row>
    <row r="113" spans="1:53" s="234" customFormat="1" ht="15" hidden="1" outlineLevel="1">
      <c r="A113" s="418"/>
      <c r="B113" s="274"/>
      <c r="C113" s="242"/>
      <c r="D113" s="242"/>
      <c r="E113" s="242"/>
      <c r="F113" s="242"/>
      <c r="G113" s="242"/>
      <c r="H113" s="242"/>
      <c r="I113" s="242"/>
      <c r="J113" s="242"/>
      <c r="K113" s="242"/>
      <c r="L113" s="242"/>
      <c r="M113" s="242"/>
      <c r="N113" s="242"/>
      <c r="O113" s="242"/>
      <c r="P113" s="242"/>
      <c r="Q113" s="242"/>
      <c r="R113" s="242"/>
      <c r="S113" s="242"/>
      <c r="T113" s="242"/>
      <c r="U113" s="242"/>
      <c r="V113" s="242"/>
      <c r="W113" s="242"/>
      <c r="X113" s="242"/>
      <c r="Y113" s="242"/>
      <c r="Z113" s="242"/>
      <c r="AA113" s="242"/>
      <c r="AB113" s="242"/>
      <c r="AC113" s="242"/>
      <c r="AD113" s="242"/>
      <c r="AE113" s="242"/>
      <c r="AF113" s="242"/>
      <c r="AG113" s="242"/>
      <c r="AH113" s="242"/>
      <c r="AI113" s="242"/>
      <c r="AJ113" s="242"/>
      <c r="AK113" s="242"/>
      <c r="AL113" s="242"/>
      <c r="AM113" s="242"/>
      <c r="AN113" s="346"/>
      <c r="AO113" s="346"/>
      <c r="AP113" s="346"/>
      <c r="AQ113" s="346"/>
      <c r="AR113" s="346"/>
      <c r="AS113" s="350"/>
      <c r="AT113" s="350"/>
      <c r="AU113" s="350"/>
      <c r="AV113" s="350"/>
      <c r="AW113" s="350"/>
      <c r="AX113" s="350"/>
      <c r="AY113" s="350"/>
      <c r="AZ113" s="350"/>
      <c r="BA113" s="263"/>
    </row>
    <row r="114" spans="1:53" s="234" customFormat="1" ht="15" hidden="1" outlineLevel="1">
      <c r="A114" s="418">
        <v>30</v>
      </c>
      <c r="B114" s="274" t="s">
        <v>354</v>
      </c>
      <c r="C114" s="242" t="s">
        <v>323</v>
      </c>
      <c r="D114" s="246"/>
      <c r="E114" s="246"/>
      <c r="F114" s="246"/>
      <c r="G114" s="246"/>
      <c r="H114" s="246"/>
      <c r="I114" s="246"/>
      <c r="J114" s="246"/>
      <c r="K114" s="246"/>
      <c r="L114" s="246"/>
      <c r="M114" s="246"/>
      <c r="N114" s="246"/>
      <c r="O114" s="246"/>
      <c r="P114" s="246"/>
      <c r="Q114" s="246"/>
      <c r="R114" s="246"/>
      <c r="S114" s="246"/>
      <c r="T114" s="246"/>
      <c r="U114" s="246">
        <v>0</v>
      </c>
      <c r="V114" s="246"/>
      <c r="W114" s="246"/>
      <c r="X114" s="246"/>
      <c r="Y114" s="246"/>
      <c r="Z114" s="246"/>
      <c r="AA114" s="246"/>
      <c r="AB114" s="246"/>
      <c r="AC114" s="246"/>
      <c r="AD114" s="246"/>
      <c r="AE114" s="246"/>
      <c r="AF114" s="246"/>
      <c r="AG114" s="246"/>
      <c r="AH114" s="246"/>
      <c r="AI114" s="246"/>
      <c r="AJ114" s="246"/>
      <c r="AK114" s="246"/>
      <c r="AL114" s="246"/>
      <c r="AM114" s="344"/>
      <c r="AN114" s="344"/>
      <c r="AO114" s="344"/>
      <c r="AP114" s="344"/>
      <c r="AQ114" s="344"/>
      <c r="AR114" s="344"/>
      <c r="AS114" s="349"/>
      <c r="AT114" s="349"/>
      <c r="AU114" s="349"/>
      <c r="AV114" s="349"/>
      <c r="AW114" s="349"/>
      <c r="AX114" s="349"/>
      <c r="AY114" s="349"/>
      <c r="AZ114" s="349"/>
      <c r="BA114" s="247">
        <f>SUM(AM114:AZ114)</f>
        <v>0</v>
      </c>
    </row>
    <row r="115" spans="1:53" s="234" customFormat="1" ht="15" hidden="1" outlineLevel="1">
      <c r="A115" s="418"/>
      <c r="B115" s="274" t="s">
        <v>324</v>
      </c>
      <c r="C115" s="242" t="s">
        <v>325</v>
      </c>
      <c r="D115" s="246"/>
      <c r="E115" s="246"/>
      <c r="F115" s="246"/>
      <c r="G115" s="246"/>
      <c r="H115" s="246"/>
      <c r="I115" s="246"/>
      <c r="J115" s="246"/>
      <c r="K115" s="246"/>
      <c r="L115" s="246"/>
      <c r="M115" s="246"/>
      <c r="N115" s="246"/>
      <c r="O115" s="246"/>
      <c r="P115" s="246"/>
      <c r="Q115" s="246"/>
      <c r="R115" s="246"/>
      <c r="S115" s="246"/>
      <c r="T115" s="246"/>
      <c r="U115" s="246">
        <f>U114</f>
        <v>0</v>
      </c>
      <c r="V115" s="246"/>
      <c r="W115" s="246"/>
      <c r="X115" s="246"/>
      <c r="Y115" s="246"/>
      <c r="Z115" s="246"/>
      <c r="AA115" s="246"/>
      <c r="AB115" s="246"/>
      <c r="AC115" s="246"/>
      <c r="AD115" s="246"/>
      <c r="AE115" s="246"/>
      <c r="AF115" s="246"/>
      <c r="AG115" s="246"/>
      <c r="AH115" s="246"/>
      <c r="AI115" s="246"/>
      <c r="AJ115" s="246"/>
      <c r="AK115" s="246"/>
      <c r="AL115" s="246"/>
      <c r="AM115" s="345">
        <f>AM114</f>
        <v>0</v>
      </c>
      <c r="AN115" s="345">
        <f t="shared" ref="AN115:AZ115" si="29">AN114</f>
        <v>0</v>
      </c>
      <c r="AO115" s="345">
        <f t="shared" si="29"/>
        <v>0</v>
      </c>
      <c r="AP115" s="345">
        <f t="shared" si="29"/>
        <v>0</v>
      </c>
      <c r="AQ115" s="345">
        <f t="shared" si="29"/>
        <v>0</v>
      </c>
      <c r="AR115" s="345">
        <f t="shared" si="29"/>
        <v>0</v>
      </c>
      <c r="AS115" s="345">
        <f t="shared" si="29"/>
        <v>0</v>
      </c>
      <c r="AT115" s="345">
        <f t="shared" si="29"/>
        <v>0</v>
      </c>
      <c r="AU115" s="345">
        <f t="shared" si="29"/>
        <v>0</v>
      </c>
      <c r="AV115" s="345">
        <f t="shared" si="29"/>
        <v>0</v>
      </c>
      <c r="AW115" s="345">
        <f t="shared" si="29"/>
        <v>0</v>
      </c>
      <c r="AX115" s="345">
        <f t="shared" si="29"/>
        <v>0</v>
      </c>
      <c r="AY115" s="345">
        <f t="shared" si="29"/>
        <v>0</v>
      </c>
      <c r="AZ115" s="345">
        <f t="shared" si="29"/>
        <v>0</v>
      </c>
      <c r="BA115" s="414"/>
    </row>
    <row r="116" spans="1:53" s="234" customFormat="1" ht="15" hidden="1" outlineLevel="1">
      <c r="A116" s="418"/>
      <c r="B116" s="274"/>
      <c r="C116" s="242"/>
      <c r="D116" s="242"/>
      <c r="E116" s="242"/>
      <c r="F116" s="242"/>
      <c r="G116" s="242"/>
      <c r="H116" s="242"/>
      <c r="I116" s="242"/>
      <c r="J116" s="242"/>
      <c r="K116" s="242"/>
      <c r="L116" s="242"/>
      <c r="M116" s="242"/>
      <c r="N116" s="242"/>
      <c r="O116" s="242"/>
      <c r="P116" s="242"/>
      <c r="Q116" s="242"/>
      <c r="R116" s="242"/>
      <c r="S116" s="242"/>
      <c r="T116" s="242"/>
      <c r="U116" s="242"/>
      <c r="V116" s="242"/>
      <c r="W116" s="242"/>
      <c r="X116" s="242"/>
      <c r="Y116" s="242"/>
      <c r="Z116" s="242"/>
      <c r="AA116" s="242"/>
      <c r="AB116" s="242"/>
      <c r="AC116" s="242"/>
      <c r="AD116" s="242"/>
      <c r="AE116" s="242"/>
      <c r="AF116" s="242"/>
      <c r="AG116" s="242"/>
      <c r="AH116" s="242"/>
      <c r="AI116" s="242"/>
      <c r="AJ116" s="242"/>
      <c r="AK116" s="242"/>
      <c r="AL116" s="242"/>
      <c r="AM116" s="242"/>
      <c r="AN116" s="346"/>
      <c r="AO116" s="346"/>
      <c r="AP116" s="346"/>
      <c r="AQ116" s="346"/>
      <c r="AR116" s="346"/>
      <c r="AS116" s="350"/>
      <c r="AT116" s="350"/>
      <c r="AU116" s="350"/>
      <c r="AV116" s="350"/>
      <c r="AW116" s="350"/>
      <c r="AX116" s="350"/>
      <c r="AY116" s="350"/>
      <c r="AZ116" s="350"/>
      <c r="BA116" s="263"/>
    </row>
    <row r="117" spans="1:53" s="234" customFormat="1" ht="15.6" hidden="1" outlineLevel="1">
      <c r="A117" s="418"/>
      <c r="B117" s="239" t="s">
        <v>296</v>
      </c>
      <c r="C117" s="242"/>
      <c r="D117" s="242"/>
      <c r="E117" s="242"/>
      <c r="F117" s="242"/>
      <c r="G117" s="242"/>
      <c r="H117" s="242"/>
      <c r="I117" s="242"/>
      <c r="J117" s="242"/>
      <c r="K117" s="242"/>
      <c r="L117" s="242"/>
      <c r="M117" s="242"/>
      <c r="N117" s="242"/>
      <c r="O117" s="242"/>
      <c r="P117" s="242"/>
      <c r="Q117" s="242"/>
      <c r="R117" s="242"/>
      <c r="S117" s="242"/>
      <c r="T117" s="242"/>
      <c r="U117" s="242"/>
      <c r="V117" s="242"/>
      <c r="W117" s="242"/>
      <c r="X117" s="242"/>
      <c r="Y117" s="242"/>
      <c r="Z117" s="242"/>
      <c r="AA117" s="242"/>
      <c r="AB117" s="242"/>
      <c r="AC117" s="242"/>
      <c r="AD117" s="242"/>
      <c r="AE117" s="242"/>
      <c r="AF117" s="242"/>
      <c r="AG117" s="242"/>
      <c r="AH117" s="242"/>
      <c r="AI117" s="242"/>
      <c r="AJ117" s="242"/>
      <c r="AK117" s="242"/>
      <c r="AL117" s="242"/>
      <c r="AM117" s="242"/>
      <c r="AN117" s="346"/>
      <c r="AO117" s="346"/>
      <c r="AP117" s="346"/>
      <c r="AQ117" s="346"/>
      <c r="AR117" s="346"/>
      <c r="AS117" s="350"/>
      <c r="AT117" s="350"/>
      <c r="AU117" s="350"/>
      <c r="AV117" s="350"/>
      <c r="AW117" s="350"/>
      <c r="AX117" s="350"/>
      <c r="AY117" s="350"/>
      <c r="AZ117" s="350"/>
      <c r="BA117" s="263"/>
    </row>
    <row r="118" spans="1:53" s="234" customFormat="1" ht="15" hidden="1" outlineLevel="1">
      <c r="A118" s="418">
        <v>31</v>
      </c>
      <c r="B118" s="274" t="s">
        <v>355</v>
      </c>
      <c r="C118" s="242" t="s">
        <v>323</v>
      </c>
      <c r="D118" s="246"/>
      <c r="E118" s="246"/>
      <c r="F118" s="246"/>
      <c r="G118" s="246"/>
      <c r="H118" s="246"/>
      <c r="I118" s="246"/>
      <c r="J118" s="246"/>
      <c r="K118" s="246"/>
      <c r="L118" s="246"/>
      <c r="M118" s="246"/>
      <c r="N118" s="246"/>
      <c r="O118" s="246"/>
      <c r="P118" s="246"/>
      <c r="Q118" s="246"/>
      <c r="R118" s="246"/>
      <c r="S118" s="246"/>
      <c r="T118" s="246"/>
      <c r="U118" s="246">
        <v>0</v>
      </c>
      <c r="V118" s="246"/>
      <c r="W118" s="246"/>
      <c r="X118" s="246"/>
      <c r="Y118" s="246"/>
      <c r="Z118" s="246"/>
      <c r="AA118" s="246"/>
      <c r="AB118" s="246"/>
      <c r="AC118" s="246"/>
      <c r="AD118" s="246"/>
      <c r="AE118" s="246"/>
      <c r="AF118" s="246"/>
      <c r="AG118" s="246"/>
      <c r="AH118" s="246"/>
      <c r="AI118" s="246"/>
      <c r="AJ118" s="246"/>
      <c r="AK118" s="246"/>
      <c r="AL118" s="246"/>
      <c r="AM118" s="344"/>
      <c r="AN118" s="344"/>
      <c r="AO118" s="344"/>
      <c r="AP118" s="344"/>
      <c r="AQ118" s="344"/>
      <c r="AR118" s="344"/>
      <c r="AS118" s="349"/>
      <c r="AT118" s="349"/>
      <c r="AU118" s="349"/>
      <c r="AV118" s="349"/>
      <c r="AW118" s="349"/>
      <c r="AX118" s="349"/>
      <c r="AY118" s="349"/>
      <c r="AZ118" s="349"/>
      <c r="BA118" s="247">
        <f>SUM(AM118:AZ118)</f>
        <v>0</v>
      </c>
    </row>
    <row r="119" spans="1:53" s="234" customFormat="1" ht="15" hidden="1" outlineLevel="1">
      <c r="A119" s="418"/>
      <c r="B119" s="274" t="s">
        <v>324</v>
      </c>
      <c r="C119" s="242" t="s">
        <v>325</v>
      </c>
      <c r="D119" s="246"/>
      <c r="E119" s="246"/>
      <c r="F119" s="246"/>
      <c r="G119" s="246"/>
      <c r="H119" s="246"/>
      <c r="I119" s="246"/>
      <c r="J119" s="246"/>
      <c r="K119" s="246"/>
      <c r="L119" s="246"/>
      <c r="M119" s="246"/>
      <c r="N119" s="246"/>
      <c r="O119" s="246"/>
      <c r="P119" s="246"/>
      <c r="Q119" s="246"/>
      <c r="R119" s="246"/>
      <c r="S119" s="246"/>
      <c r="T119" s="246"/>
      <c r="U119" s="246">
        <f>U118</f>
        <v>0</v>
      </c>
      <c r="V119" s="246"/>
      <c r="W119" s="246"/>
      <c r="X119" s="246"/>
      <c r="Y119" s="246"/>
      <c r="Z119" s="246"/>
      <c r="AA119" s="246"/>
      <c r="AB119" s="246"/>
      <c r="AC119" s="246"/>
      <c r="AD119" s="246"/>
      <c r="AE119" s="246"/>
      <c r="AF119" s="246"/>
      <c r="AG119" s="246"/>
      <c r="AH119" s="246"/>
      <c r="AI119" s="246"/>
      <c r="AJ119" s="246"/>
      <c r="AK119" s="246"/>
      <c r="AL119" s="246"/>
      <c r="AM119" s="345">
        <f>AM118</f>
        <v>0</v>
      </c>
      <c r="AN119" s="345">
        <f t="shared" ref="AN119:AZ119" si="30">AN118</f>
        <v>0</v>
      </c>
      <c r="AO119" s="345">
        <f t="shared" si="30"/>
        <v>0</v>
      </c>
      <c r="AP119" s="345">
        <f t="shared" si="30"/>
        <v>0</v>
      </c>
      <c r="AQ119" s="345">
        <f t="shared" si="30"/>
        <v>0</v>
      </c>
      <c r="AR119" s="345">
        <f t="shared" si="30"/>
        <v>0</v>
      </c>
      <c r="AS119" s="345">
        <f t="shared" si="30"/>
        <v>0</v>
      </c>
      <c r="AT119" s="345">
        <f t="shared" si="30"/>
        <v>0</v>
      </c>
      <c r="AU119" s="345">
        <f t="shared" si="30"/>
        <v>0</v>
      </c>
      <c r="AV119" s="345">
        <f t="shared" si="30"/>
        <v>0</v>
      </c>
      <c r="AW119" s="345">
        <f t="shared" si="30"/>
        <v>0</v>
      </c>
      <c r="AX119" s="345">
        <f t="shared" si="30"/>
        <v>0</v>
      </c>
      <c r="AY119" s="345">
        <f t="shared" si="30"/>
        <v>0</v>
      </c>
      <c r="AZ119" s="345">
        <f t="shared" si="30"/>
        <v>0</v>
      </c>
      <c r="BA119" s="414"/>
    </row>
    <row r="120" spans="1:53" s="234" customFormat="1" ht="15" hidden="1" outlineLevel="1">
      <c r="A120" s="418"/>
      <c r="B120" s="274"/>
      <c r="C120" s="242"/>
      <c r="D120" s="242"/>
      <c r="E120" s="242"/>
      <c r="F120" s="242"/>
      <c r="G120" s="242"/>
      <c r="H120" s="242"/>
      <c r="I120" s="242"/>
      <c r="J120" s="242"/>
      <c r="K120" s="242"/>
      <c r="L120" s="242"/>
      <c r="M120" s="242"/>
      <c r="N120" s="242"/>
      <c r="O120" s="242"/>
      <c r="P120" s="242"/>
      <c r="Q120" s="242"/>
      <c r="R120" s="242"/>
      <c r="S120" s="242"/>
      <c r="T120" s="242"/>
      <c r="U120" s="242"/>
      <c r="V120" s="242"/>
      <c r="W120" s="242"/>
      <c r="X120" s="242"/>
      <c r="Y120" s="242"/>
      <c r="Z120" s="242"/>
      <c r="AA120" s="242"/>
      <c r="AB120" s="242"/>
      <c r="AC120" s="242"/>
      <c r="AD120" s="242"/>
      <c r="AE120" s="242"/>
      <c r="AF120" s="242"/>
      <c r="AG120" s="242"/>
      <c r="AH120" s="242"/>
      <c r="AI120" s="242"/>
      <c r="AJ120" s="242"/>
      <c r="AK120" s="242"/>
      <c r="AL120" s="242"/>
      <c r="AM120" s="346"/>
      <c r="AN120" s="346"/>
      <c r="AO120" s="346"/>
      <c r="AP120" s="346"/>
      <c r="AQ120" s="346"/>
      <c r="AR120" s="346"/>
      <c r="AS120" s="350"/>
      <c r="AT120" s="350"/>
      <c r="AU120" s="350"/>
      <c r="AV120" s="350"/>
      <c r="AW120" s="350"/>
      <c r="AX120" s="350"/>
      <c r="AY120" s="350"/>
      <c r="AZ120" s="350"/>
      <c r="BA120" s="263"/>
    </row>
    <row r="121" spans="1:53" s="234" customFormat="1" ht="15" hidden="1" outlineLevel="1">
      <c r="A121" s="418">
        <v>32</v>
      </c>
      <c r="B121" s="274" t="s">
        <v>356</v>
      </c>
      <c r="C121" s="242" t="s">
        <v>323</v>
      </c>
      <c r="D121" s="246"/>
      <c r="E121" s="246"/>
      <c r="F121" s="246"/>
      <c r="G121" s="246"/>
      <c r="H121" s="246"/>
      <c r="I121" s="246"/>
      <c r="J121" s="246"/>
      <c r="K121" s="246"/>
      <c r="L121" s="246"/>
      <c r="M121" s="246"/>
      <c r="N121" s="246"/>
      <c r="O121" s="246"/>
      <c r="P121" s="246"/>
      <c r="Q121" s="246"/>
      <c r="R121" s="246"/>
      <c r="S121" s="246"/>
      <c r="T121" s="246"/>
      <c r="U121" s="246">
        <v>0</v>
      </c>
      <c r="V121" s="246"/>
      <c r="W121" s="246"/>
      <c r="X121" s="246"/>
      <c r="Y121" s="246"/>
      <c r="Z121" s="246"/>
      <c r="AA121" s="246"/>
      <c r="AB121" s="246"/>
      <c r="AC121" s="246"/>
      <c r="AD121" s="246"/>
      <c r="AE121" s="246"/>
      <c r="AF121" s="246"/>
      <c r="AG121" s="246"/>
      <c r="AH121" s="246"/>
      <c r="AI121" s="246"/>
      <c r="AJ121" s="246"/>
      <c r="AK121" s="246"/>
      <c r="AL121" s="246"/>
      <c r="AM121" s="344"/>
      <c r="AN121" s="344"/>
      <c r="AO121" s="344"/>
      <c r="AP121" s="344"/>
      <c r="AQ121" s="344"/>
      <c r="AR121" s="344"/>
      <c r="AS121" s="349"/>
      <c r="AT121" s="349"/>
      <c r="AU121" s="349"/>
      <c r="AV121" s="349"/>
      <c r="AW121" s="349"/>
      <c r="AX121" s="349"/>
      <c r="AY121" s="349"/>
      <c r="AZ121" s="349"/>
      <c r="BA121" s="247">
        <f>SUM(AM121:AZ121)</f>
        <v>0</v>
      </c>
    </row>
    <row r="122" spans="1:53" s="234" customFormat="1" ht="15" hidden="1" outlineLevel="1">
      <c r="A122" s="418"/>
      <c r="B122" s="274" t="s">
        <v>324</v>
      </c>
      <c r="C122" s="242" t="s">
        <v>325</v>
      </c>
      <c r="D122" s="246"/>
      <c r="E122" s="246"/>
      <c r="F122" s="246"/>
      <c r="G122" s="246"/>
      <c r="H122" s="246"/>
      <c r="I122" s="246"/>
      <c r="J122" s="246"/>
      <c r="K122" s="246"/>
      <c r="L122" s="246"/>
      <c r="M122" s="246"/>
      <c r="N122" s="246"/>
      <c r="O122" s="246"/>
      <c r="P122" s="246"/>
      <c r="Q122" s="246"/>
      <c r="R122" s="246"/>
      <c r="S122" s="246"/>
      <c r="T122" s="246"/>
      <c r="U122" s="246">
        <f>U121</f>
        <v>0</v>
      </c>
      <c r="V122" s="246"/>
      <c r="W122" s="246"/>
      <c r="X122" s="246"/>
      <c r="Y122" s="246"/>
      <c r="Z122" s="246"/>
      <c r="AA122" s="246"/>
      <c r="AB122" s="246"/>
      <c r="AC122" s="246"/>
      <c r="AD122" s="246"/>
      <c r="AE122" s="246"/>
      <c r="AF122" s="246"/>
      <c r="AG122" s="246"/>
      <c r="AH122" s="246"/>
      <c r="AI122" s="246"/>
      <c r="AJ122" s="246"/>
      <c r="AK122" s="246"/>
      <c r="AL122" s="246"/>
      <c r="AM122" s="345">
        <f>AM121</f>
        <v>0</v>
      </c>
      <c r="AN122" s="345">
        <f t="shared" ref="AN122:AZ122" si="31">AN121</f>
        <v>0</v>
      </c>
      <c r="AO122" s="345">
        <f t="shared" si="31"/>
        <v>0</v>
      </c>
      <c r="AP122" s="345">
        <f t="shared" si="31"/>
        <v>0</v>
      </c>
      <c r="AQ122" s="345">
        <f t="shared" si="31"/>
        <v>0</v>
      </c>
      <c r="AR122" s="345">
        <f t="shared" si="31"/>
        <v>0</v>
      </c>
      <c r="AS122" s="345">
        <f t="shared" si="31"/>
        <v>0</v>
      </c>
      <c r="AT122" s="345">
        <f t="shared" si="31"/>
        <v>0</v>
      </c>
      <c r="AU122" s="345">
        <f t="shared" si="31"/>
        <v>0</v>
      </c>
      <c r="AV122" s="345">
        <f t="shared" si="31"/>
        <v>0</v>
      </c>
      <c r="AW122" s="345">
        <f t="shared" si="31"/>
        <v>0</v>
      </c>
      <c r="AX122" s="345">
        <f t="shared" si="31"/>
        <v>0</v>
      </c>
      <c r="AY122" s="345">
        <f t="shared" si="31"/>
        <v>0</v>
      </c>
      <c r="AZ122" s="345">
        <f t="shared" si="31"/>
        <v>0</v>
      </c>
      <c r="BA122" s="414"/>
    </row>
    <row r="123" spans="1:53" s="234" customFormat="1" ht="15" hidden="1" outlineLevel="1">
      <c r="A123" s="418"/>
      <c r="B123" s="274"/>
      <c r="C123" s="242"/>
      <c r="D123" s="242"/>
      <c r="E123" s="242"/>
      <c r="F123" s="242"/>
      <c r="G123" s="242"/>
      <c r="H123" s="242"/>
      <c r="I123" s="242"/>
      <c r="J123" s="242"/>
      <c r="K123" s="242"/>
      <c r="L123" s="242"/>
      <c r="M123" s="242"/>
      <c r="N123" s="242"/>
      <c r="O123" s="242"/>
      <c r="P123" s="242"/>
      <c r="Q123" s="242"/>
      <c r="R123" s="242"/>
      <c r="S123" s="242"/>
      <c r="T123" s="242"/>
      <c r="U123" s="242"/>
      <c r="V123" s="242"/>
      <c r="W123" s="242"/>
      <c r="X123" s="242"/>
      <c r="Y123" s="242"/>
      <c r="Z123" s="242"/>
      <c r="AA123" s="242"/>
      <c r="AB123" s="242"/>
      <c r="AC123" s="242"/>
      <c r="AD123" s="242"/>
      <c r="AE123" s="242"/>
      <c r="AF123" s="242"/>
      <c r="AG123" s="242"/>
      <c r="AH123" s="242"/>
      <c r="AI123" s="242"/>
      <c r="AJ123" s="242"/>
      <c r="AK123" s="242"/>
      <c r="AL123" s="242"/>
      <c r="AM123" s="346"/>
      <c r="AN123" s="346"/>
      <c r="AO123" s="346"/>
      <c r="AP123" s="346"/>
      <c r="AQ123" s="346"/>
      <c r="AR123" s="346"/>
      <c r="AS123" s="350"/>
      <c r="AT123" s="350"/>
      <c r="AU123" s="350"/>
      <c r="AV123" s="350"/>
      <c r="AW123" s="350"/>
      <c r="AX123" s="350"/>
      <c r="AY123" s="350"/>
      <c r="AZ123" s="350"/>
      <c r="BA123" s="263"/>
    </row>
    <row r="124" spans="1:53" s="234" customFormat="1" ht="15" hidden="1" outlineLevel="1">
      <c r="A124" s="418">
        <v>33</v>
      </c>
      <c r="B124" s="274" t="s">
        <v>357</v>
      </c>
      <c r="C124" s="242" t="s">
        <v>323</v>
      </c>
      <c r="D124" s="246"/>
      <c r="E124" s="246"/>
      <c r="F124" s="246"/>
      <c r="G124" s="246"/>
      <c r="H124" s="246"/>
      <c r="I124" s="246"/>
      <c r="J124" s="246"/>
      <c r="K124" s="246"/>
      <c r="L124" s="246"/>
      <c r="M124" s="246"/>
      <c r="N124" s="246"/>
      <c r="O124" s="246"/>
      <c r="P124" s="246"/>
      <c r="Q124" s="246"/>
      <c r="R124" s="246"/>
      <c r="S124" s="246"/>
      <c r="T124" s="246"/>
      <c r="U124" s="246">
        <v>12</v>
      </c>
      <c r="V124" s="246"/>
      <c r="W124" s="246"/>
      <c r="X124" s="246"/>
      <c r="Y124" s="246"/>
      <c r="Z124" s="246"/>
      <c r="AA124" s="246"/>
      <c r="AB124" s="246"/>
      <c r="AC124" s="246"/>
      <c r="AD124" s="246"/>
      <c r="AE124" s="246"/>
      <c r="AF124" s="246"/>
      <c r="AG124" s="246"/>
      <c r="AH124" s="246"/>
      <c r="AI124" s="246"/>
      <c r="AJ124" s="246"/>
      <c r="AK124" s="246"/>
      <c r="AL124" s="246"/>
      <c r="AM124" s="344"/>
      <c r="AN124" s="344"/>
      <c r="AO124" s="344"/>
      <c r="AP124" s="344"/>
      <c r="AQ124" s="344"/>
      <c r="AR124" s="344"/>
      <c r="AS124" s="349"/>
      <c r="AT124" s="349"/>
      <c r="AU124" s="349"/>
      <c r="AV124" s="349"/>
      <c r="AW124" s="349"/>
      <c r="AX124" s="349"/>
      <c r="AY124" s="349"/>
      <c r="AZ124" s="349"/>
      <c r="BA124" s="247">
        <f>SUM(AM124:AZ124)</f>
        <v>0</v>
      </c>
    </row>
    <row r="125" spans="1:53" s="234" customFormat="1" ht="15" hidden="1" outlineLevel="1">
      <c r="A125" s="418"/>
      <c r="B125" s="274" t="s">
        <v>324</v>
      </c>
      <c r="C125" s="242" t="s">
        <v>325</v>
      </c>
      <c r="D125" s="246"/>
      <c r="E125" s="246"/>
      <c r="F125" s="246"/>
      <c r="G125" s="246"/>
      <c r="H125" s="246"/>
      <c r="I125" s="246"/>
      <c r="J125" s="246"/>
      <c r="K125" s="246"/>
      <c r="L125" s="246"/>
      <c r="M125" s="246"/>
      <c r="N125" s="246"/>
      <c r="O125" s="246"/>
      <c r="P125" s="246"/>
      <c r="Q125" s="246"/>
      <c r="R125" s="246"/>
      <c r="S125" s="246"/>
      <c r="T125" s="246"/>
      <c r="U125" s="246">
        <f>U124</f>
        <v>12</v>
      </c>
      <c r="V125" s="246"/>
      <c r="W125" s="246"/>
      <c r="X125" s="246"/>
      <c r="Y125" s="246"/>
      <c r="Z125" s="246"/>
      <c r="AA125" s="246"/>
      <c r="AB125" s="246"/>
      <c r="AC125" s="246"/>
      <c r="AD125" s="246"/>
      <c r="AE125" s="246"/>
      <c r="AF125" s="246"/>
      <c r="AG125" s="246"/>
      <c r="AH125" s="246"/>
      <c r="AI125" s="246"/>
      <c r="AJ125" s="246"/>
      <c r="AK125" s="246"/>
      <c r="AL125" s="246"/>
      <c r="AM125" s="345">
        <f>AM124</f>
        <v>0</v>
      </c>
      <c r="AN125" s="345">
        <f t="shared" ref="AN125:AZ125" si="32">AN124</f>
        <v>0</v>
      </c>
      <c r="AO125" s="345">
        <f t="shared" si="32"/>
        <v>0</v>
      </c>
      <c r="AP125" s="345">
        <f t="shared" si="32"/>
        <v>0</v>
      </c>
      <c r="AQ125" s="345">
        <f t="shared" si="32"/>
        <v>0</v>
      </c>
      <c r="AR125" s="345">
        <f t="shared" si="32"/>
        <v>0</v>
      </c>
      <c r="AS125" s="345">
        <f t="shared" si="32"/>
        <v>0</v>
      </c>
      <c r="AT125" s="345">
        <f t="shared" si="32"/>
        <v>0</v>
      </c>
      <c r="AU125" s="345">
        <f t="shared" si="32"/>
        <v>0</v>
      </c>
      <c r="AV125" s="345">
        <f t="shared" si="32"/>
        <v>0</v>
      </c>
      <c r="AW125" s="345">
        <f t="shared" si="32"/>
        <v>0</v>
      </c>
      <c r="AX125" s="345">
        <f t="shared" si="32"/>
        <v>0</v>
      </c>
      <c r="AY125" s="345">
        <f t="shared" si="32"/>
        <v>0</v>
      </c>
      <c r="AZ125" s="345">
        <f t="shared" si="32"/>
        <v>0</v>
      </c>
      <c r="BA125" s="414"/>
    </row>
    <row r="126" spans="1:53" s="234" customFormat="1" ht="15" hidden="1" outlineLevel="1">
      <c r="A126" s="418"/>
      <c r="B126" s="265"/>
      <c r="C126" s="275"/>
      <c r="D126" s="276"/>
      <c r="E126" s="276"/>
      <c r="F126" s="276"/>
      <c r="G126" s="276"/>
      <c r="H126" s="276"/>
      <c r="I126" s="276"/>
      <c r="J126" s="276"/>
      <c r="K126" s="276"/>
      <c r="L126" s="276"/>
      <c r="M126" s="276"/>
      <c r="N126" s="276"/>
      <c r="O126" s="276"/>
      <c r="P126" s="276"/>
      <c r="Q126" s="276"/>
      <c r="R126" s="276"/>
      <c r="S126" s="276"/>
      <c r="T126" s="276"/>
      <c r="U126" s="276"/>
      <c r="V126" s="276"/>
      <c r="W126" s="276"/>
      <c r="X126" s="276"/>
      <c r="Y126" s="276"/>
      <c r="Z126" s="276"/>
      <c r="AA126" s="276"/>
      <c r="AB126" s="276"/>
      <c r="AC126" s="276"/>
      <c r="AD126" s="276"/>
      <c r="AE126" s="276"/>
      <c r="AF126" s="242"/>
      <c r="AG126" s="242"/>
      <c r="AH126" s="242"/>
      <c r="AI126" s="242"/>
      <c r="AJ126" s="242"/>
      <c r="AK126" s="242"/>
      <c r="AL126" s="242"/>
      <c r="AM126" s="346"/>
      <c r="AN126" s="346"/>
      <c r="AO126" s="346"/>
      <c r="AP126" s="346"/>
      <c r="AQ126" s="346"/>
      <c r="AR126" s="346"/>
      <c r="AS126" s="346"/>
      <c r="AT126" s="346"/>
      <c r="AU126" s="346"/>
      <c r="AV126" s="346"/>
      <c r="AW126" s="346"/>
      <c r="AX126" s="346"/>
      <c r="AY126" s="346"/>
      <c r="AZ126" s="346"/>
      <c r="BA126" s="257"/>
    </row>
    <row r="127" spans="1:53" s="234" customFormat="1" ht="15.6" collapsed="1">
      <c r="A127" s="418"/>
      <c r="B127" s="277" t="s">
        <v>358</v>
      </c>
      <c r="C127" s="278"/>
      <c r="D127" s="278">
        <f>SUM(D22:D125)</f>
        <v>0</v>
      </c>
      <c r="E127" s="278"/>
      <c r="F127" s="278"/>
      <c r="G127" s="278"/>
      <c r="H127" s="278"/>
      <c r="I127" s="278"/>
      <c r="J127" s="278"/>
      <c r="K127" s="278"/>
      <c r="L127" s="278"/>
      <c r="M127" s="278"/>
      <c r="N127" s="278"/>
      <c r="O127" s="278"/>
      <c r="P127" s="278"/>
      <c r="Q127" s="278"/>
      <c r="R127" s="278"/>
      <c r="S127" s="278"/>
      <c r="T127" s="278"/>
      <c r="U127" s="278"/>
      <c r="V127" s="278">
        <f>SUM(V22:V125)</f>
        <v>0</v>
      </c>
      <c r="W127" s="278"/>
      <c r="X127" s="278"/>
      <c r="Y127" s="278"/>
      <c r="Z127" s="278"/>
      <c r="AA127" s="278"/>
      <c r="AB127" s="278"/>
      <c r="AC127" s="278"/>
      <c r="AD127" s="278"/>
      <c r="AE127" s="278"/>
      <c r="AF127" s="279"/>
      <c r="AG127" s="279"/>
      <c r="AH127" s="279"/>
      <c r="AI127" s="279"/>
      <c r="AJ127" s="279"/>
      <c r="AK127" s="279"/>
      <c r="AL127" s="279"/>
      <c r="AM127" s="279">
        <f>IF(AM21="kWh",SUMPRODUCT(D22:D125,AM22:AM125))</f>
        <v>0</v>
      </c>
      <c r="AN127" s="279">
        <f>IF(AN21="kWh",SUMPRODUCT(D22:D125,AN22:AN125))</f>
        <v>0</v>
      </c>
      <c r="AO127" s="279">
        <f>IF(AO21="kW",SUMPRODUCT(U22:U125,V22:V125,AO22:AO125),SUMPRODUCT(D22:D125,AO22:AO125))</f>
        <v>0</v>
      </c>
      <c r="AP127" s="279">
        <f>IF(AP21="kW",SUMPRODUCT(U22:U125,V22:V125,AP22:AP125),SUMPRODUCT(D22:D125,AP22:AP125))</f>
        <v>0</v>
      </c>
      <c r="AQ127" s="279">
        <f>IF(AQ21="kW",SUMPRODUCT(U22:U125,V22:V125,AQ22:AQ125),SUMPRODUCT(D22:D125,AQ22:AQ125))</f>
        <v>0</v>
      </c>
      <c r="AR127" s="279">
        <f>IF(AR21="kW",SUMPRODUCT(U22:U125,V22:V125,AR22:AR125),SUMPRODUCT(D22:D125,AR22:AR125))</f>
        <v>0</v>
      </c>
      <c r="AS127" s="279">
        <f>IF(AS21="kW",SUMPRODUCT(U22:U125,V22:V125,AS22:AS125),SUMPRODUCT(D22:D125,AS22:AS125))</f>
        <v>0</v>
      </c>
      <c r="AT127" s="279">
        <f>IF(AT21="kW",SUMPRODUCT(U22:U125,V22:V125,AT22:AT125),SUMPRODUCT(D22:D125,AT22:AT125))</f>
        <v>0</v>
      </c>
      <c r="AU127" s="279">
        <f>IF(AU21="kW",SUMPRODUCT(U22:U125,V22:V125,AU22:AU125),SUMPRODUCT(D22:D125,AU22:AU125))</f>
        <v>0</v>
      </c>
      <c r="AV127" s="279">
        <f>IF(AV21="kW",SUMPRODUCT(U22:U125,V22:V125,AV22:AV125),SUMPRODUCT(D22:D125,AV22:AV125))</f>
        <v>0</v>
      </c>
      <c r="AW127" s="279">
        <f>IF(AW21="kW",SUMPRODUCT(U22:U125,V22:V125,AW22:AW125),SUMPRODUCT(D22:D125,AW22:AW125))</f>
        <v>0</v>
      </c>
      <c r="AX127" s="279">
        <f>IF(AX21="kW",SUMPRODUCT(U22:U125,V22:V125,AX22:AX125),SUMPRODUCT(D22:D125,AX22:AX125))</f>
        <v>0</v>
      </c>
      <c r="AY127" s="279">
        <f>IF(AY21="kW",SUMPRODUCT(U22:U125,V22:V125,AY22:AY125),SUMPRODUCT(D22:D125,AY22:AY125))</f>
        <v>0</v>
      </c>
      <c r="AZ127" s="279">
        <f>IF(AZ21="kW",SUMPRODUCT(U22:U125,V22:V125,AZ22:AZ125),SUMPRODUCT(D22:D125,AZ22:AZ125))</f>
        <v>0</v>
      </c>
      <c r="BA127" s="280"/>
    </row>
    <row r="128" spans="1:53" s="234" customFormat="1" ht="15.6">
      <c r="A128" s="418"/>
      <c r="B128" s="281" t="s">
        <v>359</v>
      </c>
      <c r="C128" s="278"/>
      <c r="D128" s="278"/>
      <c r="E128" s="278"/>
      <c r="F128" s="278"/>
      <c r="G128" s="278"/>
      <c r="H128" s="278"/>
      <c r="I128" s="278"/>
      <c r="J128" s="278"/>
      <c r="K128" s="278"/>
      <c r="L128" s="278"/>
      <c r="M128" s="278"/>
      <c r="N128" s="278"/>
      <c r="O128" s="278"/>
      <c r="P128" s="278"/>
      <c r="Q128" s="278"/>
      <c r="R128" s="278"/>
      <c r="S128" s="278"/>
      <c r="T128" s="278"/>
      <c r="U128" s="278"/>
      <c r="V128" s="278"/>
      <c r="W128" s="278"/>
      <c r="X128" s="278"/>
      <c r="Y128" s="278"/>
      <c r="Z128" s="278"/>
      <c r="AA128" s="278"/>
      <c r="AB128" s="278"/>
      <c r="AC128" s="278"/>
      <c r="AD128" s="278"/>
      <c r="AE128" s="278"/>
      <c r="AF128" s="278"/>
      <c r="AG128" s="278"/>
      <c r="AH128" s="278"/>
      <c r="AI128" s="278"/>
      <c r="AJ128" s="278"/>
      <c r="AK128" s="278"/>
      <c r="AL128" s="278"/>
      <c r="AM128" s="278">
        <f>HLOOKUP(AM20,'2. LRAMVA Threshold'!$B$56:$Q$67,3,FALSE)</f>
        <v>0</v>
      </c>
      <c r="AN128" s="278">
        <f>HLOOKUP(AN20,'2. LRAMVA Threshold'!$B$56:$Q$67,3,FALSE)</f>
        <v>0</v>
      </c>
      <c r="AO128" s="278">
        <f>HLOOKUP(AO20,'2. LRAMVA Threshold'!$B$56:$Q$67,3,FALSE)</f>
        <v>0</v>
      </c>
      <c r="AP128" s="278">
        <f>HLOOKUP(AP20,'2. LRAMVA Threshold'!$B$56:$Q$67,3,FALSE)</f>
        <v>0</v>
      </c>
      <c r="AQ128" s="278">
        <f>HLOOKUP(AQ20,'2. LRAMVA Threshold'!$B$56:$Q$67,3,FALSE)</f>
        <v>0</v>
      </c>
      <c r="AR128" s="278">
        <f>HLOOKUP(AR20,'2. LRAMVA Threshold'!$B$56:$Q$67,3,FALSE)</f>
        <v>0</v>
      </c>
      <c r="AS128" s="278">
        <f>HLOOKUP(AS20,'2. LRAMVA Threshold'!$B$56:$Q$67,3,FALSE)</f>
        <v>0</v>
      </c>
      <c r="AT128" s="278">
        <f>HLOOKUP(AT20,'2. LRAMVA Threshold'!$B$56:$Q$67,3,FALSE)</f>
        <v>0</v>
      </c>
      <c r="AU128" s="278">
        <f>HLOOKUP(AU20,'2. LRAMVA Threshold'!$B$56:$Q$67,3,FALSE)</f>
        <v>0</v>
      </c>
      <c r="AV128" s="278">
        <f>HLOOKUP(AV20,'2. LRAMVA Threshold'!$B$56:$Q$67,3,FALSE)</f>
        <v>0</v>
      </c>
      <c r="AW128" s="278">
        <f>HLOOKUP(AW20,'2. LRAMVA Threshold'!$B$56:$Q$67,3,FALSE)</f>
        <v>0</v>
      </c>
      <c r="AX128" s="278">
        <f>HLOOKUP(AX20,'2. LRAMVA Threshold'!$B$56:$Q$67,3,FALSE)</f>
        <v>0</v>
      </c>
      <c r="AY128" s="278">
        <f>HLOOKUP(AY20,'2. LRAMVA Threshold'!$B$56:$Q$67,3,FALSE)</f>
        <v>0</v>
      </c>
      <c r="AZ128" s="278">
        <f>HLOOKUP(AZ20,'2. LRAMVA Threshold'!$B$56:$Q$67,3,FALSE)</f>
        <v>0</v>
      </c>
      <c r="BA128" s="282"/>
    </row>
    <row r="129" spans="1:54" s="254" customFormat="1" ht="15">
      <c r="A129" s="420"/>
      <c r="B129" s="274"/>
      <c r="C129" s="283"/>
      <c r="D129" s="284"/>
      <c r="E129" s="284"/>
      <c r="F129" s="284"/>
      <c r="G129" s="284"/>
      <c r="H129" s="284"/>
      <c r="I129" s="284"/>
      <c r="J129" s="284"/>
      <c r="K129" s="284"/>
      <c r="L129" s="284"/>
      <c r="M129" s="284"/>
      <c r="N129" s="284"/>
      <c r="O129" s="284"/>
      <c r="P129" s="284"/>
      <c r="Q129" s="284"/>
      <c r="R129" s="284"/>
      <c r="S129" s="284"/>
      <c r="T129" s="284"/>
      <c r="U129" s="284"/>
      <c r="V129" s="285"/>
      <c r="W129" s="284"/>
      <c r="X129" s="284"/>
      <c r="Y129" s="284"/>
      <c r="AD129" s="284"/>
      <c r="AE129" s="284"/>
      <c r="AF129" s="284"/>
      <c r="AG129" s="284"/>
      <c r="AH129" s="284"/>
      <c r="AI129" s="284"/>
      <c r="AJ129" s="284"/>
      <c r="AK129" s="284"/>
      <c r="AL129" s="284"/>
      <c r="AM129" s="251"/>
      <c r="AN129" s="251"/>
      <c r="AO129" s="251"/>
      <c r="AP129" s="251"/>
      <c r="AQ129" s="251"/>
      <c r="AR129" s="251"/>
      <c r="AS129" s="251"/>
      <c r="AT129" s="251"/>
      <c r="AU129" s="251"/>
      <c r="AV129" s="251"/>
      <c r="AW129" s="251"/>
      <c r="AX129" s="251"/>
      <c r="AY129" s="251"/>
      <c r="AZ129" s="251"/>
      <c r="BA129" s="286"/>
    </row>
    <row r="130" spans="1:54" s="287" customFormat="1" ht="15">
      <c r="A130" s="417"/>
      <c r="B130" s="274" t="s">
        <v>360</v>
      </c>
      <c r="AA130" s="288"/>
      <c r="AB130" s="288"/>
      <c r="AC130" s="288"/>
      <c r="AD130" s="289"/>
      <c r="AE130" s="289"/>
      <c r="AF130" s="289"/>
      <c r="AG130" s="289"/>
      <c r="AH130" s="289"/>
      <c r="AI130" s="289"/>
      <c r="AJ130" s="289"/>
      <c r="AK130" s="289"/>
      <c r="AL130" s="289"/>
      <c r="AM130" s="670">
        <f>HLOOKUP(AM$20,'3.  Distribution Rates'!$C$122:$P$133,3,FALSE)</f>
        <v>0</v>
      </c>
      <c r="AN130" s="670">
        <f>HLOOKUP(AN$20,'3.  Distribution Rates'!$C$122:$P$133,3,FALSE)</f>
        <v>0</v>
      </c>
      <c r="AO130" s="290">
        <f>HLOOKUP(AO$20,'3.  Distribution Rates'!$C$122:$P$133,3,FALSE)</f>
        <v>0</v>
      </c>
      <c r="AP130" s="290">
        <f>HLOOKUP(AP$20,'3.  Distribution Rates'!$C$122:$P$133,3,FALSE)</f>
        <v>0</v>
      </c>
      <c r="AQ130" s="290">
        <f>HLOOKUP(AQ$20,'3.  Distribution Rates'!$C$122:$P$133,3,FALSE)</f>
        <v>0</v>
      </c>
      <c r="AR130" s="290">
        <f>HLOOKUP(AR$20,'3.  Distribution Rates'!$C$122:$P$133,3,FALSE)</f>
        <v>0</v>
      </c>
      <c r="AS130" s="290">
        <f>HLOOKUP(AS$20,'3.  Distribution Rates'!$C$122:$P$133,3,FALSE)</f>
        <v>0</v>
      </c>
      <c r="AT130" s="290">
        <f>HLOOKUP(AT$20,'3.  Distribution Rates'!$C$122:$P$133,3,FALSE)</f>
        <v>0</v>
      </c>
      <c r="AU130" s="290">
        <f>HLOOKUP(AU$20,'3.  Distribution Rates'!$C$122:$P$133,3,FALSE)</f>
        <v>0</v>
      </c>
      <c r="AV130" s="290">
        <f>HLOOKUP(AV$20,'3.  Distribution Rates'!$C$122:$P$133,3,FALSE)</f>
        <v>0</v>
      </c>
      <c r="AW130" s="290">
        <f>HLOOKUP(AW$20,'3.  Distribution Rates'!$C$122:$P$133,3,FALSE)</f>
        <v>0</v>
      </c>
      <c r="AX130" s="290">
        <f>HLOOKUP(AX$20,'3.  Distribution Rates'!$C$122:$P$133,3,FALSE)</f>
        <v>0</v>
      </c>
      <c r="AY130" s="290">
        <f>HLOOKUP(AY$20,'3.  Distribution Rates'!$C$122:$P$133,3,FALSE)</f>
        <v>0</v>
      </c>
      <c r="AZ130" s="290">
        <f>HLOOKUP(AZ$20,'3.  Distribution Rates'!$C$122:$P$133,3,FALSE)</f>
        <v>0</v>
      </c>
      <c r="BA130" s="291"/>
      <c r="BB130" s="288"/>
    </row>
    <row r="131" spans="1:54" s="254" customFormat="1" ht="15.6">
      <c r="A131" s="420"/>
      <c r="B131" s="249" t="s">
        <v>361</v>
      </c>
      <c r="C131" s="292"/>
      <c r="E131" s="284"/>
      <c r="F131" s="284"/>
      <c r="G131" s="284"/>
      <c r="H131" s="284"/>
      <c r="I131" s="284"/>
      <c r="J131" s="284"/>
      <c r="K131" s="284"/>
      <c r="L131" s="284"/>
      <c r="M131" s="284"/>
      <c r="N131" s="284"/>
      <c r="O131" s="284"/>
      <c r="P131" s="284"/>
      <c r="Q131" s="284"/>
      <c r="R131" s="284"/>
      <c r="S131" s="284"/>
      <c r="T131" s="284"/>
      <c r="U131" s="284"/>
      <c r="V131" s="251"/>
      <c r="W131" s="284"/>
      <c r="X131" s="284"/>
      <c r="Y131" s="284"/>
      <c r="AD131" s="284"/>
      <c r="AE131" s="284"/>
      <c r="AF131" s="284"/>
      <c r="AG131" s="284"/>
      <c r="AH131" s="284"/>
      <c r="AI131" s="284"/>
      <c r="AJ131" s="284"/>
      <c r="AK131" s="284"/>
      <c r="AL131" s="284"/>
      <c r="AM131" s="293">
        <f t="shared" ref="AM131:AR131" si="33">AM127*AM130</f>
        <v>0</v>
      </c>
      <c r="AN131" s="293">
        <f t="shared" si="33"/>
        <v>0</v>
      </c>
      <c r="AO131" s="294">
        <f t="shared" si="33"/>
        <v>0</v>
      </c>
      <c r="AP131" s="294">
        <f t="shared" si="33"/>
        <v>0</v>
      </c>
      <c r="AQ131" s="294">
        <f t="shared" si="33"/>
        <v>0</v>
      </c>
      <c r="AR131" s="294">
        <f t="shared" si="33"/>
        <v>0</v>
      </c>
      <c r="AS131" s="294">
        <f>AS127*AS130</f>
        <v>0</v>
      </c>
      <c r="AT131" s="294">
        <f t="shared" ref="AT131:AZ131" si="34">AT127*AT130</f>
        <v>0</v>
      </c>
      <c r="AU131" s="294">
        <f t="shared" si="34"/>
        <v>0</v>
      </c>
      <c r="AV131" s="294">
        <f t="shared" si="34"/>
        <v>0</v>
      </c>
      <c r="AW131" s="294">
        <f t="shared" si="34"/>
        <v>0</v>
      </c>
      <c r="AX131" s="294">
        <f t="shared" si="34"/>
        <v>0</v>
      </c>
      <c r="AY131" s="294">
        <f t="shared" si="34"/>
        <v>0</v>
      </c>
      <c r="AZ131" s="294">
        <f t="shared" si="34"/>
        <v>0</v>
      </c>
      <c r="BA131" s="342">
        <f>SUM(AM131:AZ131)</f>
        <v>0</v>
      </c>
    </row>
    <row r="132" spans="1:54" s="254" customFormat="1" ht="15.6">
      <c r="A132" s="420"/>
      <c r="B132" s="296" t="s">
        <v>362</v>
      </c>
      <c r="C132" s="292"/>
      <c r="D132" s="297"/>
      <c r="E132" s="284"/>
      <c r="F132" s="284"/>
      <c r="G132" s="284"/>
      <c r="H132" s="284"/>
      <c r="I132" s="284"/>
      <c r="J132" s="284"/>
      <c r="K132" s="284"/>
      <c r="L132" s="284"/>
      <c r="M132" s="284"/>
      <c r="N132" s="284"/>
      <c r="O132" s="284"/>
      <c r="P132" s="284"/>
      <c r="Q132" s="284"/>
      <c r="R132" s="284"/>
      <c r="S132" s="284"/>
      <c r="T132" s="284"/>
      <c r="U132" s="284"/>
      <c r="V132" s="251"/>
      <c r="W132" s="284"/>
      <c r="X132" s="284"/>
      <c r="Y132" s="284"/>
      <c r="AD132" s="284"/>
      <c r="AE132" s="284"/>
      <c r="AF132" s="284"/>
      <c r="AG132" s="284"/>
      <c r="AH132" s="284"/>
      <c r="AI132" s="284"/>
      <c r="AJ132" s="284"/>
      <c r="AK132" s="284"/>
      <c r="AL132" s="284"/>
      <c r="AM132" s="294">
        <f t="shared" ref="AM132:AR132" si="35">AM128*AM130</f>
        <v>0</v>
      </c>
      <c r="AN132" s="294">
        <f t="shared" si="35"/>
        <v>0</v>
      </c>
      <c r="AO132" s="294">
        <f t="shared" si="35"/>
        <v>0</v>
      </c>
      <c r="AP132" s="294">
        <f t="shared" si="35"/>
        <v>0</v>
      </c>
      <c r="AQ132" s="294">
        <f t="shared" si="35"/>
        <v>0</v>
      </c>
      <c r="AR132" s="294">
        <f t="shared" si="35"/>
        <v>0</v>
      </c>
      <c r="AS132" s="294">
        <f>AS128*AS130</f>
        <v>0</v>
      </c>
      <c r="AT132" s="294">
        <f t="shared" ref="AT132:AZ132" si="36">AT128*AT130</f>
        <v>0</v>
      </c>
      <c r="AU132" s="294">
        <f t="shared" si="36"/>
        <v>0</v>
      </c>
      <c r="AV132" s="294">
        <f t="shared" si="36"/>
        <v>0</v>
      </c>
      <c r="AW132" s="294">
        <f t="shared" si="36"/>
        <v>0</v>
      </c>
      <c r="AX132" s="294">
        <f t="shared" si="36"/>
        <v>0</v>
      </c>
      <c r="AY132" s="294">
        <f t="shared" si="36"/>
        <v>0</v>
      </c>
      <c r="AZ132" s="294">
        <f t="shared" si="36"/>
        <v>0</v>
      </c>
      <c r="BA132" s="342">
        <f>SUM(AM132:AZ132)</f>
        <v>0</v>
      </c>
    </row>
    <row r="133" spans="1:54" s="297" customFormat="1" ht="17.25" customHeight="1">
      <c r="A133" s="417"/>
      <c r="B133" s="296" t="s">
        <v>363</v>
      </c>
      <c r="C133" s="292"/>
      <c r="E133" s="284"/>
      <c r="F133" s="284"/>
      <c r="G133" s="284"/>
      <c r="H133" s="284"/>
      <c r="I133" s="284"/>
      <c r="J133" s="284"/>
      <c r="K133" s="284"/>
      <c r="L133" s="284"/>
      <c r="M133" s="284"/>
      <c r="N133" s="284"/>
      <c r="O133" s="284"/>
      <c r="P133" s="284"/>
      <c r="Q133" s="284"/>
      <c r="R133" s="284"/>
      <c r="S133" s="284"/>
      <c r="T133" s="284"/>
      <c r="U133" s="284"/>
      <c r="V133" s="251"/>
      <c r="W133" s="284"/>
      <c r="X133" s="284"/>
      <c r="Y133" s="284"/>
      <c r="AD133" s="284"/>
      <c r="AE133" s="284"/>
      <c r="AF133" s="284"/>
      <c r="AG133" s="284"/>
      <c r="AH133" s="284"/>
      <c r="AI133" s="284"/>
      <c r="AJ133" s="284"/>
      <c r="AK133" s="284"/>
      <c r="AL133" s="284"/>
      <c r="AM133" s="298"/>
      <c r="AN133" s="298"/>
      <c r="AO133" s="298"/>
      <c r="AP133" s="298"/>
      <c r="AQ133" s="298"/>
      <c r="AR133" s="298"/>
      <c r="AS133" s="298"/>
      <c r="AT133" s="298"/>
      <c r="AU133" s="298"/>
      <c r="AV133" s="298"/>
      <c r="AW133" s="298"/>
      <c r="AX133" s="298"/>
      <c r="AY133" s="298"/>
      <c r="AZ133" s="298"/>
      <c r="BA133" s="342">
        <f>BA131-BA132</f>
        <v>0</v>
      </c>
    </row>
    <row r="134" spans="1:54" s="297" customFormat="1" ht="19.5" customHeight="1">
      <c r="A134" s="417"/>
      <c r="B134" s="274"/>
      <c r="E134" s="284"/>
      <c r="F134" s="284"/>
      <c r="G134" s="284"/>
      <c r="H134" s="284"/>
      <c r="I134" s="284"/>
      <c r="J134" s="284"/>
      <c r="K134" s="284"/>
      <c r="L134" s="284"/>
      <c r="M134" s="284"/>
      <c r="N134" s="284"/>
      <c r="O134" s="284"/>
      <c r="P134" s="284"/>
      <c r="Q134" s="284"/>
      <c r="R134" s="284"/>
      <c r="S134" s="284"/>
      <c r="T134" s="284"/>
      <c r="U134" s="284"/>
      <c r="V134" s="251"/>
      <c r="W134" s="284"/>
      <c r="X134" s="284"/>
      <c r="Y134" s="284"/>
      <c r="AA134" s="292"/>
      <c r="AD134" s="284"/>
      <c r="AE134" s="284"/>
      <c r="AF134" s="284"/>
      <c r="AG134" s="284"/>
      <c r="AH134" s="284"/>
      <c r="AI134" s="284"/>
      <c r="AJ134" s="284"/>
      <c r="AK134" s="284"/>
      <c r="AL134" s="284"/>
      <c r="AM134" s="299"/>
      <c r="AN134" s="299"/>
      <c r="AO134" s="299"/>
      <c r="AP134" s="299"/>
      <c r="AQ134" s="299"/>
      <c r="AR134" s="299"/>
      <c r="AS134" s="299"/>
      <c r="AT134" s="299"/>
      <c r="AU134" s="299"/>
      <c r="AV134" s="299"/>
      <c r="AW134" s="299"/>
      <c r="AX134" s="299"/>
      <c r="AY134" s="299"/>
      <c r="AZ134" s="299"/>
      <c r="BA134" s="300"/>
    </row>
    <row r="135" spans="1:54" s="234" customFormat="1" ht="15">
      <c r="A135" s="418"/>
      <c r="B135" s="301" t="s">
        <v>364</v>
      </c>
      <c r="C135" s="302"/>
      <c r="D135" s="231"/>
      <c r="E135" s="231"/>
      <c r="F135" s="231"/>
      <c r="G135" s="231"/>
      <c r="H135" s="231"/>
      <c r="I135" s="231"/>
      <c r="J135" s="231"/>
      <c r="K135" s="231"/>
      <c r="L135" s="231"/>
      <c r="M135" s="231"/>
      <c r="N135" s="231"/>
      <c r="O135" s="231"/>
      <c r="P135" s="231"/>
      <c r="Q135" s="231"/>
      <c r="R135" s="231"/>
      <c r="S135" s="231"/>
      <c r="T135" s="231"/>
      <c r="U135" s="231"/>
      <c r="V135" s="303"/>
      <c r="W135" s="231"/>
      <c r="X135" s="231"/>
      <c r="Y135" s="231"/>
      <c r="Z135" s="255"/>
      <c r="AC135" s="231"/>
      <c r="AD135" s="231"/>
      <c r="AM135" s="242">
        <f>SUMPRODUCT($E$22:$E$125,AM22:AM125)</f>
        <v>0</v>
      </c>
      <c r="AN135" s="242">
        <f>SUMPRODUCT($E$22:$E$125,AN22:AN125)</f>
        <v>0</v>
      </c>
      <c r="AO135" s="242">
        <f>IF(AO21="kW",SUMPRODUCT($U$22:$U$125,$W$22:$W$125,AO22:AO125),SUMPRODUCT($E$22:$E$125,AO22:AO125))</f>
        <v>0</v>
      </c>
      <c r="AP135" s="242">
        <f t="shared" ref="AP135:AZ135" si="37">IF(AP21="kW",SUMPRODUCT($U$22:$U$125,$W$22:$W$125,AP22:AP125),SUMPRODUCT($E$22:$E$125,AP22:AP125))</f>
        <v>0</v>
      </c>
      <c r="AQ135" s="242">
        <f t="shared" si="37"/>
        <v>0</v>
      </c>
      <c r="AR135" s="242">
        <f t="shared" si="37"/>
        <v>0</v>
      </c>
      <c r="AS135" s="242">
        <f t="shared" si="37"/>
        <v>0</v>
      </c>
      <c r="AT135" s="242">
        <f t="shared" si="37"/>
        <v>0</v>
      </c>
      <c r="AU135" s="242">
        <f t="shared" si="37"/>
        <v>0</v>
      </c>
      <c r="AV135" s="242">
        <f t="shared" si="37"/>
        <v>0</v>
      </c>
      <c r="AW135" s="242">
        <f t="shared" si="37"/>
        <v>0</v>
      </c>
      <c r="AX135" s="242">
        <f t="shared" si="37"/>
        <v>0</v>
      </c>
      <c r="AY135" s="242">
        <f t="shared" si="37"/>
        <v>0</v>
      </c>
      <c r="AZ135" s="242">
        <f t="shared" si="37"/>
        <v>0</v>
      </c>
      <c r="BA135" s="286"/>
    </row>
    <row r="136" spans="1:54" s="234" customFormat="1" ht="15">
      <c r="A136" s="418"/>
      <c r="B136" s="301" t="s">
        <v>365</v>
      </c>
      <c r="C136" s="302"/>
      <c r="D136" s="231"/>
      <c r="E136" s="231"/>
      <c r="F136" s="231"/>
      <c r="G136" s="231"/>
      <c r="H136" s="231"/>
      <c r="I136" s="231"/>
      <c r="J136" s="231"/>
      <c r="K136" s="231"/>
      <c r="L136" s="231"/>
      <c r="M136" s="231"/>
      <c r="N136" s="231"/>
      <c r="O136" s="231"/>
      <c r="P136" s="231"/>
      <c r="Q136" s="231"/>
      <c r="R136" s="231"/>
      <c r="S136" s="231"/>
      <c r="T136" s="231"/>
      <c r="U136" s="231"/>
      <c r="V136" s="303"/>
      <c r="W136" s="231"/>
      <c r="X136" s="231"/>
      <c r="Y136" s="231"/>
      <c r="Z136" s="255"/>
      <c r="AC136" s="231"/>
      <c r="AD136" s="231"/>
      <c r="AM136" s="242">
        <f>SUMPRODUCT($F$22:$F$125,AM22:AM125)</f>
        <v>0</v>
      </c>
      <c r="AN136" s="242">
        <f>SUMPRODUCT($F$22:$F$125,AN22:AN125)</f>
        <v>0</v>
      </c>
      <c r="AO136" s="242">
        <f>IF(AO21="kW",SUMPRODUCT($U$22:$U$125,$X$22:$X$125,AO22:AO125),SUMPRODUCT($F$22:$F$125,AO22:AO125))</f>
        <v>0</v>
      </c>
      <c r="AP136" s="242">
        <f t="shared" ref="AP136:AZ136" si="38">IF(AP21="kW",SUMPRODUCT($U$22:$U$125,$X$22:$X$125,AP22:AP125),SUMPRODUCT($F$22:$F$125,AP22:AP125))</f>
        <v>0</v>
      </c>
      <c r="AQ136" s="242">
        <f t="shared" si="38"/>
        <v>0</v>
      </c>
      <c r="AR136" s="242">
        <f t="shared" si="38"/>
        <v>0</v>
      </c>
      <c r="AS136" s="242">
        <f t="shared" si="38"/>
        <v>0</v>
      </c>
      <c r="AT136" s="242">
        <f t="shared" si="38"/>
        <v>0</v>
      </c>
      <c r="AU136" s="242">
        <f t="shared" si="38"/>
        <v>0</v>
      </c>
      <c r="AV136" s="242">
        <f t="shared" si="38"/>
        <v>0</v>
      </c>
      <c r="AW136" s="242">
        <f t="shared" si="38"/>
        <v>0</v>
      </c>
      <c r="AX136" s="242">
        <f t="shared" si="38"/>
        <v>0</v>
      </c>
      <c r="AY136" s="242">
        <f t="shared" si="38"/>
        <v>0</v>
      </c>
      <c r="AZ136" s="242">
        <f t="shared" si="38"/>
        <v>0</v>
      </c>
      <c r="BA136" s="286"/>
    </row>
    <row r="137" spans="1:54" s="234" customFormat="1" ht="15">
      <c r="A137" s="418"/>
      <c r="B137" s="301" t="s">
        <v>366</v>
      </c>
      <c r="C137" s="302"/>
      <c r="D137" s="231"/>
      <c r="E137" s="231"/>
      <c r="F137" s="231"/>
      <c r="G137" s="231"/>
      <c r="H137" s="231"/>
      <c r="I137" s="231"/>
      <c r="J137" s="231"/>
      <c r="K137" s="231"/>
      <c r="L137" s="231"/>
      <c r="M137" s="231"/>
      <c r="N137" s="231"/>
      <c r="O137" s="231"/>
      <c r="P137" s="231"/>
      <c r="Q137" s="231"/>
      <c r="R137" s="231"/>
      <c r="S137" s="231"/>
      <c r="T137" s="231"/>
      <c r="U137" s="231"/>
      <c r="V137" s="303"/>
      <c r="W137" s="231"/>
      <c r="X137" s="231"/>
      <c r="Y137" s="231"/>
      <c r="Z137" s="255"/>
      <c r="AC137" s="231"/>
      <c r="AD137" s="231"/>
      <c r="AM137" s="242">
        <f>SUMPRODUCT($G$22:$G$125,AM22:AM125)</f>
        <v>0</v>
      </c>
      <c r="AN137" s="242">
        <f>SUMPRODUCT($G$22:$G$125,AN22:AN125)</f>
        <v>0</v>
      </c>
      <c r="AO137" s="242">
        <f>IF(AO21="kW",SUMPRODUCT($U$22:$U$125,$Y$22:$Y$125,AO22:AO125),SUMPRODUCT($G$22:$G$125,AO22:AO125))</f>
        <v>0</v>
      </c>
      <c r="AP137" s="242">
        <f t="shared" ref="AP137:AZ137" si="39">IF(AP21="kW",SUMPRODUCT($U$22:$U$125,$Y$22:$Y$125,AP22:AP125),SUMPRODUCT($G$22:$G$125,AP22:AP125))</f>
        <v>0</v>
      </c>
      <c r="AQ137" s="242">
        <f t="shared" si="39"/>
        <v>0</v>
      </c>
      <c r="AR137" s="242">
        <f t="shared" si="39"/>
        <v>0</v>
      </c>
      <c r="AS137" s="242">
        <f t="shared" si="39"/>
        <v>0</v>
      </c>
      <c r="AT137" s="242">
        <f t="shared" si="39"/>
        <v>0</v>
      </c>
      <c r="AU137" s="242">
        <f t="shared" si="39"/>
        <v>0</v>
      </c>
      <c r="AV137" s="242">
        <f t="shared" si="39"/>
        <v>0</v>
      </c>
      <c r="AW137" s="242">
        <f t="shared" si="39"/>
        <v>0</v>
      </c>
      <c r="AX137" s="242">
        <f t="shared" si="39"/>
        <v>0</v>
      </c>
      <c r="AY137" s="242">
        <f t="shared" si="39"/>
        <v>0</v>
      </c>
      <c r="AZ137" s="242">
        <f t="shared" si="39"/>
        <v>0</v>
      </c>
      <c r="BA137" s="286"/>
    </row>
    <row r="138" spans="1:54" s="234" customFormat="1" ht="15">
      <c r="A138" s="418"/>
      <c r="B138" s="301" t="s">
        <v>367</v>
      </c>
      <c r="C138" s="302"/>
      <c r="D138" s="231"/>
      <c r="E138" s="231"/>
      <c r="F138" s="231"/>
      <c r="G138" s="231"/>
      <c r="H138" s="231"/>
      <c r="I138" s="231"/>
      <c r="J138" s="231"/>
      <c r="K138" s="231"/>
      <c r="L138" s="231"/>
      <c r="M138" s="231"/>
      <c r="N138" s="231"/>
      <c r="O138" s="231"/>
      <c r="P138" s="231"/>
      <c r="Q138" s="231"/>
      <c r="R138" s="231"/>
      <c r="S138" s="231"/>
      <c r="T138" s="231"/>
      <c r="U138" s="231"/>
      <c r="V138" s="303"/>
      <c r="W138" s="231"/>
      <c r="X138" s="231"/>
      <c r="Y138" s="231"/>
      <c r="Z138" s="255"/>
      <c r="AC138" s="231"/>
      <c r="AD138" s="231"/>
      <c r="AM138" s="242">
        <f>SUMPRODUCT($H$22:$H$125,AM22:AM125)</f>
        <v>0</v>
      </c>
      <c r="AN138" s="242">
        <f>SUMPRODUCT($H$22:$H$125,AN22:AN125)</f>
        <v>0</v>
      </c>
      <c r="AO138" s="242">
        <f>IF(AO21="kW",SUMPRODUCT($U$22:$U$125,$Z$22:$Z$125,AO22:AO125),SUMPRODUCT($H$22:$H$125,AO22:AO125))</f>
        <v>0</v>
      </c>
      <c r="AP138" s="242">
        <f t="shared" ref="AP138:AZ138" si="40">IF(AP21="kW",SUMPRODUCT($U$22:$U$125,$Z$22:$Z$125,AP22:AP125),SUMPRODUCT($H$22:$H$125,AP22:AP125))</f>
        <v>0</v>
      </c>
      <c r="AQ138" s="242">
        <f t="shared" si="40"/>
        <v>0</v>
      </c>
      <c r="AR138" s="242">
        <f t="shared" si="40"/>
        <v>0</v>
      </c>
      <c r="AS138" s="242">
        <f t="shared" si="40"/>
        <v>0</v>
      </c>
      <c r="AT138" s="242">
        <f t="shared" si="40"/>
        <v>0</v>
      </c>
      <c r="AU138" s="242">
        <f t="shared" si="40"/>
        <v>0</v>
      </c>
      <c r="AV138" s="242">
        <f t="shared" si="40"/>
        <v>0</v>
      </c>
      <c r="AW138" s="242">
        <f t="shared" si="40"/>
        <v>0</v>
      </c>
      <c r="AX138" s="242">
        <f t="shared" si="40"/>
        <v>0</v>
      </c>
      <c r="AY138" s="242">
        <f t="shared" si="40"/>
        <v>0</v>
      </c>
      <c r="AZ138" s="242">
        <f t="shared" si="40"/>
        <v>0</v>
      </c>
      <c r="BA138" s="286"/>
    </row>
    <row r="139" spans="1:54" s="234" customFormat="1" ht="15">
      <c r="A139" s="418"/>
      <c r="B139" s="301" t="s">
        <v>368</v>
      </c>
      <c r="C139" s="302"/>
      <c r="D139" s="231"/>
      <c r="E139" s="231"/>
      <c r="F139" s="231"/>
      <c r="G139" s="231"/>
      <c r="H139" s="231"/>
      <c r="I139" s="231"/>
      <c r="J139" s="231"/>
      <c r="K139" s="231"/>
      <c r="L139" s="231"/>
      <c r="M139" s="231"/>
      <c r="N139" s="231"/>
      <c r="O139" s="231"/>
      <c r="P139" s="231"/>
      <c r="Q139" s="231"/>
      <c r="R139" s="231"/>
      <c r="S139" s="231"/>
      <c r="T139" s="231"/>
      <c r="U139" s="231"/>
      <c r="V139" s="303"/>
      <c r="W139" s="231"/>
      <c r="X139" s="231"/>
      <c r="Y139" s="231"/>
      <c r="Z139" s="255"/>
      <c r="AC139" s="231"/>
      <c r="AD139" s="231"/>
      <c r="AM139" s="242">
        <f>SUMPRODUCT($I$22:$I$125,AM22:AM125)</f>
        <v>0</v>
      </c>
      <c r="AN139" s="242">
        <f>SUMPRODUCT($I$22:$I$125,AN22:AN125)</f>
        <v>0</v>
      </c>
      <c r="AO139" s="242">
        <f>IF(AO21="kW",SUMPRODUCT($U$22:$U$125,$AA$22:$AA$125,AO22:AO125),SUMPRODUCT($I$22:$I$125,AO22:AO125))</f>
        <v>0</v>
      </c>
      <c r="AP139" s="242">
        <f t="shared" ref="AP139:AZ139" si="41">IF(AP21="kW",SUMPRODUCT($U$22:$U$125,$AA$22:$AA$125,AP22:AP125),SUMPRODUCT($I$22:$I$125,AP22:AP125))</f>
        <v>0</v>
      </c>
      <c r="AQ139" s="242">
        <f t="shared" si="41"/>
        <v>0</v>
      </c>
      <c r="AR139" s="242">
        <f t="shared" si="41"/>
        <v>0</v>
      </c>
      <c r="AS139" s="242">
        <f t="shared" si="41"/>
        <v>0</v>
      </c>
      <c r="AT139" s="242">
        <f t="shared" si="41"/>
        <v>0</v>
      </c>
      <c r="AU139" s="242">
        <f t="shared" si="41"/>
        <v>0</v>
      </c>
      <c r="AV139" s="242">
        <f t="shared" si="41"/>
        <v>0</v>
      </c>
      <c r="AW139" s="242">
        <f t="shared" si="41"/>
        <v>0</v>
      </c>
      <c r="AX139" s="242">
        <f t="shared" si="41"/>
        <v>0</v>
      </c>
      <c r="AY139" s="242">
        <f t="shared" si="41"/>
        <v>0</v>
      </c>
      <c r="AZ139" s="242">
        <f t="shared" si="41"/>
        <v>0</v>
      </c>
      <c r="BA139" s="286"/>
    </row>
    <row r="140" spans="1:54" s="234" customFormat="1" ht="15">
      <c r="A140" s="418"/>
      <c r="B140" s="301" t="s">
        <v>369</v>
      </c>
      <c r="C140" s="302"/>
      <c r="V140" s="303"/>
      <c r="Z140" s="255"/>
      <c r="AM140" s="242">
        <f>SUMPRODUCT($J$22:$J$125,AM22:AM125)</f>
        <v>0</v>
      </c>
      <c r="AN140" s="242">
        <f>SUMPRODUCT($J$22:$J$125,AN22:AN125)</f>
        <v>0</v>
      </c>
      <c r="AO140" s="242">
        <f>IF(AO21="kW",SUMPRODUCT($U$22:$U$125,$AB$22:$AB$125,AO22:AO125),SUMPRODUCT($J$22:$J$125,AO22:AO125))</f>
        <v>0</v>
      </c>
      <c r="AP140" s="242">
        <f t="shared" ref="AP140:AZ140" si="42">IF(AP21="kW",SUMPRODUCT($U$22:$U$125,$AB$22:$AB$125,AP22:AP125),SUMPRODUCT($J$22:$J$125,AP22:AP125))</f>
        <v>0</v>
      </c>
      <c r="AQ140" s="242">
        <f t="shared" si="42"/>
        <v>0</v>
      </c>
      <c r="AR140" s="242">
        <f t="shared" si="42"/>
        <v>0</v>
      </c>
      <c r="AS140" s="242">
        <f t="shared" si="42"/>
        <v>0</v>
      </c>
      <c r="AT140" s="242">
        <f t="shared" si="42"/>
        <v>0</v>
      </c>
      <c r="AU140" s="242">
        <f t="shared" si="42"/>
        <v>0</v>
      </c>
      <c r="AV140" s="242">
        <f t="shared" si="42"/>
        <v>0</v>
      </c>
      <c r="AW140" s="242">
        <f t="shared" si="42"/>
        <v>0</v>
      </c>
      <c r="AX140" s="242">
        <f t="shared" si="42"/>
        <v>0</v>
      </c>
      <c r="AY140" s="242">
        <f t="shared" si="42"/>
        <v>0</v>
      </c>
      <c r="AZ140" s="242">
        <f t="shared" si="42"/>
        <v>0</v>
      </c>
      <c r="BA140" s="286"/>
    </row>
    <row r="141" spans="1:54" s="234" customFormat="1" ht="15">
      <c r="A141" s="418"/>
      <c r="B141" s="301" t="s">
        <v>370</v>
      </c>
      <c r="C141" s="302"/>
      <c r="D141" s="285"/>
      <c r="E141" s="285"/>
      <c r="F141" s="285"/>
      <c r="G141" s="285"/>
      <c r="H141" s="285"/>
      <c r="I141" s="285"/>
      <c r="J141" s="285"/>
      <c r="K141" s="285"/>
      <c r="L141" s="285"/>
      <c r="M141" s="285"/>
      <c r="N141" s="285"/>
      <c r="O141" s="285"/>
      <c r="P141" s="285"/>
      <c r="Q141" s="285"/>
      <c r="R141" s="285"/>
      <c r="S141" s="285"/>
      <c r="T141" s="285"/>
      <c r="U141" s="285"/>
      <c r="W141" s="231"/>
      <c r="X141" s="231"/>
      <c r="Z141" s="255"/>
      <c r="AC141" s="303"/>
      <c r="AD141" s="303"/>
      <c r="AM141" s="242">
        <f>SUMPRODUCT($K$22:$K$125,AM22:AM125)</f>
        <v>0</v>
      </c>
      <c r="AN141" s="242">
        <f>SUMPRODUCT($K$22:$K$125,AN22:AN125)</f>
        <v>0</v>
      </c>
      <c r="AO141" s="242">
        <f>IF(AO21="kW",SUMPRODUCT($U$22:$U$125,$AC$22:$AC$125,AO22:AO125),SUMPRODUCT($K$22:$K$125,AO22:AO125))</f>
        <v>0</v>
      </c>
      <c r="AP141" s="242">
        <f t="shared" ref="AP141:AZ141" si="43">IF(AP21="kW",SUMPRODUCT($U$22:$U$125,$AC$22:$AC$125,AP22:AP125),SUMPRODUCT($K$22:$K$125,AP22:AP125))</f>
        <v>0</v>
      </c>
      <c r="AQ141" s="242">
        <f t="shared" si="43"/>
        <v>0</v>
      </c>
      <c r="AR141" s="242">
        <f t="shared" si="43"/>
        <v>0</v>
      </c>
      <c r="AS141" s="242">
        <f t="shared" si="43"/>
        <v>0</v>
      </c>
      <c r="AT141" s="242">
        <f t="shared" si="43"/>
        <v>0</v>
      </c>
      <c r="AU141" s="242">
        <f t="shared" si="43"/>
        <v>0</v>
      </c>
      <c r="AV141" s="242">
        <f t="shared" si="43"/>
        <v>0</v>
      </c>
      <c r="AW141" s="242">
        <f t="shared" si="43"/>
        <v>0</v>
      </c>
      <c r="AX141" s="242">
        <f t="shared" si="43"/>
        <v>0</v>
      </c>
      <c r="AY141" s="242">
        <f t="shared" si="43"/>
        <v>0</v>
      </c>
      <c r="AZ141" s="242">
        <f t="shared" si="43"/>
        <v>0</v>
      </c>
      <c r="BA141" s="286"/>
    </row>
    <row r="142" spans="1:54" s="234" customFormat="1" ht="15">
      <c r="A142" s="418"/>
      <c r="B142" s="301" t="s">
        <v>371</v>
      </c>
      <c r="C142" s="302"/>
      <c r="D142" s="285"/>
      <c r="E142" s="285"/>
      <c r="F142" s="285"/>
      <c r="G142" s="285"/>
      <c r="H142" s="285"/>
      <c r="I142" s="285"/>
      <c r="J142" s="285"/>
      <c r="K142" s="285"/>
      <c r="L142" s="285"/>
      <c r="M142" s="285"/>
      <c r="N142" s="285"/>
      <c r="O142" s="285"/>
      <c r="P142" s="285"/>
      <c r="Q142" s="285"/>
      <c r="R142" s="285"/>
      <c r="S142" s="285"/>
      <c r="T142" s="285"/>
      <c r="U142" s="285"/>
      <c r="V142" s="303"/>
      <c r="W142" s="231"/>
      <c r="X142" s="231"/>
      <c r="Z142" s="255"/>
      <c r="AC142" s="303"/>
      <c r="AD142" s="303"/>
      <c r="AM142" s="242">
        <f>SUMPRODUCT($L$22:$L$125,AM22:AM125)</f>
        <v>0</v>
      </c>
      <c r="AN142" s="242">
        <f>SUMPRODUCT($L$22:$L$125,AN22:AN125)</f>
        <v>0</v>
      </c>
      <c r="AO142" s="242">
        <f>IF(AO21="kW",SUMPRODUCT($U$22:$U$125,$AD$22:$AD$125,AO22:AO125),SUMPRODUCT($L$22:$L$125,AO22:AO125))</f>
        <v>0</v>
      </c>
      <c r="AP142" s="242">
        <f t="shared" ref="AP142:AZ142" si="44">IF(AP21="kW",SUMPRODUCT($U$22:$U$125,$AD$22:$AD$125,AP22:AP125),SUMPRODUCT($L$22:$L$125,AP22:AP125))</f>
        <v>0</v>
      </c>
      <c r="AQ142" s="242">
        <f t="shared" si="44"/>
        <v>0</v>
      </c>
      <c r="AR142" s="242">
        <f t="shared" si="44"/>
        <v>0</v>
      </c>
      <c r="AS142" s="242">
        <f t="shared" si="44"/>
        <v>0</v>
      </c>
      <c r="AT142" s="242">
        <f t="shared" si="44"/>
        <v>0</v>
      </c>
      <c r="AU142" s="242">
        <f t="shared" si="44"/>
        <v>0</v>
      </c>
      <c r="AV142" s="242">
        <f t="shared" si="44"/>
        <v>0</v>
      </c>
      <c r="AW142" s="242">
        <f t="shared" si="44"/>
        <v>0</v>
      </c>
      <c r="AX142" s="242">
        <f t="shared" si="44"/>
        <v>0</v>
      </c>
      <c r="AY142" s="242">
        <f t="shared" si="44"/>
        <v>0</v>
      </c>
      <c r="AZ142" s="242">
        <f t="shared" si="44"/>
        <v>0</v>
      </c>
      <c r="BA142" s="286"/>
    </row>
    <row r="143" spans="1:54" s="234" customFormat="1" ht="15">
      <c r="A143" s="418"/>
      <c r="B143" s="301" t="s">
        <v>372</v>
      </c>
      <c r="C143" s="302"/>
      <c r="D143" s="285"/>
      <c r="E143" s="285"/>
      <c r="F143" s="285"/>
      <c r="G143" s="285"/>
      <c r="H143" s="285"/>
      <c r="I143" s="285"/>
      <c r="J143" s="285"/>
      <c r="K143" s="285"/>
      <c r="L143" s="285"/>
      <c r="M143" s="285"/>
      <c r="N143" s="285"/>
      <c r="O143" s="285"/>
      <c r="P143" s="285"/>
      <c r="Q143" s="285"/>
      <c r="R143" s="285"/>
      <c r="S143" s="285"/>
      <c r="T143" s="285"/>
      <c r="U143" s="285"/>
      <c r="V143" s="303"/>
      <c r="W143" s="231"/>
      <c r="X143" s="231"/>
      <c r="Z143" s="255"/>
      <c r="AC143" s="303"/>
      <c r="AD143" s="303"/>
      <c r="AM143" s="242">
        <f>SUMPRODUCT($M$22:$M$125,AM22:AM125)</f>
        <v>0</v>
      </c>
      <c r="AN143" s="242">
        <f>SUMPRODUCT($M$22:$M$125,AN22:AN125)</f>
        <v>0</v>
      </c>
      <c r="AO143" s="242">
        <f>IF(AO21="kW",SUMPRODUCT($U$22:$U$125,$AE$22:$AE$125,AO22:AO125),SUMPRODUCT($M$22:$M$125,AO22:AO125))</f>
        <v>0</v>
      </c>
      <c r="AP143" s="242">
        <f t="shared" ref="AP143:AZ143" si="45">IF(AP21="kW",SUMPRODUCT($U$22:$U$125,$AE$22:$AE$125,AP22:AP125),SUMPRODUCT($M$22:$M$125,AP22:AP125))</f>
        <v>0</v>
      </c>
      <c r="AQ143" s="242">
        <f t="shared" si="45"/>
        <v>0</v>
      </c>
      <c r="AR143" s="242">
        <f t="shared" si="45"/>
        <v>0</v>
      </c>
      <c r="AS143" s="242">
        <f t="shared" si="45"/>
        <v>0</v>
      </c>
      <c r="AT143" s="242">
        <f t="shared" si="45"/>
        <v>0</v>
      </c>
      <c r="AU143" s="242">
        <f t="shared" si="45"/>
        <v>0</v>
      </c>
      <c r="AV143" s="242">
        <f t="shared" si="45"/>
        <v>0</v>
      </c>
      <c r="AW143" s="242">
        <f t="shared" si="45"/>
        <v>0</v>
      </c>
      <c r="AX143" s="242">
        <f t="shared" si="45"/>
        <v>0</v>
      </c>
      <c r="AY143" s="242">
        <f t="shared" si="45"/>
        <v>0</v>
      </c>
      <c r="AZ143" s="242">
        <f t="shared" si="45"/>
        <v>0</v>
      </c>
      <c r="BA143" s="286"/>
    </row>
    <row r="144" spans="1:54" s="234" customFormat="1" ht="15">
      <c r="A144" s="418"/>
      <c r="B144" s="301" t="s">
        <v>373</v>
      </c>
      <c r="C144" s="302"/>
      <c r="D144" s="285"/>
      <c r="E144" s="285"/>
      <c r="F144" s="285"/>
      <c r="G144" s="285"/>
      <c r="H144" s="285"/>
      <c r="I144" s="285"/>
      <c r="J144" s="285"/>
      <c r="K144" s="285"/>
      <c r="L144" s="285"/>
      <c r="M144" s="285"/>
      <c r="N144" s="285"/>
      <c r="O144" s="285"/>
      <c r="P144" s="285"/>
      <c r="Q144" s="285"/>
      <c r="R144" s="285"/>
      <c r="S144" s="285"/>
      <c r="T144" s="285"/>
      <c r="U144" s="285"/>
      <c r="V144" s="303"/>
      <c r="W144" s="231"/>
      <c r="X144" s="231"/>
      <c r="Z144" s="255"/>
      <c r="AC144" s="303"/>
      <c r="AD144" s="303"/>
      <c r="AM144" s="242">
        <f>SUMPRODUCT($N$22:$N$125,AM22:AM125)</f>
        <v>0</v>
      </c>
      <c r="AN144" s="242">
        <f>SUMPRODUCT($N$22:$N$125,AN22:AN125)</f>
        <v>0</v>
      </c>
      <c r="AO144" s="242">
        <f>IF(AO21="kW",SUMPRODUCT($U$22:$U$125,$AF$22:$AF$125,AO22:AO125),SUMPRODUCT($N$22:$N$125,AO22:AO125))</f>
        <v>0</v>
      </c>
      <c r="AP144" s="242">
        <f t="shared" ref="AP144:AZ144" si="46">IF(AP21="kW",SUMPRODUCT($U$22:$U$125,$AF$22:$AF$125,AP22:AP125),SUMPRODUCT($N$22:$N$125,AP22:AP125))</f>
        <v>0</v>
      </c>
      <c r="AQ144" s="242">
        <f t="shared" si="46"/>
        <v>0</v>
      </c>
      <c r="AR144" s="242">
        <f t="shared" si="46"/>
        <v>0</v>
      </c>
      <c r="AS144" s="242">
        <f t="shared" si="46"/>
        <v>0</v>
      </c>
      <c r="AT144" s="242">
        <f t="shared" si="46"/>
        <v>0</v>
      </c>
      <c r="AU144" s="242">
        <f t="shared" si="46"/>
        <v>0</v>
      </c>
      <c r="AV144" s="242">
        <f t="shared" si="46"/>
        <v>0</v>
      </c>
      <c r="AW144" s="242">
        <f t="shared" si="46"/>
        <v>0</v>
      </c>
      <c r="AX144" s="242">
        <f t="shared" si="46"/>
        <v>0</v>
      </c>
      <c r="AY144" s="242">
        <f t="shared" si="46"/>
        <v>0</v>
      </c>
      <c r="AZ144" s="242">
        <f t="shared" si="46"/>
        <v>0</v>
      </c>
      <c r="BA144" s="286"/>
    </row>
    <row r="145" spans="1:54" s="234" customFormat="1" ht="15">
      <c r="A145" s="418"/>
      <c r="B145" s="301" t="s">
        <v>374</v>
      </c>
      <c r="C145" s="302"/>
      <c r="D145" s="285"/>
      <c r="E145" s="285"/>
      <c r="F145" s="285"/>
      <c r="G145" s="285"/>
      <c r="H145" s="285"/>
      <c r="I145" s="285"/>
      <c r="J145" s="285"/>
      <c r="K145" s="285"/>
      <c r="L145" s="285"/>
      <c r="M145" s="285"/>
      <c r="N145" s="285"/>
      <c r="O145" s="285"/>
      <c r="P145" s="285"/>
      <c r="Q145" s="285"/>
      <c r="R145" s="285"/>
      <c r="S145" s="285"/>
      <c r="T145" s="285"/>
      <c r="U145" s="285"/>
      <c r="V145" s="303"/>
      <c r="W145" s="231"/>
      <c r="X145" s="231"/>
      <c r="Z145" s="255"/>
      <c r="AC145" s="303"/>
      <c r="AD145" s="303"/>
      <c r="AM145" s="242">
        <f>SUMPRODUCT($O$22:$O$125,AM22:AM125)</f>
        <v>0</v>
      </c>
      <c r="AN145" s="242">
        <f>SUMPRODUCT($O$22:$O$125,AN22:AN125)</f>
        <v>0</v>
      </c>
      <c r="AO145" s="242">
        <f>IF(AO21="kW",SUMPRODUCT($U$22:$U$125,$AG$22:$AG$125,AO22:AO125),SUMPRODUCT($O$22:$O$125,AO22:AO125))</f>
        <v>0</v>
      </c>
      <c r="AP145" s="242">
        <f t="shared" ref="AP145:AZ145" si="47">IF(AP21="kW",SUMPRODUCT($U$22:$U$125,$AG$22:$AG$125,AP22:AP125),SUMPRODUCT($O$22:$O$125,AP22:AP125))</f>
        <v>0</v>
      </c>
      <c r="AQ145" s="242">
        <f t="shared" si="47"/>
        <v>0</v>
      </c>
      <c r="AR145" s="242">
        <f t="shared" si="47"/>
        <v>0</v>
      </c>
      <c r="AS145" s="242">
        <f t="shared" si="47"/>
        <v>0</v>
      </c>
      <c r="AT145" s="242">
        <f t="shared" si="47"/>
        <v>0</v>
      </c>
      <c r="AU145" s="242">
        <f t="shared" si="47"/>
        <v>0</v>
      </c>
      <c r="AV145" s="242">
        <f t="shared" si="47"/>
        <v>0</v>
      </c>
      <c r="AW145" s="242">
        <f t="shared" si="47"/>
        <v>0</v>
      </c>
      <c r="AX145" s="242">
        <f t="shared" si="47"/>
        <v>0</v>
      </c>
      <c r="AY145" s="242">
        <f t="shared" si="47"/>
        <v>0</v>
      </c>
      <c r="AZ145" s="242">
        <f t="shared" si="47"/>
        <v>0</v>
      </c>
      <c r="BA145" s="286"/>
    </row>
    <row r="146" spans="1:54" s="234" customFormat="1" ht="15">
      <c r="A146" s="418"/>
      <c r="B146" s="301" t="s">
        <v>375</v>
      </c>
      <c r="C146" s="302"/>
      <c r="D146" s="285"/>
      <c r="E146" s="285"/>
      <c r="F146" s="285"/>
      <c r="G146" s="285"/>
      <c r="H146" s="285"/>
      <c r="I146" s="285"/>
      <c r="J146" s="285"/>
      <c r="K146" s="285"/>
      <c r="L146" s="285"/>
      <c r="M146" s="285"/>
      <c r="N146" s="285"/>
      <c r="O146" s="285"/>
      <c r="P146" s="285"/>
      <c r="Q146" s="285"/>
      <c r="R146" s="285"/>
      <c r="S146" s="285"/>
      <c r="T146" s="285"/>
      <c r="U146" s="285"/>
      <c r="V146" s="303"/>
      <c r="W146" s="231"/>
      <c r="X146" s="231"/>
      <c r="Z146" s="255"/>
      <c r="AC146" s="303"/>
      <c r="AD146" s="303"/>
      <c r="AM146" s="242">
        <f>SUMPRODUCT($P$22:$P$125,AM22:AM125)</f>
        <v>0</v>
      </c>
      <c r="AN146" s="242">
        <f>SUMPRODUCT($P$22:$P$125,AN22:AN125)</f>
        <v>0</v>
      </c>
      <c r="AO146" s="242">
        <f>IF(AO21="kW",SUMPRODUCT($U$22:$U$125,$AH$22:$AH$125,AO22:AO125),SUMPRODUCT($P$22:$P$125,AO22:AO125))</f>
        <v>0</v>
      </c>
      <c r="AP146" s="242">
        <f t="shared" ref="AP146:AZ146" si="48">IF(AP21="kW",SUMPRODUCT($U$22:$U$125,$AH$22:$AH$125,AP22:AP125),SUMPRODUCT($P$22:$P$125,AP22:AP125))</f>
        <v>0</v>
      </c>
      <c r="AQ146" s="242">
        <f t="shared" si="48"/>
        <v>0</v>
      </c>
      <c r="AR146" s="242">
        <f t="shared" si="48"/>
        <v>0</v>
      </c>
      <c r="AS146" s="242">
        <f t="shared" si="48"/>
        <v>0</v>
      </c>
      <c r="AT146" s="242">
        <f t="shared" si="48"/>
        <v>0</v>
      </c>
      <c r="AU146" s="242">
        <f t="shared" si="48"/>
        <v>0</v>
      </c>
      <c r="AV146" s="242">
        <f t="shared" si="48"/>
        <v>0</v>
      </c>
      <c r="AW146" s="242">
        <f t="shared" si="48"/>
        <v>0</v>
      </c>
      <c r="AX146" s="242">
        <f t="shared" si="48"/>
        <v>0</v>
      </c>
      <c r="AY146" s="242">
        <f t="shared" si="48"/>
        <v>0</v>
      </c>
      <c r="AZ146" s="242">
        <f t="shared" si="48"/>
        <v>0</v>
      </c>
      <c r="BA146" s="286"/>
    </row>
    <row r="147" spans="1:54" s="234" customFormat="1" ht="15">
      <c r="A147" s="418"/>
      <c r="B147" s="301" t="s">
        <v>376</v>
      </c>
      <c r="C147" s="302"/>
      <c r="D147" s="285"/>
      <c r="E147" s="285"/>
      <c r="F147" s="285"/>
      <c r="G147" s="285"/>
      <c r="H147" s="285"/>
      <c r="I147" s="285"/>
      <c r="J147" s="285"/>
      <c r="K147" s="285"/>
      <c r="L147" s="285"/>
      <c r="M147" s="285"/>
      <c r="N147" s="285"/>
      <c r="O147" s="285"/>
      <c r="P147" s="285"/>
      <c r="Q147" s="285"/>
      <c r="R147" s="285"/>
      <c r="S147" s="285"/>
      <c r="T147" s="285"/>
      <c r="U147" s="285"/>
      <c r="V147" s="303"/>
      <c r="W147" s="231"/>
      <c r="X147" s="231"/>
      <c r="Z147" s="255"/>
      <c r="AC147" s="303"/>
      <c r="AD147" s="303"/>
      <c r="AM147" s="242">
        <f>SUMPRODUCT($Q$22:$Q$125,AM22:AM125)</f>
        <v>0</v>
      </c>
      <c r="AN147" s="242">
        <f>SUMPRODUCT($Q$22:$Q$125,AN22:AN125)</f>
        <v>0</v>
      </c>
      <c r="AO147" s="242">
        <f>IF(AO21="kW",SUMPRODUCT($U$22:$U$125,$AI$22:$AI$125,AO22:AO125),SUMPRODUCT($Q$22:$Q$125,AO22:AO125))</f>
        <v>0</v>
      </c>
      <c r="AP147" s="242">
        <f t="shared" ref="AP147:AZ147" si="49">IF(AP21="kW",SUMPRODUCT($U$22:$U$125,$AI$22:$AI$125,AP22:AP125),SUMPRODUCT($Q$22:$Q$125,AP22:AP125))</f>
        <v>0</v>
      </c>
      <c r="AQ147" s="242">
        <f t="shared" si="49"/>
        <v>0</v>
      </c>
      <c r="AR147" s="242">
        <f t="shared" si="49"/>
        <v>0</v>
      </c>
      <c r="AS147" s="242">
        <f t="shared" si="49"/>
        <v>0</v>
      </c>
      <c r="AT147" s="242">
        <f t="shared" si="49"/>
        <v>0</v>
      </c>
      <c r="AU147" s="242">
        <f t="shared" si="49"/>
        <v>0</v>
      </c>
      <c r="AV147" s="242">
        <f t="shared" si="49"/>
        <v>0</v>
      </c>
      <c r="AW147" s="242">
        <f t="shared" si="49"/>
        <v>0</v>
      </c>
      <c r="AX147" s="242">
        <f t="shared" si="49"/>
        <v>0</v>
      </c>
      <c r="AY147" s="242">
        <f t="shared" si="49"/>
        <v>0</v>
      </c>
      <c r="AZ147" s="242">
        <f t="shared" si="49"/>
        <v>0</v>
      </c>
      <c r="BA147" s="286"/>
    </row>
    <row r="148" spans="1:54" s="234" customFormat="1" ht="15">
      <c r="A148" s="418"/>
      <c r="B148" s="301" t="s">
        <v>377</v>
      </c>
      <c r="C148" s="302"/>
      <c r="D148" s="285"/>
      <c r="E148" s="285"/>
      <c r="F148" s="285"/>
      <c r="G148" s="285"/>
      <c r="H148" s="285"/>
      <c r="I148" s="285"/>
      <c r="J148" s="285"/>
      <c r="K148" s="285"/>
      <c r="L148" s="285"/>
      <c r="M148" s="285"/>
      <c r="N148" s="285"/>
      <c r="O148" s="285"/>
      <c r="P148" s="285"/>
      <c r="Q148" s="285"/>
      <c r="R148" s="285"/>
      <c r="S148" s="285"/>
      <c r="T148" s="285"/>
      <c r="U148" s="285"/>
      <c r="V148" s="303"/>
      <c r="W148" s="231"/>
      <c r="X148" s="231"/>
      <c r="Z148" s="255"/>
      <c r="AC148" s="303"/>
      <c r="AD148" s="303"/>
      <c r="AM148" s="242">
        <f>SUMPRODUCT($R$22:$R$125,AM22:AM125)</f>
        <v>0</v>
      </c>
      <c r="AN148" s="242">
        <f>SUMPRODUCT($R$22:$R$125,AN22:AN125)</f>
        <v>0</v>
      </c>
      <c r="AO148" s="242">
        <f>IF(AO21="kW",SUMPRODUCT($U$22:$U$125,$AJ$22:$AJ$125,AO22:AO125),SUMPRODUCT($R$22:$R$125,AO22:AO125))</f>
        <v>0</v>
      </c>
      <c r="AP148" s="242">
        <f t="shared" ref="AP148:AZ148" si="50">IF(AP21="kW",SUMPRODUCT($U$22:$U$125,$AJ$22:$AJ$125,AP22:AP125),SUMPRODUCT($R$22:$R$125,AP22:AP125))</f>
        <v>0</v>
      </c>
      <c r="AQ148" s="242">
        <f t="shared" si="50"/>
        <v>0</v>
      </c>
      <c r="AR148" s="242">
        <f t="shared" si="50"/>
        <v>0</v>
      </c>
      <c r="AS148" s="242">
        <f t="shared" si="50"/>
        <v>0</v>
      </c>
      <c r="AT148" s="242">
        <f t="shared" si="50"/>
        <v>0</v>
      </c>
      <c r="AU148" s="242">
        <f t="shared" si="50"/>
        <v>0</v>
      </c>
      <c r="AV148" s="242">
        <f t="shared" si="50"/>
        <v>0</v>
      </c>
      <c r="AW148" s="242">
        <f t="shared" si="50"/>
        <v>0</v>
      </c>
      <c r="AX148" s="242">
        <f t="shared" si="50"/>
        <v>0</v>
      </c>
      <c r="AY148" s="242">
        <f t="shared" si="50"/>
        <v>0</v>
      </c>
      <c r="AZ148" s="242">
        <f t="shared" si="50"/>
        <v>0</v>
      </c>
      <c r="BA148" s="286"/>
    </row>
    <row r="149" spans="1:54" s="234" customFormat="1" ht="15">
      <c r="A149" s="418"/>
      <c r="B149" s="301" t="s">
        <v>378</v>
      </c>
      <c r="C149" s="302"/>
      <c r="D149" s="285"/>
      <c r="E149" s="285"/>
      <c r="F149" s="285"/>
      <c r="G149" s="285"/>
      <c r="H149" s="285"/>
      <c r="I149" s="285"/>
      <c r="J149" s="285"/>
      <c r="K149" s="285"/>
      <c r="L149" s="285"/>
      <c r="M149" s="285"/>
      <c r="N149" s="285"/>
      <c r="O149" s="285"/>
      <c r="P149" s="285"/>
      <c r="Q149" s="285"/>
      <c r="R149" s="285"/>
      <c r="S149" s="285"/>
      <c r="T149" s="285"/>
      <c r="U149" s="285"/>
      <c r="V149" s="303"/>
      <c r="W149" s="231"/>
      <c r="X149" s="231"/>
      <c r="Z149" s="255"/>
      <c r="AC149" s="303"/>
      <c r="AD149" s="303"/>
      <c r="AM149" s="242">
        <f>SUMPRODUCT($S$22:$S$125,AM22:AM125)</f>
        <v>0</v>
      </c>
      <c r="AN149" s="242">
        <f>SUMPRODUCT($S$22:$S$125,AN22:AN125)</f>
        <v>0</v>
      </c>
      <c r="AO149" s="242">
        <f>IF(AO21="kW",SUMPRODUCT($U$22:$U$125,$AK$22:$AK$125,AO22:AO125),SUMPRODUCT($S$22:$S$125,AO22:AO125))</f>
        <v>0</v>
      </c>
      <c r="AP149" s="242">
        <f t="shared" ref="AP149:AZ149" si="51">IF(AP21="kW",SUMPRODUCT($U$22:$U$125,$AK$22:$AK$125,AP22:AP125),SUMPRODUCT($S$22:$S$125,AP22:AP125))</f>
        <v>0</v>
      </c>
      <c r="AQ149" s="242">
        <f t="shared" si="51"/>
        <v>0</v>
      </c>
      <c r="AR149" s="242">
        <f t="shared" si="51"/>
        <v>0</v>
      </c>
      <c r="AS149" s="242">
        <f t="shared" si="51"/>
        <v>0</v>
      </c>
      <c r="AT149" s="242">
        <f t="shared" si="51"/>
        <v>0</v>
      </c>
      <c r="AU149" s="242">
        <f t="shared" si="51"/>
        <v>0</v>
      </c>
      <c r="AV149" s="242">
        <f t="shared" si="51"/>
        <v>0</v>
      </c>
      <c r="AW149" s="242">
        <f t="shared" si="51"/>
        <v>0</v>
      </c>
      <c r="AX149" s="242">
        <f t="shared" si="51"/>
        <v>0</v>
      </c>
      <c r="AY149" s="242">
        <f t="shared" si="51"/>
        <v>0</v>
      </c>
      <c r="AZ149" s="242">
        <f t="shared" si="51"/>
        <v>0</v>
      </c>
      <c r="BA149" s="286"/>
    </row>
    <row r="150" spans="1:54" ht="15">
      <c r="B150" s="304" t="s">
        <v>379</v>
      </c>
      <c r="C150" s="305"/>
      <c r="D150" s="306"/>
      <c r="E150" s="306"/>
      <c r="F150" s="306"/>
      <c r="G150" s="306"/>
      <c r="H150" s="306"/>
      <c r="I150" s="306"/>
      <c r="J150" s="306"/>
      <c r="K150" s="306"/>
      <c r="L150" s="306"/>
      <c r="M150" s="306"/>
      <c r="N150" s="306"/>
      <c r="O150" s="306"/>
      <c r="P150" s="306"/>
      <c r="Q150" s="306"/>
      <c r="R150" s="306"/>
      <c r="S150" s="306"/>
      <c r="T150" s="306"/>
      <c r="U150" s="306"/>
      <c r="V150" s="307"/>
      <c r="W150" s="308"/>
      <c r="X150" s="309"/>
      <c r="Y150" s="307"/>
      <c r="Z150" s="310"/>
      <c r="AA150" s="311"/>
      <c r="AB150" s="311"/>
      <c r="AC150" s="307"/>
      <c r="AD150" s="307"/>
      <c r="AE150" s="311"/>
      <c r="AF150" s="311"/>
      <c r="AG150" s="311"/>
      <c r="AH150" s="311"/>
      <c r="AI150" s="311"/>
      <c r="AJ150" s="311"/>
      <c r="AK150" s="311"/>
      <c r="AL150" s="311"/>
      <c r="AM150" s="276">
        <f>SUMPRODUCT($T$22:$T$125,AM22:AM125)</f>
        <v>0</v>
      </c>
      <c r="AN150" s="276">
        <f>SUMPRODUCT($T$22:$T$125,AN22:AN125)</f>
        <v>0</v>
      </c>
      <c r="AO150" s="276">
        <f>IF(AO21="kW",SUMPRODUCT($U$22:$U$125,$AL$22:$AL$125,AO22:AO125),SUMPRODUCT($T$22:$T$125,AO22:AO125))</f>
        <v>0</v>
      </c>
      <c r="AP150" s="276">
        <f t="shared" ref="AP150:AZ150" si="52">IF(AP21="kW",SUMPRODUCT($U$22:$U$125,$AL$22:$AL$125,AP22:AP125),SUMPRODUCT($T$22:$T$125,AP22:AP125))</f>
        <v>0</v>
      </c>
      <c r="AQ150" s="276">
        <f t="shared" si="52"/>
        <v>0</v>
      </c>
      <c r="AR150" s="276">
        <f t="shared" si="52"/>
        <v>0</v>
      </c>
      <c r="AS150" s="276">
        <f t="shared" si="52"/>
        <v>0</v>
      </c>
      <c r="AT150" s="276">
        <f t="shared" si="52"/>
        <v>0</v>
      </c>
      <c r="AU150" s="276">
        <f t="shared" si="52"/>
        <v>0</v>
      </c>
      <c r="AV150" s="276">
        <f t="shared" si="52"/>
        <v>0</v>
      </c>
      <c r="AW150" s="276">
        <f t="shared" si="52"/>
        <v>0</v>
      </c>
      <c r="AX150" s="276">
        <f t="shared" si="52"/>
        <v>0</v>
      </c>
      <c r="AY150" s="276">
        <f t="shared" si="52"/>
        <v>0</v>
      </c>
      <c r="AZ150" s="276">
        <f t="shared" si="52"/>
        <v>0</v>
      </c>
      <c r="BA150" s="745"/>
      <c r="BB150" s="312"/>
    </row>
    <row r="151" spans="1:54" ht="15">
      <c r="B151" s="600"/>
      <c r="C151" s="302"/>
      <c r="D151" s="601"/>
      <c r="E151" s="601"/>
      <c r="F151" s="601"/>
      <c r="G151" s="601"/>
      <c r="H151" s="601"/>
      <c r="I151" s="601"/>
      <c r="J151" s="601"/>
      <c r="K151" s="601"/>
      <c r="L151" s="601"/>
      <c r="M151" s="601"/>
      <c r="N151" s="601"/>
      <c r="O151" s="601"/>
      <c r="P151" s="601"/>
      <c r="Q151" s="601"/>
      <c r="R151" s="601"/>
      <c r="S151" s="601"/>
      <c r="T151" s="601"/>
      <c r="U151" s="601"/>
      <c r="V151" s="602"/>
      <c r="W151" s="603"/>
      <c r="X151" s="604"/>
      <c r="Y151" s="602"/>
      <c r="Z151" s="255"/>
      <c r="AC151" s="602"/>
      <c r="AD151" s="602"/>
      <c r="AM151" s="242"/>
      <c r="AN151" s="242"/>
      <c r="AO151" s="242"/>
      <c r="AP151" s="242"/>
      <c r="AQ151" s="242"/>
      <c r="AR151" s="242"/>
      <c r="AS151" s="242"/>
      <c r="AT151" s="242"/>
      <c r="AU151" s="242"/>
      <c r="AV151" s="242"/>
      <c r="AW151" s="242"/>
      <c r="AX151" s="242"/>
      <c r="AY151" s="242"/>
      <c r="AZ151" s="242"/>
      <c r="BB151" s="312"/>
    </row>
    <row r="152" spans="1:54" ht="15">
      <c r="B152" s="600"/>
      <c r="C152" s="302"/>
      <c r="D152" s="601"/>
      <c r="E152" s="601"/>
      <c r="F152" s="601"/>
      <c r="G152" s="601"/>
      <c r="H152" s="601"/>
      <c r="I152" s="601"/>
      <c r="J152" s="601"/>
      <c r="K152" s="601"/>
      <c r="L152" s="601"/>
      <c r="M152" s="601"/>
      <c r="N152" s="601"/>
      <c r="O152" s="601"/>
      <c r="P152" s="601"/>
      <c r="Q152" s="601"/>
      <c r="R152" s="601"/>
      <c r="S152" s="601"/>
      <c r="T152" s="601"/>
      <c r="U152" s="601"/>
      <c r="V152" s="602"/>
      <c r="W152" s="603"/>
      <c r="X152" s="604"/>
      <c r="Y152" s="602"/>
      <c r="Z152" s="255"/>
      <c r="AC152" s="602"/>
      <c r="AD152" s="602"/>
      <c r="AM152" s="242"/>
      <c r="AN152" s="242"/>
      <c r="AO152" s="242"/>
      <c r="AP152" s="242"/>
      <c r="AQ152" s="242"/>
      <c r="AR152" s="242"/>
      <c r="AS152" s="242"/>
      <c r="AT152" s="242"/>
      <c r="AU152" s="242"/>
      <c r="AV152" s="242"/>
      <c r="AW152" s="242"/>
      <c r="AX152" s="242"/>
      <c r="AY152" s="242"/>
      <c r="AZ152" s="242"/>
      <c r="BB152" s="312"/>
    </row>
    <row r="153" spans="1:54" ht="15">
      <c r="B153" s="600"/>
      <c r="C153" s="302"/>
      <c r="D153" s="601"/>
      <c r="E153" s="601"/>
      <c r="F153" s="601"/>
      <c r="G153" s="601"/>
      <c r="H153" s="601"/>
      <c r="I153" s="601"/>
      <c r="J153" s="601"/>
      <c r="K153" s="601"/>
      <c r="L153" s="601"/>
      <c r="M153" s="601"/>
      <c r="N153" s="601"/>
      <c r="O153" s="601"/>
      <c r="P153" s="601"/>
      <c r="Q153" s="601"/>
      <c r="R153" s="601"/>
      <c r="S153" s="601"/>
      <c r="T153" s="601"/>
      <c r="U153" s="601"/>
      <c r="V153" s="602"/>
      <c r="W153" s="603"/>
      <c r="X153" s="604"/>
      <c r="Y153" s="602"/>
      <c r="Z153" s="255"/>
      <c r="AC153" s="602"/>
      <c r="AD153" s="602"/>
      <c r="AM153" s="242"/>
      <c r="AN153" s="242"/>
      <c r="AO153" s="242"/>
      <c r="AP153" s="242"/>
      <c r="AQ153" s="242"/>
      <c r="AR153" s="242"/>
      <c r="AS153" s="242"/>
      <c r="AT153" s="242"/>
      <c r="AU153" s="242"/>
      <c r="AV153" s="242"/>
      <c r="AW153" s="242"/>
      <c r="AX153" s="242"/>
      <c r="AY153" s="242"/>
      <c r="AZ153" s="242"/>
      <c r="BB153" s="312"/>
    </row>
    <row r="154" spans="1:54" ht="21.75" customHeight="1">
      <c r="B154" s="313" t="s">
        <v>380</v>
      </c>
      <c r="C154" s="314"/>
      <c r="D154" s="315"/>
      <c r="E154" s="315"/>
      <c r="F154" s="315"/>
      <c r="G154" s="315"/>
      <c r="H154" s="315"/>
      <c r="I154" s="315"/>
      <c r="J154" s="315"/>
      <c r="K154" s="315"/>
      <c r="L154" s="315"/>
      <c r="M154" s="315"/>
      <c r="N154" s="315"/>
      <c r="O154" s="315"/>
      <c r="P154" s="315"/>
      <c r="Q154" s="315"/>
      <c r="R154" s="315"/>
      <c r="S154" s="315"/>
      <c r="T154" s="315"/>
      <c r="U154" s="315"/>
      <c r="V154" s="315"/>
      <c r="W154" s="315"/>
      <c r="X154" s="315"/>
      <c r="Y154" s="315"/>
      <c r="Z154" s="316"/>
      <c r="AA154" s="317"/>
      <c r="AB154" s="315"/>
      <c r="AC154" s="315"/>
      <c r="AD154" s="315"/>
      <c r="AE154" s="315"/>
      <c r="AF154" s="315"/>
      <c r="AG154" s="315"/>
      <c r="AH154" s="315"/>
      <c r="AI154" s="315"/>
      <c r="AJ154" s="315"/>
      <c r="AK154" s="315"/>
      <c r="AL154" s="315"/>
      <c r="AM154" s="318"/>
      <c r="AN154" s="318"/>
      <c r="AO154" s="318"/>
      <c r="AP154" s="318"/>
      <c r="AQ154" s="318"/>
      <c r="AR154" s="318"/>
      <c r="AS154" s="318"/>
      <c r="AT154" s="318"/>
      <c r="AU154" s="318"/>
      <c r="AV154" s="318"/>
      <c r="AW154" s="318"/>
      <c r="AX154" s="318"/>
      <c r="AY154" s="318"/>
      <c r="AZ154" s="318"/>
      <c r="BA154" s="318"/>
      <c r="BB154" s="312"/>
    </row>
    <row r="156" spans="1:54" ht="15.6">
      <c r="B156" s="232" t="s">
        <v>381</v>
      </c>
      <c r="C156" s="233"/>
      <c r="D156" s="478" t="s">
        <v>257</v>
      </c>
      <c r="F156" s="478"/>
      <c r="V156" s="233"/>
      <c r="AM156" s="222"/>
      <c r="AN156" s="220"/>
      <c r="AO156" s="220"/>
      <c r="AP156" s="220"/>
      <c r="AQ156" s="220"/>
      <c r="AR156" s="220"/>
      <c r="AS156" s="220"/>
      <c r="AT156" s="220"/>
      <c r="AU156" s="220"/>
      <c r="AV156" s="220"/>
      <c r="AW156" s="220"/>
      <c r="AX156" s="220"/>
      <c r="AY156" s="220"/>
      <c r="AZ156" s="220"/>
      <c r="BA156" s="220"/>
    </row>
    <row r="157" spans="1:54" ht="34.5" customHeight="1">
      <c r="B157" s="913" t="s">
        <v>313</v>
      </c>
      <c r="C157" s="915" t="s">
        <v>314</v>
      </c>
      <c r="D157" s="235" t="s">
        <v>315</v>
      </c>
      <c r="E157" s="918" t="s">
        <v>316</v>
      </c>
      <c r="F157" s="919"/>
      <c r="G157" s="919"/>
      <c r="H157" s="919"/>
      <c r="I157" s="919"/>
      <c r="J157" s="919"/>
      <c r="K157" s="919"/>
      <c r="L157" s="919"/>
      <c r="M157" s="919"/>
      <c r="N157" s="919"/>
      <c r="O157" s="919"/>
      <c r="P157" s="919"/>
      <c r="Q157" s="919"/>
      <c r="R157" s="919"/>
      <c r="S157" s="919"/>
      <c r="T157" s="920"/>
      <c r="U157" s="915" t="s">
        <v>317</v>
      </c>
      <c r="V157" s="235" t="s">
        <v>318</v>
      </c>
      <c r="W157" s="910" t="s">
        <v>319</v>
      </c>
      <c r="X157" s="911"/>
      <c r="Y157" s="911"/>
      <c r="Z157" s="911"/>
      <c r="AA157" s="911"/>
      <c r="AB157" s="911"/>
      <c r="AC157" s="911"/>
      <c r="AD157" s="911"/>
      <c r="AE157" s="911"/>
      <c r="AF157" s="911"/>
      <c r="AG157" s="911"/>
      <c r="AH157" s="911"/>
      <c r="AI157" s="911"/>
      <c r="AJ157" s="911"/>
      <c r="AK157" s="911"/>
      <c r="AL157" s="921"/>
      <c r="AM157" s="910" t="s">
        <v>320</v>
      </c>
      <c r="AN157" s="911"/>
      <c r="AO157" s="911"/>
      <c r="AP157" s="911"/>
      <c r="AQ157" s="911"/>
      <c r="AR157" s="911"/>
      <c r="AS157" s="911"/>
      <c r="AT157" s="911"/>
      <c r="AU157" s="911"/>
      <c r="AV157" s="911"/>
      <c r="AW157" s="911"/>
      <c r="AX157" s="911"/>
      <c r="AY157" s="911"/>
      <c r="AZ157" s="911"/>
      <c r="BA157" s="912"/>
    </row>
    <row r="158" spans="1:54" ht="60.75" customHeight="1">
      <c r="B158" s="914"/>
      <c r="C158" s="916"/>
      <c r="D158" s="236">
        <v>2012</v>
      </c>
      <c r="E158" s="236">
        <v>2013</v>
      </c>
      <c r="F158" s="236">
        <v>2014</v>
      </c>
      <c r="G158" s="236">
        <v>2015</v>
      </c>
      <c r="H158" s="236">
        <v>2016</v>
      </c>
      <c r="I158" s="236">
        <v>2017</v>
      </c>
      <c r="J158" s="236">
        <v>2018</v>
      </c>
      <c r="K158" s="236">
        <v>2019</v>
      </c>
      <c r="L158" s="236">
        <v>2020</v>
      </c>
      <c r="M158" s="236">
        <v>2021</v>
      </c>
      <c r="N158" s="236">
        <v>2022</v>
      </c>
      <c r="O158" s="236">
        <v>2023</v>
      </c>
      <c r="P158" s="236">
        <v>2024</v>
      </c>
      <c r="Q158" s="236">
        <v>2025</v>
      </c>
      <c r="R158" s="236">
        <v>2026</v>
      </c>
      <c r="S158" s="236">
        <v>2027</v>
      </c>
      <c r="T158" s="236">
        <v>2028</v>
      </c>
      <c r="U158" s="917"/>
      <c r="V158" s="236">
        <v>2012</v>
      </c>
      <c r="W158" s="236">
        <v>2013</v>
      </c>
      <c r="X158" s="236">
        <v>2014</v>
      </c>
      <c r="Y158" s="236">
        <v>2015</v>
      </c>
      <c r="Z158" s="236">
        <v>2016</v>
      </c>
      <c r="AA158" s="236">
        <v>2017</v>
      </c>
      <c r="AB158" s="236">
        <v>2018</v>
      </c>
      <c r="AC158" s="236">
        <v>2019</v>
      </c>
      <c r="AD158" s="236">
        <v>2020</v>
      </c>
      <c r="AE158" s="236">
        <v>2021</v>
      </c>
      <c r="AF158" s="236">
        <v>2022</v>
      </c>
      <c r="AG158" s="236">
        <v>2023</v>
      </c>
      <c r="AH158" s="236">
        <v>2024</v>
      </c>
      <c r="AI158" s="236">
        <v>2025</v>
      </c>
      <c r="AJ158" s="236">
        <v>2026</v>
      </c>
      <c r="AK158" s="236">
        <v>2027</v>
      </c>
      <c r="AL158" s="236">
        <v>2028</v>
      </c>
      <c r="AM158" s="236" t="str">
        <f>'1.  LRAMVA Summary'!D53</f>
        <v>Residential</v>
      </c>
      <c r="AN158" s="236" t="str">
        <f>'1.  LRAMVA Summary'!E53</f>
        <v>GS&lt;50 kW</v>
      </c>
      <c r="AO158" s="236" t="str">
        <f>'1.  LRAMVA Summary'!F53</f>
        <v>GS 50 TO 1,499 KW</v>
      </c>
      <c r="AP158" s="236" t="str">
        <f>'1.  LRAMVA Summary'!G53</f>
        <v>GS 1,500 TO 4,999</v>
      </c>
      <c r="AQ158" s="236" t="str">
        <f>'1.  LRAMVA Summary'!H53</f>
        <v>Large User</v>
      </c>
      <c r="AR158" s="236" t="str">
        <f>'1.  LRAMVA Summary'!I53</f>
        <v>Unmetered Scattered Load</v>
      </c>
      <c r="AS158" s="236" t="str">
        <f>'1.  LRAMVA Summary'!J53</f>
        <v>Streetlighting</v>
      </c>
      <c r="AT158" s="236" t="str">
        <f>'1.  LRAMVA Summary'!K53</f>
        <v/>
      </c>
      <c r="AU158" s="236" t="str">
        <f>'1.  LRAMVA Summary'!L53</f>
        <v/>
      </c>
      <c r="AV158" s="236" t="str">
        <f>'1.  LRAMVA Summary'!M53</f>
        <v/>
      </c>
      <c r="AW158" s="236" t="str">
        <f>'1.  LRAMVA Summary'!N53</f>
        <v/>
      </c>
      <c r="AX158" s="236" t="str">
        <f>'1.  LRAMVA Summary'!O53</f>
        <v/>
      </c>
      <c r="AY158" s="236" t="str">
        <f>'1.  LRAMVA Summary'!P53</f>
        <v/>
      </c>
      <c r="AZ158" s="236" t="str">
        <f>'1.  LRAMVA Summary'!Q53</f>
        <v/>
      </c>
      <c r="BA158" s="238" t="str">
        <f>'1.  LRAMVA Summary'!R53</f>
        <v>Total</v>
      </c>
    </row>
    <row r="159" spans="1:54" ht="15.75" customHeight="1">
      <c r="A159" s="419"/>
      <c r="B159" s="239" t="s">
        <v>321</v>
      </c>
      <c r="C159" s="240"/>
      <c r="D159" s="240"/>
      <c r="E159" s="240"/>
      <c r="F159" s="240"/>
      <c r="G159" s="240"/>
      <c r="H159" s="240"/>
      <c r="I159" s="240"/>
      <c r="J159" s="240"/>
      <c r="K159" s="240"/>
      <c r="L159" s="240"/>
      <c r="M159" s="240"/>
      <c r="N159" s="240"/>
      <c r="O159" s="240"/>
      <c r="P159" s="240"/>
      <c r="Q159" s="240"/>
      <c r="R159" s="240"/>
      <c r="S159" s="240"/>
      <c r="T159" s="240"/>
      <c r="U159" s="241"/>
      <c r="V159" s="240"/>
      <c r="W159" s="240"/>
      <c r="X159" s="240"/>
      <c r="Y159" s="240"/>
      <c r="Z159" s="240"/>
      <c r="AA159" s="240"/>
      <c r="AB159" s="240"/>
      <c r="AC159" s="240"/>
      <c r="AD159" s="240"/>
      <c r="AE159" s="240"/>
      <c r="AF159" s="240"/>
      <c r="AG159" s="240"/>
      <c r="AH159" s="240"/>
      <c r="AI159" s="240"/>
      <c r="AJ159" s="240"/>
      <c r="AK159" s="240"/>
      <c r="AL159" s="240"/>
      <c r="AM159" s="242" t="str">
        <f>'1.  LRAMVA Summary'!D54</f>
        <v>kWh</v>
      </c>
      <c r="AN159" s="242" t="str">
        <f>'1.  LRAMVA Summary'!E54</f>
        <v>kWh</v>
      </c>
      <c r="AO159" s="242" t="str">
        <f>'1.  LRAMVA Summary'!F54</f>
        <v>kW</v>
      </c>
      <c r="AP159" s="242" t="str">
        <f>'1.  LRAMVA Summary'!G54</f>
        <v>KW</v>
      </c>
      <c r="AQ159" s="242" t="str">
        <f>'1.  LRAMVA Summary'!H54</f>
        <v>kW</v>
      </c>
      <c r="AR159" s="242" t="str">
        <f>'1.  LRAMVA Summary'!I54</f>
        <v>kWh</v>
      </c>
      <c r="AS159" s="242" t="str">
        <f>'1.  LRAMVA Summary'!J54</f>
        <v>kW</v>
      </c>
      <c r="AT159" s="242">
        <f>'1.  LRAMVA Summary'!K54</f>
        <v>0</v>
      </c>
      <c r="AU159" s="242">
        <f>'1.  LRAMVA Summary'!L54</f>
        <v>0</v>
      </c>
      <c r="AV159" s="242">
        <f>'1.  LRAMVA Summary'!M54</f>
        <v>0</v>
      </c>
      <c r="AW159" s="242">
        <f>'1.  LRAMVA Summary'!N54</f>
        <v>0</v>
      </c>
      <c r="AX159" s="242">
        <f>'1.  LRAMVA Summary'!O54</f>
        <v>0</v>
      </c>
      <c r="AY159" s="242">
        <f>'1.  LRAMVA Summary'!P54</f>
        <v>0</v>
      </c>
      <c r="AZ159" s="242">
        <f>'1.  LRAMVA Summary'!Q54</f>
        <v>0</v>
      </c>
      <c r="BA159" s="319"/>
    </row>
    <row r="160" spans="1:54" ht="15" hidden="1" outlineLevel="1">
      <c r="A160" s="418">
        <v>1</v>
      </c>
      <c r="B160" s="245" t="s">
        <v>322</v>
      </c>
      <c r="C160" s="242" t="s">
        <v>323</v>
      </c>
      <c r="D160" s="246"/>
      <c r="E160" s="246"/>
      <c r="F160" s="246"/>
      <c r="G160" s="246"/>
      <c r="H160" s="246"/>
      <c r="I160" s="246"/>
      <c r="J160" s="246"/>
      <c r="K160" s="246"/>
      <c r="L160" s="246"/>
      <c r="M160" s="246"/>
      <c r="N160" s="246"/>
      <c r="O160" s="246"/>
      <c r="P160" s="246"/>
      <c r="Q160" s="246"/>
      <c r="R160" s="246"/>
      <c r="S160" s="246"/>
      <c r="T160" s="246"/>
      <c r="U160" s="242"/>
      <c r="V160" s="246"/>
      <c r="W160" s="246"/>
      <c r="X160" s="246"/>
      <c r="Y160" s="246"/>
      <c r="Z160" s="246"/>
      <c r="AA160" s="246"/>
      <c r="AB160" s="246"/>
      <c r="AC160" s="246"/>
      <c r="AD160" s="246"/>
      <c r="AE160" s="246"/>
      <c r="AF160" s="246"/>
      <c r="AG160" s="246"/>
      <c r="AH160" s="246"/>
      <c r="AI160" s="246"/>
      <c r="AJ160" s="246"/>
      <c r="AK160" s="246"/>
      <c r="AL160" s="246"/>
      <c r="AM160" s="344"/>
      <c r="AN160" s="344"/>
      <c r="AO160" s="344"/>
      <c r="AP160" s="344"/>
      <c r="AQ160" s="344"/>
      <c r="AR160" s="344"/>
      <c r="AS160" s="344"/>
      <c r="AT160" s="344"/>
      <c r="AU160" s="344"/>
      <c r="AV160" s="344"/>
      <c r="AW160" s="344"/>
      <c r="AX160" s="344"/>
      <c r="AY160" s="344"/>
      <c r="AZ160" s="344"/>
      <c r="BA160" s="247">
        <f>SUM(AM160:AZ160)</f>
        <v>0</v>
      </c>
    </row>
    <row r="161" spans="1:53" ht="15" hidden="1" outlineLevel="1">
      <c r="B161" s="245" t="s">
        <v>382</v>
      </c>
      <c r="C161" s="242" t="s">
        <v>325</v>
      </c>
      <c r="D161" s="246"/>
      <c r="E161" s="246"/>
      <c r="F161" s="246"/>
      <c r="G161" s="246"/>
      <c r="H161" s="246"/>
      <c r="I161" s="246"/>
      <c r="J161" s="246"/>
      <c r="K161" s="246"/>
      <c r="L161" s="246"/>
      <c r="M161" s="246"/>
      <c r="N161" s="246"/>
      <c r="O161" s="246"/>
      <c r="P161" s="246"/>
      <c r="Q161" s="246"/>
      <c r="R161" s="246"/>
      <c r="S161" s="246"/>
      <c r="T161" s="246"/>
      <c r="U161" s="386"/>
      <c r="V161" s="246"/>
      <c r="W161" s="246"/>
      <c r="X161" s="246"/>
      <c r="Y161" s="246"/>
      <c r="Z161" s="246"/>
      <c r="AA161" s="246"/>
      <c r="AB161" s="246"/>
      <c r="AC161" s="246"/>
      <c r="AD161" s="246"/>
      <c r="AE161" s="246"/>
      <c r="AF161" s="246"/>
      <c r="AG161" s="246"/>
      <c r="AH161" s="246"/>
      <c r="AI161" s="246"/>
      <c r="AJ161" s="246"/>
      <c r="AK161" s="246"/>
      <c r="AL161" s="246"/>
      <c r="AM161" s="345">
        <f>AM160</f>
        <v>0</v>
      </c>
      <c r="AN161" s="345">
        <f>AN160</f>
        <v>0</v>
      </c>
      <c r="AO161" s="345">
        <f t="shared" ref="AO161:AZ161" si="53">AO160</f>
        <v>0</v>
      </c>
      <c r="AP161" s="345">
        <f t="shared" si="53"/>
        <v>0</v>
      </c>
      <c r="AQ161" s="345">
        <f t="shared" si="53"/>
        <v>0</v>
      </c>
      <c r="AR161" s="345">
        <f t="shared" si="53"/>
        <v>0</v>
      </c>
      <c r="AS161" s="345">
        <f t="shared" si="53"/>
        <v>0</v>
      </c>
      <c r="AT161" s="345">
        <f t="shared" si="53"/>
        <v>0</v>
      </c>
      <c r="AU161" s="345">
        <f t="shared" si="53"/>
        <v>0</v>
      </c>
      <c r="AV161" s="345">
        <f t="shared" si="53"/>
        <v>0</v>
      </c>
      <c r="AW161" s="345">
        <f t="shared" si="53"/>
        <v>0</v>
      </c>
      <c r="AX161" s="345">
        <f t="shared" si="53"/>
        <v>0</v>
      </c>
      <c r="AY161" s="345">
        <f t="shared" si="53"/>
        <v>0</v>
      </c>
      <c r="AZ161" s="345">
        <f t="shared" si="53"/>
        <v>0</v>
      </c>
      <c r="BA161" s="414"/>
    </row>
    <row r="162" spans="1:53" ht="15.6" hidden="1" outlineLevel="1">
      <c r="A162" s="420"/>
      <c r="B162" s="249"/>
      <c r="C162" s="250"/>
      <c r="D162" s="250"/>
      <c r="E162" s="250"/>
      <c r="F162" s="250"/>
      <c r="G162" s="250"/>
      <c r="H162" s="250"/>
      <c r="I162" s="250"/>
      <c r="J162" s="250"/>
      <c r="K162" s="250"/>
      <c r="L162" s="250"/>
      <c r="M162" s="250"/>
      <c r="N162" s="250"/>
      <c r="O162" s="250"/>
      <c r="P162" s="250"/>
      <c r="Q162" s="250"/>
      <c r="R162" s="250"/>
      <c r="S162" s="250"/>
      <c r="T162" s="250"/>
      <c r="U162" s="254"/>
      <c r="V162" s="250"/>
      <c r="W162" s="250"/>
      <c r="X162" s="250"/>
      <c r="Y162" s="250"/>
      <c r="Z162" s="250"/>
      <c r="AA162" s="250"/>
      <c r="AB162" s="250"/>
      <c r="AC162" s="250"/>
      <c r="AD162" s="250"/>
      <c r="AE162" s="250"/>
      <c r="AF162" s="250"/>
      <c r="AG162" s="250"/>
      <c r="AH162" s="250"/>
      <c r="AI162" s="250"/>
      <c r="AJ162" s="250"/>
      <c r="AK162" s="250"/>
      <c r="AL162" s="250"/>
      <c r="AM162" s="346"/>
      <c r="AN162" s="347"/>
      <c r="AO162" s="347"/>
      <c r="AP162" s="347"/>
      <c r="AQ162" s="347"/>
      <c r="AR162" s="347"/>
      <c r="AS162" s="347"/>
      <c r="AT162" s="347"/>
      <c r="AU162" s="347"/>
      <c r="AV162" s="347"/>
      <c r="AW162" s="347"/>
      <c r="AX162" s="347"/>
      <c r="AY162" s="347"/>
      <c r="AZ162" s="347"/>
      <c r="BA162" s="253"/>
    </row>
    <row r="163" spans="1:53" ht="15" hidden="1" outlineLevel="1">
      <c r="A163" s="418">
        <v>2</v>
      </c>
      <c r="B163" s="245" t="s">
        <v>326</v>
      </c>
      <c r="C163" s="242" t="s">
        <v>323</v>
      </c>
      <c r="D163" s="246"/>
      <c r="E163" s="246"/>
      <c r="F163" s="246"/>
      <c r="G163" s="246"/>
      <c r="H163" s="246"/>
      <c r="I163" s="246"/>
      <c r="J163" s="246"/>
      <c r="K163" s="246"/>
      <c r="L163" s="246"/>
      <c r="M163" s="246"/>
      <c r="N163" s="246"/>
      <c r="O163" s="246"/>
      <c r="P163" s="246"/>
      <c r="Q163" s="246"/>
      <c r="R163" s="246"/>
      <c r="S163" s="246"/>
      <c r="T163" s="246"/>
      <c r="U163" s="242"/>
      <c r="V163" s="246"/>
      <c r="W163" s="246"/>
      <c r="X163" s="246"/>
      <c r="Y163" s="246"/>
      <c r="Z163" s="246"/>
      <c r="AA163" s="246"/>
      <c r="AB163" s="246"/>
      <c r="AC163" s="246"/>
      <c r="AD163" s="246"/>
      <c r="AE163" s="246"/>
      <c r="AF163" s="246"/>
      <c r="AG163" s="246"/>
      <c r="AH163" s="246"/>
      <c r="AI163" s="246"/>
      <c r="AJ163" s="246"/>
      <c r="AK163" s="246"/>
      <c r="AL163" s="246"/>
      <c r="AM163" s="344"/>
      <c r="AN163" s="344"/>
      <c r="AO163" s="344"/>
      <c r="AP163" s="344"/>
      <c r="AQ163" s="344"/>
      <c r="AR163" s="344"/>
      <c r="AS163" s="344"/>
      <c r="AT163" s="344"/>
      <c r="AU163" s="344"/>
      <c r="AV163" s="344"/>
      <c r="AW163" s="344"/>
      <c r="AX163" s="344"/>
      <c r="AY163" s="344"/>
      <c r="AZ163" s="344"/>
      <c r="BA163" s="247">
        <f>SUM(AM163:AZ163)</f>
        <v>0</v>
      </c>
    </row>
    <row r="164" spans="1:53" ht="15" hidden="1" outlineLevel="1">
      <c r="B164" s="245" t="s">
        <v>382</v>
      </c>
      <c r="C164" s="242" t="s">
        <v>325</v>
      </c>
      <c r="D164" s="246"/>
      <c r="E164" s="246"/>
      <c r="F164" s="246"/>
      <c r="G164" s="246"/>
      <c r="H164" s="246"/>
      <c r="I164" s="246"/>
      <c r="J164" s="246"/>
      <c r="K164" s="246"/>
      <c r="L164" s="246"/>
      <c r="M164" s="246"/>
      <c r="N164" s="246"/>
      <c r="O164" s="246"/>
      <c r="P164" s="246"/>
      <c r="Q164" s="246"/>
      <c r="R164" s="246"/>
      <c r="S164" s="246"/>
      <c r="T164" s="246"/>
      <c r="U164" s="386"/>
      <c r="V164" s="246"/>
      <c r="W164" s="246"/>
      <c r="X164" s="246"/>
      <c r="Y164" s="246"/>
      <c r="Z164" s="246"/>
      <c r="AA164" s="246"/>
      <c r="AB164" s="246"/>
      <c r="AC164" s="246"/>
      <c r="AD164" s="246"/>
      <c r="AE164" s="246"/>
      <c r="AF164" s="246"/>
      <c r="AG164" s="246"/>
      <c r="AH164" s="246"/>
      <c r="AI164" s="246"/>
      <c r="AJ164" s="246"/>
      <c r="AK164" s="246"/>
      <c r="AL164" s="246"/>
      <c r="AM164" s="345">
        <f>AM163</f>
        <v>0</v>
      </c>
      <c r="AN164" s="345">
        <f>AN163</f>
        <v>0</v>
      </c>
      <c r="AO164" s="345">
        <f t="shared" ref="AO164:AZ164" si="54">AO163</f>
        <v>0</v>
      </c>
      <c r="AP164" s="345">
        <f t="shared" si="54"/>
        <v>0</v>
      </c>
      <c r="AQ164" s="345">
        <f t="shared" si="54"/>
        <v>0</v>
      </c>
      <c r="AR164" s="345">
        <f t="shared" si="54"/>
        <v>0</v>
      </c>
      <c r="AS164" s="345">
        <f t="shared" si="54"/>
        <v>0</v>
      </c>
      <c r="AT164" s="345">
        <f t="shared" si="54"/>
        <v>0</v>
      </c>
      <c r="AU164" s="345">
        <f t="shared" si="54"/>
        <v>0</v>
      </c>
      <c r="AV164" s="345">
        <f t="shared" si="54"/>
        <v>0</v>
      </c>
      <c r="AW164" s="345">
        <f t="shared" si="54"/>
        <v>0</v>
      </c>
      <c r="AX164" s="345">
        <f t="shared" si="54"/>
        <v>0</v>
      </c>
      <c r="AY164" s="345">
        <f t="shared" si="54"/>
        <v>0</v>
      </c>
      <c r="AZ164" s="345">
        <f t="shared" si="54"/>
        <v>0</v>
      </c>
      <c r="BA164" s="414"/>
    </row>
    <row r="165" spans="1:53" ht="15.6" hidden="1" outlineLevel="1">
      <c r="A165" s="420"/>
      <c r="B165" s="249"/>
      <c r="C165" s="250"/>
      <c r="D165" s="255"/>
      <c r="E165" s="255"/>
      <c r="F165" s="255"/>
      <c r="G165" s="255"/>
      <c r="H165" s="255"/>
      <c r="I165" s="255"/>
      <c r="J165" s="255"/>
      <c r="K165" s="255"/>
      <c r="L165" s="255"/>
      <c r="M165" s="255"/>
      <c r="N165" s="255"/>
      <c r="O165" s="255"/>
      <c r="P165" s="255"/>
      <c r="Q165" s="255"/>
      <c r="R165" s="255"/>
      <c r="S165" s="255"/>
      <c r="T165" s="255"/>
      <c r="U165" s="254"/>
      <c r="V165" s="255"/>
      <c r="W165" s="255"/>
      <c r="X165" s="255"/>
      <c r="Y165" s="255"/>
      <c r="Z165" s="255"/>
      <c r="AA165" s="255"/>
      <c r="AB165" s="255"/>
      <c r="AC165" s="255"/>
      <c r="AD165" s="255"/>
      <c r="AE165" s="255"/>
      <c r="AF165" s="255"/>
      <c r="AG165" s="255"/>
      <c r="AH165" s="255"/>
      <c r="AI165" s="255"/>
      <c r="AJ165" s="255"/>
      <c r="AK165" s="255"/>
      <c r="AL165" s="255"/>
      <c r="AM165" s="346"/>
      <c r="AN165" s="347"/>
      <c r="AO165" s="347"/>
      <c r="AP165" s="347"/>
      <c r="AQ165" s="347"/>
      <c r="AR165" s="347"/>
      <c r="AS165" s="347"/>
      <c r="AT165" s="347"/>
      <c r="AU165" s="347"/>
      <c r="AV165" s="347"/>
      <c r="AW165" s="347"/>
      <c r="AX165" s="347"/>
      <c r="AY165" s="347"/>
      <c r="AZ165" s="347"/>
      <c r="BA165" s="253"/>
    </row>
    <row r="166" spans="1:53" ht="15" hidden="1" outlineLevel="1">
      <c r="A166" s="418">
        <v>3</v>
      </c>
      <c r="B166" s="245" t="s">
        <v>327</v>
      </c>
      <c r="C166" s="242" t="s">
        <v>323</v>
      </c>
      <c r="D166" s="246"/>
      <c r="E166" s="246"/>
      <c r="F166" s="246"/>
      <c r="G166" s="246"/>
      <c r="H166" s="246"/>
      <c r="I166" s="246"/>
      <c r="J166" s="246"/>
      <c r="K166" s="246"/>
      <c r="L166" s="246"/>
      <c r="M166" s="246"/>
      <c r="N166" s="246"/>
      <c r="O166" s="246"/>
      <c r="P166" s="246"/>
      <c r="Q166" s="246"/>
      <c r="R166" s="246"/>
      <c r="S166" s="246"/>
      <c r="T166" s="246"/>
      <c r="U166" s="242"/>
      <c r="V166" s="246"/>
      <c r="W166" s="246"/>
      <c r="X166" s="246"/>
      <c r="Y166" s="246"/>
      <c r="Z166" s="246"/>
      <c r="AA166" s="246"/>
      <c r="AB166" s="246"/>
      <c r="AC166" s="246"/>
      <c r="AD166" s="246"/>
      <c r="AE166" s="246"/>
      <c r="AF166" s="246"/>
      <c r="AG166" s="246"/>
      <c r="AH166" s="246"/>
      <c r="AI166" s="246"/>
      <c r="AJ166" s="246"/>
      <c r="AK166" s="246"/>
      <c r="AL166" s="246"/>
      <c r="AM166" s="344"/>
      <c r="AN166" s="344"/>
      <c r="AO166" s="344"/>
      <c r="AP166" s="344"/>
      <c r="AQ166" s="344"/>
      <c r="AR166" s="344"/>
      <c r="AS166" s="344"/>
      <c r="AT166" s="344"/>
      <c r="AU166" s="344"/>
      <c r="AV166" s="344"/>
      <c r="AW166" s="344"/>
      <c r="AX166" s="344"/>
      <c r="AY166" s="344"/>
      <c r="AZ166" s="344"/>
      <c r="BA166" s="247">
        <f>SUM(AM166:AZ166)</f>
        <v>0</v>
      </c>
    </row>
    <row r="167" spans="1:53" ht="15" hidden="1" outlineLevel="1">
      <c r="B167" s="245" t="s">
        <v>382</v>
      </c>
      <c r="C167" s="242" t="s">
        <v>325</v>
      </c>
      <c r="D167" s="246"/>
      <c r="E167" s="246"/>
      <c r="F167" s="246"/>
      <c r="G167" s="246"/>
      <c r="H167" s="246"/>
      <c r="I167" s="246"/>
      <c r="J167" s="246"/>
      <c r="K167" s="246"/>
      <c r="L167" s="246"/>
      <c r="M167" s="246"/>
      <c r="N167" s="246"/>
      <c r="O167" s="246"/>
      <c r="P167" s="246"/>
      <c r="Q167" s="246"/>
      <c r="R167" s="246"/>
      <c r="S167" s="246"/>
      <c r="T167" s="246"/>
      <c r="U167" s="386"/>
      <c r="V167" s="246"/>
      <c r="W167" s="246"/>
      <c r="X167" s="246"/>
      <c r="Y167" s="246"/>
      <c r="Z167" s="246"/>
      <c r="AA167" s="246"/>
      <c r="AB167" s="246"/>
      <c r="AC167" s="246"/>
      <c r="AD167" s="246"/>
      <c r="AE167" s="246"/>
      <c r="AF167" s="246"/>
      <c r="AG167" s="246"/>
      <c r="AH167" s="246"/>
      <c r="AI167" s="246"/>
      <c r="AJ167" s="246"/>
      <c r="AK167" s="246"/>
      <c r="AL167" s="246"/>
      <c r="AM167" s="345">
        <f>AM166</f>
        <v>0</v>
      </c>
      <c r="AN167" s="345">
        <f>AN166</f>
        <v>0</v>
      </c>
      <c r="AO167" s="345">
        <f t="shared" ref="AO167:AZ167" si="55">AO166</f>
        <v>0</v>
      </c>
      <c r="AP167" s="345">
        <f t="shared" si="55"/>
        <v>0</v>
      </c>
      <c r="AQ167" s="345">
        <f t="shared" si="55"/>
        <v>0</v>
      </c>
      <c r="AR167" s="345">
        <f t="shared" si="55"/>
        <v>0</v>
      </c>
      <c r="AS167" s="345">
        <f t="shared" si="55"/>
        <v>0</v>
      </c>
      <c r="AT167" s="345">
        <f t="shared" si="55"/>
        <v>0</v>
      </c>
      <c r="AU167" s="345">
        <f t="shared" si="55"/>
        <v>0</v>
      </c>
      <c r="AV167" s="345">
        <f t="shared" si="55"/>
        <v>0</v>
      </c>
      <c r="AW167" s="345">
        <f t="shared" si="55"/>
        <v>0</v>
      </c>
      <c r="AX167" s="345">
        <f t="shared" si="55"/>
        <v>0</v>
      </c>
      <c r="AY167" s="345">
        <f t="shared" si="55"/>
        <v>0</v>
      </c>
      <c r="AZ167" s="345">
        <f t="shared" si="55"/>
        <v>0</v>
      </c>
      <c r="BA167" s="414"/>
    </row>
    <row r="168" spans="1:53" ht="15" hidden="1" outlineLevel="1">
      <c r="B168" s="245"/>
      <c r="C168" s="256"/>
      <c r="D168" s="242"/>
      <c r="E168" s="242"/>
      <c r="F168" s="242"/>
      <c r="G168" s="242"/>
      <c r="H168" s="242"/>
      <c r="I168" s="242"/>
      <c r="J168" s="242"/>
      <c r="K168" s="242"/>
      <c r="L168" s="242"/>
      <c r="M168" s="242"/>
      <c r="N168" s="242"/>
      <c r="O168" s="242"/>
      <c r="P168" s="242"/>
      <c r="Q168" s="242"/>
      <c r="R168" s="242"/>
      <c r="S168" s="242"/>
      <c r="T168" s="242"/>
      <c r="U168" s="234"/>
      <c r="V168" s="242"/>
      <c r="W168" s="242"/>
      <c r="X168" s="242"/>
      <c r="Y168" s="242"/>
      <c r="Z168" s="242"/>
      <c r="AA168" s="242"/>
      <c r="AB168" s="242"/>
      <c r="AC168" s="242"/>
      <c r="AD168" s="242"/>
      <c r="AE168" s="242"/>
      <c r="AF168" s="242"/>
      <c r="AG168" s="242"/>
      <c r="AH168" s="242"/>
      <c r="AI168" s="242"/>
      <c r="AJ168" s="242"/>
      <c r="AK168" s="242"/>
      <c r="AL168" s="242"/>
      <c r="AM168" s="346"/>
      <c r="AN168" s="346"/>
      <c r="AO168" s="346"/>
      <c r="AP168" s="346"/>
      <c r="AQ168" s="346"/>
      <c r="AR168" s="346"/>
      <c r="AS168" s="346"/>
      <c r="AT168" s="346"/>
      <c r="AU168" s="346"/>
      <c r="AV168" s="346"/>
      <c r="AW168" s="346"/>
      <c r="AX168" s="346"/>
      <c r="AY168" s="346"/>
      <c r="AZ168" s="346"/>
      <c r="BA168" s="257"/>
    </row>
    <row r="169" spans="1:53" ht="15" hidden="1" outlineLevel="1">
      <c r="A169" s="418">
        <v>4</v>
      </c>
      <c r="B169" s="245" t="s">
        <v>328</v>
      </c>
      <c r="C169" s="242" t="s">
        <v>323</v>
      </c>
      <c r="D169" s="246"/>
      <c r="E169" s="246"/>
      <c r="F169" s="246"/>
      <c r="G169" s="246"/>
      <c r="H169" s="246"/>
      <c r="I169" s="246"/>
      <c r="J169" s="246"/>
      <c r="K169" s="246"/>
      <c r="L169" s="246"/>
      <c r="M169" s="246"/>
      <c r="N169" s="246"/>
      <c r="O169" s="246"/>
      <c r="P169" s="246"/>
      <c r="Q169" s="246"/>
      <c r="R169" s="246"/>
      <c r="S169" s="246"/>
      <c r="T169" s="246"/>
      <c r="U169" s="242"/>
      <c r="V169" s="246"/>
      <c r="W169" s="246"/>
      <c r="X169" s="246"/>
      <c r="Y169" s="246"/>
      <c r="Z169" s="246"/>
      <c r="AA169" s="246"/>
      <c r="AB169" s="246"/>
      <c r="AC169" s="246"/>
      <c r="AD169" s="246"/>
      <c r="AE169" s="246"/>
      <c r="AF169" s="246"/>
      <c r="AG169" s="246"/>
      <c r="AH169" s="246"/>
      <c r="AI169" s="246"/>
      <c r="AJ169" s="246"/>
      <c r="AK169" s="246"/>
      <c r="AL169" s="246"/>
      <c r="AM169" s="344"/>
      <c r="AN169" s="344"/>
      <c r="AO169" s="344"/>
      <c r="AP169" s="344"/>
      <c r="AQ169" s="344"/>
      <c r="AR169" s="344"/>
      <c r="AS169" s="344"/>
      <c r="AT169" s="344"/>
      <c r="AU169" s="344"/>
      <c r="AV169" s="344"/>
      <c r="AW169" s="344"/>
      <c r="AX169" s="344"/>
      <c r="AY169" s="344"/>
      <c r="AZ169" s="344"/>
      <c r="BA169" s="247">
        <f>SUM(AM169:AZ169)</f>
        <v>0</v>
      </c>
    </row>
    <row r="170" spans="1:53" ht="15" hidden="1" outlineLevel="1">
      <c r="B170" s="245" t="s">
        <v>382</v>
      </c>
      <c r="C170" s="242" t="s">
        <v>325</v>
      </c>
      <c r="D170" s="246"/>
      <c r="E170" s="246"/>
      <c r="F170" s="246"/>
      <c r="G170" s="246"/>
      <c r="H170" s="246"/>
      <c r="I170" s="246"/>
      <c r="J170" s="246"/>
      <c r="K170" s="246"/>
      <c r="L170" s="246"/>
      <c r="M170" s="246"/>
      <c r="N170" s="246"/>
      <c r="O170" s="246"/>
      <c r="P170" s="246"/>
      <c r="Q170" s="246"/>
      <c r="R170" s="246"/>
      <c r="S170" s="246"/>
      <c r="T170" s="246"/>
      <c r="U170" s="386"/>
      <c r="V170" s="246"/>
      <c r="W170" s="246"/>
      <c r="X170" s="246"/>
      <c r="Y170" s="246"/>
      <c r="Z170" s="246"/>
      <c r="AA170" s="246"/>
      <c r="AB170" s="246"/>
      <c r="AC170" s="246"/>
      <c r="AD170" s="246"/>
      <c r="AE170" s="246"/>
      <c r="AF170" s="246"/>
      <c r="AG170" s="246"/>
      <c r="AH170" s="246"/>
      <c r="AI170" s="246"/>
      <c r="AJ170" s="246"/>
      <c r="AK170" s="246"/>
      <c r="AL170" s="246"/>
      <c r="AM170" s="345">
        <f>AM169</f>
        <v>0</v>
      </c>
      <c r="AN170" s="345">
        <f>AN169</f>
        <v>0</v>
      </c>
      <c r="AO170" s="345">
        <f t="shared" ref="AO170:AZ170" si="56">AO169</f>
        <v>0</v>
      </c>
      <c r="AP170" s="345">
        <f t="shared" si="56"/>
        <v>0</v>
      </c>
      <c r="AQ170" s="345">
        <f t="shared" si="56"/>
        <v>0</v>
      </c>
      <c r="AR170" s="345">
        <f t="shared" si="56"/>
        <v>0</v>
      </c>
      <c r="AS170" s="345">
        <f t="shared" si="56"/>
        <v>0</v>
      </c>
      <c r="AT170" s="345">
        <f t="shared" si="56"/>
        <v>0</v>
      </c>
      <c r="AU170" s="345">
        <f t="shared" si="56"/>
        <v>0</v>
      </c>
      <c r="AV170" s="345">
        <f t="shared" si="56"/>
        <v>0</v>
      </c>
      <c r="AW170" s="345">
        <f t="shared" si="56"/>
        <v>0</v>
      </c>
      <c r="AX170" s="345">
        <f t="shared" si="56"/>
        <v>0</v>
      </c>
      <c r="AY170" s="345">
        <f t="shared" si="56"/>
        <v>0</v>
      </c>
      <c r="AZ170" s="345">
        <f t="shared" si="56"/>
        <v>0</v>
      </c>
      <c r="BA170" s="414"/>
    </row>
    <row r="171" spans="1:53" ht="15" hidden="1" outlineLevel="1">
      <c r="B171" s="245"/>
      <c r="C171" s="256"/>
      <c r="D171" s="255"/>
      <c r="E171" s="255"/>
      <c r="F171" s="255"/>
      <c r="G171" s="255"/>
      <c r="H171" s="255"/>
      <c r="I171" s="255"/>
      <c r="J171" s="255"/>
      <c r="K171" s="255"/>
      <c r="L171" s="255"/>
      <c r="M171" s="255"/>
      <c r="N171" s="255"/>
      <c r="O171" s="255"/>
      <c r="P171" s="255"/>
      <c r="Q171" s="255"/>
      <c r="R171" s="255"/>
      <c r="S171" s="255"/>
      <c r="T171" s="255"/>
      <c r="U171" s="242"/>
      <c r="V171" s="255"/>
      <c r="W171" s="255"/>
      <c r="X171" s="255"/>
      <c r="Y171" s="255"/>
      <c r="Z171" s="255"/>
      <c r="AA171" s="255"/>
      <c r="AB171" s="255"/>
      <c r="AC171" s="255"/>
      <c r="AD171" s="255"/>
      <c r="AE171" s="255"/>
      <c r="AF171" s="255"/>
      <c r="AG171" s="255"/>
      <c r="AH171" s="255"/>
      <c r="AI171" s="255"/>
      <c r="AJ171" s="255"/>
      <c r="AK171" s="255"/>
      <c r="AL171" s="255"/>
      <c r="AM171" s="346"/>
      <c r="AN171" s="346"/>
      <c r="AO171" s="346"/>
      <c r="AP171" s="346"/>
      <c r="AQ171" s="346"/>
      <c r="AR171" s="346"/>
      <c r="AS171" s="346"/>
      <c r="AT171" s="346"/>
      <c r="AU171" s="346"/>
      <c r="AV171" s="346"/>
      <c r="AW171" s="346"/>
      <c r="AX171" s="346"/>
      <c r="AY171" s="346"/>
      <c r="AZ171" s="346"/>
      <c r="BA171" s="257"/>
    </row>
    <row r="172" spans="1:53" ht="15" hidden="1" outlineLevel="1">
      <c r="A172" s="418">
        <v>5</v>
      </c>
      <c r="B172" s="245" t="s">
        <v>329</v>
      </c>
      <c r="C172" s="242" t="s">
        <v>323</v>
      </c>
      <c r="D172" s="246"/>
      <c r="E172" s="246"/>
      <c r="F172" s="246"/>
      <c r="G172" s="246"/>
      <c r="H172" s="246"/>
      <c r="I172" s="246"/>
      <c r="J172" s="246"/>
      <c r="K172" s="246"/>
      <c r="L172" s="246"/>
      <c r="M172" s="246"/>
      <c r="N172" s="246"/>
      <c r="O172" s="246"/>
      <c r="P172" s="246"/>
      <c r="Q172" s="246"/>
      <c r="R172" s="246"/>
      <c r="S172" s="246"/>
      <c r="T172" s="246"/>
      <c r="U172" s="242"/>
      <c r="V172" s="246"/>
      <c r="W172" s="246"/>
      <c r="X172" s="246"/>
      <c r="Y172" s="246"/>
      <c r="Z172" s="246"/>
      <c r="AA172" s="246"/>
      <c r="AB172" s="246"/>
      <c r="AC172" s="246"/>
      <c r="AD172" s="246"/>
      <c r="AE172" s="246"/>
      <c r="AF172" s="246"/>
      <c r="AG172" s="246"/>
      <c r="AH172" s="246"/>
      <c r="AI172" s="246"/>
      <c r="AJ172" s="246"/>
      <c r="AK172" s="246"/>
      <c r="AL172" s="246"/>
      <c r="AM172" s="344"/>
      <c r="AN172" s="344"/>
      <c r="AO172" s="344"/>
      <c r="AP172" s="344"/>
      <c r="AQ172" s="344"/>
      <c r="AR172" s="344"/>
      <c r="AS172" s="344"/>
      <c r="AT172" s="344"/>
      <c r="AU172" s="344"/>
      <c r="AV172" s="344"/>
      <c r="AW172" s="344"/>
      <c r="AX172" s="344"/>
      <c r="AY172" s="344"/>
      <c r="AZ172" s="344"/>
      <c r="BA172" s="247">
        <f>SUM(AM172:AZ172)</f>
        <v>0</v>
      </c>
    </row>
    <row r="173" spans="1:53" ht="15" hidden="1" outlineLevel="1">
      <c r="B173" s="245" t="s">
        <v>382</v>
      </c>
      <c r="C173" s="242" t="s">
        <v>325</v>
      </c>
      <c r="D173" s="246"/>
      <c r="E173" s="246"/>
      <c r="F173" s="246"/>
      <c r="G173" s="246"/>
      <c r="H173" s="246"/>
      <c r="I173" s="246"/>
      <c r="J173" s="246"/>
      <c r="K173" s="246"/>
      <c r="L173" s="246"/>
      <c r="M173" s="246"/>
      <c r="N173" s="246"/>
      <c r="O173" s="246"/>
      <c r="P173" s="246"/>
      <c r="Q173" s="246"/>
      <c r="R173" s="246"/>
      <c r="S173" s="246"/>
      <c r="T173" s="246"/>
      <c r="U173" s="386"/>
      <c r="V173" s="246"/>
      <c r="W173" s="246"/>
      <c r="X173" s="246"/>
      <c r="Y173" s="246"/>
      <c r="Z173" s="246"/>
      <c r="AA173" s="246"/>
      <c r="AB173" s="246"/>
      <c r="AC173" s="246"/>
      <c r="AD173" s="246"/>
      <c r="AE173" s="246"/>
      <c r="AF173" s="246"/>
      <c r="AG173" s="246"/>
      <c r="AH173" s="246"/>
      <c r="AI173" s="246"/>
      <c r="AJ173" s="246"/>
      <c r="AK173" s="246"/>
      <c r="AL173" s="246"/>
      <c r="AM173" s="345">
        <f>AM172</f>
        <v>0</v>
      </c>
      <c r="AN173" s="345">
        <f>AN172</f>
        <v>0</v>
      </c>
      <c r="AO173" s="345">
        <f t="shared" ref="AO173:AZ173" si="57">AO172</f>
        <v>0</v>
      </c>
      <c r="AP173" s="345">
        <f t="shared" si="57"/>
        <v>0</v>
      </c>
      <c r="AQ173" s="345">
        <f t="shared" si="57"/>
        <v>0</v>
      </c>
      <c r="AR173" s="345">
        <f t="shared" si="57"/>
        <v>0</v>
      </c>
      <c r="AS173" s="345">
        <f t="shared" si="57"/>
        <v>0</v>
      </c>
      <c r="AT173" s="345">
        <f t="shared" si="57"/>
        <v>0</v>
      </c>
      <c r="AU173" s="345">
        <f t="shared" si="57"/>
        <v>0</v>
      </c>
      <c r="AV173" s="345">
        <f t="shared" si="57"/>
        <v>0</v>
      </c>
      <c r="AW173" s="345">
        <f t="shared" si="57"/>
        <v>0</v>
      </c>
      <c r="AX173" s="345">
        <f t="shared" si="57"/>
        <v>0</v>
      </c>
      <c r="AY173" s="345">
        <f t="shared" si="57"/>
        <v>0</v>
      </c>
      <c r="AZ173" s="345">
        <f t="shared" si="57"/>
        <v>0</v>
      </c>
      <c r="BA173" s="414"/>
    </row>
    <row r="174" spans="1:53" ht="15" hidden="1" outlineLevel="1">
      <c r="B174" s="245"/>
      <c r="C174" s="256"/>
      <c r="D174" s="255"/>
      <c r="E174" s="255"/>
      <c r="F174" s="255"/>
      <c r="G174" s="255"/>
      <c r="H174" s="255"/>
      <c r="I174" s="255"/>
      <c r="J174" s="255"/>
      <c r="K174" s="255"/>
      <c r="L174" s="255"/>
      <c r="M174" s="255"/>
      <c r="N174" s="255"/>
      <c r="O174" s="255"/>
      <c r="P174" s="255"/>
      <c r="Q174" s="255"/>
      <c r="R174" s="255"/>
      <c r="S174" s="255"/>
      <c r="T174" s="255"/>
      <c r="U174" s="242"/>
      <c r="V174" s="255"/>
      <c r="W174" s="255"/>
      <c r="X174" s="255"/>
      <c r="Y174" s="255"/>
      <c r="Z174" s="255"/>
      <c r="AA174" s="255"/>
      <c r="AB174" s="255"/>
      <c r="AC174" s="255"/>
      <c r="AD174" s="255"/>
      <c r="AE174" s="255"/>
      <c r="AF174" s="255"/>
      <c r="AG174" s="255"/>
      <c r="AH174" s="255"/>
      <c r="AI174" s="255"/>
      <c r="AJ174" s="255"/>
      <c r="AK174" s="255"/>
      <c r="AL174" s="255"/>
      <c r="AM174" s="346"/>
      <c r="AN174" s="346"/>
      <c r="AO174" s="346"/>
      <c r="AP174" s="346"/>
      <c r="AQ174" s="346"/>
      <c r="AR174" s="346"/>
      <c r="AS174" s="346"/>
      <c r="AT174" s="346"/>
      <c r="AU174" s="346"/>
      <c r="AV174" s="346"/>
      <c r="AW174" s="346"/>
      <c r="AX174" s="346"/>
      <c r="AY174" s="346"/>
      <c r="AZ174" s="346"/>
      <c r="BA174" s="257"/>
    </row>
    <row r="175" spans="1:53" ht="15" hidden="1" outlineLevel="1">
      <c r="A175" s="418">
        <v>6</v>
      </c>
      <c r="B175" s="245" t="s">
        <v>330</v>
      </c>
      <c r="C175" s="242" t="s">
        <v>323</v>
      </c>
      <c r="D175" s="246"/>
      <c r="E175" s="246"/>
      <c r="F175" s="246"/>
      <c r="G175" s="246"/>
      <c r="H175" s="246"/>
      <c r="I175" s="246"/>
      <c r="J175" s="246"/>
      <c r="K175" s="246"/>
      <c r="L175" s="246"/>
      <c r="M175" s="246"/>
      <c r="N175" s="246"/>
      <c r="O175" s="246"/>
      <c r="P175" s="246"/>
      <c r="Q175" s="246"/>
      <c r="R175" s="246"/>
      <c r="S175" s="246"/>
      <c r="T175" s="246"/>
      <c r="U175" s="242"/>
      <c r="V175" s="246"/>
      <c r="W175" s="246"/>
      <c r="X175" s="246"/>
      <c r="Y175" s="246"/>
      <c r="Z175" s="246"/>
      <c r="AA175" s="246"/>
      <c r="AB175" s="246"/>
      <c r="AC175" s="246"/>
      <c r="AD175" s="246"/>
      <c r="AE175" s="246"/>
      <c r="AF175" s="246"/>
      <c r="AG175" s="246"/>
      <c r="AH175" s="246"/>
      <c r="AI175" s="246"/>
      <c r="AJ175" s="246"/>
      <c r="AK175" s="246"/>
      <c r="AL175" s="246"/>
      <c r="AM175" s="344"/>
      <c r="AN175" s="344"/>
      <c r="AO175" s="344"/>
      <c r="AP175" s="344"/>
      <c r="AQ175" s="344"/>
      <c r="AR175" s="344"/>
      <c r="AS175" s="344"/>
      <c r="AT175" s="344"/>
      <c r="AU175" s="344"/>
      <c r="AV175" s="344"/>
      <c r="AW175" s="344"/>
      <c r="AX175" s="344"/>
      <c r="AY175" s="344"/>
      <c r="AZ175" s="344"/>
      <c r="BA175" s="247">
        <f>SUM(AM175:AZ175)</f>
        <v>0</v>
      </c>
    </row>
    <row r="176" spans="1:53" ht="15" hidden="1" outlineLevel="1">
      <c r="B176" s="245" t="s">
        <v>382</v>
      </c>
      <c r="C176" s="242" t="s">
        <v>325</v>
      </c>
      <c r="D176" s="246"/>
      <c r="E176" s="246"/>
      <c r="F176" s="246"/>
      <c r="G176" s="246"/>
      <c r="H176" s="246"/>
      <c r="I176" s="246"/>
      <c r="J176" s="246"/>
      <c r="K176" s="246"/>
      <c r="L176" s="246"/>
      <c r="M176" s="246"/>
      <c r="N176" s="246"/>
      <c r="O176" s="246"/>
      <c r="P176" s="246"/>
      <c r="Q176" s="246"/>
      <c r="R176" s="246"/>
      <c r="S176" s="246"/>
      <c r="T176" s="246"/>
      <c r="U176" s="386"/>
      <c r="V176" s="246"/>
      <c r="W176" s="246"/>
      <c r="X176" s="246"/>
      <c r="Y176" s="246"/>
      <c r="Z176" s="246"/>
      <c r="AA176" s="246"/>
      <c r="AB176" s="246"/>
      <c r="AC176" s="246"/>
      <c r="AD176" s="246"/>
      <c r="AE176" s="246"/>
      <c r="AF176" s="246"/>
      <c r="AG176" s="246"/>
      <c r="AH176" s="246"/>
      <c r="AI176" s="246"/>
      <c r="AJ176" s="246"/>
      <c r="AK176" s="246"/>
      <c r="AL176" s="246"/>
      <c r="AM176" s="345">
        <f>AM175</f>
        <v>0</v>
      </c>
      <c r="AN176" s="345">
        <f>AN175</f>
        <v>0</v>
      </c>
      <c r="AO176" s="345">
        <f t="shared" ref="AO176:AZ176" si="58">AO175</f>
        <v>0</v>
      </c>
      <c r="AP176" s="345">
        <f t="shared" si="58"/>
        <v>0</v>
      </c>
      <c r="AQ176" s="345">
        <f t="shared" si="58"/>
        <v>0</v>
      </c>
      <c r="AR176" s="345">
        <f t="shared" si="58"/>
        <v>0</v>
      </c>
      <c r="AS176" s="345">
        <f t="shared" si="58"/>
        <v>0</v>
      </c>
      <c r="AT176" s="345">
        <f t="shared" si="58"/>
        <v>0</v>
      </c>
      <c r="AU176" s="345">
        <f t="shared" si="58"/>
        <v>0</v>
      </c>
      <c r="AV176" s="345">
        <f t="shared" si="58"/>
        <v>0</v>
      </c>
      <c r="AW176" s="345">
        <f t="shared" si="58"/>
        <v>0</v>
      </c>
      <c r="AX176" s="345">
        <f t="shared" si="58"/>
        <v>0</v>
      </c>
      <c r="AY176" s="345">
        <f t="shared" si="58"/>
        <v>0</v>
      </c>
      <c r="AZ176" s="345">
        <f t="shared" si="58"/>
        <v>0</v>
      </c>
      <c r="BA176" s="414"/>
    </row>
    <row r="177" spans="1:53" ht="15" hidden="1" outlineLevel="1">
      <c r="B177" s="245"/>
      <c r="C177" s="256"/>
      <c r="D177" s="255"/>
      <c r="E177" s="255"/>
      <c r="F177" s="255"/>
      <c r="G177" s="255"/>
      <c r="H177" s="255"/>
      <c r="I177" s="255"/>
      <c r="J177" s="255"/>
      <c r="K177" s="255"/>
      <c r="L177" s="255"/>
      <c r="M177" s="255"/>
      <c r="N177" s="255"/>
      <c r="O177" s="255"/>
      <c r="P177" s="255"/>
      <c r="Q177" s="255"/>
      <c r="R177" s="255"/>
      <c r="S177" s="255"/>
      <c r="T177" s="255"/>
      <c r="U177" s="242"/>
      <c r="V177" s="255"/>
      <c r="W177" s="255"/>
      <c r="X177" s="255"/>
      <c r="Y177" s="255"/>
      <c r="Z177" s="255"/>
      <c r="AA177" s="255"/>
      <c r="AB177" s="255"/>
      <c r="AC177" s="255"/>
      <c r="AD177" s="255"/>
      <c r="AE177" s="255"/>
      <c r="AF177" s="255"/>
      <c r="AG177" s="255"/>
      <c r="AH177" s="255"/>
      <c r="AI177" s="255"/>
      <c r="AJ177" s="255"/>
      <c r="AK177" s="255"/>
      <c r="AL177" s="255"/>
      <c r="AM177" s="346"/>
      <c r="AN177" s="346"/>
      <c r="AO177" s="346"/>
      <c r="AP177" s="346"/>
      <c r="AQ177" s="346"/>
      <c r="AR177" s="346"/>
      <c r="AS177" s="346"/>
      <c r="AT177" s="346"/>
      <c r="AU177" s="346"/>
      <c r="AV177" s="346"/>
      <c r="AW177" s="346"/>
      <c r="AX177" s="346"/>
      <c r="AY177" s="346"/>
      <c r="AZ177" s="346"/>
      <c r="BA177" s="257"/>
    </row>
    <row r="178" spans="1:53" ht="15" hidden="1" outlineLevel="1">
      <c r="A178" s="418">
        <v>7</v>
      </c>
      <c r="B178" s="245" t="s">
        <v>331</v>
      </c>
      <c r="C178" s="242" t="s">
        <v>323</v>
      </c>
      <c r="D178" s="246"/>
      <c r="E178" s="246"/>
      <c r="F178" s="246"/>
      <c r="G178" s="246"/>
      <c r="H178" s="246"/>
      <c r="I178" s="246"/>
      <c r="J178" s="246"/>
      <c r="K178" s="246"/>
      <c r="L178" s="246"/>
      <c r="M178" s="246"/>
      <c r="N178" s="246"/>
      <c r="O178" s="246"/>
      <c r="P178" s="246"/>
      <c r="Q178" s="246"/>
      <c r="R178" s="246"/>
      <c r="S178" s="246"/>
      <c r="T178" s="246"/>
      <c r="U178" s="242"/>
      <c r="V178" s="246"/>
      <c r="W178" s="246"/>
      <c r="X178" s="246"/>
      <c r="Y178" s="246"/>
      <c r="Z178" s="246"/>
      <c r="AA178" s="246"/>
      <c r="AB178" s="246"/>
      <c r="AC178" s="246"/>
      <c r="AD178" s="246"/>
      <c r="AE178" s="246"/>
      <c r="AF178" s="246"/>
      <c r="AG178" s="246"/>
      <c r="AH178" s="246"/>
      <c r="AI178" s="246"/>
      <c r="AJ178" s="246"/>
      <c r="AK178" s="246"/>
      <c r="AL178" s="246"/>
      <c r="AM178" s="344"/>
      <c r="AN178" s="344"/>
      <c r="AO178" s="344"/>
      <c r="AP178" s="344"/>
      <c r="AQ178" s="344"/>
      <c r="AR178" s="344"/>
      <c r="AS178" s="344"/>
      <c r="AT178" s="344"/>
      <c r="AU178" s="344"/>
      <c r="AV178" s="344"/>
      <c r="AW178" s="344"/>
      <c r="AX178" s="344"/>
      <c r="AY178" s="344"/>
      <c r="AZ178" s="344"/>
      <c r="BA178" s="247">
        <f>SUM(AM178:AZ178)</f>
        <v>0</v>
      </c>
    </row>
    <row r="179" spans="1:53" ht="15" hidden="1" outlineLevel="1">
      <c r="B179" s="245" t="s">
        <v>382</v>
      </c>
      <c r="C179" s="242" t="s">
        <v>325</v>
      </c>
      <c r="D179" s="246"/>
      <c r="E179" s="246"/>
      <c r="F179" s="246"/>
      <c r="G179" s="246"/>
      <c r="H179" s="246"/>
      <c r="I179" s="246"/>
      <c r="J179" s="246"/>
      <c r="K179" s="246"/>
      <c r="L179" s="246"/>
      <c r="M179" s="246"/>
      <c r="N179" s="246"/>
      <c r="O179" s="246"/>
      <c r="P179" s="246"/>
      <c r="Q179" s="246"/>
      <c r="R179" s="246"/>
      <c r="S179" s="246"/>
      <c r="T179" s="246"/>
      <c r="U179" s="242"/>
      <c r="V179" s="246"/>
      <c r="W179" s="246"/>
      <c r="X179" s="246"/>
      <c r="Y179" s="246"/>
      <c r="Z179" s="246"/>
      <c r="AA179" s="246"/>
      <c r="AB179" s="246"/>
      <c r="AC179" s="246"/>
      <c r="AD179" s="246"/>
      <c r="AE179" s="246"/>
      <c r="AF179" s="246"/>
      <c r="AG179" s="246"/>
      <c r="AH179" s="246"/>
      <c r="AI179" s="246"/>
      <c r="AJ179" s="246"/>
      <c r="AK179" s="246"/>
      <c r="AL179" s="246"/>
      <c r="AM179" s="345">
        <f>AM178</f>
        <v>0</v>
      </c>
      <c r="AN179" s="345">
        <f>AN178</f>
        <v>0</v>
      </c>
      <c r="AO179" s="345">
        <f t="shared" ref="AO179:AZ179" si="59">AO178</f>
        <v>0</v>
      </c>
      <c r="AP179" s="345">
        <f t="shared" si="59"/>
        <v>0</v>
      </c>
      <c r="AQ179" s="345">
        <f t="shared" si="59"/>
        <v>0</v>
      </c>
      <c r="AR179" s="345">
        <f t="shared" si="59"/>
        <v>0</v>
      </c>
      <c r="AS179" s="345">
        <f t="shared" si="59"/>
        <v>0</v>
      </c>
      <c r="AT179" s="345">
        <f t="shared" si="59"/>
        <v>0</v>
      </c>
      <c r="AU179" s="345">
        <f t="shared" si="59"/>
        <v>0</v>
      </c>
      <c r="AV179" s="345">
        <f t="shared" si="59"/>
        <v>0</v>
      </c>
      <c r="AW179" s="345">
        <f t="shared" si="59"/>
        <v>0</v>
      </c>
      <c r="AX179" s="345">
        <f t="shared" si="59"/>
        <v>0</v>
      </c>
      <c r="AY179" s="345">
        <f t="shared" si="59"/>
        <v>0</v>
      </c>
      <c r="AZ179" s="345">
        <f t="shared" si="59"/>
        <v>0</v>
      </c>
      <c r="BA179" s="414"/>
    </row>
    <row r="180" spans="1:53" ht="15" hidden="1" outlineLevel="1">
      <c r="B180" s="245"/>
      <c r="C180" s="256"/>
      <c r="D180" s="255"/>
      <c r="E180" s="255"/>
      <c r="F180" s="255"/>
      <c r="G180" s="255"/>
      <c r="H180" s="255"/>
      <c r="I180" s="255"/>
      <c r="J180" s="255"/>
      <c r="K180" s="255"/>
      <c r="L180" s="255"/>
      <c r="M180" s="255"/>
      <c r="N180" s="255"/>
      <c r="O180" s="255"/>
      <c r="P180" s="255"/>
      <c r="Q180" s="255"/>
      <c r="R180" s="255"/>
      <c r="S180" s="255"/>
      <c r="T180" s="255"/>
      <c r="U180" s="242"/>
      <c r="V180" s="255"/>
      <c r="W180" s="255"/>
      <c r="X180" s="255"/>
      <c r="Y180" s="255"/>
      <c r="Z180" s="255"/>
      <c r="AA180" s="255"/>
      <c r="AB180" s="255"/>
      <c r="AC180" s="255"/>
      <c r="AD180" s="255"/>
      <c r="AE180" s="255"/>
      <c r="AF180" s="255"/>
      <c r="AG180" s="255"/>
      <c r="AH180" s="255"/>
      <c r="AI180" s="255"/>
      <c r="AJ180" s="255"/>
      <c r="AK180" s="255"/>
      <c r="AL180" s="255"/>
      <c r="AM180" s="346"/>
      <c r="AN180" s="346"/>
      <c r="AO180" s="346"/>
      <c r="AP180" s="346"/>
      <c r="AQ180" s="346"/>
      <c r="AR180" s="346"/>
      <c r="AS180" s="346"/>
      <c r="AT180" s="346"/>
      <c r="AU180" s="346"/>
      <c r="AV180" s="346"/>
      <c r="AW180" s="346"/>
      <c r="AX180" s="346"/>
      <c r="AY180" s="346"/>
      <c r="AZ180" s="346"/>
      <c r="BA180" s="257"/>
    </row>
    <row r="181" spans="1:53" s="234" customFormat="1" ht="15" hidden="1" outlineLevel="1">
      <c r="A181" s="418">
        <v>8</v>
      </c>
      <c r="B181" s="245" t="s">
        <v>332</v>
      </c>
      <c r="C181" s="242" t="s">
        <v>323</v>
      </c>
      <c r="D181" s="246"/>
      <c r="E181" s="246"/>
      <c r="F181" s="246"/>
      <c r="G181" s="246"/>
      <c r="H181" s="246"/>
      <c r="I181" s="246"/>
      <c r="J181" s="246"/>
      <c r="K181" s="246"/>
      <c r="L181" s="246"/>
      <c r="M181" s="246"/>
      <c r="N181" s="246"/>
      <c r="O181" s="246"/>
      <c r="P181" s="246"/>
      <c r="Q181" s="246"/>
      <c r="R181" s="246"/>
      <c r="S181" s="246"/>
      <c r="T181" s="246"/>
      <c r="U181" s="242"/>
      <c r="V181" s="246"/>
      <c r="W181" s="246"/>
      <c r="X181" s="246"/>
      <c r="Y181" s="246"/>
      <c r="Z181" s="246"/>
      <c r="AA181" s="246"/>
      <c r="AB181" s="246"/>
      <c r="AC181" s="246"/>
      <c r="AD181" s="246"/>
      <c r="AE181" s="246"/>
      <c r="AF181" s="246"/>
      <c r="AG181" s="246"/>
      <c r="AH181" s="246"/>
      <c r="AI181" s="246"/>
      <c r="AJ181" s="246"/>
      <c r="AK181" s="246"/>
      <c r="AL181" s="246"/>
      <c r="AM181" s="344"/>
      <c r="AN181" s="344"/>
      <c r="AO181" s="344"/>
      <c r="AP181" s="344"/>
      <c r="AQ181" s="344"/>
      <c r="AR181" s="344"/>
      <c r="AS181" s="344"/>
      <c r="AT181" s="344"/>
      <c r="AU181" s="344"/>
      <c r="AV181" s="344"/>
      <c r="AW181" s="344"/>
      <c r="AX181" s="344"/>
      <c r="AY181" s="344"/>
      <c r="AZ181" s="344"/>
      <c r="BA181" s="247">
        <f>SUM(AM181:AZ181)</f>
        <v>0</v>
      </c>
    </row>
    <row r="182" spans="1:53" s="234" customFormat="1" ht="15" hidden="1" outlineLevel="1">
      <c r="A182" s="418"/>
      <c r="B182" s="245" t="s">
        <v>382</v>
      </c>
      <c r="C182" s="242" t="s">
        <v>325</v>
      </c>
      <c r="D182" s="246"/>
      <c r="E182" s="246"/>
      <c r="F182" s="246"/>
      <c r="G182" s="246"/>
      <c r="H182" s="246"/>
      <c r="I182" s="246"/>
      <c r="J182" s="246"/>
      <c r="K182" s="246"/>
      <c r="L182" s="246"/>
      <c r="M182" s="246"/>
      <c r="N182" s="246"/>
      <c r="O182" s="246"/>
      <c r="P182" s="246"/>
      <c r="Q182" s="246"/>
      <c r="R182" s="246"/>
      <c r="S182" s="246"/>
      <c r="T182" s="246"/>
      <c r="U182" s="242"/>
      <c r="V182" s="246"/>
      <c r="W182" s="246"/>
      <c r="X182" s="246"/>
      <c r="Y182" s="246"/>
      <c r="Z182" s="246"/>
      <c r="AA182" s="246"/>
      <c r="AB182" s="246"/>
      <c r="AC182" s="246"/>
      <c r="AD182" s="246"/>
      <c r="AE182" s="246"/>
      <c r="AF182" s="246"/>
      <c r="AG182" s="246"/>
      <c r="AH182" s="246"/>
      <c r="AI182" s="246"/>
      <c r="AJ182" s="246"/>
      <c r="AK182" s="246"/>
      <c r="AL182" s="246"/>
      <c r="AM182" s="345">
        <f>AM181</f>
        <v>0</v>
      </c>
      <c r="AN182" s="345">
        <f>AN181</f>
        <v>0</v>
      </c>
      <c r="AO182" s="345">
        <f t="shared" ref="AO182:AZ182" si="60">AO181</f>
        <v>0</v>
      </c>
      <c r="AP182" s="345">
        <f t="shared" si="60"/>
        <v>0</v>
      </c>
      <c r="AQ182" s="345">
        <f t="shared" si="60"/>
        <v>0</v>
      </c>
      <c r="AR182" s="345">
        <f t="shared" si="60"/>
        <v>0</v>
      </c>
      <c r="AS182" s="345">
        <f t="shared" si="60"/>
        <v>0</v>
      </c>
      <c r="AT182" s="345">
        <f t="shared" si="60"/>
        <v>0</v>
      </c>
      <c r="AU182" s="345">
        <f t="shared" si="60"/>
        <v>0</v>
      </c>
      <c r="AV182" s="345">
        <f t="shared" si="60"/>
        <v>0</v>
      </c>
      <c r="AW182" s="345">
        <f t="shared" si="60"/>
        <v>0</v>
      </c>
      <c r="AX182" s="345">
        <f t="shared" si="60"/>
        <v>0</v>
      </c>
      <c r="AY182" s="345">
        <f t="shared" si="60"/>
        <v>0</v>
      </c>
      <c r="AZ182" s="345">
        <f t="shared" si="60"/>
        <v>0</v>
      </c>
      <c r="BA182" s="414"/>
    </row>
    <row r="183" spans="1:53" s="234" customFormat="1" ht="15" hidden="1" outlineLevel="1">
      <c r="A183" s="418"/>
      <c r="B183" s="245"/>
      <c r="C183" s="256"/>
      <c r="D183" s="255"/>
      <c r="E183" s="255"/>
      <c r="F183" s="255"/>
      <c r="G183" s="255"/>
      <c r="H183" s="255"/>
      <c r="I183" s="255"/>
      <c r="J183" s="255"/>
      <c r="K183" s="255"/>
      <c r="L183" s="255"/>
      <c r="M183" s="255"/>
      <c r="N183" s="255"/>
      <c r="O183" s="255"/>
      <c r="P183" s="255"/>
      <c r="Q183" s="255"/>
      <c r="R183" s="255"/>
      <c r="S183" s="255"/>
      <c r="T183" s="255"/>
      <c r="U183" s="242"/>
      <c r="V183" s="255"/>
      <c r="W183" s="255"/>
      <c r="X183" s="255"/>
      <c r="Y183" s="255"/>
      <c r="Z183" s="255"/>
      <c r="AA183" s="255"/>
      <c r="AB183" s="255"/>
      <c r="AC183" s="255"/>
      <c r="AD183" s="255"/>
      <c r="AE183" s="255"/>
      <c r="AF183" s="255"/>
      <c r="AG183" s="255"/>
      <c r="AH183" s="255"/>
      <c r="AI183" s="255"/>
      <c r="AJ183" s="255"/>
      <c r="AK183" s="255"/>
      <c r="AL183" s="255"/>
      <c r="AM183" s="346"/>
      <c r="AN183" s="346"/>
      <c r="AO183" s="346"/>
      <c r="AP183" s="346"/>
      <c r="AQ183" s="346"/>
      <c r="AR183" s="346"/>
      <c r="AS183" s="346"/>
      <c r="AT183" s="346"/>
      <c r="AU183" s="346"/>
      <c r="AV183" s="346"/>
      <c r="AW183" s="346"/>
      <c r="AX183" s="346"/>
      <c r="AY183" s="346"/>
      <c r="AZ183" s="346"/>
      <c r="BA183" s="257"/>
    </row>
    <row r="184" spans="1:53" ht="15" hidden="1" outlineLevel="1">
      <c r="A184" s="418">
        <v>9</v>
      </c>
      <c r="B184" s="245" t="s">
        <v>333</v>
      </c>
      <c r="C184" s="242" t="s">
        <v>323</v>
      </c>
      <c r="D184" s="246"/>
      <c r="E184" s="246"/>
      <c r="F184" s="246"/>
      <c r="G184" s="246"/>
      <c r="H184" s="246"/>
      <c r="I184" s="246"/>
      <c r="J184" s="246"/>
      <c r="K184" s="246"/>
      <c r="L184" s="246"/>
      <c r="M184" s="246"/>
      <c r="N184" s="246"/>
      <c r="O184" s="246"/>
      <c r="P184" s="246"/>
      <c r="Q184" s="246"/>
      <c r="R184" s="246"/>
      <c r="S184" s="246"/>
      <c r="T184" s="246"/>
      <c r="U184" s="242"/>
      <c r="V184" s="246"/>
      <c r="W184" s="246"/>
      <c r="X184" s="246"/>
      <c r="Y184" s="246"/>
      <c r="Z184" s="246"/>
      <c r="AA184" s="246"/>
      <c r="AB184" s="246"/>
      <c r="AC184" s="246"/>
      <c r="AD184" s="246"/>
      <c r="AE184" s="246"/>
      <c r="AF184" s="246"/>
      <c r="AG184" s="246"/>
      <c r="AH184" s="246"/>
      <c r="AI184" s="246"/>
      <c r="AJ184" s="246"/>
      <c r="AK184" s="246"/>
      <c r="AL184" s="246"/>
      <c r="AM184" s="344"/>
      <c r="AN184" s="344"/>
      <c r="AO184" s="344"/>
      <c r="AP184" s="344"/>
      <c r="AQ184" s="344"/>
      <c r="AR184" s="344"/>
      <c r="AS184" s="344"/>
      <c r="AT184" s="344"/>
      <c r="AU184" s="344"/>
      <c r="AV184" s="344"/>
      <c r="AW184" s="344"/>
      <c r="AX184" s="344"/>
      <c r="AY184" s="344"/>
      <c r="AZ184" s="344"/>
      <c r="BA184" s="247">
        <f>SUM(AM184:AZ184)</f>
        <v>0</v>
      </c>
    </row>
    <row r="185" spans="1:53" ht="15" hidden="1" outlineLevel="1">
      <c r="B185" s="245" t="s">
        <v>382</v>
      </c>
      <c r="C185" s="242" t="s">
        <v>325</v>
      </c>
      <c r="D185" s="246"/>
      <c r="E185" s="246"/>
      <c r="F185" s="246"/>
      <c r="G185" s="246"/>
      <c r="H185" s="246"/>
      <c r="I185" s="246"/>
      <c r="J185" s="246"/>
      <c r="K185" s="246"/>
      <c r="L185" s="246"/>
      <c r="M185" s="246"/>
      <c r="N185" s="246"/>
      <c r="O185" s="246"/>
      <c r="P185" s="246"/>
      <c r="Q185" s="246"/>
      <c r="R185" s="246"/>
      <c r="S185" s="246"/>
      <c r="T185" s="246"/>
      <c r="U185" s="242"/>
      <c r="V185" s="246"/>
      <c r="W185" s="246"/>
      <c r="X185" s="246"/>
      <c r="Y185" s="246"/>
      <c r="Z185" s="246"/>
      <c r="AA185" s="246"/>
      <c r="AB185" s="246"/>
      <c r="AC185" s="246"/>
      <c r="AD185" s="246"/>
      <c r="AE185" s="246"/>
      <c r="AF185" s="246"/>
      <c r="AG185" s="246"/>
      <c r="AH185" s="246"/>
      <c r="AI185" s="246"/>
      <c r="AJ185" s="246"/>
      <c r="AK185" s="246"/>
      <c r="AL185" s="246"/>
      <c r="AM185" s="345">
        <f>AM184</f>
        <v>0</v>
      </c>
      <c r="AN185" s="345">
        <f>AN184</f>
        <v>0</v>
      </c>
      <c r="AO185" s="345">
        <f t="shared" ref="AO185:AZ185" si="61">AO184</f>
        <v>0</v>
      </c>
      <c r="AP185" s="345">
        <f t="shared" si="61"/>
        <v>0</v>
      </c>
      <c r="AQ185" s="345">
        <f t="shared" si="61"/>
        <v>0</v>
      </c>
      <c r="AR185" s="345">
        <f t="shared" si="61"/>
        <v>0</v>
      </c>
      <c r="AS185" s="345">
        <f t="shared" si="61"/>
        <v>0</v>
      </c>
      <c r="AT185" s="345">
        <f t="shared" si="61"/>
        <v>0</v>
      </c>
      <c r="AU185" s="345">
        <f t="shared" si="61"/>
        <v>0</v>
      </c>
      <c r="AV185" s="345">
        <f t="shared" si="61"/>
        <v>0</v>
      </c>
      <c r="AW185" s="345">
        <f t="shared" si="61"/>
        <v>0</v>
      </c>
      <c r="AX185" s="345">
        <f t="shared" si="61"/>
        <v>0</v>
      </c>
      <c r="AY185" s="345">
        <f t="shared" si="61"/>
        <v>0</v>
      </c>
      <c r="AZ185" s="345">
        <f t="shared" si="61"/>
        <v>0</v>
      </c>
      <c r="BA185" s="414"/>
    </row>
    <row r="186" spans="1:53" ht="15" hidden="1" outlineLevel="1">
      <c r="B186" s="258"/>
      <c r="C186" s="259"/>
      <c r="D186" s="242"/>
      <c r="E186" s="242"/>
      <c r="F186" s="242"/>
      <c r="G186" s="242"/>
      <c r="H186" s="242"/>
      <c r="I186" s="242"/>
      <c r="J186" s="242"/>
      <c r="K186" s="242"/>
      <c r="L186" s="242"/>
      <c r="M186" s="242"/>
      <c r="N186" s="242"/>
      <c r="O186" s="242"/>
      <c r="P186" s="242"/>
      <c r="Q186" s="242"/>
      <c r="R186" s="242"/>
      <c r="S186" s="242"/>
      <c r="T186" s="242"/>
      <c r="U186" s="242"/>
      <c r="V186" s="242"/>
      <c r="W186" s="242"/>
      <c r="X186" s="242"/>
      <c r="Y186" s="242"/>
      <c r="Z186" s="242"/>
      <c r="AA186" s="242"/>
      <c r="AB186" s="242"/>
      <c r="AC186" s="242"/>
      <c r="AD186" s="242"/>
      <c r="AE186" s="242"/>
      <c r="AF186" s="242"/>
      <c r="AG186" s="242"/>
      <c r="AH186" s="242"/>
      <c r="AI186" s="242"/>
      <c r="AJ186" s="242"/>
      <c r="AK186" s="242"/>
      <c r="AL186" s="242"/>
      <c r="AM186" s="346"/>
      <c r="AN186" s="346"/>
      <c r="AO186" s="346"/>
      <c r="AP186" s="346"/>
      <c r="AQ186" s="346"/>
      <c r="AR186" s="346"/>
      <c r="AS186" s="346"/>
      <c r="AT186" s="346"/>
      <c r="AU186" s="346"/>
      <c r="AV186" s="346"/>
      <c r="AW186" s="346"/>
      <c r="AX186" s="346"/>
      <c r="AY186" s="346"/>
      <c r="AZ186" s="346"/>
      <c r="BA186" s="257"/>
    </row>
    <row r="187" spans="1:53" ht="15.6" hidden="1" outlineLevel="1">
      <c r="A187" s="419"/>
      <c r="B187" s="239" t="s">
        <v>334</v>
      </c>
      <c r="C187" s="240"/>
      <c r="D187" s="240"/>
      <c r="E187" s="240"/>
      <c r="F187" s="240"/>
      <c r="G187" s="240"/>
      <c r="H187" s="240"/>
      <c r="I187" s="240"/>
      <c r="J187" s="240"/>
      <c r="K187" s="240"/>
      <c r="L187" s="240"/>
      <c r="M187" s="240"/>
      <c r="N187" s="240"/>
      <c r="O187" s="240"/>
      <c r="P187" s="240"/>
      <c r="Q187" s="240"/>
      <c r="R187" s="240"/>
      <c r="S187" s="240"/>
      <c r="T187" s="240"/>
      <c r="U187" s="242"/>
      <c r="V187" s="240"/>
      <c r="W187" s="240"/>
      <c r="X187" s="240"/>
      <c r="Y187" s="240"/>
      <c r="Z187" s="240"/>
      <c r="AA187" s="240"/>
      <c r="AB187" s="240"/>
      <c r="AC187" s="240"/>
      <c r="AD187" s="240"/>
      <c r="AE187" s="240"/>
      <c r="AF187" s="240"/>
      <c r="AG187" s="240"/>
      <c r="AH187" s="240"/>
      <c r="AI187" s="240"/>
      <c r="AJ187" s="240"/>
      <c r="AK187" s="240"/>
      <c r="AL187" s="240"/>
      <c r="AM187" s="348"/>
      <c r="AN187" s="348"/>
      <c r="AO187" s="348"/>
      <c r="AP187" s="348"/>
      <c r="AQ187" s="348"/>
      <c r="AR187" s="348"/>
      <c r="AS187" s="348"/>
      <c r="AT187" s="348"/>
      <c r="AU187" s="348"/>
      <c r="AV187" s="348"/>
      <c r="AW187" s="348"/>
      <c r="AX187" s="348"/>
      <c r="AY187" s="348"/>
      <c r="AZ187" s="348"/>
      <c r="BA187" s="243"/>
    </row>
    <row r="188" spans="1:53" ht="15" hidden="1" outlineLevel="1">
      <c r="A188" s="418">
        <v>10</v>
      </c>
      <c r="B188" s="260" t="s">
        <v>335</v>
      </c>
      <c r="C188" s="242" t="s">
        <v>323</v>
      </c>
      <c r="D188" s="246"/>
      <c r="E188" s="246"/>
      <c r="F188" s="246"/>
      <c r="G188" s="246"/>
      <c r="H188" s="246"/>
      <c r="I188" s="246"/>
      <c r="J188" s="246"/>
      <c r="K188" s="246"/>
      <c r="L188" s="246"/>
      <c r="M188" s="246"/>
      <c r="N188" s="246"/>
      <c r="O188" s="246"/>
      <c r="P188" s="246"/>
      <c r="Q188" s="246"/>
      <c r="R188" s="246"/>
      <c r="S188" s="246"/>
      <c r="T188" s="246"/>
      <c r="U188" s="246">
        <v>12</v>
      </c>
      <c r="V188" s="246"/>
      <c r="W188" s="246"/>
      <c r="X188" s="246"/>
      <c r="Y188" s="246"/>
      <c r="Z188" s="246"/>
      <c r="AA188" s="246"/>
      <c r="AB188" s="246"/>
      <c r="AC188" s="246"/>
      <c r="AD188" s="246"/>
      <c r="AE188" s="246"/>
      <c r="AF188" s="246"/>
      <c r="AG188" s="246"/>
      <c r="AH188" s="246"/>
      <c r="AI188" s="246"/>
      <c r="AJ188" s="246"/>
      <c r="AK188" s="246"/>
      <c r="AL188" s="246"/>
      <c r="AM188" s="385"/>
      <c r="AN188" s="387"/>
      <c r="AO188" s="387"/>
      <c r="AP188" s="349"/>
      <c r="AQ188" s="349"/>
      <c r="AR188" s="349"/>
      <c r="AS188" s="349"/>
      <c r="AT188" s="349"/>
      <c r="AU188" s="349"/>
      <c r="AV188" s="349"/>
      <c r="AW188" s="349"/>
      <c r="AX188" s="349"/>
      <c r="AY188" s="349"/>
      <c r="AZ188" s="349"/>
      <c r="BA188" s="247">
        <f>SUM(AM188:AZ188)</f>
        <v>0</v>
      </c>
    </row>
    <row r="189" spans="1:53" ht="15" hidden="1" outlineLevel="1">
      <c r="B189" s="245" t="s">
        <v>382</v>
      </c>
      <c r="C189" s="242" t="s">
        <v>325</v>
      </c>
      <c r="D189" s="246"/>
      <c r="E189" s="246"/>
      <c r="F189" s="246"/>
      <c r="G189" s="246"/>
      <c r="H189" s="246"/>
      <c r="I189" s="246"/>
      <c r="J189" s="246"/>
      <c r="K189" s="246"/>
      <c r="L189" s="246"/>
      <c r="M189" s="246"/>
      <c r="N189" s="246"/>
      <c r="O189" s="246"/>
      <c r="P189" s="246"/>
      <c r="Q189" s="246"/>
      <c r="R189" s="246"/>
      <c r="S189" s="246"/>
      <c r="T189" s="246"/>
      <c r="U189" s="246">
        <f>U188</f>
        <v>12</v>
      </c>
      <c r="V189" s="246"/>
      <c r="W189" s="246"/>
      <c r="X189" s="246"/>
      <c r="Y189" s="246"/>
      <c r="Z189" s="246"/>
      <c r="AA189" s="246"/>
      <c r="AB189" s="246"/>
      <c r="AC189" s="246"/>
      <c r="AD189" s="246"/>
      <c r="AE189" s="246"/>
      <c r="AF189" s="246"/>
      <c r="AG189" s="246"/>
      <c r="AH189" s="246"/>
      <c r="AI189" s="246"/>
      <c r="AJ189" s="246"/>
      <c r="AK189" s="246"/>
      <c r="AL189" s="246"/>
      <c r="AM189" s="345">
        <f>AM188</f>
        <v>0</v>
      </c>
      <c r="AN189" s="345">
        <f>AN188</f>
        <v>0</v>
      </c>
      <c r="AO189" s="345">
        <f t="shared" ref="AO189:AZ189" si="62">AO188</f>
        <v>0</v>
      </c>
      <c r="AP189" s="345">
        <f t="shared" si="62"/>
        <v>0</v>
      </c>
      <c r="AQ189" s="345">
        <f t="shared" si="62"/>
        <v>0</v>
      </c>
      <c r="AR189" s="345">
        <f t="shared" si="62"/>
        <v>0</v>
      </c>
      <c r="AS189" s="345">
        <f t="shared" si="62"/>
        <v>0</v>
      </c>
      <c r="AT189" s="345">
        <f t="shared" si="62"/>
        <v>0</v>
      </c>
      <c r="AU189" s="345">
        <f t="shared" si="62"/>
        <v>0</v>
      </c>
      <c r="AV189" s="345">
        <f t="shared" si="62"/>
        <v>0</v>
      </c>
      <c r="AW189" s="345">
        <f t="shared" si="62"/>
        <v>0</v>
      </c>
      <c r="AX189" s="345">
        <f t="shared" si="62"/>
        <v>0</v>
      </c>
      <c r="AY189" s="345">
        <f t="shared" si="62"/>
        <v>0</v>
      </c>
      <c r="AZ189" s="345">
        <f t="shared" si="62"/>
        <v>0</v>
      </c>
      <c r="BA189" s="414"/>
    </row>
    <row r="190" spans="1:53" ht="15" hidden="1" outlineLevel="1">
      <c r="B190" s="260"/>
      <c r="C190" s="262"/>
      <c r="D190" s="242"/>
      <c r="E190" s="242"/>
      <c r="F190" s="242"/>
      <c r="G190" s="242"/>
      <c r="H190" s="242"/>
      <c r="I190" s="242"/>
      <c r="J190" s="242"/>
      <c r="K190" s="242"/>
      <c r="L190" s="242"/>
      <c r="M190" s="242"/>
      <c r="N190" s="242"/>
      <c r="O190" s="242"/>
      <c r="P190" s="242"/>
      <c r="Q190" s="242"/>
      <c r="R190" s="242"/>
      <c r="S190" s="242"/>
      <c r="T190" s="242"/>
      <c r="U190" s="242"/>
      <c r="V190" s="242"/>
      <c r="W190" s="242"/>
      <c r="X190" s="242"/>
      <c r="Y190" s="242"/>
      <c r="Z190" s="242"/>
      <c r="AA190" s="242"/>
      <c r="AB190" s="242"/>
      <c r="AC190" s="242"/>
      <c r="AD190" s="242"/>
      <c r="AE190" s="242"/>
      <c r="AF190" s="242"/>
      <c r="AG190" s="242"/>
      <c r="AH190" s="242"/>
      <c r="AI190" s="242"/>
      <c r="AJ190" s="242"/>
      <c r="AK190" s="242"/>
      <c r="AL190" s="242"/>
      <c r="AM190" s="350"/>
      <c r="AN190" s="350"/>
      <c r="AO190" s="350"/>
      <c r="AP190" s="350"/>
      <c r="AQ190" s="350"/>
      <c r="AR190" s="350"/>
      <c r="AS190" s="350"/>
      <c r="AT190" s="350"/>
      <c r="AU190" s="350"/>
      <c r="AV190" s="350"/>
      <c r="AW190" s="350"/>
      <c r="AX190" s="350"/>
      <c r="AY190" s="350"/>
      <c r="AZ190" s="350"/>
      <c r="BA190" s="263"/>
    </row>
    <row r="191" spans="1:53" ht="15" hidden="1" outlineLevel="1">
      <c r="A191" s="418">
        <v>11</v>
      </c>
      <c r="B191" s="264" t="s">
        <v>336</v>
      </c>
      <c r="C191" s="242" t="s">
        <v>323</v>
      </c>
      <c r="D191" s="246"/>
      <c r="E191" s="246"/>
      <c r="F191" s="246"/>
      <c r="G191" s="246"/>
      <c r="H191" s="246"/>
      <c r="I191" s="246"/>
      <c r="J191" s="246"/>
      <c r="K191" s="246"/>
      <c r="L191" s="246"/>
      <c r="M191" s="246"/>
      <c r="N191" s="246"/>
      <c r="O191" s="246"/>
      <c r="P191" s="246"/>
      <c r="Q191" s="246"/>
      <c r="R191" s="246"/>
      <c r="S191" s="246"/>
      <c r="T191" s="246"/>
      <c r="U191" s="246">
        <v>12</v>
      </c>
      <c r="V191" s="246"/>
      <c r="W191" s="246"/>
      <c r="X191" s="246"/>
      <c r="Y191" s="246"/>
      <c r="Z191" s="246"/>
      <c r="AA191" s="246"/>
      <c r="AB191" s="246"/>
      <c r="AC191" s="246"/>
      <c r="AD191" s="246"/>
      <c r="AE191" s="246"/>
      <c r="AF191" s="246"/>
      <c r="AG191" s="246"/>
      <c r="AH191" s="246"/>
      <c r="AI191" s="246"/>
      <c r="AJ191" s="246"/>
      <c r="AK191" s="246"/>
      <c r="AL191" s="246"/>
      <c r="AM191" s="349"/>
      <c r="AN191" s="387"/>
      <c r="AO191" s="349"/>
      <c r="AP191" s="349"/>
      <c r="AQ191" s="349"/>
      <c r="AR191" s="349"/>
      <c r="AS191" s="349"/>
      <c r="AT191" s="349"/>
      <c r="AU191" s="349"/>
      <c r="AV191" s="349"/>
      <c r="AW191" s="349"/>
      <c r="AX191" s="349"/>
      <c r="AY191" s="349"/>
      <c r="AZ191" s="349"/>
      <c r="BA191" s="247">
        <f>SUM(AM191:AZ191)</f>
        <v>0</v>
      </c>
    </row>
    <row r="192" spans="1:53" ht="15" hidden="1" outlineLevel="1">
      <c r="B192" s="245" t="s">
        <v>382</v>
      </c>
      <c r="C192" s="242" t="s">
        <v>325</v>
      </c>
      <c r="D192" s="246"/>
      <c r="E192" s="246"/>
      <c r="F192" s="246"/>
      <c r="G192" s="246"/>
      <c r="H192" s="246"/>
      <c r="I192" s="246"/>
      <c r="J192" s="246"/>
      <c r="K192" s="246"/>
      <c r="L192" s="246"/>
      <c r="M192" s="246"/>
      <c r="N192" s="246"/>
      <c r="O192" s="246"/>
      <c r="P192" s="246"/>
      <c r="Q192" s="246"/>
      <c r="R192" s="246"/>
      <c r="S192" s="246"/>
      <c r="T192" s="246"/>
      <c r="U192" s="246">
        <f>U191</f>
        <v>12</v>
      </c>
      <c r="V192" s="246"/>
      <c r="W192" s="246"/>
      <c r="X192" s="246"/>
      <c r="Y192" s="246"/>
      <c r="Z192" s="246"/>
      <c r="AA192" s="246"/>
      <c r="AB192" s="246"/>
      <c r="AC192" s="246"/>
      <c r="AD192" s="246"/>
      <c r="AE192" s="246"/>
      <c r="AF192" s="246"/>
      <c r="AG192" s="246"/>
      <c r="AH192" s="246"/>
      <c r="AI192" s="246"/>
      <c r="AJ192" s="246"/>
      <c r="AK192" s="246"/>
      <c r="AL192" s="246"/>
      <c r="AM192" s="345">
        <f>AM191</f>
        <v>0</v>
      </c>
      <c r="AN192" s="345">
        <f>AN191</f>
        <v>0</v>
      </c>
      <c r="AO192" s="345">
        <f t="shared" ref="AO192:AZ192" si="63">AO191</f>
        <v>0</v>
      </c>
      <c r="AP192" s="345">
        <f t="shared" si="63"/>
        <v>0</v>
      </c>
      <c r="AQ192" s="345">
        <f t="shared" si="63"/>
        <v>0</v>
      </c>
      <c r="AR192" s="345">
        <f t="shared" si="63"/>
        <v>0</v>
      </c>
      <c r="AS192" s="345">
        <f t="shared" si="63"/>
        <v>0</v>
      </c>
      <c r="AT192" s="345">
        <f t="shared" si="63"/>
        <v>0</v>
      </c>
      <c r="AU192" s="345">
        <f t="shared" si="63"/>
        <v>0</v>
      </c>
      <c r="AV192" s="345">
        <f t="shared" si="63"/>
        <v>0</v>
      </c>
      <c r="AW192" s="345">
        <f t="shared" si="63"/>
        <v>0</v>
      </c>
      <c r="AX192" s="345">
        <f t="shared" si="63"/>
        <v>0</v>
      </c>
      <c r="AY192" s="345">
        <f t="shared" si="63"/>
        <v>0</v>
      </c>
      <c r="AZ192" s="345">
        <f t="shared" si="63"/>
        <v>0</v>
      </c>
      <c r="BA192" s="414"/>
    </row>
    <row r="193" spans="1:53" ht="15" hidden="1" outlineLevel="1">
      <c r="B193" s="264"/>
      <c r="C193" s="262"/>
      <c r="D193" s="242"/>
      <c r="E193" s="242"/>
      <c r="F193" s="242"/>
      <c r="G193" s="242"/>
      <c r="H193" s="242"/>
      <c r="I193" s="242"/>
      <c r="J193" s="242"/>
      <c r="K193" s="242"/>
      <c r="L193" s="242"/>
      <c r="M193" s="242"/>
      <c r="N193" s="242"/>
      <c r="O193" s="242"/>
      <c r="P193" s="242"/>
      <c r="Q193" s="242"/>
      <c r="R193" s="242"/>
      <c r="S193" s="242"/>
      <c r="T193" s="242"/>
      <c r="U193" s="242"/>
      <c r="V193" s="242"/>
      <c r="W193" s="242"/>
      <c r="X193" s="242"/>
      <c r="Y193" s="242"/>
      <c r="Z193" s="242"/>
      <c r="AA193" s="242"/>
      <c r="AB193" s="242"/>
      <c r="AC193" s="242"/>
      <c r="AD193" s="242"/>
      <c r="AE193" s="242"/>
      <c r="AF193" s="242"/>
      <c r="AG193" s="242"/>
      <c r="AH193" s="242"/>
      <c r="AI193" s="242"/>
      <c r="AJ193" s="242"/>
      <c r="AK193" s="242"/>
      <c r="AL193" s="242"/>
      <c r="AM193" s="350"/>
      <c r="AN193" s="351"/>
      <c r="AO193" s="350"/>
      <c r="AP193" s="350"/>
      <c r="AQ193" s="350"/>
      <c r="AR193" s="350"/>
      <c r="AS193" s="350"/>
      <c r="AT193" s="350"/>
      <c r="AU193" s="350"/>
      <c r="AV193" s="350"/>
      <c r="AW193" s="350"/>
      <c r="AX193" s="350"/>
      <c r="AY193" s="350"/>
      <c r="AZ193" s="350"/>
      <c r="BA193" s="263"/>
    </row>
    <row r="194" spans="1:53" ht="15" hidden="1" outlineLevel="1">
      <c r="A194" s="418">
        <v>12</v>
      </c>
      <c r="B194" s="264" t="s">
        <v>337</v>
      </c>
      <c r="C194" s="242" t="s">
        <v>323</v>
      </c>
      <c r="D194" s="246"/>
      <c r="E194" s="246"/>
      <c r="F194" s="246"/>
      <c r="G194" s="246"/>
      <c r="H194" s="246"/>
      <c r="I194" s="246"/>
      <c r="J194" s="246"/>
      <c r="K194" s="246"/>
      <c r="L194" s="246"/>
      <c r="M194" s="246"/>
      <c r="N194" s="246"/>
      <c r="O194" s="246"/>
      <c r="P194" s="246"/>
      <c r="Q194" s="246"/>
      <c r="R194" s="246"/>
      <c r="S194" s="246"/>
      <c r="T194" s="246"/>
      <c r="U194" s="246">
        <v>3</v>
      </c>
      <c r="V194" s="246"/>
      <c r="W194" s="246"/>
      <c r="X194" s="246"/>
      <c r="Y194" s="246"/>
      <c r="Z194" s="246"/>
      <c r="AA194" s="246"/>
      <c r="AB194" s="246"/>
      <c r="AC194" s="246"/>
      <c r="AD194" s="246"/>
      <c r="AE194" s="246"/>
      <c r="AF194" s="246"/>
      <c r="AG194" s="246"/>
      <c r="AH194" s="246"/>
      <c r="AI194" s="246"/>
      <c r="AJ194" s="246"/>
      <c r="AK194" s="246"/>
      <c r="AL194" s="246"/>
      <c r="AM194" s="349"/>
      <c r="AN194" s="349"/>
      <c r="AO194" s="349"/>
      <c r="AP194" s="349"/>
      <c r="AQ194" s="349"/>
      <c r="AR194" s="349"/>
      <c r="AS194" s="349"/>
      <c r="AT194" s="349"/>
      <c r="AU194" s="349"/>
      <c r="AV194" s="349"/>
      <c r="AW194" s="349"/>
      <c r="AX194" s="349"/>
      <c r="AY194" s="349"/>
      <c r="AZ194" s="349"/>
      <c r="BA194" s="247">
        <f>SUM(AM194:AZ194)</f>
        <v>0</v>
      </c>
    </row>
    <row r="195" spans="1:53" ht="15" hidden="1" outlineLevel="1">
      <c r="B195" s="245" t="s">
        <v>382</v>
      </c>
      <c r="C195" s="242" t="s">
        <v>325</v>
      </c>
      <c r="D195" s="246"/>
      <c r="E195" s="246"/>
      <c r="F195" s="246"/>
      <c r="G195" s="246"/>
      <c r="H195" s="246"/>
      <c r="I195" s="246"/>
      <c r="J195" s="246"/>
      <c r="K195" s="246"/>
      <c r="L195" s="246"/>
      <c r="M195" s="246"/>
      <c r="N195" s="246"/>
      <c r="O195" s="246"/>
      <c r="P195" s="246"/>
      <c r="Q195" s="246"/>
      <c r="R195" s="246"/>
      <c r="S195" s="246"/>
      <c r="T195" s="246"/>
      <c r="U195" s="246">
        <f>U194</f>
        <v>3</v>
      </c>
      <c r="V195" s="246"/>
      <c r="W195" s="246"/>
      <c r="X195" s="246"/>
      <c r="Y195" s="246"/>
      <c r="Z195" s="246"/>
      <c r="AA195" s="246"/>
      <c r="AB195" s="246"/>
      <c r="AC195" s="246"/>
      <c r="AD195" s="246"/>
      <c r="AE195" s="246"/>
      <c r="AF195" s="246"/>
      <c r="AG195" s="246"/>
      <c r="AH195" s="246"/>
      <c r="AI195" s="246"/>
      <c r="AJ195" s="246"/>
      <c r="AK195" s="246"/>
      <c r="AL195" s="246"/>
      <c r="AM195" s="345">
        <f>AM194</f>
        <v>0</v>
      </c>
      <c r="AN195" s="345">
        <f>AN194</f>
        <v>0</v>
      </c>
      <c r="AO195" s="345">
        <f t="shared" ref="AO195:AZ195" si="64">AO194</f>
        <v>0</v>
      </c>
      <c r="AP195" s="345">
        <f t="shared" si="64"/>
        <v>0</v>
      </c>
      <c r="AQ195" s="345">
        <f t="shared" si="64"/>
        <v>0</v>
      </c>
      <c r="AR195" s="345">
        <f t="shared" si="64"/>
        <v>0</v>
      </c>
      <c r="AS195" s="345">
        <f t="shared" si="64"/>
        <v>0</v>
      </c>
      <c r="AT195" s="345">
        <f t="shared" si="64"/>
        <v>0</v>
      </c>
      <c r="AU195" s="345">
        <f t="shared" si="64"/>
        <v>0</v>
      </c>
      <c r="AV195" s="345">
        <f t="shared" si="64"/>
        <v>0</v>
      </c>
      <c r="AW195" s="345">
        <f t="shared" si="64"/>
        <v>0</v>
      </c>
      <c r="AX195" s="345">
        <f t="shared" si="64"/>
        <v>0</v>
      </c>
      <c r="AY195" s="345">
        <f t="shared" si="64"/>
        <v>0</v>
      </c>
      <c r="AZ195" s="345">
        <f t="shared" si="64"/>
        <v>0</v>
      </c>
      <c r="BA195" s="414"/>
    </row>
    <row r="196" spans="1:53" ht="15" hidden="1" outlineLevel="1">
      <c r="B196" s="264"/>
      <c r="C196" s="262"/>
      <c r="D196" s="266"/>
      <c r="E196" s="266"/>
      <c r="F196" s="266"/>
      <c r="G196" s="266"/>
      <c r="H196" s="266"/>
      <c r="I196" s="266"/>
      <c r="J196" s="266"/>
      <c r="K196" s="266"/>
      <c r="L196" s="266"/>
      <c r="M196" s="266"/>
      <c r="N196" s="266"/>
      <c r="O196" s="266"/>
      <c r="P196" s="266"/>
      <c r="Q196" s="266"/>
      <c r="R196" s="266"/>
      <c r="S196" s="266"/>
      <c r="T196" s="266"/>
      <c r="U196" s="242"/>
      <c r="V196" s="266"/>
      <c r="W196" s="266"/>
      <c r="X196" s="266"/>
      <c r="Y196" s="266"/>
      <c r="Z196" s="266"/>
      <c r="AA196" s="266"/>
      <c r="AB196" s="266"/>
      <c r="AC196" s="266"/>
      <c r="AD196" s="266"/>
      <c r="AE196" s="266"/>
      <c r="AF196" s="266"/>
      <c r="AG196" s="266"/>
      <c r="AH196" s="266"/>
      <c r="AI196" s="266"/>
      <c r="AJ196" s="266"/>
      <c r="AK196" s="266"/>
      <c r="AL196" s="266"/>
      <c r="AM196" s="350"/>
      <c r="AN196" s="351"/>
      <c r="AO196" s="350"/>
      <c r="AP196" s="350"/>
      <c r="AQ196" s="350"/>
      <c r="AR196" s="350"/>
      <c r="AS196" s="350"/>
      <c r="AT196" s="350"/>
      <c r="AU196" s="350"/>
      <c r="AV196" s="350"/>
      <c r="AW196" s="350"/>
      <c r="AX196" s="350"/>
      <c r="AY196" s="350"/>
      <c r="AZ196" s="350"/>
      <c r="BA196" s="263"/>
    </row>
    <row r="197" spans="1:53" ht="15" hidden="1" outlineLevel="1">
      <c r="A197" s="418">
        <v>13</v>
      </c>
      <c r="B197" s="264" t="s">
        <v>338</v>
      </c>
      <c r="C197" s="242" t="s">
        <v>323</v>
      </c>
      <c r="D197" s="246"/>
      <c r="E197" s="246"/>
      <c r="F197" s="246"/>
      <c r="G197" s="246"/>
      <c r="H197" s="246"/>
      <c r="I197" s="246"/>
      <c r="J197" s="246"/>
      <c r="K197" s="246"/>
      <c r="L197" s="246"/>
      <c r="M197" s="246"/>
      <c r="N197" s="246"/>
      <c r="O197" s="246"/>
      <c r="P197" s="246"/>
      <c r="Q197" s="246"/>
      <c r="R197" s="246"/>
      <c r="S197" s="246"/>
      <c r="T197" s="246"/>
      <c r="U197" s="246">
        <v>12</v>
      </c>
      <c r="V197" s="246"/>
      <c r="W197" s="246"/>
      <c r="X197" s="246"/>
      <c r="Y197" s="246"/>
      <c r="Z197" s="246"/>
      <c r="AA197" s="246"/>
      <c r="AB197" s="246"/>
      <c r="AC197" s="246"/>
      <c r="AD197" s="246"/>
      <c r="AE197" s="246"/>
      <c r="AF197" s="246"/>
      <c r="AG197" s="246"/>
      <c r="AH197" s="246"/>
      <c r="AI197" s="246"/>
      <c r="AJ197" s="246"/>
      <c r="AK197" s="246"/>
      <c r="AL197" s="246"/>
      <c r="AM197" s="349"/>
      <c r="AN197" s="349"/>
      <c r="AO197" s="349"/>
      <c r="AP197" s="349"/>
      <c r="AQ197" s="349"/>
      <c r="AR197" s="349"/>
      <c r="AS197" s="349"/>
      <c r="AT197" s="349"/>
      <c r="AU197" s="349"/>
      <c r="AV197" s="349"/>
      <c r="AW197" s="349"/>
      <c r="AX197" s="349"/>
      <c r="AY197" s="349"/>
      <c r="AZ197" s="349"/>
      <c r="BA197" s="247">
        <f>SUM(AM197:AZ197)</f>
        <v>0</v>
      </c>
    </row>
    <row r="198" spans="1:53" ht="15" hidden="1" outlineLevel="1">
      <c r="B198" s="245" t="s">
        <v>382</v>
      </c>
      <c r="C198" s="242" t="s">
        <v>325</v>
      </c>
      <c r="D198" s="246"/>
      <c r="E198" s="246"/>
      <c r="F198" s="246"/>
      <c r="G198" s="246"/>
      <c r="H198" s="246"/>
      <c r="I198" s="246"/>
      <c r="J198" s="246"/>
      <c r="K198" s="246"/>
      <c r="L198" s="246"/>
      <c r="M198" s="246"/>
      <c r="N198" s="246"/>
      <c r="O198" s="246"/>
      <c r="P198" s="246"/>
      <c r="Q198" s="246"/>
      <c r="R198" s="246"/>
      <c r="S198" s="246"/>
      <c r="T198" s="246"/>
      <c r="U198" s="246">
        <f>U197</f>
        <v>12</v>
      </c>
      <c r="V198" s="246"/>
      <c r="W198" s="246"/>
      <c r="X198" s="246"/>
      <c r="Y198" s="246"/>
      <c r="Z198" s="246"/>
      <c r="AA198" s="246"/>
      <c r="AB198" s="246"/>
      <c r="AC198" s="246"/>
      <c r="AD198" s="246"/>
      <c r="AE198" s="246"/>
      <c r="AF198" s="246"/>
      <c r="AG198" s="246"/>
      <c r="AH198" s="246"/>
      <c r="AI198" s="246"/>
      <c r="AJ198" s="246"/>
      <c r="AK198" s="246"/>
      <c r="AL198" s="246"/>
      <c r="AM198" s="345">
        <f>AM197</f>
        <v>0</v>
      </c>
      <c r="AN198" s="345">
        <f>AN197</f>
        <v>0</v>
      </c>
      <c r="AO198" s="345">
        <f t="shared" ref="AO198:AZ198" si="65">AO197</f>
        <v>0</v>
      </c>
      <c r="AP198" s="345">
        <f t="shared" si="65"/>
        <v>0</v>
      </c>
      <c r="AQ198" s="345">
        <f t="shared" si="65"/>
        <v>0</v>
      </c>
      <c r="AR198" s="345">
        <f t="shared" si="65"/>
        <v>0</v>
      </c>
      <c r="AS198" s="345">
        <f t="shared" si="65"/>
        <v>0</v>
      </c>
      <c r="AT198" s="345">
        <f t="shared" si="65"/>
        <v>0</v>
      </c>
      <c r="AU198" s="345">
        <f t="shared" si="65"/>
        <v>0</v>
      </c>
      <c r="AV198" s="345">
        <f t="shared" si="65"/>
        <v>0</v>
      </c>
      <c r="AW198" s="345">
        <f t="shared" si="65"/>
        <v>0</v>
      </c>
      <c r="AX198" s="345">
        <f t="shared" si="65"/>
        <v>0</v>
      </c>
      <c r="AY198" s="345">
        <f t="shared" si="65"/>
        <v>0</v>
      </c>
      <c r="AZ198" s="345">
        <f t="shared" si="65"/>
        <v>0</v>
      </c>
      <c r="BA198" s="414"/>
    </row>
    <row r="199" spans="1:53" ht="15" hidden="1" outlineLevel="1">
      <c r="B199" s="264"/>
      <c r="C199" s="262"/>
      <c r="D199" s="266"/>
      <c r="E199" s="266"/>
      <c r="F199" s="266"/>
      <c r="G199" s="266"/>
      <c r="H199" s="266"/>
      <c r="I199" s="266"/>
      <c r="J199" s="266"/>
      <c r="K199" s="266"/>
      <c r="L199" s="266"/>
      <c r="M199" s="266"/>
      <c r="N199" s="266"/>
      <c r="O199" s="266"/>
      <c r="P199" s="266"/>
      <c r="Q199" s="266"/>
      <c r="R199" s="266"/>
      <c r="S199" s="266"/>
      <c r="T199" s="266"/>
      <c r="U199" s="242"/>
      <c r="V199" s="266"/>
      <c r="W199" s="266"/>
      <c r="X199" s="266"/>
      <c r="Y199" s="266"/>
      <c r="Z199" s="266"/>
      <c r="AA199" s="266"/>
      <c r="AB199" s="266"/>
      <c r="AC199" s="266"/>
      <c r="AD199" s="266"/>
      <c r="AE199" s="266"/>
      <c r="AF199" s="266"/>
      <c r="AG199" s="266"/>
      <c r="AH199" s="266"/>
      <c r="AI199" s="266"/>
      <c r="AJ199" s="266"/>
      <c r="AK199" s="266"/>
      <c r="AL199" s="266"/>
      <c r="AM199" s="350"/>
      <c r="AN199" s="350"/>
      <c r="AO199" s="350"/>
      <c r="AP199" s="350"/>
      <c r="AQ199" s="350"/>
      <c r="AR199" s="350"/>
      <c r="AS199" s="350"/>
      <c r="AT199" s="350"/>
      <c r="AU199" s="350"/>
      <c r="AV199" s="350"/>
      <c r="AW199" s="350"/>
      <c r="AX199" s="350"/>
      <c r="AY199" s="350"/>
      <c r="AZ199" s="350"/>
      <c r="BA199" s="263"/>
    </row>
    <row r="200" spans="1:53" ht="15" hidden="1" outlineLevel="1">
      <c r="A200" s="418">
        <v>14</v>
      </c>
      <c r="B200" s="264" t="s">
        <v>339</v>
      </c>
      <c r="C200" s="242" t="s">
        <v>323</v>
      </c>
      <c r="D200" s="246"/>
      <c r="E200" s="246"/>
      <c r="F200" s="246"/>
      <c r="G200" s="246"/>
      <c r="H200" s="246"/>
      <c r="I200" s="246"/>
      <c r="J200" s="246"/>
      <c r="K200" s="246"/>
      <c r="L200" s="246"/>
      <c r="M200" s="246"/>
      <c r="N200" s="246"/>
      <c r="O200" s="246"/>
      <c r="P200" s="246"/>
      <c r="Q200" s="246"/>
      <c r="R200" s="246"/>
      <c r="S200" s="246"/>
      <c r="T200" s="246"/>
      <c r="U200" s="246">
        <v>12</v>
      </c>
      <c r="V200" s="246"/>
      <c r="W200" s="246"/>
      <c r="X200" s="246"/>
      <c r="Y200" s="246"/>
      <c r="Z200" s="246"/>
      <c r="AA200" s="246"/>
      <c r="AB200" s="246"/>
      <c r="AC200" s="246"/>
      <c r="AD200" s="246"/>
      <c r="AE200" s="246"/>
      <c r="AF200" s="246"/>
      <c r="AG200" s="246"/>
      <c r="AH200" s="246"/>
      <c r="AI200" s="246"/>
      <c r="AJ200" s="246"/>
      <c r="AK200" s="246"/>
      <c r="AL200" s="246"/>
      <c r="AM200" s="349"/>
      <c r="AN200" s="349"/>
      <c r="AO200" s="349"/>
      <c r="AP200" s="349"/>
      <c r="AQ200" s="349"/>
      <c r="AR200" s="349"/>
      <c r="AS200" s="349"/>
      <c r="AT200" s="349"/>
      <c r="AU200" s="349"/>
      <c r="AV200" s="349"/>
      <c r="AW200" s="349"/>
      <c r="AX200" s="349"/>
      <c r="AY200" s="349"/>
      <c r="AZ200" s="349"/>
      <c r="BA200" s="247">
        <f>SUM(AM200:AZ200)</f>
        <v>0</v>
      </c>
    </row>
    <row r="201" spans="1:53" ht="15" hidden="1" outlineLevel="1">
      <c r="B201" s="245" t="s">
        <v>382</v>
      </c>
      <c r="C201" s="242" t="s">
        <v>325</v>
      </c>
      <c r="D201" s="246"/>
      <c r="E201" s="246"/>
      <c r="F201" s="246"/>
      <c r="G201" s="246"/>
      <c r="H201" s="246"/>
      <c r="I201" s="246"/>
      <c r="J201" s="246"/>
      <c r="K201" s="246"/>
      <c r="L201" s="246"/>
      <c r="M201" s="246"/>
      <c r="N201" s="246"/>
      <c r="O201" s="246"/>
      <c r="P201" s="246"/>
      <c r="Q201" s="246"/>
      <c r="R201" s="246"/>
      <c r="S201" s="246"/>
      <c r="T201" s="246"/>
      <c r="U201" s="246">
        <f>U200</f>
        <v>12</v>
      </c>
      <c r="V201" s="246"/>
      <c r="W201" s="246"/>
      <c r="X201" s="246"/>
      <c r="Y201" s="246"/>
      <c r="Z201" s="246"/>
      <c r="AA201" s="246"/>
      <c r="AB201" s="246"/>
      <c r="AC201" s="246"/>
      <c r="AD201" s="246"/>
      <c r="AE201" s="246"/>
      <c r="AF201" s="246"/>
      <c r="AG201" s="246"/>
      <c r="AH201" s="246"/>
      <c r="AI201" s="246"/>
      <c r="AJ201" s="246"/>
      <c r="AK201" s="246"/>
      <c r="AL201" s="246"/>
      <c r="AM201" s="345">
        <f>AM200</f>
        <v>0</v>
      </c>
      <c r="AN201" s="345">
        <f>AN200</f>
        <v>0</v>
      </c>
      <c r="AO201" s="345">
        <f t="shared" ref="AO201:AZ201" si="66">AO200</f>
        <v>0</v>
      </c>
      <c r="AP201" s="345">
        <f t="shared" si="66"/>
        <v>0</v>
      </c>
      <c r="AQ201" s="345">
        <f t="shared" si="66"/>
        <v>0</v>
      </c>
      <c r="AR201" s="345">
        <f t="shared" si="66"/>
        <v>0</v>
      </c>
      <c r="AS201" s="345">
        <f t="shared" si="66"/>
        <v>0</v>
      </c>
      <c r="AT201" s="345">
        <f t="shared" si="66"/>
        <v>0</v>
      </c>
      <c r="AU201" s="345">
        <f t="shared" si="66"/>
        <v>0</v>
      </c>
      <c r="AV201" s="345">
        <f t="shared" si="66"/>
        <v>0</v>
      </c>
      <c r="AW201" s="345">
        <f t="shared" si="66"/>
        <v>0</v>
      </c>
      <c r="AX201" s="345">
        <f t="shared" si="66"/>
        <v>0</v>
      </c>
      <c r="AY201" s="345">
        <f t="shared" si="66"/>
        <v>0</v>
      </c>
      <c r="AZ201" s="345">
        <f t="shared" si="66"/>
        <v>0</v>
      </c>
      <c r="BA201" s="414"/>
    </row>
    <row r="202" spans="1:53" ht="15" hidden="1" outlineLevel="1">
      <c r="B202" s="264"/>
      <c r="C202" s="262"/>
      <c r="D202" s="266"/>
      <c r="E202" s="266"/>
      <c r="F202" s="266"/>
      <c r="G202" s="266"/>
      <c r="H202" s="266"/>
      <c r="I202" s="266"/>
      <c r="J202" s="266"/>
      <c r="K202" s="266"/>
      <c r="L202" s="266"/>
      <c r="M202" s="266"/>
      <c r="N202" s="266"/>
      <c r="O202" s="266"/>
      <c r="P202" s="266"/>
      <c r="Q202" s="266"/>
      <c r="R202" s="266"/>
      <c r="S202" s="266"/>
      <c r="T202" s="266"/>
      <c r="U202" s="242"/>
      <c r="V202" s="266"/>
      <c r="W202" s="266"/>
      <c r="X202" s="266"/>
      <c r="Y202" s="266"/>
      <c r="Z202" s="266"/>
      <c r="AA202" s="266"/>
      <c r="AB202" s="266"/>
      <c r="AC202" s="266"/>
      <c r="AD202" s="266"/>
      <c r="AE202" s="266"/>
      <c r="AF202" s="266"/>
      <c r="AG202" s="266"/>
      <c r="AH202" s="266"/>
      <c r="AI202" s="266"/>
      <c r="AJ202" s="266"/>
      <c r="AK202" s="266"/>
      <c r="AL202" s="266"/>
      <c r="AM202" s="350"/>
      <c r="AN202" s="351"/>
      <c r="AO202" s="350"/>
      <c r="AP202" s="350"/>
      <c r="AQ202" s="350"/>
      <c r="AR202" s="350"/>
      <c r="AS202" s="350"/>
      <c r="AT202" s="350"/>
      <c r="AU202" s="350"/>
      <c r="AV202" s="350"/>
      <c r="AW202" s="350"/>
      <c r="AX202" s="350"/>
      <c r="AY202" s="350"/>
      <c r="AZ202" s="350"/>
      <c r="BA202" s="263"/>
    </row>
    <row r="203" spans="1:53" s="234" customFormat="1" ht="15" hidden="1" outlineLevel="1">
      <c r="A203" s="418">
        <v>15</v>
      </c>
      <c r="B203" s="264" t="s">
        <v>340</v>
      </c>
      <c r="C203" s="242" t="s">
        <v>323</v>
      </c>
      <c r="D203" s="246"/>
      <c r="E203" s="246"/>
      <c r="F203" s="246"/>
      <c r="G203" s="246"/>
      <c r="H203" s="246"/>
      <c r="I203" s="246"/>
      <c r="J203" s="246"/>
      <c r="K203" s="246"/>
      <c r="L203" s="246"/>
      <c r="M203" s="246"/>
      <c r="N203" s="246"/>
      <c r="O203" s="246"/>
      <c r="P203" s="246"/>
      <c r="Q203" s="246"/>
      <c r="R203" s="246"/>
      <c r="S203" s="246"/>
      <c r="T203" s="246"/>
      <c r="U203" s="242"/>
      <c r="V203" s="246"/>
      <c r="W203" s="246"/>
      <c r="X203" s="246"/>
      <c r="Y203" s="246"/>
      <c r="Z203" s="246"/>
      <c r="AA203" s="246"/>
      <c r="AB203" s="246"/>
      <c r="AC203" s="246"/>
      <c r="AD203" s="246"/>
      <c r="AE203" s="246"/>
      <c r="AF203" s="246"/>
      <c r="AG203" s="246"/>
      <c r="AH203" s="246"/>
      <c r="AI203" s="246"/>
      <c r="AJ203" s="246"/>
      <c r="AK203" s="246"/>
      <c r="AL203" s="246"/>
      <c r="AM203" s="349"/>
      <c r="AN203" s="349"/>
      <c r="AO203" s="349"/>
      <c r="AP203" s="349"/>
      <c r="AQ203" s="349"/>
      <c r="AR203" s="349"/>
      <c r="AS203" s="349"/>
      <c r="AT203" s="349"/>
      <c r="AU203" s="349"/>
      <c r="AV203" s="349"/>
      <c r="AW203" s="349"/>
      <c r="AX203" s="349"/>
      <c r="AY203" s="349"/>
      <c r="AZ203" s="349"/>
      <c r="BA203" s="247">
        <f>SUM(AM203:AZ203)</f>
        <v>0</v>
      </c>
    </row>
    <row r="204" spans="1:53" s="234" customFormat="1" ht="15" hidden="1" outlineLevel="1">
      <c r="A204" s="418"/>
      <c r="B204" s="265" t="s">
        <v>382</v>
      </c>
      <c r="C204" s="242" t="s">
        <v>325</v>
      </c>
      <c r="D204" s="246"/>
      <c r="E204" s="246"/>
      <c r="F204" s="246"/>
      <c r="G204" s="246"/>
      <c r="H204" s="246"/>
      <c r="I204" s="246"/>
      <c r="J204" s="246"/>
      <c r="K204" s="246"/>
      <c r="L204" s="246"/>
      <c r="M204" s="246"/>
      <c r="N204" s="246"/>
      <c r="O204" s="246"/>
      <c r="P204" s="246"/>
      <c r="Q204" s="246"/>
      <c r="R204" s="246"/>
      <c r="S204" s="246"/>
      <c r="T204" s="246"/>
      <c r="U204" s="242"/>
      <c r="V204" s="246"/>
      <c r="W204" s="246"/>
      <c r="X204" s="246"/>
      <c r="Y204" s="246"/>
      <c r="Z204" s="246"/>
      <c r="AA204" s="246"/>
      <c r="AB204" s="246"/>
      <c r="AC204" s="246"/>
      <c r="AD204" s="246"/>
      <c r="AE204" s="246"/>
      <c r="AF204" s="246"/>
      <c r="AG204" s="246"/>
      <c r="AH204" s="246"/>
      <c r="AI204" s="246"/>
      <c r="AJ204" s="246"/>
      <c r="AK204" s="246"/>
      <c r="AL204" s="246"/>
      <c r="AM204" s="345">
        <f>AM203</f>
        <v>0</v>
      </c>
      <c r="AN204" s="345">
        <f>AN203</f>
        <v>0</v>
      </c>
      <c r="AO204" s="345">
        <f t="shared" ref="AO204:AZ204" si="67">AO203</f>
        <v>0</v>
      </c>
      <c r="AP204" s="345">
        <f t="shared" si="67"/>
        <v>0</v>
      </c>
      <c r="AQ204" s="345">
        <f t="shared" si="67"/>
        <v>0</v>
      </c>
      <c r="AR204" s="345">
        <f t="shared" si="67"/>
        <v>0</v>
      </c>
      <c r="AS204" s="345">
        <f t="shared" si="67"/>
        <v>0</v>
      </c>
      <c r="AT204" s="345">
        <f t="shared" si="67"/>
        <v>0</v>
      </c>
      <c r="AU204" s="345">
        <f t="shared" si="67"/>
        <v>0</v>
      </c>
      <c r="AV204" s="345">
        <f t="shared" si="67"/>
        <v>0</v>
      </c>
      <c r="AW204" s="345">
        <f t="shared" si="67"/>
        <v>0</v>
      </c>
      <c r="AX204" s="345">
        <f t="shared" si="67"/>
        <v>0</v>
      </c>
      <c r="AY204" s="345">
        <f t="shared" si="67"/>
        <v>0</v>
      </c>
      <c r="AZ204" s="345">
        <f t="shared" si="67"/>
        <v>0</v>
      </c>
      <c r="BA204" s="414"/>
    </row>
    <row r="205" spans="1:53" s="234" customFormat="1" ht="15" hidden="1" outlineLevel="1">
      <c r="A205" s="418"/>
      <c r="B205" s="264"/>
      <c r="C205" s="262"/>
      <c r="D205" s="266"/>
      <c r="E205" s="266"/>
      <c r="F205" s="266"/>
      <c r="G205" s="266"/>
      <c r="H205" s="266"/>
      <c r="I205" s="266"/>
      <c r="J205" s="266"/>
      <c r="K205" s="266"/>
      <c r="L205" s="266"/>
      <c r="M205" s="266"/>
      <c r="N205" s="266"/>
      <c r="O205" s="266"/>
      <c r="P205" s="266"/>
      <c r="Q205" s="266"/>
      <c r="R205" s="266"/>
      <c r="S205" s="266"/>
      <c r="T205" s="266"/>
      <c r="U205" s="242"/>
      <c r="V205" s="266"/>
      <c r="W205" s="266"/>
      <c r="X205" s="266"/>
      <c r="Y205" s="266"/>
      <c r="Z205" s="266"/>
      <c r="AA205" s="266"/>
      <c r="AB205" s="266"/>
      <c r="AC205" s="266"/>
      <c r="AD205" s="266"/>
      <c r="AE205" s="266"/>
      <c r="AF205" s="266"/>
      <c r="AG205" s="266"/>
      <c r="AH205" s="266"/>
      <c r="AI205" s="266"/>
      <c r="AJ205" s="266"/>
      <c r="AK205" s="266"/>
      <c r="AL205" s="266"/>
      <c r="AM205" s="352"/>
      <c r="AN205" s="350"/>
      <c r="AO205" s="350"/>
      <c r="AP205" s="350"/>
      <c r="AQ205" s="350"/>
      <c r="AR205" s="350"/>
      <c r="AS205" s="350"/>
      <c r="AT205" s="350"/>
      <c r="AU205" s="350"/>
      <c r="AV205" s="350"/>
      <c r="AW205" s="350"/>
      <c r="AX205" s="350"/>
      <c r="AY205" s="350"/>
      <c r="AZ205" s="350"/>
      <c r="BA205" s="263"/>
    </row>
    <row r="206" spans="1:53" s="234" customFormat="1" ht="30" hidden="1" outlineLevel="1">
      <c r="A206" s="418">
        <v>16</v>
      </c>
      <c r="B206" s="264" t="s">
        <v>341</v>
      </c>
      <c r="C206" s="242" t="s">
        <v>323</v>
      </c>
      <c r="D206" s="246"/>
      <c r="E206" s="246"/>
      <c r="F206" s="246"/>
      <c r="G206" s="246"/>
      <c r="H206" s="246"/>
      <c r="I206" s="246"/>
      <c r="J206" s="246"/>
      <c r="K206" s="246"/>
      <c r="L206" s="246"/>
      <c r="M206" s="246"/>
      <c r="N206" s="246"/>
      <c r="O206" s="246"/>
      <c r="P206" s="246"/>
      <c r="Q206" s="246"/>
      <c r="R206" s="246"/>
      <c r="S206" s="246"/>
      <c r="T206" s="246"/>
      <c r="U206" s="242"/>
      <c r="V206" s="246"/>
      <c r="W206" s="246"/>
      <c r="X206" s="246"/>
      <c r="Y206" s="246"/>
      <c r="Z206" s="246"/>
      <c r="AA206" s="246"/>
      <c r="AB206" s="246"/>
      <c r="AC206" s="246"/>
      <c r="AD206" s="246"/>
      <c r="AE206" s="246"/>
      <c r="AF206" s="246"/>
      <c r="AG206" s="246"/>
      <c r="AH206" s="246"/>
      <c r="AI206" s="246"/>
      <c r="AJ206" s="246"/>
      <c r="AK206" s="246"/>
      <c r="AL206" s="246"/>
      <c r="AM206" s="349"/>
      <c r="AN206" s="349"/>
      <c r="AO206" s="349"/>
      <c r="AP206" s="349"/>
      <c r="AQ206" s="349"/>
      <c r="AR206" s="349"/>
      <c r="AS206" s="349"/>
      <c r="AT206" s="349"/>
      <c r="AU206" s="349"/>
      <c r="AV206" s="349"/>
      <c r="AW206" s="349"/>
      <c r="AX206" s="349"/>
      <c r="AY206" s="349"/>
      <c r="AZ206" s="349"/>
      <c r="BA206" s="247">
        <f>SUM(AM206:AZ206)</f>
        <v>0</v>
      </c>
    </row>
    <row r="207" spans="1:53" s="234" customFormat="1" ht="15" hidden="1" outlineLevel="1">
      <c r="A207" s="418"/>
      <c r="B207" s="265" t="s">
        <v>382</v>
      </c>
      <c r="C207" s="242" t="s">
        <v>325</v>
      </c>
      <c r="D207" s="246"/>
      <c r="E207" s="246"/>
      <c r="F207" s="246"/>
      <c r="G207" s="246"/>
      <c r="H207" s="246"/>
      <c r="I207" s="246"/>
      <c r="J207" s="246"/>
      <c r="K207" s="246"/>
      <c r="L207" s="246"/>
      <c r="M207" s="246"/>
      <c r="N207" s="246"/>
      <c r="O207" s="246"/>
      <c r="P207" s="246"/>
      <c r="Q207" s="246"/>
      <c r="R207" s="246"/>
      <c r="S207" s="246"/>
      <c r="T207" s="246"/>
      <c r="U207" s="242"/>
      <c r="V207" s="246"/>
      <c r="W207" s="246"/>
      <c r="X207" s="246"/>
      <c r="Y207" s="246"/>
      <c r="Z207" s="246"/>
      <c r="AA207" s="246"/>
      <c r="AB207" s="246"/>
      <c r="AC207" s="246"/>
      <c r="AD207" s="246"/>
      <c r="AE207" s="246"/>
      <c r="AF207" s="246"/>
      <c r="AG207" s="246"/>
      <c r="AH207" s="246"/>
      <c r="AI207" s="246"/>
      <c r="AJ207" s="246"/>
      <c r="AK207" s="246"/>
      <c r="AL207" s="246"/>
      <c r="AM207" s="345">
        <f>AM206</f>
        <v>0</v>
      </c>
      <c r="AN207" s="345">
        <f>AN206</f>
        <v>0</v>
      </c>
      <c r="AO207" s="345">
        <f t="shared" ref="AO207:AZ207" si="68">AO206</f>
        <v>0</v>
      </c>
      <c r="AP207" s="345">
        <f t="shared" si="68"/>
        <v>0</v>
      </c>
      <c r="AQ207" s="345">
        <f t="shared" si="68"/>
        <v>0</v>
      </c>
      <c r="AR207" s="345">
        <f t="shared" si="68"/>
        <v>0</v>
      </c>
      <c r="AS207" s="345">
        <f t="shared" si="68"/>
        <v>0</v>
      </c>
      <c r="AT207" s="345">
        <f t="shared" si="68"/>
        <v>0</v>
      </c>
      <c r="AU207" s="345">
        <f t="shared" si="68"/>
        <v>0</v>
      </c>
      <c r="AV207" s="345">
        <f t="shared" si="68"/>
        <v>0</v>
      </c>
      <c r="AW207" s="345">
        <f t="shared" si="68"/>
        <v>0</v>
      </c>
      <c r="AX207" s="345">
        <f t="shared" si="68"/>
        <v>0</v>
      </c>
      <c r="AY207" s="345">
        <f t="shared" si="68"/>
        <v>0</v>
      </c>
      <c r="AZ207" s="345">
        <f t="shared" si="68"/>
        <v>0</v>
      </c>
      <c r="BA207" s="414"/>
    </row>
    <row r="208" spans="1:53" s="234" customFormat="1" ht="15" hidden="1" outlineLevel="1">
      <c r="A208" s="418"/>
      <c r="B208" s="264"/>
      <c r="C208" s="262"/>
      <c r="D208" s="266"/>
      <c r="E208" s="266"/>
      <c r="F208" s="266"/>
      <c r="G208" s="266"/>
      <c r="H208" s="266"/>
      <c r="I208" s="266"/>
      <c r="J208" s="266"/>
      <c r="K208" s="266"/>
      <c r="L208" s="266"/>
      <c r="M208" s="266"/>
      <c r="N208" s="266"/>
      <c r="O208" s="266"/>
      <c r="P208" s="266"/>
      <c r="Q208" s="266"/>
      <c r="R208" s="266"/>
      <c r="S208" s="266"/>
      <c r="T208" s="266"/>
      <c r="U208" s="242"/>
      <c r="V208" s="266"/>
      <c r="W208" s="266"/>
      <c r="X208" s="266"/>
      <c r="Y208" s="266"/>
      <c r="Z208" s="266"/>
      <c r="AA208" s="266"/>
      <c r="AB208" s="266"/>
      <c r="AC208" s="266"/>
      <c r="AD208" s="266"/>
      <c r="AE208" s="266"/>
      <c r="AF208" s="266"/>
      <c r="AG208" s="266"/>
      <c r="AH208" s="266"/>
      <c r="AI208" s="266"/>
      <c r="AJ208" s="266"/>
      <c r="AK208" s="266"/>
      <c r="AL208" s="266"/>
      <c r="AM208" s="352"/>
      <c r="AN208" s="350"/>
      <c r="AO208" s="350"/>
      <c r="AP208" s="350"/>
      <c r="AQ208" s="350"/>
      <c r="AR208" s="350"/>
      <c r="AS208" s="350"/>
      <c r="AT208" s="350"/>
      <c r="AU208" s="350"/>
      <c r="AV208" s="350"/>
      <c r="AW208" s="350"/>
      <c r="AX208" s="350"/>
      <c r="AY208" s="350"/>
      <c r="AZ208" s="350"/>
      <c r="BA208" s="263"/>
    </row>
    <row r="209" spans="1:53" ht="15" hidden="1" outlineLevel="1">
      <c r="A209" s="418">
        <v>17</v>
      </c>
      <c r="B209" s="264" t="s">
        <v>342</v>
      </c>
      <c r="C209" s="242" t="s">
        <v>323</v>
      </c>
      <c r="D209" s="246"/>
      <c r="E209" s="246"/>
      <c r="F209" s="246"/>
      <c r="G209" s="246"/>
      <c r="H209" s="246"/>
      <c r="I209" s="246"/>
      <c r="J209" s="246"/>
      <c r="K209" s="246"/>
      <c r="L209" s="246"/>
      <c r="M209" s="246"/>
      <c r="N209" s="246"/>
      <c r="O209" s="246"/>
      <c r="P209" s="246"/>
      <c r="Q209" s="246"/>
      <c r="R209" s="246"/>
      <c r="S209" s="246"/>
      <c r="T209" s="246"/>
      <c r="U209" s="242"/>
      <c r="V209" s="246"/>
      <c r="W209" s="246"/>
      <c r="X209" s="246"/>
      <c r="Y209" s="246"/>
      <c r="Z209" s="246"/>
      <c r="AA209" s="246"/>
      <c r="AB209" s="246"/>
      <c r="AC209" s="246"/>
      <c r="AD209" s="246"/>
      <c r="AE209" s="246"/>
      <c r="AF209" s="246"/>
      <c r="AG209" s="246"/>
      <c r="AH209" s="246"/>
      <c r="AI209" s="246"/>
      <c r="AJ209" s="246"/>
      <c r="AK209" s="246"/>
      <c r="AL209" s="246"/>
      <c r="AM209" s="349"/>
      <c r="AN209" s="349"/>
      <c r="AO209" s="349"/>
      <c r="AP209" s="349"/>
      <c r="AQ209" s="349"/>
      <c r="AR209" s="349"/>
      <c r="AS209" s="349"/>
      <c r="AT209" s="349"/>
      <c r="AU209" s="349"/>
      <c r="AV209" s="349"/>
      <c r="AW209" s="349"/>
      <c r="AX209" s="349"/>
      <c r="AY209" s="349"/>
      <c r="AZ209" s="349"/>
      <c r="BA209" s="247">
        <f>SUM(AM209:AZ209)</f>
        <v>0</v>
      </c>
    </row>
    <row r="210" spans="1:53" ht="15" hidden="1" outlineLevel="1">
      <c r="B210" s="245" t="s">
        <v>382</v>
      </c>
      <c r="C210" s="242" t="s">
        <v>325</v>
      </c>
      <c r="D210" s="246"/>
      <c r="E210" s="246"/>
      <c r="F210" s="246"/>
      <c r="G210" s="246"/>
      <c r="H210" s="246"/>
      <c r="I210" s="246"/>
      <c r="J210" s="246"/>
      <c r="K210" s="246"/>
      <c r="L210" s="246"/>
      <c r="M210" s="246"/>
      <c r="N210" s="246"/>
      <c r="O210" s="246"/>
      <c r="P210" s="246"/>
      <c r="Q210" s="246"/>
      <c r="R210" s="246"/>
      <c r="S210" s="246"/>
      <c r="T210" s="246"/>
      <c r="U210" s="242"/>
      <c r="V210" s="246"/>
      <c r="W210" s="246"/>
      <c r="X210" s="246"/>
      <c r="Y210" s="246"/>
      <c r="Z210" s="246"/>
      <c r="AA210" s="246"/>
      <c r="AB210" s="246"/>
      <c r="AC210" s="246"/>
      <c r="AD210" s="246"/>
      <c r="AE210" s="246"/>
      <c r="AF210" s="246"/>
      <c r="AG210" s="246"/>
      <c r="AH210" s="246"/>
      <c r="AI210" s="246"/>
      <c r="AJ210" s="246"/>
      <c r="AK210" s="246"/>
      <c r="AL210" s="246"/>
      <c r="AM210" s="345">
        <f>AM209</f>
        <v>0</v>
      </c>
      <c r="AN210" s="345">
        <f>AN209</f>
        <v>0</v>
      </c>
      <c r="AO210" s="345">
        <f t="shared" ref="AO210:AZ210" si="69">AO209</f>
        <v>0</v>
      </c>
      <c r="AP210" s="345">
        <f t="shared" si="69"/>
        <v>0</v>
      </c>
      <c r="AQ210" s="345">
        <f t="shared" si="69"/>
        <v>0</v>
      </c>
      <c r="AR210" s="345">
        <f t="shared" si="69"/>
        <v>0</v>
      </c>
      <c r="AS210" s="345">
        <f t="shared" si="69"/>
        <v>0</v>
      </c>
      <c r="AT210" s="345">
        <f t="shared" si="69"/>
        <v>0</v>
      </c>
      <c r="AU210" s="345">
        <f t="shared" si="69"/>
        <v>0</v>
      </c>
      <c r="AV210" s="345">
        <f t="shared" si="69"/>
        <v>0</v>
      </c>
      <c r="AW210" s="345">
        <f t="shared" si="69"/>
        <v>0</v>
      </c>
      <c r="AX210" s="345">
        <f t="shared" si="69"/>
        <v>0</v>
      </c>
      <c r="AY210" s="345">
        <f t="shared" si="69"/>
        <v>0</v>
      </c>
      <c r="AZ210" s="345">
        <f t="shared" si="69"/>
        <v>0</v>
      </c>
      <c r="BA210" s="414"/>
    </row>
    <row r="211" spans="1:53" ht="15" hidden="1" outlineLevel="1">
      <c r="B211" s="265"/>
      <c r="C211" s="256"/>
      <c r="D211" s="242"/>
      <c r="E211" s="242"/>
      <c r="F211" s="242"/>
      <c r="G211" s="242"/>
      <c r="H211" s="242"/>
      <c r="I211" s="242"/>
      <c r="J211" s="242"/>
      <c r="K211" s="242"/>
      <c r="L211" s="242"/>
      <c r="M211" s="242"/>
      <c r="N211" s="242"/>
      <c r="O211" s="242"/>
      <c r="P211" s="242"/>
      <c r="Q211" s="242"/>
      <c r="R211" s="242"/>
      <c r="S211" s="242"/>
      <c r="T211" s="242"/>
      <c r="U211" s="242"/>
      <c r="V211" s="242"/>
      <c r="W211" s="242"/>
      <c r="X211" s="242"/>
      <c r="Y211" s="242"/>
      <c r="Z211" s="242"/>
      <c r="AA211" s="242"/>
      <c r="AB211" s="242"/>
      <c r="AC211" s="242"/>
      <c r="AD211" s="242"/>
      <c r="AE211" s="242"/>
      <c r="AF211" s="242"/>
      <c r="AG211" s="242"/>
      <c r="AH211" s="242"/>
      <c r="AI211" s="242"/>
      <c r="AJ211" s="242"/>
      <c r="AK211" s="242"/>
      <c r="AL211" s="242"/>
      <c r="AM211" s="353"/>
      <c r="AN211" s="354"/>
      <c r="AO211" s="354"/>
      <c r="AP211" s="354"/>
      <c r="AQ211" s="354"/>
      <c r="AR211" s="354"/>
      <c r="AS211" s="354"/>
      <c r="AT211" s="354"/>
      <c r="AU211" s="354"/>
      <c r="AV211" s="354"/>
      <c r="AW211" s="354"/>
      <c r="AX211" s="354"/>
      <c r="AY211" s="354"/>
      <c r="AZ211" s="354"/>
      <c r="BA211" s="267"/>
    </row>
    <row r="212" spans="1:53" ht="15.6" hidden="1" outlineLevel="1">
      <c r="A212" s="419"/>
      <c r="B212" s="239" t="s">
        <v>343</v>
      </c>
      <c r="C212" s="240"/>
      <c r="D212" s="240"/>
      <c r="E212" s="240"/>
      <c r="F212" s="240"/>
      <c r="G212" s="240"/>
      <c r="H212" s="240"/>
      <c r="I212" s="240"/>
      <c r="J212" s="240"/>
      <c r="K212" s="240"/>
      <c r="L212" s="240"/>
      <c r="M212" s="240"/>
      <c r="N212" s="240"/>
      <c r="O212" s="240"/>
      <c r="P212" s="240"/>
      <c r="Q212" s="240"/>
      <c r="R212" s="240"/>
      <c r="S212" s="240"/>
      <c r="T212" s="240"/>
      <c r="U212" s="241"/>
      <c r="V212" s="240"/>
      <c r="W212" s="240"/>
      <c r="X212" s="240"/>
      <c r="Y212" s="240"/>
      <c r="Z212" s="240"/>
      <c r="AA212" s="240"/>
      <c r="AB212" s="240"/>
      <c r="AC212" s="240"/>
      <c r="AD212" s="240"/>
      <c r="AE212" s="240"/>
      <c r="AF212" s="240"/>
      <c r="AG212" s="240"/>
      <c r="AH212" s="240"/>
      <c r="AI212" s="240"/>
      <c r="AJ212" s="240"/>
      <c r="AK212" s="240"/>
      <c r="AL212" s="240"/>
      <c r="AM212" s="348"/>
      <c r="AN212" s="348"/>
      <c r="AO212" s="348"/>
      <c r="AP212" s="348"/>
      <c r="AQ212" s="348"/>
      <c r="AR212" s="348"/>
      <c r="AS212" s="348"/>
      <c r="AT212" s="348"/>
      <c r="AU212" s="348"/>
      <c r="AV212" s="348"/>
      <c r="AW212" s="348"/>
      <c r="AX212" s="348"/>
      <c r="AY212" s="348"/>
      <c r="AZ212" s="348"/>
      <c r="BA212" s="243"/>
    </row>
    <row r="213" spans="1:53" ht="15" hidden="1" outlineLevel="1">
      <c r="A213" s="418">
        <v>18</v>
      </c>
      <c r="B213" s="265" t="s">
        <v>344</v>
      </c>
      <c r="C213" s="242" t="s">
        <v>323</v>
      </c>
      <c r="D213" s="246"/>
      <c r="E213" s="246"/>
      <c r="F213" s="246"/>
      <c r="G213" s="246"/>
      <c r="H213" s="246"/>
      <c r="I213" s="246"/>
      <c r="J213" s="246"/>
      <c r="K213" s="246"/>
      <c r="L213" s="246"/>
      <c r="M213" s="246"/>
      <c r="N213" s="246"/>
      <c r="O213" s="246"/>
      <c r="P213" s="246"/>
      <c r="Q213" s="246"/>
      <c r="R213" s="246"/>
      <c r="S213" s="246"/>
      <c r="T213" s="246"/>
      <c r="U213" s="246">
        <v>12</v>
      </c>
      <c r="V213" s="246"/>
      <c r="W213" s="246"/>
      <c r="X213" s="246"/>
      <c r="Y213" s="246"/>
      <c r="Z213" s="246"/>
      <c r="AA213" s="246"/>
      <c r="AB213" s="246"/>
      <c r="AC213" s="246"/>
      <c r="AD213" s="246"/>
      <c r="AE213" s="246"/>
      <c r="AF213" s="246"/>
      <c r="AG213" s="246"/>
      <c r="AH213" s="246"/>
      <c r="AI213" s="246"/>
      <c r="AJ213" s="246"/>
      <c r="AK213" s="246"/>
      <c r="AL213" s="246"/>
      <c r="AM213" s="360"/>
      <c r="AN213" s="349"/>
      <c r="AO213" s="349"/>
      <c r="AP213" s="349"/>
      <c r="AQ213" s="349"/>
      <c r="AR213" s="349"/>
      <c r="AS213" s="349"/>
      <c r="AT213" s="349"/>
      <c r="AU213" s="349"/>
      <c r="AV213" s="349"/>
      <c r="AW213" s="349"/>
      <c r="AX213" s="349"/>
      <c r="AY213" s="349"/>
      <c r="AZ213" s="349"/>
      <c r="BA213" s="247">
        <f>SUM(AM213:AZ213)</f>
        <v>0</v>
      </c>
    </row>
    <row r="214" spans="1:53" ht="15" hidden="1" outlineLevel="1">
      <c r="B214" s="245" t="s">
        <v>382</v>
      </c>
      <c r="C214" s="242" t="s">
        <v>325</v>
      </c>
      <c r="D214" s="246"/>
      <c r="E214" s="246"/>
      <c r="F214" s="246"/>
      <c r="G214" s="246"/>
      <c r="H214" s="246"/>
      <c r="I214" s="246"/>
      <c r="J214" s="246"/>
      <c r="K214" s="246"/>
      <c r="L214" s="246"/>
      <c r="M214" s="246"/>
      <c r="N214" s="246"/>
      <c r="O214" s="246"/>
      <c r="P214" s="246"/>
      <c r="Q214" s="246"/>
      <c r="R214" s="246"/>
      <c r="S214" s="246"/>
      <c r="T214" s="246"/>
      <c r="U214" s="246">
        <f>U213</f>
        <v>12</v>
      </c>
      <c r="V214" s="246"/>
      <c r="W214" s="246"/>
      <c r="X214" s="246"/>
      <c r="Y214" s="246"/>
      <c r="Z214" s="246"/>
      <c r="AA214" s="246"/>
      <c r="AB214" s="246"/>
      <c r="AC214" s="246"/>
      <c r="AD214" s="246"/>
      <c r="AE214" s="246"/>
      <c r="AF214" s="246"/>
      <c r="AG214" s="246"/>
      <c r="AH214" s="246"/>
      <c r="AI214" s="246"/>
      <c r="AJ214" s="246"/>
      <c r="AK214" s="246"/>
      <c r="AL214" s="246"/>
      <c r="AM214" s="345">
        <f>AM213</f>
        <v>0</v>
      </c>
      <c r="AN214" s="345">
        <f>AN213</f>
        <v>0</v>
      </c>
      <c r="AO214" s="345">
        <f t="shared" ref="AO214:AZ214" si="70">AO213</f>
        <v>0</v>
      </c>
      <c r="AP214" s="345">
        <f t="shared" si="70"/>
        <v>0</v>
      </c>
      <c r="AQ214" s="345">
        <f t="shared" si="70"/>
        <v>0</v>
      </c>
      <c r="AR214" s="345">
        <f t="shared" si="70"/>
        <v>0</v>
      </c>
      <c r="AS214" s="345">
        <f t="shared" si="70"/>
        <v>0</v>
      </c>
      <c r="AT214" s="345">
        <f t="shared" si="70"/>
        <v>0</v>
      </c>
      <c r="AU214" s="345">
        <f t="shared" si="70"/>
        <v>0</v>
      </c>
      <c r="AV214" s="345">
        <f t="shared" si="70"/>
        <v>0</v>
      </c>
      <c r="AW214" s="345">
        <f t="shared" si="70"/>
        <v>0</v>
      </c>
      <c r="AX214" s="345">
        <f t="shared" si="70"/>
        <v>0</v>
      </c>
      <c r="AY214" s="345">
        <f t="shared" si="70"/>
        <v>0</v>
      </c>
      <c r="AZ214" s="345">
        <f t="shared" si="70"/>
        <v>0</v>
      </c>
      <c r="BA214" s="414"/>
    </row>
    <row r="215" spans="1:53" ht="15" hidden="1" outlineLevel="1">
      <c r="B215" s="265"/>
      <c r="C215" s="256"/>
      <c r="D215" s="242"/>
      <c r="E215" s="242"/>
      <c r="F215" s="242"/>
      <c r="G215" s="242"/>
      <c r="H215" s="242"/>
      <c r="I215" s="242"/>
      <c r="J215" s="242"/>
      <c r="K215" s="242"/>
      <c r="L215" s="242"/>
      <c r="M215" s="242"/>
      <c r="N215" s="242"/>
      <c r="O215" s="242"/>
      <c r="P215" s="242"/>
      <c r="Q215" s="242"/>
      <c r="R215" s="242"/>
      <c r="S215" s="242"/>
      <c r="T215" s="242"/>
      <c r="U215" s="242"/>
      <c r="V215" s="242"/>
      <c r="W215" s="242"/>
      <c r="X215" s="242"/>
      <c r="Y215" s="242"/>
      <c r="Z215" s="242"/>
      <c r="AA215" s="242"/>
      <c r="AB215" s="242"/>
      <c r="AC215" s="242"/>
      <c r="AD215" s="242"/>
      <c r="AE215" s="242"/>
      <c r="AF215" s="242"/>
      <c r="AG215" s="242"/>
      <c r="AH215" s="242"/>
      <c r="AI215" s="242"/>
      <c r="AJ215" s="242"/>
      <c r="AK215" s="242"/>
      <c r="AL215" s="242"/>
      <c r="AM215" s="346"/>
      <c r="AN215" s="355"/>
      <c r="AO215" s="355"/>
      <c r="AP215" s="355"/>
      <c r="AQ215" s="355"/>
      <c r="AR215" s="355"/>
      <c r="AS215" s="355"/>
      <c r="AT215" s="355"/>
      <c r="AU215" s="355"/>
      <c r="AV215" s="355"/>
      <c r="AW215" s="355"/>
      <c r="AX215" s="355"/>
      <c r="AY215" s="355"/>
      <c r="AZ215" s="355"/>
      <c r="BA215" s="257"/>
    </row>
    <row r="216" spans="1:53" ht="15" hidden="1" outlineLevel="1">
      <c r="A216" s="418">
        <v>19</v>
      </c>
      <c r="B216" s="265" t="s">
        <v>345</v>
      </c>
      <c r="C216" s="242" t="s">
        <v>323</v>
      </c>
      <c r="D216" s="246"/>
      <c r="E216" s="246"/>
      <c r="F216" s="246"/>
      <c r="G216" s="246"/>
      <c r="H216" s="246"/>
      <c r="I216" s="246"/>
      <c r="J216" s="246"/>
      <c r="K216" s="246"/>
      <c r="L216" s="246"/>
      <c r="M216" s="246"/>
      <c r="N216" s="246"/>
      <c r="O216" s="246"/>
      <c r="P216" s="246"/>
      <c r="Q216" s="246"/>
      <c r="R216" s="246"/>
      <c r="S216" s="246"/>
      <c r="T216" s="246"/>
      <c r="U216" s="246">
        <v>12</v>
      </c>
      <c r="V216" s="246"/>
      <c r="W216" s="246"/>
      <c r="X216" s="246"/>
      <c r="Y216" s="246"/>
      <c r="Z216" s="246"/>
      <c r="AA216" s="246"/>
      <c r="AB216" s="246"/>
      <c r="AC216" s="246"/>
      <c r="AD216" s="246"/>
      <c r="AE216" s="246"/>
      <c r="AF216" s="246"/>
      <c r="AG216" s="246"/>
      <c r="AH216" s="246"/>
      <c r="AI216" s="246"/>
      <c r="AJ216" s="246"/>
      <c r="AK216" s="246"/>
      <c r="AL216" s="246"/>
      <c r="AM216" s="344"/>
      <c r="AN216" s="349"/>
      <c r="AO216" s="349"/>
      <c r="AP216" s="349"/>
      <c r="AQ216" s="349"/>
      <c r="AR216" s="349"/>
      <c r="AS216" s="349"/>
      <c r="AT216" s="349"/>
      <c r="AU216" s="349"/>
      <c r="AV216" s="349"/>
      <c r="AW216" s="349"/>
      <c r="AX216" s="349"/>
      <c r="AY216" s="349"/>
      <c r="AZ216" s="349"/>
      <c r="BA216" s="247">
        <f>SUM(AM216:AZ216)</f>
        <v>0</v>
      </c>
    </row>
    <row r="217" spans="1:53" ht="15" hidden="1" outlineLevel="1">
      <c r="B217" s="245" t="s">
        <v>382</v>
      </c>
      <c r="C217" s="242" t="s">
        <v>325</v>
      </c>
      <c r="D217" s="246"/>
      <c r="E217" s="246"/>
      <c r="F217" s="246"/>
      <c r="G217" s="246"/>
      <c r="H217" s="246"/>
      <c r="I217" s="246"/>
      <c r="J217" s="246"/>
      <c r="K217" s="246"/>
      <c r="L217" s="246"/>
      <c r="M217" s="246"/>
      <c r="N217" s="246"/>
      <c r="O217" s="246"/>
      <c r="P217" s="246"/>
      <c r="Q217" s="246"/>
      <c r="R217" s="246"/>
      <c r="S217" s="246"/>
      <c r="T217" s="246"/>
      <c r="U217" s="246">
        <f>U216</f>
        <v>12</v>
      </c>
      <c r="V217" s="246"/>
      <c r="W217" s="246"/>
      <c r="X217" s="246"/>
      <c r="Y217" s="246"/>
      <c r="Z217" s="246"/>
      <c r="AA217" s="246"/>
      <c r="AB217" s="246"/>
      <c r="AC217" s="246"/>
      <c r="AD217" s="246"/>
      <c r="AE217" s="246"/>
      <c r="AF217" s="246"/>
      <c r="AG217" s="246"/>
      <c r="AH217" s="246"/>
      <c r="AI217" s="246"/>
      <c r="AJ217" s="246"/>
      <c r="AK217" s="246"/>
      <c r="AL217" s="246"/>
      <c r="AM217" s="345">
        <f>AM216</f>
        <v>0</v>
      </c>
      <c r="AN217" s="345">
        <f>AN216</f>
        <v>0</v>
      </c>
      <c r="AO217" s="345">
        <f t="shared" ref="AO217:AZ217" si="71">AO216</f>
        <v>0</v>
      </c>
      <c r="AP217" s="345">
        <f t="shared" si="71"/>
        <v>0</v>
      </c>
      <c r="AQ217" s="345">
        <f t="shared" si="71"/>
        <v>0</v>
      </c>
      <c r="AR217" s="345">
        <f t="shared" si="71"/>
        <v>0</v>
      </c>
      <c r="AS217" s="345">
        <f t="shared" si="71"/>
        <v>0</v>
      </c>
      <c r="AT217" s="345">
        <f t="shared" si="71"/>
        <v>0</v>
      </c>
      <c r="AU217" s="345">
        <f t="shared" si="71"/>
        <v>0</v>
      </c>
      <c r="AV217" s="345">
        <f t="shared" si="71"/>
        <v>0</v>
      </c>
      <c r="AW217" s="345">
        <f t="shared" si="71"/>
        <v>0</v>
      </c>
      <c r="AX217" s="345">
        <f t="shared" si="71"/>
        <v>0</v>
      </c>
      <c r="AY217" s="345">
        <f t="shared" si="71"/>
        <v>0</v>
      </c>
      <c r="AZ217" s="345">
        <f t="shared" si="71"/>
        <v>0</v>
      </c>
      <c r="BA217" s="414"/>
    </row>
    <row r="218" spans="1:53" ht="15" hidden="1" outlineLevel="1">
      <c r="B218" s="265"/>
      <c r="C218" s="256"/>
      <c r="D218" s="242"/>
      <c r="E218" s="242"/>
      <c r="F218" s="242"/>
      <c r="G218" s="242"/>
      <c r="H218" s="242"/>
      <c r="I218" s="242"/>
      <c r="J218" s="242"/>
      <c r="K218" s="242"/>
      <c r="L218" s="242"/>
      <c r="M218" s="242"/>
      <c r="N218" s="242"/>
      <c r="O218" s="242"/>
      <c r="P218" s="242"/>
      <c r="Q218" s="242"/>
      <c r="R218" s="242"/>
      <c r="S218" s="242"/>
      <c r="T218" s="242"/>
      <c r="U218" s="242"/>
      <c r="V218" s="242"/>
      <c r="W218" s="242"/>
      <c r="X218" s="242"/>
      <c r="Y218" s="242"/>
      <c r="Z218" s="242"/>
      <c r="AA218" s="242"/>
      <c r="AB218" s="242"/>
      <c r="AC218" s="242"/>
      <c r="AD218" s="242"/>
      <c r="AE218" s="242"/>
      <c r="AF218" s="242"/>
      <c r="AG218" s="242"/>
      <c r="AH218" s="242"/>
      <c r="AI218" s="242"/>
      <c r="AJ218" s="242"/>
      <c r="AK218" s="242"/>
      <c r="AL218" s="242"/>
      <c r="AM218" s="356"/>
      <c r="AN218" s="356"/>
      <c r="AO218" s="346"/>
      <c r="AP218" s="346"/>
      <c r="AQ218" s="346"/>
      <c r="AR218" s="346"/>
      <c r="AS218" s="346"/>
      <c r="AT218" s="346"/>
      <c r="AU218" s="346"/>
      <c r="AV218" s="346"/>
      <c r="AW218" s="346"/>
      <c r="AX218" s="346"/>
      <c r="AY218" s="346"/>
      <c r="AZ218" s="346"/>
      <c r="BA218" s="257"/>
    </row>
    <row r="219" spans="1:53" ht="15" hidden="1" outlineLevel="1">
      <c r="A219" s="418">
        <v>20</v>
      </c>
      <c r="B219" s="265" t="s">
        <v>346</v>
      </c>
      <c r="C219" s="242" t="s">
        <v>323</v>
      </c>
      <c r="D219" s="246"/>
      <c r="E219" s="246"/>
      <c r="F219" s="246"/>
      <c r="G219" s="246"/>
      <c r="H219" s="246"/>
      <c r="I219" s="246"/>
      <c r="J219" s="246"/>
      <c r="K219" s="246"/>
      <c r="L219" s="246"/>
      <c r="M219" s="246"/>
      <c r="N219" s="246"/>
      <c r="O219" s="246"/>
      <c r="P219" s="246"/>
      <c r="Q219" s="246"/>
      <c r="R219" s="246"/>
      <c r="S219" s="246"/>
      <c r="T219" s="246"/>
      <c r="U219" s="246">
        <v>12</v>
      </c>
      <c r="V219" s="246"/>
      <c r="W219" s="246"/>
      <c r="X219" s="246"/>
      <c r="Y219" s="246"/>
      <c r="Z219" s="246"/>
      <c r="AA219" s="246"/>
      <c r="AB219" s="246"/>
      <c r="AC219" s="246"/>
      <c r="AD219" s="246"/>
      <c r="AE219" s="246"/>
      <c r="AF219" s="246"/>
      <c r="AG219" s="246"/>
      <c r="AH219" s="246"/>
      <c r="AI219" s="246"/>
      <c r="AJ219" s="246"/>
      <c r="AK219" s="246"/>
      <c r="AL219" s="246"/>
      <c r="AM219" s="344"/>
      <c r="AN219" s="349"/>
      <c r="AO219" s="349"/>
      <c r="AP219" s="349"/>
      <c r="AQ219" s="349"/>
      <c r="AR219" s="349"/>
      <c r="AS219" s="349"/>
      <c r="AT219" s="349"/>
      <c r="AU219" s="349"/>
      <c r="AV219" s="349"/>
      <c r="AW219" s="349"/>
      <c r="AX219" s="349"/>
      <c r="AY219" s="349"/>
      <c r="AZ219" s="349"/>
      <c r="BA219" s="247">
        <f>SUM(AM219:AZ219)</f>
        <v>0</v>
      </c>
    </row>
    <row r="220" spans="1:53" ht="15" hidden="1" outlineLevel="1">
      <c r="B220" s="245" t="s">
        <v>382</v>
      </c>
      <c r="C220" s="242" t="s">
        <v>325</v>
      </c>
      <c r="D220" s="246"/>
      <c r="E220" s="246"/>
      <c r="F220" s="246"/>
      <c r="G220" s="246"/>
      <c r="H220" s="246"/>
      <c r="I220" s="246"/>
      <c r="J220" s="246"/>
      <c r="K220" s="246"/>
      <c r="L220" s="246"/>
      <c r="M220" s="246"/>
      <c r="N220" s="246"/>
      <c r="O220" s="246"/>
      <c r="P220" s="246"/>
      <c r="Q220" s="246"/>
      <c r="R220" s="246"/>
      <c r="S220" s="246"/>
      <c r="T220" s="246"/>
      <c r="U220" s="246">
        <f>U219</f>
        <v>12</v>
      </c>
      <c r="V220" s="246"/>
      <c r="W220" s="246"/>
      <c r="X220" s="246"/>
      <c r="Y220" s="246"/>
      <c r="Z220" s="246"/>
      <c r="AA220" s="246"/>
      <c r="AB220" s="246"/>
      <c r="AC220" s="246"/>
      <c r="AD220" s="246"/>
      <c r="AE220" s="246"/>
      <c r="AF220" s="246"/>
      <c r="AG220" s="246"/>
      <c r="AH220" s="246"/>
      <c r="AI220" s="246"/>
      <c r="AJ220" s="246"/>
      <c r="AK220" s="246"/>
      <c r="AL220" s="246"/>
      <c r="AM220" s="345">
        <f>AM219</f>
        <v>0</v>
      </c>
      <c r="AN220" s="345">
        <f>AN219</f>
        <v>0</v>
      </c>
      <c r="AO220" s="345">
        <f t="shared" ref="AO220:AZ220" si="72">AO219</f>
        <v>0</v>
      </c>
      <c r="AP220" s="345">
        <f t="shared" si="72"/>
        <v>0</v>
      </c>
      <c r="AQ220" s="345">
        <f t="shared" si="72"/>
        <v>0</v>
      </c>
      <c r="AR220" s="345">
        <f t="shared" si="72"/>
        <v>0</v>
      </c>
      <c r="AS220" s="345">
        <f t="shared" si="72"/>
        <v>0</v>
      </c>
      <c r="AT220" s="345">
        <f t="shared" si="72"/>
        <v>0</v>
      </c>
      <c r="AU220" s="345">
        <f t="shared" si="72"/>
        <v>0</v>
      </c>
      <c r="AV220" s="345">
        <f t="shared" si="72"/>
        <v>0</v>
      </c>
      <c r="AW220" s="345">
        <f t="shared" si="72"/>
        <v>0</v>
      </c>
      <c r="AX220" s="345">
        <f t="shared" si="72"/>
        <v>0</v>
      </c>
      <c r="AY220" s="345">
        <f t="shared" si="72"/>
        <v>0</v>
      </c>
      <c r="AZ220" s="345">
        <f t="shared" si="72"/>
        <v>0</v>
      </c>
      <c r="BA220" s="414"/>
    </row>
    <row r="221" spans="1:53" ht="15" hidden="1" outlineLevel="1">
      <c r="B221" s="265"/>
      <c r="C221" s="256"/>
      <c r="D221" s="242"/>
      <c r="E221" s="242"/>
      <c r="F221" s="242"/>
      <c r="G221" s="242"/>
      <c r="H221" s="242"/>
      <c r="I221" s="242"/>
      <c r="J221" s="242"/>
      <c r="K221" s="242"/>
      <c r="L221" s="242"/>
      <c r="M221" s="242"/>
      <c r="N221" s="242"/>
      <c r="O221" s="242"/>
      <c r="P221" s="242"/>
      <c r="Q221" s="242"/>
      <c r="R221" s="242"/>
      <c r="S221" s="242"/>
      <c r="T221" s="242"/>
      <c r="U221" s="268"/>
      <c r="V221" s="242"/>
      <c r="W221" s="242"/>
      <c r="X221" s="242"/>
      <c r="Y221" s="242"/>
      <c r="Z221" s="242"/>
      <c r="AA221" s="242"/>
      <c r="AB221" s="242"/>
      <c r="AC221" s="242"/>
      <c r="AD221" s="242"/>
      <c r="AE221" s="242"/>
      <c r="AF221" s="242"/>
      <c r="AG221" s="242"/>
      <c r="AH221" s="242"/>
      <c r="AI221" s="242"/>
      <c r="AJ221" s="242"/>
      <c r="AK221" s="242"/>
      <c r="AL221" s="242"/>
      <c r="AM221" s="346"/>
      <c r="AN221" s="346"/>
      <c r="AO221" s="346"/>
      <c r="AP221" s="346"/>
      <c r="AQ221" s="346"/>
      <c r="AR221" s="346"/>
      <c r="AS221" s="346"/>
      <c r="AT221" s="346"/>
      <c r="AU221" s="346"/>
      <c r="AV221" s="346"/>
      <c r="AW221" s="346"/>
      <c r="AX221" s="346"/>
      <c r="AY221" s="346"/>
      <c r="AZ221" s="346"/>
      <c r="BA221" s="257"/>
    </row>
    <row r="222" spans="1:53" ht="15" hidden="1" outlineLevel="1">
      <c r="A222" s="418">
        <v>21</v>
      </c>
      <c r="B222" s="265" t="s">
        <v>335</v>
      </c>
      <c r="C222" s="242" t="s">
        <v>323</v>
      </c>
      <c r="D222" s="246"/>
      <c r="E222" s="246"/>
      <c r="F222" s="246"/>
      <c r="G222" s="246"/>
      <c r="H222" s="246"/>
      <c r="I222" s="246"/>
      <c r="J222" s="246"/>
      <c r="K222" s="246"/>
      <c r="L222" s="246"/>
      <c r="M222" s="246"/>
      <c r="N222" s="246"/>
      <c r="O222" s="246"/>
      <c r="P222" s="246"/>
      <c r="Q222" s="246"/>
      <c r="R222" s="246"/>
      <c r="S222" s="246"/>
      <c r="T222" s="246"/>
      <c r="U222" s="246">
        <v>12</v>
      </c>
      <c r="V222" s="246"/>
      <c r="W222" s="246"/>
      <c r="X222" s="246"/>
      <c r="Y222" s="246"/>
      <c r="Z222" s="246"/>
      <c r="AA222" s="246"/>
      <c r="AB222" s="246"/>
      <c r="AC222" s="246"/>
      <c r="AD222" s="246"/>
      <c r="AE222" s="246"/>
      <c r="AF222" s="246"/>
      <c r="AG222" s="246"/>
      <c r="AH222" s="246"/>
      <c r="AI222" s="246"/>
      <c r="AJ222" s="246"/>
      <c r="AK222" s="246"/>
      <c r="AL222" s="246"/>
      <c r="AM222" s="344"/>
      <c r="AN222" s="349"/>
      <c r="AO222" s="349"/>
      <c r="AP222" s="349"/>
      <c r="AQ222" s="349"/>
      <c r="AR222" s="349"/>
      <c r="AS222" s="349"/>
      <c r="AT222" s="349"/>
      <c r="AU222" s="349"/>
      <c r="AV222" s="349"/>
      <c r="AW222" s="349"/>
      <c r="AX222" s="349"/>
      <c r="AY222" s="349"/>
      <c r="AZ222" s="349"/>
      <c r="BA222" s="247">
        <f>SUM(AM222:AZ222)</f>
        <v>0</v>
      </c>
    </row>
    <row r="223" spans="1:53" ht="15" hidden="1" outlineLevel="1">
      <c r="B223" s="245" t="s">
        <v>382</v>
      </c>
      <c r="C223" s="242" t="s">
        <v>325</v>
      </c>
      <c r="D223" s="246"/>
      <c r="E223" s="246"/>
      <c r="F223" s="246"/>
      <c r="G223" s="246"/>
      <c r="H223" s="246"/>
      <c r="I223" s="246"/>
      <c r="J223" s="246"/>
      <c r="K223" s="246"/>
      <c r="L223" s="246"/>
      <c r="M223" s="246"/>
      <c r="N223" s="246"/>
      <c r="O223" s="246"/>
      <c r="P223" s="246"/>
      <c r="Q223" s="246"/>
      <c r="R223" s="246"/>
      <c r="S223" s="246"/>
      <c r="T223" s="246"/>
      <c r="U223" s="246">
        <f>U222</f>
        <v>12</v>
      </c>
      <c r="V223" s="246"/>
      <c r="W223" s="246"/>
      <c r="X223" s="246"/>
      <c r="Y223" s="246"/>
      <c r="Z223" s="246"/>
      <c r="AA223" s="246"/>
      <c r="AB223" s="246"/>
      <c r="AC223" s="246"/>
      <c r="AD223" s="246"/>
      <c r="AE223" s="246"/>
      <c r="AF223" s="246"/>
      <c r="AG223" s="246"/>
      <c r="AH223" s="246"/>
      <c r="AI223" s="246"/>
      <c r="AJ223" s="246"/>
      <c r="AK223" s="246"/>
      <c r="AL223" s="246"/>
      <c r="AM223" s="345">
        <f>AM222</f>
        <v>0</v>
      </c>
      <c r="AN223" s="345">
        <f>AN222</f>
        <v>0</v>
      </c>
      <c r="AO223" s="345">
        <f t="shared" ref="AO223:AZ223" si="73">AO222</f>
        <v>0</v>
      </c>
      <c r="AP223" s="345">
        <f t="shared" si="73"/>
        <v>0</v>
      </c>
      <c r="AQ223" s="345">
        <f t="shared" si="73"/>
        <v>0</v>
      </c>
      <c r="AR223" s="345">
        <f t="shared" si="73"/>
        <v>0</v>
      </c>
      <c r="AS223" s="345">
        <f t="shared" si="73"/>
        <v>0</v>
      </c>
      <c r="AT223" s="345">
        <f t="shared" si="73"/>
        <v>0</v>
      </c>
      <c r="AU223" s="345">
        <f t="shared" si="73"/>
        <v>0</v>
      </c>
      <c r="AV223" s="345">
        <f t="shared" si="73"/>
        <v>0</v>
      </c>
      <c r="AW223" s="345">
        <f t="shared" si="73"/>
        <v>0</v>
      </c>
      <c r="AX223" s="345">
        <f t="shared" si="73"/>
        <v>0</v>
      </c>
      <c r="AY223" s="345">
        <f t="shared" si="73"/>
        <v>0</v>
      </c>
      <c r="AZ223" s="345">
        <f t="shared" si="73"/>
        <v>0</v>
      </c>
      <c r="BA223" s="414"/>
    </row>
    <row r="224" spans="1:53" ht="15" hidden="1" outlineLevel="1">
      <c r="B224" s="265"/>
      <c r="C224" s="256"/>
      <c r="D224" s="242"/>
      <c r="E224" s="242"/>
      <c r="F224" s="242"/>
      <c r="G224" s="242"/>
      <c r="H224" s="242"/>
      <c r="I224" s="242"/>
      <c r="J224" s="242"/>
      <c r="K224" s="242"/>
      <c r="L224" s="242"/>
      <c r="M224" s="242"/>
      <c r="N224" s="242"/>
      <c r="O224" s="242"/>
      <c r="P224" s="242"/>
      <c r="Q224" s="242"/>
      <c r="R224" s="242"/>
      <c r="S224" s="242"/>
      <c r="T224" s="242"/>
      <c r="U224" s="242"/>
      <c r="V224" s="242"/>
      <c r="W224" s="242"/>
      <c r="X224" s="242"/>
      <c r="Y224" s="242"/>
      <c r="Z224" s="242"/>
      <c r="AA224" s="242"/>
      <c r="AB224" s="242"/>
      <c r="AC224" s="242"/>
      <c r="AD224" s="242"/>
      <c r="AE224" s="242"/>
      <c r="AF224" s="242"/>
      <c r="AG224" s="242"/>
      <c r="AH224" s="242"/>
      <c r="AI224" s="242"/>
      <c r="AJ224" s="242"/>
      <c r="AK224" s="242"/>
      <c r="AL224" s="242"/>
      <c r="AM224" s="356"/>
      <c r="AN224" s="346"/>
      <c r="AO224" s="346"/>
      <c r="AP224" s="346"/>
      <c r="AQ224" s="346"/>
      <c r="AR224" s="346"/>
      <c r="AS224" s="346"/>
      <c r="AT224" s="346"/>
      <c r="AU224" s="346"/>
      <c r="AV224" s="346"/>
      <c r="AW224" s="346"/>
      <c r="AX224" s="346"/>
      <c r="AY224" s="346"/>
      <c r="AZ224" s="346"/>
      <c r="BA224" s="257"/>
    </row>
    <row r="225" spans="1:53" ht="15" hidden="1" outlineLevel="1">
      <c r="A225" s="418">
        <v>22</v>
      </c>
      <c r="B225" s="265" t="s">
        <v>342</v>
      </c>
      <c r="C225" s="242" t="s">
        <v>323</v>
      </c>
      <c r="D225" s="246"/>
      <c r="E225" s="246"/>
      <c r="F225" s="246"/>
      <c r="G225" s="246"/>
      <c r="H225" s="246"/>
      <c r="I225" s="246"/>
      <c r="J225" s="246"/>
      <c r="K225" s="246"/>
      <c r="L225" s="246"/>
      <c r="M225" s="246"/>
      <c r="N225" s="246"/>
      <c r="O225" s="246"/>
      <c r="P225" s="246"/>
      <c r="Q225" s="246"/>
      <c r="R225" s="246"/>
      <c r="S225" s="246"/>
      <c r="T225" s="246"/>
      <c r="U225" s="242"/>
      <c r="V225" s="246"/>
      <c r="W225" s="246"/>
      <c r="X225" s="246"/>
      <c r="Y225" s="246"/>
      <c r="Z225" s="246"/>
      <c r="AA225" s="246"/>
      <c r="AB225" s="246"/>
      <c r="AC225" s="246"/>
      <c r="AD225" s="246"/>
      <c r="AE225" s="246"/>
      <c r="AF225" s="246"/>
      <c r="AG225" s="246"/>
      <c r="AH225" s="246"/>
      <c r="AI225" s="246"/>
      <c r="AJ225" s="246"/>
      <c r="AK225" s="246"/>
      <c r="AL225" s="246"/>
      <c r="AM225" s="344"/>
      <c r="AN225" s="349"/>
      <c r="AO225" s="349"/>
      <c r="AP225" s="349"/>
      <c r="AQ225" s="349"/>
      <c r="AR225" s="349"/>
      <c r="AS225" s="349"/>
      <c r="AT225" s="349"/>
      <c r="AU225" s="349"/>
      <c r="AV225" s="349"/>
      <c r="AW225" s="349"/>
      <c r="AX225" s="349"/>
      <c r="AY225" s="349"/>
      <c r="AZ225" s="349"/>
      <c r="BA225" s="247">
        <f>SUM(AM225:AZ225)</f>
        <v>0</v>
      </c>
    </row>
    <row r="226" spans="1:53" ht="15" hidden="1" outlineLevel="1">
      <c r="B226" s="245" t="s">
        <v>382</v>
      </c>
      <c r="C226" s="242" t="s">
        <v>325</v>
      </c>
      <c r="D226" s="246"/>
      <c r="E226" s="246"/>
      <c r="F226" s="246"/>
      <c r="G226" s="246"/>
      <c r="H226" s="246"/>
      <c r="I226" s="246"/>
      <c r="J226" s="246"/>
      <c r="K226" s="246"/>
      <c r="L226" s="246"/>
      <c r="M226" s="246"/>
      <c r="N226" s="246"/>
      <c r="O226" s="246"/>
      <c r="P226" s="246"/>
      <c r="Q226" s="246"/>
      <c r="R226" s="246"/>
      <c r="S226" s="246"/>
      <c r="T226" s="246"/>
      <c r="U226" s="242"/>
      <c r="V226" s="246"/>
      <c r="W226" s="246"/>
      <c r="X226" s="246"/>
      <c r="Y226" s="246"/>
      <c r="Z226" s="246"/>
      <c r="AA226" s="246"/>
      <c r="AB226" s="246"/>
      <c r="AC226" s="246"/>
      <c r="AD226" s="246"/>
      <c r="AE226" s="246"/>
      <c r="AF226" s="246"/>
      <c r="AG226" s="246"/>
      <c r="AH226" s="246"/>
      <c r="AI226" s="246"/>
      <c r="AJ226" s="246"/>
      <c r="AK226" s="246"/>
      <c r="AL226" s="246"/>
      <c r="AM226" s="345">
        <f>AM225</f>
        <v>0</v>
      </c>
      <c r="AN226" s="345">
        <f>AN225</f>
        <v>0</v>
      </c>
      <c r="AO226" s="345">
        <f t="shared" ref="AO226:AZ226" si="74">AO225</f>
        <v>0</v>
      </c>
      <c r="AP226" s="345">
        <f t="shared" si="74"/>
        <v>0</v>
      </c>
      <c r="AQ226" s="345">
        <f t="shared" si="74"/>
        <v>0</v>
      </c>
      <c r="AR226" s="345">
        <f t="shared" si="74"/>
        <v>0</v>
      </c>
      <c r="AS226" s="345">
        <f t="shared" si="74"/>
        <v>0</v>
      </c>
      <c r="AT226" s="345">
        <f t="shared" si="74"/>
        <v>0</v>
      </c>
      <c r="AU226" s="345">
        <f t="shared" si="74"/>
        <v>0</v>
      </c>
      <c r="AV226" s="345">
        <f t="shared" si="74"/>
        <v>0</v>
      </c>
      <c r="AW226" s="345">
        <f t="shared" si="74"/>
        <v>0</v>
      </c>
      <c r="AX226" s="345">
        <f t="shared" si="74"/>
        <v>0</v>
      </c>
      <c r="AY226" s="345">
        <f t="shared" si="74"/>
        <v>0</v>
      </c>
      <c r="AZ226" s="345">
        <f t="shared" si="74"/>
        <v>0</v>
      </c>
      <c r="BA226" s="414"/>
    </row>
    <row r="227" spans="1:53" ht="15" hidden="1" outlineLevel="1">
      <c r="B227" s="265"/>
      <c r="C227" s="256"/>
      <c r="D227" s="242"/>
      <c r="E227" s="242"/>
      <c r="F227" s="242"/>
      <c r="G227" s="242"/>
      <c r="H227" s="242"/>
      <c r="I227" s="242"/>
      <c r="J227" s="242"/>
      <c r="K227" s="242"/>
      <c r="L227" s="242"/>
      <c r="M227" s="242"/>
      <c r="N227" s="242"/>
      <c r="O227" s="242"/>
      <c r="P227" s="242"/>
      <c r="Q227" s="242"/>
      <c r="R227" s="242"/>
      <c r="S227" s="242"/>
      <c r="T227" s="242"/>
      <c r="U227" s="242"/>
      <c r="V227" s="242"/>
      <c r="W227" s="242"/>
      <c r="X227" s="242"/>
      <c r="Y227" s="242"/>
      <c r="Z227" s="242"/>
      <c r="AA227" s="242"/>
      <c r="AB227" s="242"/>
      <c r="AC227" s="242"/>
      <c r="AD227" s="242"/>
      <c r="AE227" s="242"/>
      <c r="AF227" s="242"/>
      <c r="AG227" s="242"/>
      <c r="AH227" s="242"/>
      <c r="AI227" s="242"/>
      <c r="AJ227" s="242"/>
      <c r="AK227" s="242"/>
      <c r="AL227" s="242"/>
      <c r="AM227" s="346"/>
      <c r="AN227" s="346"/>
      <c r="AO227" s="346"/>
      <c r="AP227" s="346"/>
      <c r="AQ227" s="346"/>
      <c r="AR227" s="346"/>
      <c r="AS227" s="346"/>
      <c r="AT227" s="346"/>
      <c r="AU227" s="346"/>
      <c r="AV227" s="346"/>
      <c r="AW227" s="346"/>
      <c r="AX227" s="346"/>
      <c r="AY227" s="346"/>
      <c r="AZ227" s="346"/>
      <c r="BA227" s="257"/>
    </row>
    <row r="228" spans="1:53" ht="15.6" hidden="1" outlineLevel="1">
      <c r="A228" s="419"/>
      <c r="B228" s="239" t="s">
        <v>347</v>
      </c>
      <c r="C228" s="240"/>
      <c r="D228" s="241"/>
      <c r="E228" s="241"/>
      <c r="F228" s="241"/>
      <c r="G228" s="241"/>
      <c r="H228" s="241"/>
      <c r="I228" s="241"/>
      <c r="J228" s="241"/>
      <c r="K228" s="241"/>
      <c r="L228" s="241"/>
      <c r="M228" s="241"/>
      <c r="N228" s="241"/>
      <c r="O228" s="241"/>
      <c r="P228" s="241"/>
      <c r="Q228" s="241"/>
      <c r="R228" s="241"/>
      <c r="S228" s="241"/>
      <c r="T228" s="241"/>
      <c r="U228" s="241"/>
      <c r="V228" s="241"/>
      <c r="W228" s="240"/>
      <c r="X228" s="240"/>
      <c r="Y228" s="240"/>
      <c r="Z228" s="240"/>
      <c r="AA228" s="240"/>
      <c r="AB228" s="240"/>
      <c r="AC228" s="240"/>
      <c r="AD228" s="240"/>
      <c r="AE228" s="240"/>
      <c r="AF228" s="240"/>
      <c r="AG228" s="240"/>
      <c r="AH228" s="240"/>
      <c r="AI228" s="240"/>
      <c r="AJ228" s="240"/>
      <c r="AK228" s="240"/>
      <c r="AL228" s="240"/>
      <c r="AM228" s="348"/>
      <c r="AN228" s="348"/>
      <c r="AO228" s="348"/>
      <c r="AP228" s="348"/>
      <c r="AQ228" s="348"/>
      <c r="AR228" s="348"/>
      <c r="AS228" s="348"/>
      <c r="AT228" s="348"/>
      <c r="AU228" s="348"/>
      <c r="AV228" s="348"/>
      <c r="AW228" s="348"/>
      <c r="AX228" s="348"/>
      <c r="AY228" s="348"/>
      <c r="AZ228" s="348"/>
      <c r="BA228" s="243"/>
    </row>
    <row r="229" spans="1:53" ht="15" hidden="1" outlineLevel="1">
      <c r="A229" s="418">
        <v>23</v>
      </c>
      <c r="B229" s="265" t="s">
        <v>347</v>
      </c>
      <c r="C229" s="242" t="s">
        <v>323</v>
      </c>
      <c r="D229" s="246"/>
      <c r="E229" s="246"/>
      <c r="F229" s="246"/>
      <c r="G229" s="246"/>
      <c r="H229" s="246"/>
      <c r="I229" s="246"/>
      <c r="J229" s="246"/>
      <c r="K229" s="246"/>
      <c r="L229" s="246"/>
      <c r="M229" s="246"/>
      <c r="N229" s="246"/>
      <c r="O229" s="246"/>
      <c r="P229" s="246"/>
      <c r="Q229" s="246"/>
      <c r="R229" s="246"/>
      <c r="S229" s="246"/>
      <c r="T229" s="246"/>
      <c r="U229" s="242"/>
      <c r="V229" s="246"/>
      <c r="W229" s="246"/>
      <c r="X229" s="246"/>
      <c r="Y229" s="246"/>
      <c r="Z229" s="246"/>
      <c r="AA229" s="246"/>
      <c r="AB229" s="246"/>
      <c r="AC229" s="246"/>
      <c r="AD229" s="246"/>
      <c r="AE229" s="246"/>
      <c r="AF229" s="246"/>
      <c r="AG229" s="246"/>
      <c r="AH229" s="246"/>
      <c r="AI229" s="246"/>
      <c r="AJ229" s="246"/>
      <c r="AK229" s="246"/>
      <c r="AL229" s="246"/>
      <c r="AM229" s="388"/>
      <c r="AN229" s="344"/>
      <c r="AO229" s="344"/>
      <c r="AP229" s="344"/>
      <c r="AQ229" s="344"/>
      <c r="AR229" s="344"/>
      <c r="AS229" s="344"/>
      <c r="AT229" s="344"/>
      <c r="AU229" s="344"/>
      <c r="AV229" s="344"/>
      <c r="AW229" s="344"/>
      <c r="AX229" s="344"/>
      <c r="AY229" s="344"/>
      <c r="AZ229" s="344"/>
      <c r="BA229" s="247">
        <f>SUM(AM229:AZ229)</f>
        <v>0</v>
      </c>
    </row>
    <row r="230" spans="1:53" ht="15" hidden="1" outlineLevel="1">
      <c r="B230" s="245" t="s">
        <v>382</v>
      </c>
      <c r="C230" s="242" t="s">
        <v>325</v>
      </c>
      <c r="D230" s="246"/>
      <c r="E230" s="246"/>
      <c r="F230" s="246"/>
      <c r="G230" s="246"/>
      <c r="H230" s="246"/>
      <c r="I230" s="246"/>
      <c r="J230" s="246"/>
      <c r="K230" s="246"/>
      <c r="L230" s="246"/>
      <c r="M230" s="246"/>
      <c r="N230" s="246"/>
      <c r="O230" s="246"/>
      <c r="P230" s="246"/>
      <c r="Q230" s="246"/>
      <c r="R230" s="246"/>
      <c r="S230" s="246"/>
      <c r="T230" s="246"/>
      <c r="U230" s="386"/>
      <c r="V230" s="246"/>
      <c r="W230" s="246"/>
      <c r="X230" s="246"/>
      <c r="Y230" s="246"/>
      <c r="Z230" s="246"/>
      <c r="AA230" s="246"/>
      <c r="AB230" s="246"/>
      <c r="AC230" s="246"/>
      <c r="AD230" s="246"/>
      <c r="AE230" s="246"/>
      <c r="AF230" s="246"/>
      <c r="AG230" s="246"/>
      <c r="AH230" s="246"/>
      <c r="AI230" s="246"/>
      <c r="AJ230" s="246"/>
      <c r="AK230" s="246"/>
      <c r="AL230" s="246"/>
      <c r="AM230" s="345">
        <f>AM229</f>
        <v>0</v>
      </c>
      <c r="AN230" s="345">
        <f>AN229</f>
        <v>0</v>
      </c>
      <c r="AO230" s="345">
        <f t="shared" ref="AO230:AZ230" si="75">AO229</f>
        <v>0</v>
      </c>
      <c r="AP230" s="345">
        <f t="shared" si="75"/>
        <v>0</v>
      </c>
      <c r="AQ230" s="345">
        <f t="shared" si="75"/>
        <v>0</v>
      </c>
      <c r="AR230" s="345">
        <f t="shared" si="75"/>
        <v>0</v>
      </c>
      <c r="AS230" s="345">
        <f t="shared" si="75"/>
        <v>0</v>
      </c>
      <c r="AT230" s="345">
        <f t="shared" si="75"/>
        <v>0</v>
      </c>
      <c r="AU230" s="345">
        <f t="shared" si="75"/>
        <v>0</v>
      </c>
      <c r="AV230" s="345">
        <f t="shared" si="75"/>
        <v>0</v>
      </c>
      <c r="AW230" s="345">
        <f t="shared" si="75"/>
        <v>0</v>
      </c>
      <c r="AX230" s="345">
        <f t="shared" si="75"/>
        <v>0</v>
      </c>
      <c r="AY230" s="345">
        <f t="shared" si="75"/>
        <v>0</v>
      </c>
      <c r="AZ230" s="345">
        <f t="shared" si="75"/>
        <v>0</v>
      </c>
      <c r="BA230" s="414"/>
    </row>
    <row r="231" spans="1:53" ht="15" hidden="1" outlineLevel="1">
      <c r="B231" s="265"/>
      <c r="C231" s="256"/>
      <c r="D231" s="242"/>
      <c r="E231" s="242"/>
      <c r="F231" s="242"/>
      <c r="G231" s="242"/>
      <c r="H231" s="242"/>
      <c r="I231" s="242"/>
      <c r="J231" s="242"/>
      <c r="K231" s="242"/>
      <c r="L231" s="242"/>
      <c r="M231" s="242"/>
      <c r="N231" s="242"/>
      <c r="O231" s="242"/>
      <c r="P231" s="242"/>
      <c r="Q231" s="242"/>
      <c r="R231" s="242"/>
      <c r="S231" s="242"/>
      <c r="T231" s="242"/>
      <c r="U231" s="242"/>
      <c r="V231" s="242"/>
      <c r="W231" s="242"/>
      <c r="X231" s="242"/>
      <c r="Y231" s="242"/>
      <c r="Z231" s="242"/>
      <c r="AA231" s="242"/>
      <c r="AB231" s="242"/>
      <c r="AC231" s="242"/>
      <c r="AD231" s="242"/>
      <c r="AE231" s="242"/>
      <c r="AF231" s="242"/>
      <c r="AG231" s="242"/>
      <c r="AH231" s="242"/>
      <c r="AI231" s="242"/>
      <c r="AJ231" s="242"/>
      <c r="AK231" s="242"/>
      <c r="AL231" s="242"/>
      <c r="AM231" s="346"/>
      <c r="AN231" s="346"/>
      <c r="AO231" s="346"/>
      <c r="AP231" s="346"/>
      <c r="AQ231" s="346"/>
      <c r="AR231" s="346"/>
      <c r="AS231" s="346"/>
      <c r="AT231" s="346"/>
      <c r="AU231" s="346"/>
      <c r="AV231" s="346"/>
      <c r="AW231" s="346"/>
      <c r="AX231" s="346"/>
      <c r="AY231" s="346"/>
      <c r="AZ231" s="346"/>
      <c r="BA231" s="257"/>
    </row>
    <row r="232" spans="1:53" s="244" customFormat="1" ht="15.6" hidden="1" outlineLevel="1">
      <c r="A232" s="419"/>
      <c r="B232" s="239" t="s">
        <v>348</v>
      </c>
      <c r="C232" s="240"/>
      <c r="D232" s="241"/>
      <c r="E232" s="241"/>
      <c r="F232" s="241"/>
      <c r="G232" s="241"/>
      <c r="H232" s="241"/>
      <c r="I232" s="241"/>
      <c r="J232" s="241"/>
      <c r="K232" s="241"/>
      <c r="L232" s="241"/>
      <c r="M232" s="241"/>
      <c r="N232" s="241"/>
      <c r="O232" s="241"/>
      <c r="P232" s="241"/>
      <c r="Q232" s="241"/>
      <c r="R232" s="241"/>
      <c r="S232" s="241"/>
      <c r="T232" s="241"/>
      <c r="U232" s="241"/>
      <c r="V232" s="241"/>
      <c r="W232" s="240"/>
      <c r="X232" s="240"/>
      <c r="Y232" s="240"/>
      <c r="Z232" s="240"/>
      <c r="AA232" s="240"/>
      <c r="AB232" s="240"/>
      <c r="AC232" s="240"/>
      <c r="AD232" s="240"/>
      <c r="AE232" s="240"/>
      <c r="AF232" s="240"/>
      <c r="AG232" s="240"/>
      <c r="AH232" s="240"/>
      <c r="AI232" s="240"/>
      <c r="AJ232" s="240"/>
      <c r="AK232" s="240"/>
      <c r="AL232" s="240"/>
      <c r="AM232" s="348"/>
      <c r="AN232" s="348"/>
      <c r="AO232" s="348"/>
      <c r="AP232" s="348"/>
      <c r="AQ232" s="348"/>
      <c r="AR232" s="348"/>
      <c r="AS232" s="348"/>
      <c r="AT232" s="348"/>
      <c r="AU232" s="348"/>
      <c r="AV232" s="348"/>
      <c r="AW232" s="348"/>
      <c r="AX232" s="348"/>
      <c r="AY232" s="348"/>
      <c r="AZ232" s="348"/>
      <c r="BA232" s="243"/>
    </row>
    <row r="233" spans="1:53" s="234" customFormat="1" ht="15" hidden="1" outlineLevel="1">
      <c r="A233" s="418">
        <v>24</v>
      </c>
      <c r="B233" s="265" t="s">
        <v>347</v>
      </c>
      <c r="C233" s="242" t="s">
        <v>323</v>
      </c>
      <c r="D233" s="246"/>
      <c r="E233" s="246"/>
      <c r="F233" s="246"/>
      <c r="G233" s="246"/>
      <c r="H233" s="246"/>
      <c r="I233" s="246"/>
      <c r="J233" s="246"/>
      <c r="K233" s="246"/>
      <c r="L233" s="246"/>
      <c r="M233" s="246"/>
      <c r="N233" s="246"/>
      <c r="O233" s="246"/>
      <c r="P233" s="246"/>
      <c r="Q233" s="246"/>
      <c r="R233" s="246"/>
      <c r="S233" s="246"/>
      <c r="T233" s="246"/>
      <c r="U233" s="242"/>
      <c r="V233" s="246"/>
      <c r="W233" s="246"/>
      <c r="X233" s="246"/>
      <c r="Y233" s="246"/>
      <c r="Z233" s="246"/>
      <c r="AA233" s="246"/>
      <c r="AB233" s="246"/>
      <c r="AC233" s="246"/>
      <c r="AD233" s="246"/>
      <c r="AE233" s="246"/>
      <c r="AF233" s="246"/>
      <c r="AG233" s="246"/>
      <c r="AH233" s="246"/>
      <c r="AI233" s="246"/>
      <c r="AJ233" s="246"/>
      <c r="AK233" s="246"/>
      <c r="AL233" s="246"/>
      <c r="AM233" s="344"/>
      <c r="AN233" s="344"/>
      <c r="AO233" s="344"/>
      <c r="AP233" s="344"/>
      <c r="AQ233" s="344"/>
      <c r="AR233" s="344"/>
      <c r="AS233" s="344"/>
      <c r="AT233" s="344"/>
      <c r="AU233" s="344"/>
      <c r="AV233" s="344"/>
      <c r="AW233" s="344"/>
      <c r="AX233" s="344"/>
      <c r="AY233" s="344"/>
      <c r="AZ233" s="344"/>
      <c r="BA233" s="247">
        <f>SUM(AM233:AZ233)</f>
        <v>0</v>
      </c>
    </row>
    <row r="234" spans="1:53" s="234" customFormat="1" ht="15" hidden="1" outlineLevel="1">
      <c r="A234" s="418"/>
      <c r="B234" s="265" t="s">
        <v>382</v>
      </c>
      <c r="C234" s="242" t="s">
        <v>325</v>
      </c>
      <c r="D234" s="246"/>
      <c r="E234" s="246"/>
      <c r="F234" s="246"/>
      <c r="G234" s="246"/>
      <c r="H234" s="246"/>
      <c r="I234" s="246"/>
      <c r="J234" s="246"/>
      <c r="K234" s="246"/>
      <c r="L234" s="246"/>
      <c r="M234" s="246"/>
      <c r="N234" s="246"/>
      <c r="O234" s="246"/>
      <c r="P234" s="246"/>
      <c r="Q234" s="246"/>
      <c r="R234" s="246"/>
      <c r="S234" s="246"/>
      <c r="T234" s="246"/>
      <c r="U234" s="386"/>
      <c r="V234" s="246"/>
      <c r="W234" s="246"/>
      <c r="X234" s="246"/>
      <c r="Y234" s="246"/>
      <c r="Z234" s="246"/>
      <c r="AA234" s="246"/>
      <c r="AB234" s="246"/>
      <c r="AC234" s="246"/>
      <c r="AD234" s="246"/>
      <c r="AE234" s="246"/>
      <c r="AF234" s="246"/>
      <c r="AG234" s="246"/>
      <c r="AH234" s="246"/>
      <c r="AI234" s="246"/>
      <c r="AJ234" s="246"/>
      <c r="AK234" s="246"/>
      <c r="AL234" s="246"/>
      <c r="AM234" s="345">
        <f>AM233</f>
        <v>0</v>
      </c>
      <c r="AN234" s="345">
        <f>AN233</f>
        <v>0</v>
      </c>
      <c r="AO234" s="345">
        <f t="shared" ref="AO234:AZ234" si="76">AO233</f>
        <v>0</v>
      </c>
      <c r="AP234" s="345">
        <f t="shared" si="76"/>
        <v>0</v>
      </c>
      <c r="AQ234" s="345">
        <f t="shared" si="76"/>
        <v>0</v>
      </c>
      <c r="AR234" s="345">
        <f t="shared" si="76"/>
        <v>0</v>
      </c>
      <c r="AS234" s="345">
        <f t="shared" si="76"/>
        <v>0</v>
      </c>
      <c r="AT234" s="345">
        <f t="shared" si="76"/>
        <v>0</v>
      </c>
      <c r="AU234" s="345">
        <f t="shared" si="76"/>
        <v>0</v>
      </c>
      <c r="AV234" s="345">
        <f t="shared" si="76"/>
        <v>0</v>
      </c>
      <c r="AW234" s="345">
        <f t="shared" si="76"/>
        <v>0</v>
      </c>
      <c r="AX234" s="345">
        <f t="shared" si="76"/>
        <v>0</v>
      </c>
      <c r="AY234" s="345">
        <f t="shared" si="76"/>
        <v>0</v>
      </c>
      <c r="AZ234" s="345">
        <f t="shared" si="76"/>
        <v>0</v>
      </c>
      <c r="BA234" s="414"/>
    </row>
    <row r="235" spans="1:53" s="234" customFormat="1" ht="15" hidden="1" outlineLevel="1">
      <c r="A235" s="418"/>
      <c r="B235" s="265"/>
      <c r="C235" s="256"/>
      <c r="D235" s="242"/>
      <c r="E235" s="242"/>
      <c r="F235" s="242"/>
      <c r="G235" s="242"/>
      <c r="H235" s="242"/>
      <c r="I235" s="242"/>
      <c r="J235" s="242"/>
      <c r="K235" s="242"/>
      <c r="L235" s="242"/>
      <c r="M235" s="242"/>
      <c r="N235" s="242"/>
      <c r="O235" s="242"/>
      <c r="P235" s="242"/>
      <c r="Q235" s="242"/>
      <c r="R235" s="242"/>
      <c r="S235" s="242"/>
      <c r="T235" s="242"/>
      <c r="U235" s="242"/>
      <c r="V235" s="242"/>
      <c r="W235" s="242"/>
      <c r="X235" s="242"/>
      <c r="Y235" s="242"/>
      <c r="Z235" s="242"/>
      <c r="AA235" s="242"/>
      <c r="AB235" s="242"/>
      <c r="AC235" s="242"/>
      <c r="AD235" s="242"/>
      <c r="AE235" s="242"/>
      <c r="AF235" s="242"/>
      <c r="AG235" s="242"/>
      <c r="AH235" s="242"/>
      <c r="AI235" s="242"/>
      <c r="AJ235" s="242"/>
      <c r="AK235" s="242"/>
      <c r="AL235" s="242"/>
      <c r="AM235" s="346"/>
      <c r="AN235" s="346"/>
      <c r="AO235" s="346"/>
      <c r="AP235" s="346"/>
      <c r="AQ235" s="346"/>
      <c r="AR235" s="346"/>
      <c r="AS235" s="346"/>
      <c r="AT235" s="346"/>
      <c r="AU235" s="346"/>
      <c r="AV235" s="346"/>
      <c r="AW235" s="346"/>
      <c r="AX235" s="346"/>
      <c r="AY235" s="346"/>
      <c r="AZ235" s="346"/>
      <c r="BA235" s="257"/>
    </row>
    <row r="236" spans="1:53" s="234" customFormat="1" ht="15" hidden="1" outlineLevel="1">
      <c r="A236" s="418">
        <v>25</v>
      </c>
      <c r="B236" s="264" t="s">
        <v>336</v>
      </c>
      <c r="C236" s="242" t="s">
        <v>323</v>
      </c>
      <c r="D236" s="246"/>
      <c r="E236" s="246"/>
      <c r="F236" s="246"/>
      <c r="G236" s="246"/>
      <c r="H236" s="246"/>
      <c r="I236" s="246"/>
      <c r="J236" s="246"/>
      <c r="K236" s="246"/>
      <c r="L236" s="246"/>
      <c r="M236" s="246"/>
      <c r="N236" s="246"/>
      <c r="O236" s="246"/>
      <c r="P236" s="246"/>
      <c r="Q236" s="246"/>
      <c r="R236" s="246"/>
      <c r="S236" s="246"/>
      <c r="T236" s="246"/>
      <c r="U236" s="246">
        <v>0</v>
      </c>
      <c r="V236" s="246"/>
      <c r="W236" s="246"/>
      <c r="X236" s="246"/>
      <c r="Y236" s="246"/>
      <c r="Z236" s="246"/>
      <c r="AA236" s="246"/>
      <c r="AB236" s="246"/>
      <c r="AC236" s="246"/>
      <c r="AD236" s="246"/>
      <c r="AE236" s="246"/>
      <c r="AF236" s="246"/>
      <c r="AG236" s="246"/>
      <c r="AH236" s="246"/>
      <c r="AI236" s="246"/>
      <c r="AJ236" s="246"/>
      <c r="AK236" s="246"/>
      <c r="AL236" s="246"/>
      <c r="AM236" s="349"/>
      <c r="AN236" s="349"/>
      <c r="AO236" s="349"/>
      <c r="AP236" s="349"/>
      <c r="AQ236" s="349"/>
      <c r="AR236" s="349"/>
      <c r="AS236" s="349"/>
      <c r="AT236" s="349"/>
      <c r="AU236" s="349"/>
      <c r="AV236" s="349"/>
      <c r="AW236" s="349"/>
      <c r="AX236" s="349"/>
      <c r="AY236" s="349"/>
      <c r="AZ236" s="349"/>
      <c r="BA236" s="247">
        <f>SUM(AM236:AZ236)</f>
        <v>0</v>
      </c>
    </row>
    <row r="237" spans="1:53" s="234" customFormat="1" ht="15" hidden="1" outlineLevel="1">
      <c r="A237" s="418"/>
      <c r="B237" s="265" t="s">
        <v>382</v>
      </c>
      <c r="C237" s="242" t="s">
        <v>325</v>
      </c>
      <c r="D237" s="246"/>
      <c r="E237" s="246"/>
      <c r="F237" s="246"/>
      <c r="G237" s="246"/>
      <c r="H237" s="246"/>
      <c r="I237" s="246"/>
      <c r="J237" s="246"/>
      <c r="K237" s="246"/>
      <c r="L237" s="246"/>
      <c r="M237" s="246"/>
      <c r="N237" s="246"/>
      <c r="O237" s="246"/>
      <c r="P237" s="246"/>
      <c r="Q237" s="246"/>
      <c r="R237" s="246"/>
      <c r="S237" s="246"/>
      <c r="T237" s="246"/>
      <c r="U237" s="246">
        <f>U236</f>
        <v>0</v>
      </c>
      <c r="V237" s="246"/>
      <c r="W237" s="246"/>
      <c r="X237" s="246"/>
      <c r="Y237" s="246"/>
      <c r="Z237" s="246"/>
      <c r="AA237" s="246"/>
      <c r="AB237" s="246"/>
      <c r="AC237" s="246"/>
      <c r="AD237" s="246"/>
      <c r="AE237" s="246"/>
      <c r="AF237" s="246"/>
      <c r="AG237" s="246"/>
      <c r="AH237" s="246"/>
      <c r="AI237" s="246"/>
      <c r="AJ237" s="246"/>
      <c r="AK237" s="246"/>
      <c r="AL237" s="246"/>
      <c r="AM237" s="345">
        <f>AM236</f>
        <v>0</v>
      </c>
      <c r="AN237" s="345">
        <f>AN236</f>
        <v>0</v>
      </c>
      <c r="AO237" s="345">
        <f t="shared" ref="AO237:AZ237" si="77">AO236</f>
        <v>0</v>
      </c>
      <c r="AP237" s="345">
        <f t="shared" si="77"/>
        <v>0</v>
      </c>
      <c r="AQ237" s="345">
        <f t="shared" si="77"/>
        <v>0</v>
      </c>
      <c r="AR237" s="345">
        <f t="shared" si="77"/>
        <v>0</v>
      </c>
      <c r="AS237" s="345">
        <f t="shared" si="77"/>
        <v>0</v>
      </c>
      <c r="AT237" s="345">
        <f t="shared" si="77"/>
        <v>0</v>
      </c>
      <c r="AU237" s="345">
        <f t="shared" si="77"/>
        <v>0</v>
      </c>
      <c r="AV237" s="345">
        <f t="shared" si="77"/>
        <v>0</v>
      </c>
      <c r="AW237" s="345">
        <f t="shared" si="77"/>
        <v>0</v>
      </c>
      <c r="AX237" s="345">
        <f t="shared" si="77"/>
        <v>0</v>
      </c>
      <c r="AY237" s="345">
        <f t="shared" si="77"/>
        <v>0</v>
      </c>
      <c r="AZ237" s="345">
        <f t="shared" si="77"/>
        <v>0</v>
      </c>
      <c r="BA237" s="414"/>
    </row>
    <row r="238" spans="1:53" s="234" customFormat="1" ht="15" hidden="1" outlineLevel="1">
      <c r="A238" s="418"/>
      <c r="B238" s="264"/>
      <c r="C238" s="262"/>
      <c r="D238" s="242"/>
      <c r="E238" s="242"/>
      <c r="F238" s="242"/>
      <c r="G238" s="242"/>
      <c r="H238" s="242"/>
      <c r="I238" s="242"/>
      <c r="J238" s="242"/>
      <c r="K238" s="242"/>
      <c r="L238" s="242"/>
      <c r="M238" s="242"/>
      <c r="N238" s="242"/>
      <c r="O238" s="242"/>
      <c r="P238" s="242"/>
      <c r="Q238" s="242"/>
      <c r="R238" s="242"/>
      <c r="S238" s="242"/>
      <c r="T238" s="242"/>
      <c r="U238" s="242"/>
      <c r="V238" s="242"/>
      <c r="W238" s="242"/>
      <c r="X238" s="242"/>
      <c r="Y238" s="242"/>
      <c r="Z238" s="242"/>
      <c r="AA238" s="242"/>
      <c r="AB238" s="242"/>
      <c r="AC238" s="242"/>
      <c r="AD238" s="242"/>
      <c r="AE238" s="242"/>
      <c r="AF238" s="242"/>
      <c r="AG238" s="242"/>
      <c r="AH238" s="242"/>
      <c r="AI238" s="242"/>
      <c r="AJ238" s="242"/>
      <c r="AK238" s="242"/>
      <c r="AL238" s="242"/>
      <c r="AM238" s="350"/>
      <c r="AN238" s="351"/>
      <c r="AO238" s="350"/>
      <c r="AP238" s="350"/>
      <c r="AQ238" s="350"/>
      <c r="AR238" s="350"/>
      <c r="AS238" s="350"/>
      <c r="AT238" s="350"/>
      <c r="AU238" s="350"/>
      <c r="AV238" s="350"/>
      <c r="AW238" s="350"/>
      <c r="AX238" s="350"/>
      <c r="AY238" s="350"/>
      <c r="AZ238" s="350"/>
      <c r="BA238" s="263"/>
    </row>
    <row r="239" spans="1:53" ht="15.6" hidden="1" outlineLevel="1">
      <c r="A239" s="419"/>
      <c r="B239" s="239" t="s">
        <v>349</v>
      </c>
      <c r="C239" s="270"/>
      <c r="D239" s="241"/>
      <c r="E239" s="240"/>
      <c r="F239" s="240"/>
      <c r="G239" s="240"/>
      <c r="H239" s="240"/>
      <c r="I239" s="240"/>
      <c r="J239" s="240"/>
      <c r="K239" s="240"/>
      <c r="L239" s="240"/>
      <c r="M239" s="240"/>
      <c r="N239" s="240"/>
      <c r="O239" s="240"/>
      <c r="P239" s="240"/>
      <c r="Q239" s="240"/>
      <c r="R239" s="240"/>
      <c r="S239" s="240"/>
      <c r="T239" s="240"/>
      <c r="U239" s="242"/>
      <c r="V239" s="240"/>
      <c r="W239" s="240"/>
      <c r="X239" s="240"/>
      <c r="Y239" s="240"/>
      <c r="Z239" s="240"/>
      <c r="AA239" s="240"/>
      <c r="AB239" s="240"/>
      <c r="AC239" s="240"/>
      <c r="AD239" s="240"/>
      <c r="AE239" s="240"/>
      <c r="AF239" s="240"/>
      <c r="AG239" s="240"/>
      <c r="AH239" s="240"/>
      <c r="AI239" s="240"/>
      <c r="AJ239" s="240"/>
      <c r="AK239" s="240"/>
      <c r="AL239" s="240"/>
      <c r="AM239" s="348"/>
      <c r="AN239" s="348"/>
      <c r="AO239" s="348"/>
      <c r="AP239" s="348"/>
      <c r="AQ239" s="348"/>
      <c r="AR239" s="348"/>
      <c r="AS239" s="348"/>
      <c r="AT239" s="348"/>
      <c r="AU239" s="348"/>
      <c r="AV239" s="348"/>
      <c r="AW239" s="348"/>
      <c r="AX239" s="348"/>
      <c r="AY239" s="348"/>
      <c r="AZ239" s="348"/>
      <c r="BA239" s="243"/>
    </row>
    <row r="240" spans="1:53" ht="15" hidden="1" outlineLevel="1">
      <c r="A240" s="418">
        <v>26</v>
      </c>
      <c r="B240" s="271" t="s">
        <v>350</v>
      </c>
      <c r="C240" s="242" t="s">
        <v>323</v>
      </c>
      <c r="D240" s="246"/>
      <c r="E240" s="246"/>
      <c r="F240" s="246"/>
      <c r="G240" s="246"/>
      <c r="H240" s="246"/>
      <c r="I240" s="246"/>
      <c r="J240" s="246"/>
      <c r="K240" s="246"/>
      <c r="L240" s="246"/>
      <c r="M240" s="246"/>
      <c r="N240" s="246"/>
      <c r="O240" s="246"/>
      <c r="P240" s="246"/>
      <c r="Q240" s="246"/>
      <c r="R240" s="246"/>
      <c r="S240" s="246"/>
      <c r="T240" s="246"/>
      <c r="U240" s="246">
        <v>12</v>
      </c>
      <c r="V240" s="246"/>
      <c r="W240" s="246"/>
      <c r="X240" s="246"/>
      <c r="Y240" s="246"/>
      <c r="Z240" s="246"/>
      <c r="AA240" s="246"/>
      <c r="AB240" s="246"/>
      <c r="AC240" s="246"/>
      <c r="AD240" s="246"/>
      <c r="AE240" s="246"/>
      <c r="AF240" s="246"/>
      <c r="AG240" s="246"/>
      <c r="AH240" s="246"/>
      <c r="AI240" s="246"/>
      <c r="AJ240" s="246"/>
      <c r="AK240" s="246"/>
      <c r="AL240" s="246"/>
      <c r="AM240" s="360"/>
      <c r="AN240" s="349"/>
      <c r="AO240" s="387"/>
      <c r="AP240" s="349"/>
      <c r="AQ240" s="349"/>
      <c r="AR240" s="349"/>
      <c r="AS240" s="349"/>
      <c r="AT240" s="349"/>
      <c r="AU240" s="349"/>
      <c r="AV240" s="349"/>
      <c r="AW240" s="349"/>
      <c r="AX240" s="349"/>
      <c r="AY240" s="349"/>
      <c r="AZ240" s="349"/>
      <c r="BA240" s="247">
        <f>SUM(AM240:AZ240)</f>
        <v>0</v>
      </c>
    </row>
    <row r="241" spans="1:53" ht="15" hidden="1" outlineLevel="1">
      <c r="B241" s="245" t="s">
        <v>382</v>
      </c>
      <c r="C241" s="242" t="s">
        <v>325</v>
      </c>
      <c r="D241" s="246"/>
      <c r="E241" s="246"/>
      <c r="F241" s="246"/>
      <c r="G241" s="246"/>
      <c r="H241" s="246"/>
      <c r="I241" s="246"/>
      <c r="J241" s="246"/>
      <c r="K241" s="246"/>
      <c r="L241" s="246"/>
      <c r="M241" s="246"/>
      <c r="N241" s="246"/>
      <c r="O241" s="246"/>
      <c r="P241" s="246"/>
      <c r="Q241" s="246"/>
      <c r="R241" s="246"/>
      <c r="S241" s="246"/>
      <c r="T241" s="246"/>
      <c r="U241" s="246">
        <f>U240</f>
        <v>12</v>
      </c>
      <c r="V241" s="246"/>
      <c r="W241" s="246"/>
      <c r="X241" s="246"/>
      <c r="Y241" s="246"/>
      <c r="Z241" s="246"/>
      <c r="AA241" s="246"/>
      <c r="AB241" s="246"/>
      <c r="AC241" s="246"/>
      <c r="AD241" s="246"/>
      <c r="AE241" s="246"/>
      <c r="AF241" s="246"/>
      <c r="AG241" s="246"/>
      <c r="AH241" s="246"/>
      <c r="AI241" s="246"/>
      <c r="AJ241" s="246"/>
      <c r="AK241" s="246"/>
      <c r="AL241" s="246"/>
      <c r="AM241" s="345">
        <f>AM240</f>
        <v>0</v>
      </c>
      <c r="AN241" s="345">
        <f>AN240</f>
        <v>0</v>
      </c>
      <c r="AO241" s="345">
        <f t="shared" ref="AO241:AZ241" si="78">AO240</f>
        <v>0</v>
      </c>
      <c r="AP241" s="345">
        <f t="shared" si="78"/>
        <v>0</v>
      </c>
      <c r="AQ241" s="345">
        <f t="shared" si="78"/>
        <v>0</v>
      </c>
      <c r="AR241" s="345">
        <f t="shared" si="78"/>
        <v>0</v>
      </c>
      <c r="AS241" s="345">
        <f t="shared" si="78"/>
        <v>0</v>
      </c>
      <c r="AT241" s="345">
        <f t="shared" si="78"/>
        <v>0</v>
      </c>
      <c r="AU241" s="345">
        <f t="shared" si="78"/>
        <v>0</v>
      </c>
      <c r="AV241" s="345">
        <f t="shared" si="78"/>
        <v>0</v>
      </c>
      <c r="AW241" s="345">
        <f t="shared" si="78"/>
        <v>0</v>
      </c>
      <c r="AX241" s="345">
        <f t="shared" si="78"/>
        <v>0</v>
      </c>
      <c r="AY241" s="345">
        <f t="shared" si="78"/>
        <v>0</v>
      </c>
      <c r="AZ241" s="345">
        <f t="shared" si="78"/>
        <v>0</v>
      </c>
      <c r="BA241" s="414"/>
    </row>
    <row r="242" spans="1:53" ht="15" hidden="1" outlineLevel="1">
      <c r="B242" s="272"/>
      <c r="C242" s="242"/>
      <c r="D242" s="242"/>
      <c r="E242" s="242"/>
      <c r="F242" s="242"/>
      <c r="G242" s="242"/>
      <c r="H242" s="242"/>
      <c r="I242" s="242"/>
      <c r="J242" s="242"/>
      <c r="K242" s="242"/>
      <c r="L242" s="242"/>
      <c r="M242" s="242"/>
      <c r="N242" s="242"/>
      <c r="O242" s="242"/>
      <c r="P242" s="242"/>
      <c r="Q242" s="242"/>
      <c r="R242" s="242"/>
      <c r="S242" s="242"/>
      <c r="T242" s="242"/>
      <c r="U242" s="242"/>
      <c r="V242" s="242"/>
      <c r="W242" s="242"/>
      <c r="X242" s="242"/>
      <c r="Y242" s="242"/>
      <c r="Z242" s="242"/>
      <c r="AA242" s="242"/>
      <c r="AB242" s="242"/>
      <c r="AC242" s="242"/>
      <c r="AD242" s="242"/>
      <c r="AE242" s="242"/>
      <c r="AF242" s="242"/>
      <c r="AG242" s="242"/>
      <c r="AH242" s="242"/>
      <c r="AI242" s="242"/>
      <c r="AJ242" s="242"/>
      <c r="AK242" s="242"/>
      <c r="AL242" s="242"/>
      <c r="AM242" s="357"/>
      <c r="AN242" s="358"/>
      <c r="AO242" s="358"/>
      <c r="AP242" s="358"/>
      <c r="AQ242" s="358"/>
      <c r="AR242" s="358"/>
      <c r="AS242" s="358"/>
      <c r="AT242" s="358"/>
      <c r="AU242" s="358"/>
      <c r="AV242" s="358"/>
      <c r="AW242" s="358"/>
      <c r="AX242" s="358"/>
      <c r="AY242" s="358"/>
      <c r="AZ242" s="358"/>
      <c r="BA242" s="248"/>
    </row>
    <row r="243" spans="1:53" ht="15" hidden="1" outlineLevel="1">
      <c r="A243" s="418">
        <v>27</v>
      </c>
      <c r="B243" s="271" t="s">
        <v>351</v>
      </c>
      <c r="C243" s="242" t="s">
        <v>323</v>
      </c>
      <c r="D243" s="246"/>
      <c r="E243" s="246"/>
      <c r="F243" s="246"/>
      <c r="G243" s="246"/>
      <c r="H243" s="246"/>
      <c r="I243" s="246"/>
      <c r="J243" s="246"/>
      <c r="K243" s="246"/>
      <c r="L243" s="246"/>
      <c r="M243" s="246"/>
      <c r="N243" s="246"/>
      <c r="O243" s="246"/>
      <c r="P243" s="246"/>
      <c r="Q243" s="246"/>
      <c r="R243" s="246"/>
      <c r="S243" s="246"/>
      <c r="T243" s="246"/>
      <c r="U243" s="246">
        <v>12</v>
      </c>
      <c r="V243" s="246"/>
      <c r="W243" s="246"/>
      <c r="X243" s="246"/>
      <c r="Y243" s="246"/>
      <c r="Z243" s="246"/>
      <c r="AA243" s="246"/>
      <c r="AB243" s="246"/>
      <c r="AC243" s="246"/>
      <c r="AD243" s="246"/>
      <c r="AE243" s="246"/>
      <c r="AF243" s="246"/>
      <c r="AG243" s="246"/>
      <c r="AH243" s="246"/>
      <c r="AI243" s="246"/>
      <c r="AJ243" s="246"/>
      <c r="AK243" s="246"/>
      <c r="AL243" s="246"/>
      <c r="AM243" s="360"/>
      <c r="AN243" s="349"/>
      <c r="AO243" s="349"/>
      <c r="AP243" s="349"/>
      <c r="AQ243" s="349"/>
      <c r="AR243" s="349"/>
      <c r="AS243" s="349"/>
      <c r="AT243" s="349"/>
      <c r="AU243" s="349"/>
      <c r="AV243" s="349"/>
      <c r="AW243" s="349"/>
      <c r="AX243" s="349"/>
      <c r="AY243" s="349"/>
      <c r="AZ243" s="349"/>
      <c r="BA243" s="247">
        <f>SUM(AM243:AZ243)</f>
        <v>0</v>
      </c>
    </row>
    <row r="244" spans="1:53" ht="15" hidden="1" outlineLevel="1">
      <c r="B244" s="245" t="s">
        <v>382</v>
      </c>
      <c r="C244" s="242" t="s">
        <v>325</v>
      </c>
      <c r="D244" s="246"/>
      <c r="E244" s="246"/>
      <c r="F244" s="246"/>
      <c r="G244" s="246"/>
      <c r="H244" s="246"/>
      <c r="I244" s="246"/>
      <c r="J244" s="246"/>
      <c r="K244" s="246"/>
      <c r="L244" s="246"/>
      <c r="M244" s="246"/>
      <c r="N244" s="246"/>
      <c r="O244" s="246"/>
      <c r="P244" s="246"/>
      <c r="Q244" s="246"/>
      <c r="R244" s="246"/>
      <c r="S244" s="246"/>
      <c r="T244" s="246"/>
      <c r="U244" s="246">
        <f>U243</f>
        <v>12</v>
      </c>
      <c r="V244" s="246"/>
      <c r="W244" s="246"/>
      <c r="X244" s="246"/>
      <c r="Y244" s="246"/>
      <c r="Z244" s="246"/>
      <c r="AA244" s="246"/>
      <c r="AB244" s="246"/>
      <c r="AC244" s="246"/>
      <c r="AD244" s="246"/>
      <c r="AE244" s="246"/>
      <c r="AF244" s="246"/>
      <c r="AG244" s="246"/>
      <c r="AH244" s="246"/>
      <c r="AI244" s="246"/>
      <c r="AJ244" s="246"/>
      <c r="AK244" s="246"/>
      <c r="AL244" s="246"/>
      <c r="AM244" s="345">
        <f>AM243</f>
        <v>0</v>
      </c>
      <c r="AN244" s="345">
        <f>AN243</f>
        <v>0</v>
      </c>
      <c r="AO244" s="345">
        <f t="shared" ref="AO244:AZ244" si="79">AO243</f>
        <v>0</v>
      </c>
      <c r="AP244" s="345">
        <f t="shared" si="79"/>
        <v>0</v>
      </c>
      <c r="AQ244" s="345">
        <f t="shared" si="79"/>
        <v>0</v>
      </c>
      <c r="AR244" s="345">
        <f t="shared" si="79"/>
        <v>0</v>
      </c>
      <c r="AS244" s="345">
        <f t="shared" si="79"/>
        <v>0</v>
      </c>
      <c r="AT244" s="345">
        <f t="shared" si="79"/>
        <v>0</v>
      </c>
      <c r="AU244" s="345">
        <f t="shared" si="79"/>
        <v>0</v>
      </c>
      <c r="AV244" s="345">
        <f t="shared" si="79"/>
        <v>0</v>
      </c>
      <c r="AW244" s="345">
        <f t="shared" si="79"/>
        <v>0</v>
      </c>
      <c r="AX244" s="345">
        <f t="shared" si="79"/>
        <v>0</v>
      </c>
      <c r="AY244" s="345">
        <f t="shared" si="79"/>
        <v>0</v>
      </c>
      <c r="AZ244" s="345">
        <f t="shared" si="79"/>
        <v>0</v>
      </c>
      <c r="BA244" s="414"/>
    </row>
    <row r="245" spans="1:53" ht="15.6" hidden="1" outlineLevel="1">
      <c r="B245" s="273"/>
      <c r="C245" s="251"/>
      <c r="D245" s="242"/>
      <c r="E245" s="242"/>
      <c r="F245" s="242"/>
      <c r="G245" s="242"/>
      <c r="H245" s="242"/>
      <c r="I245" s="242"/>
      <c r="J245" s="242"/>
      <c r="K245" s="242"/>
      <c r="L245" s="242"/>
      <c r="M245" s="242"/>
      <c r="N245" s="242"/>
      <c r="O245" s="242"/>
      <c r="P245" s="242"/>
      <c r="Q245" s="242"/>
      <c r="R245" s="242"/>
      <c r="S245" s="242"/>
      <c r="T245" s="242"/>
      <c r="U245" s="251"/>
      <c r="V245" s="242"/>
      <c r="W245" s="242"/>
      <c r="X245" s="242"/>
      <c r="Y245" s="242"/>
      <c r="Z245" s="242"/>
      <c r="AA245" s="242"/>
      <c r="AB245" s="242"/>
      <c r="AC245" s="242"/>
      <c r="AD245" s="242"/>
      <c r="AE245" s="242"/>
      <c r="AF245" s="242"/>
      <c r="AG245" s="242"/>
      <c r="AH245" s="242"/>
      <c r="AI245" s="242"/>
      <c r="AJ245" s="242"/>
      <c r="AK245" s="242"/>
      <c r="AL245" s="242"/>
      <c r="AM245" s="346"/>
      <c r="AN245" s="346"/>
      <c r="AO245" s="346"/>
      <c r="AP245" s="346"/>
      <c r="AQ245" s="346"/>
      <c r="AR245" s="346"/>
      <c r="AS245" s="346"/>
      <c r="AT245" s="346"/>
      <c r="AU245" s="346"/>
      <c r="AV245" s="346"/>
      <c r="AW245" s="346"/>
      <c r="AX245" s="346"/>
      <c r="AY245" s="346"/>
      <c r="AZ245" s="346"/>
      <c r="BA245" s="257"/>
    </row>
    <row r="246" spans="1:53" ht="15" hidden="1" outlineLevel="1">
      <c r="A246" s="418">
        <v>28</v>
      </c>
      <c r="B246" s="271" t="s">
        <v>352</v>
      </c>
      <c r="C246" s="242" t="s">
        <v>323</v>
      </c>
      <c r="D246" s="246"/>
      <c r="E246" s="246"/>
      <c r="F246" s="246"/>
      <c r="G246" s="246"/>
      <c r="H246" s="246"/>
      <c r="I246" s="246"/>
      <c r="J246" s="246"/>
      <c r="K246" s="246"/>
      <c r="L246" s="246"/>
      <c r="M246" s="246"/>
      <c r="N246" s="246"/>
      <c r="O246" s="246"/>
      <c r="P246" s="246"/>
      <c r="Q246" s="246"/>
      <c r="R246" s="246"/>
      <c r="S246" s="246"/>
      <c r="T246" s="246"/>
      <c r="U246" s="246">
        <v>0</v>
      </c>
      <c r="V246" s="246"/>
      <c r="W246" s="246"/>
      <c r="X246" s="246"/>
      <c r="Y246" s="246"/>
      <c r="Z246" s="246"/>
      <c r="AA246" s="246"/>
      <c r="AB246" s="246"/>
      <c r="AC246" s="246"/>
      <c r="AD246" s="246"/>
      <c r="AE246" s="246"/>
      <c r="AF246" s="246"/>
      <c r="AG246" s="246"/>
      <c r="AH246" s="246"/>
      <c r="AI246" s="246"/>
      <c r="AJ246" s="246"/>
      <c r="AK246" s="246"/>
      <c r="AL246" s="246"/>
      <c r="AM246" s="360"/>
      <c r="AN246" s="349"/>
      <c r="AO246" s="349"/>
      <c r="AP246" s="349"/>
      <c r="AQ246" s="349"/>
      <c r="AR246" s="349"/>
      <c r="AS246" s="349"/>
      <c r="AT246" s="349"/>
      <c r="AU246" s="349"/>
      <c r="AV246" s="349"/>
      <c r="AW246" s="349"/>
      <c r="AX246" s="349"/>
      <c r="AY246" s="349"/>
      <c r="AZ246" s="349"/>
      <c r="BA246" s="247">
        <f>SUM(AM246:AZ246)</f>
        <v>0</v>
      </c>
    </row>
    <row r="247" spans="1:53" ht="15" hidden="1" outlineLevel="1">
      <c r="B247" s="245" t="s">
        <v>382</v>
      </c>
      <c r="C247" s="242" t="s">
        <v>325</v>
      </c>
      <c r="D247" s="246"/>
      <c r="E247" s="246"/>
      <c r="F247" s="246"/>
      <c r="G247" s="246"/>
      <c r="H247" s="246"/>
      <c r="I247" s="246"/>
      <c r="J247" s="246"/>
      <c r="K247" s="246"/>
      <c r="L247" s="246"/>
      <c r="M247" s="246"/>
      <c r="N247" s="246"/>
      <c r="O247" s="246"/>
      <c r="P247" s="246"/>
      <c r="Q247" s="246"/>
      <c r="R247" s="246"/>
      <c r="S247" s="246"/>
      <c r="T247" s="246"/>
      <c r="U247" s="246">
        <f>U246</f>
        <v>0</v>
      </c>
      <c r="V247" s="246"/>
      <c r="W247" s="246"/>
      <c r="X247" s="246"/>
      <c r="Y247" s="246"/>
      <c r="Z247" s="246"/>
      <c r="AA247" s="246"/>
      <c r="AB247" s="246"/>
      <c r="AC247" s="246"/>
      <c r="AD247" s="246"/>
      <c r="AE247" s="246"/>
      <c r="AF247" s="246"/>
      <c r="AG247" s="246"/>
      <c r="AH247" s="246"/>
      <c r="AI247" s="246"/>
      <c r="AJ247" s="246"/>
      <c r="AK247" s="246"/>
      <c r="AL247" s="246"/>
      <c r="AM247" s="345">
        <f>AM246</f>
        <v>0</v>
      </c>
      <c r="AN247" s="345">
        <f>AN246</f>
        <v>0</v>
      </c>
      <c r="AO247" s="345">
        <f t="shared" ref="AO247:AZ247" si="80">AO246</f>
        <v>0</v>
      </c>
      <c r="AP247" s="345">
        <f t="shared" si="80"/>
        <v>0</v>
      </c>
      <c r="AQ247" s="345">
        <f t="shared" si="80"/>
        <v>0</v>
      </c>
      <c r="AR247" s="345">
        <f t="shared" si="80"/>
        <v>0</v>
      </c>
      <c r="AS247" s="345">
        <f t="shared" si="80"/>
        <v>0</v>
      </c>
      <c r="AT247" s="345">
        <f t="shared" si="80"/>
        <v>0</v>
      </c>
      <c r="AU247" s="345">
        <f t="shared" si="80"/>
        <v>0</v>
      </c>
      <c r="AV247" s="345">
        <f t="shared" si="80"/>
        <v>0</v>
      </c>
      <c r="AW247" s="345">
        <f t="shared" si="80"/>
        <v>0</v>
      </c>
      <c r="AX247" s="345">
        <f t="shared" si="80"/>
        <v>0</v>
      </c>
      <c r="AY247" s="345">
        <f t="shared" si="80"/>
        <v>0</v>
      </c>
      <c r="AZ247" s="345">
        <f t="shared" si="80"/>
        <v>0</v>
      </c>
      <c r="BA247" s="414"/>
    </row>
    <row r="248" spans="1:53" ht="15" hidden="1" outlineLevel="1">
      <c r="B248" s="272"/>
      <c r="C248" s="242"/>
      <c r="D248" s="242"/>
      <c r="E248" s="242"/>
      <c r="F248" s="242"/>
      <c r="G248" s="242"/>
      <c r="H248" s="242"/>
      <c r="I248" s="242"/>
      <c r="J248" s="242"/>
      <c r="K248" s="242"/>
      <c r="L248" s="242"/>
      <c r="M248" s="242"/>
      <c r="N248" s="242"/>
      <c r="O248" s="242"/>
      <c r="P248" s="242"/>
      <c r="Q248" s="242"/>
      <c r="R248" s="242"/>
      <c r="S248" s="242"/>
      <c r="T248" s="242"/>
      <c r="U248" s="242"/>
      <c r="V248" s="242"/>
      <c r="W248" s="242"/>
      <c r="X248" s="242"/>
      <c r="Y248" s="242"/>
      <c r="Z248" s="242"/>
      <c r="AA248" s="242"/>
      <c r="AB248" s="242"/>
      <c r="AC248" s="242"/>
      <c r="AD248" s="242"/>
      <c r="AE248" s="242"/>
      <c r="AF248" s="242"/>
      <c r="AG248" s="242"/>
      <c r="AH248" s="242"/>
      <c r="AI248" s="242"/>
      <c r="AJ248" s="242"/>
      <c r="AK248" s="242"/>
      <c r="AL248" s="242"/>
      <c r="AM248" s="346"/>
      <c r="AN248" s="346"/>
      <c r="AO248" s="346"/>
      <c r="AP248" s="346"/>
      <c r="AQ248" s="346"/>
      <c r="AR248" s="346"/>
      <c r="AS248" s="346"/>
      <c r="AT248" s="346"/>
      <c r="AU248" s="346"/>
      <c r="AV248" s="346"/>
      <c r="AW248" s="346"/>
      <c r="AX248" s="346"/>
      <c r="AY248" s="346"/>
      <c r="AZ248" s="346"/>
      <c r="BA248" s="257"/>
    </row>
    <row r="249" spans="1:53" ht="15" hidden="1" outlineLevel="1">
      <c r="A249" s="418">
        <v>29</v>
      </c>
      <c r="B249" s="274" t="s">
        <v>353</v>
      </c>
      <c r="C249" s="242" t="s">
        <v>323</v>
      </c>
      <c r="D249" s="246"/>
      <c r="E249" s="246"/>
      <c r="F249" s="246"/>
      <c r="G249" s="246"/>
      <c r="H249" s="246"/>
      <c r="I249" s="246"/>
      <c r="J249" s="246"/>
      <c r="K249" s="246"/>
      <c r="L249" s="246"/>
      <c r="M249" s="246"/>
      <c r="N249" s="246"/>
      <c r="O249" s="246"/>
      <c r="P249" s="246"/>
      <c r="Q249" s="246"/>
      <c r="R249" s="246"/>
      <c r="S249" s="246"/>
      <c r="T249" s="246"/>
      <c r="U249" s="246">
        <v>0</v>
      </c>
      <c r="V249" s="246"/>
      <c r="W249" s="246"/>
      <c r="X249" s="246"/>
      <c r="Y249" s="246"/>
      <c r="Z249" s="246"/>
      <c r="AA249" s="246"/>
      <c r="AB249" s="246"/>
      <c r="AC249" s="246"/>
      <c r="AD249" s="246"/>
      <c r="AE249" s="246"/>
      <c r="AF249" s="246"/>
      <c r="AG249" s="246"/>
      <c r="AH249" s="246"/>
      <c r="AI249" s="246"/>
      <c r="AJ249" s="246"/>
      <c r="AK249" s="246"/>
      <c r="AL249" s="246"/>
      <c r="AM249" s="360"/>
      <c r="AN249" s="349"/>
      <c r="AO249" s="349"/>
      <c r="AP249" s="349"/>
      <c r="AQ249" s="349"/>
      <c r="AR249" s="349"/>
      <c r="AS249" s="349"/>
      <c r="AT249" s="349"/>
      <c r="AU249" s="349"/>
      <c r="AV249" s="349"/>
      <c r="AW249" s="349"/>
      <c r="AX249" s="349"/>
      <c r="AY249" s="349"/>
      <c r="AZ249" s="349"/>
      <c r="BA249" s="247">
        <f>SUM(AM249:AZ249)</f>
        <v>0</v>
      </c>
    </row>
    <row r="250" spans="1:53" ht="15" hidden="1" outlineLevel="1">
      <c r="B250" s="274" t="s">
        <v>382</v>
      </c>
      <c r="C250" s="242" t="s">
        <v>325</v>
      </c>
      <c r="D250" s="246"/>
      <c r="E250" s="246"/>
      <c r="F250" s="246"/>
      <c r="G250" s="246"/>
      <c r="H250" s="246"/>
      <c r="I250" s="246"/>
      <c r="J250" s="246"/>
      <c r="K250" s="246"/>
      <c r="L250" s="246"/>
      <c r="M250" s="246"/>
      <c r="N250" s="246"/>
      <c r="O250" s="246"/>
      <c r="P250" s="246"/>
      <c r="Q250" s="246"/>
      <c r="R250" s="246"/>
      <c r="S250" s="246"/>
      <c r="T250" s="246"/>
      <c r="U250" s="246">
        <f>U249</f>
        <v>0</v>
      </c>
      <c r="V250" s="246"/>
      <c r="W250" s="246"/>
      <c r="X250" s="246"/>
      <c r="Y250" s="246"/>
      <c r="Z250" s="246"/>
      <c r="AA250" s="246"/>
      <c r="AB250" s="246"/>
      <c r="AC250" s="246"/>
      <c r="AD250" s="246"/>
      <c r="AE250" s="246"/>
      <c r="AF250" s="246"/>
      <c r="AG250" s="246"/>
      <c r="AH250" s="246"/>
      <c r="AI250" s="246"/>
      <c r="AJ250" s="246"/>
      <c r="AK250" s="246"/>
      <c r="AL250" s="246"/>
      <c r="AM250" s="345">
        <f>AM249</f>
        <v>0</v>
      </c>
      <c r="AN250" s="345">
        <f t="shared" ref="AN250:AZ250" si="81">AN249</f>
        <v>0</v>
      </c>
      <c r="AO250" s="345">
        <f t="shared" si="81"/>
        <v>0</v>
      </c>
      <c r="AP250" s="345">
        <f t="shared" si="81"/>
        <v>0</v>
      </c>
      <c r="AQ250" s="345">
        <f t="shared" si="81"/>
        <v>0</v>
      </c>
      <c r="AR250" s="345">
        <f t="shared" si="81"/>
        <v>0</v>
      </c>
      <c r="AS250" s="345">
        <f t="shared" si="81"/>
        <v>0</v>
      </c>
      <c r="AT250" s="345">
        <f t="shared" si="81"/>
        <v>0</v>
      </c>
      <c r="AU250" s="345">
        <f t="shared" si="81"/>
        <v>0</v>
      </c>
      <c r="AV250" s="345">
        <f t="shared" si="81"/>
        <v>0</v>
      </c>
      <c r="AW250" s="345">
        <f t="shared" si="81"/>
        <v>0</v>
      </c>
      <c r="AX250" s="345">
        <f t="shared" si="81"/>
        <v>0</v>
      </c>
      <c r="AY250" s="345">
        <f t="shared" si="81"/>
        <v>0</v>
      </c>
      <c r="AZ250" s="345">
        <f t="shared" si="81"/>
        <v>0</v>
      </c>
      <c r="BA250" s="414"/>
    </row>
    <row r="251" spans="1:53" ht="15" hidden="1" outlineLevel="1">
      <c r="B251" s="274"/>
      <c r="C251" s="242"/>
      <c r="D251" s="242"/>
      <c r="E251" s="242"/>
      <c r="F251" s="242"/>
      <c r="G251" s="242"/>
      <c r="H251" s="242"/>
      <c r="I251" s="242"/>
      <c r="J251" s="242"/>
      <c r="K251" s="242"/>
      <c r="L251" s="242"/>
      <c r="M251" s="242"/>
      <c r="N251" s="242"/>
      <c r="O251" s="242"/>
      <c r="P251" s="242"/>
      <c r="Q251" s="242"/>
      <c r="R251" s="242"/>
      <c r="S251" s="242"/>
      <c r="T251" s="242"/>
      <c r="U251" s="242"/>
      <c r="V251" s="242"/>
      <c r="W251" s="242"/>
      <c r="X251" s="242"/>
      <c r="Y251" s="242"/>
      <c r="Z251" s="242"/>
      <c r="AA251" s="242"/>
      <c r="AB251" s="242"/>
      <c r="AC251" s="242"/>
      <c r="AD251" s="242"/>
      <c r="AE251" s="242"/>
      <c r="AF251" s="242"/>
      <c r="AG251" s="242"/>
      <c r="AH251" s="242"/>
      <c r="AI251" s="242"/>
      <c r="AJ251" s="242"/>
      <c r="AK251" s="242"/>
      <c r="AL251" s="242"/>
      <c r="AM251" s="357"/>
      <c r="AN251" s="357"/>
      <c r="AO251" s="357"/>
      <c r="AP251" s="357"/>
      <c r="AQ251" s="357"/>
      <c r="AR251" s="357"/>
      <c r="AS251" s="357"/>
      <c r="AT251" s="357"/>
      <c r="AU251" s="357"/>
      <c r="AV251" s="357"/>
      <c r="AW251" s="357"/>
      <c r="AX251" s="357"/>
      <c r="AY251" s="357"/>
      <c r="AZ251" s="357"/>
      <c r="BA251" s="263"/>
    </row>
    <row r="252" spans="1:53" s="234" customFormat="1" ht="15" hidden="1" outlineLevel="1">
      <c r="A252" s="418">
        <v>30</v>
      </c>
      <c r="B252" s="274" t="s">
        <v>354</v>
      </c>
      <c r="C252" s="242" t="s">
        <v>323</v>
      </c>
      <c r="D252" s="246"/>
      <c r="E252" s="246"/>
      <c r="F252" s="246"/>
      <c r="G252" s="246"/>
      <c r="H252" s="246"/>
      <c r="I252" s="246"/>
      <c r="J252" s="246"/>
      <c r="K252" s="246"/>
      <c r="L252" s="246"/>
      <c r="M252" s="246"/>
      <c r="N252" s="246"/>
      <c r="O252" s="246"/>
      <c r="P252" s="246"/>
      <c r="Q252" s="246"/>
      <c r="R252" s="246"/>
      <c r="S252" s="246"/>
      <c r="T252" s="246"/>
      <c r="U252" s="246">
        <v>0</v>
      </c>
      <c r="V252" s="246"/>
      <c r="W252" s="246"/>
      <c r="X252" s="246"/>
      <c r="Y252" s="246"/>
      <c r="Z252" s="246"/>
      <c r="AA252" s="246"/>
      <c r="AB252" s="246"/>
      <c r="AC252" s="246"/>
      <c r="AD252" s="246"/>
      <c r="AE252" s="246"/>
      <c r="AF252" s="246"/>
      <c r="AG252" s="246"/>
      <c r="AH252" s="246"/>
      <c r="AI252" s="246"/>
      <c r="AJ252" s="246"/>
      <c r="AK252" s="246"/>
      <c r="AL252" s="246"/>
      <c r="AM252" s="344"/>
      <c r="AN252" s="344"/>
      <c r="AO252" s="344"/>
      <c r="AP252" s="344"/>
      <c r="AQ252" s="344"/>
      <c r="AR252" s="344"/>
      <c r="AS252" s="344"/>
      <c r="AT252" s="344"/>
      <c r="AU252" s="344"/>
      <c r="AV252" s="344"/>
      <c r="AW252" s="344"/>
      <c r="AX252" s="344"/>
      <c r="AY252" s="344"/>
      <c r="AZ252" s="344"/>
      <c r="BA252" s="247">
        <f>SUM(AM252:AZ252)</f>
        <v>0</v>
      </c>
    </row>
    <row r="253" spans="1:53" s="234" customFormat="1" ht="15" hidden="1" outlineLevel="1">
      <c r="A253" s="418"/>
      <c r="B253" s="274" t="s">
        <v>382</v>
      </c>
      <c r="C253" s="242" t="s">
        <v>325</v>
      </c>
      <c r="D253" s="246"/>
      <c r="E253" s="246"/>
      <c r="F253" s="246"/>
      <c r="G253" s="246"/>
      <c r="H253" s="246"/>
      <c r="I253" s="246"/>
      <c r="J253" s="246"/>
      <c r="K253" s="246"/>
      <c r="L253" s="246"/>
      <c r="M253" s="246"/>
      <c r="N253" s="246"/>
      <c r="O253" s="246"/>
      <c r="P253" s="246"/>
      <c r="Q253" s="246"/>
      <c r="R253" s="246"/>
      <c r="S253" s="246"/>
      <c r="T253" s="246"/>
      <c r="U253" s="246">
        <f>U252</f>
        <v>0</v>
      </c>
      <c r="V253" s="246"/>
      <c r="W253" s="246"/>
      <c r="X253" s="246"/>
      <c r="Y253" s="246"/>
      <c r="Z253" s="246"/>
      <c r="AA253" s="246"/>
      <c r="AB253" s="246"/>
      <c r="AC253" s="246"/>
      <c r="AD253" s="246"/>
      <c r="AE253" s="246"/>
      <c r="AF253" s="246"/>
      <c r="AG253" s="246"/>
      <c r="AH253" s="246"/>
      <c r="AI253" s="246"/>
      <c r="AJ253" s="246"/>
      <c r="AK253" s="246"/>
      <c r="AL253" s="246"/>
      <c r="AM253" s="345">
        <f>AM252</f>
        <v>0</v>
      </c>
      <c r="AN253" s="345">
        <f t="shared" ref="AN253:AZ253" si="82">AN252</f>
        <v>0</v>
      </c>
      <c r="AO253" s="345">
        <f t="shared" si="82"/>
        <v>0</v>
      </c>
      <c r="AP253" s="345">
        <f t="shared" si="82"/>
        <v>0</v>
      </c>
      <c r="AQ253" s="345">
        <f t="shared" si="82"/>
        <v>0</v>
      </c>
      <c r="AR253" s="345">
        <f t="shared" si="82"/>
        <v>0</v>
      </c>
      <c r="AS253" s="345">
        <f t="shared" si="82"/>
        <v>0</v>
      </c>
      <c r="AT253" s="345">
        <f t="shared" si="82"/>
        <v>0</v>
      </c>
      <c r="AU253" s="345">
        <f t="shared" si="82"/>
        <v>0</v>
      </c>
      <c r="AV253" s="345">
        <f t="shared" si="82"/>
        <v>0</v>
      </c>
      <c r="AW253" s="345">
        <f t="shared" si="82"/>
        <v>0</v>
      </c>
      <c r="AX253" s="345">
        <f t="shared" si="82"/>
        <v>0</v>
      </c>
      <c r="AY253" s="345">
        <f t="shared" si="82"/>
        <v>0</v>
      </c>
      <c r="AZ253" s="345">
        <f t="shared" si="82"/>
        <v>0</v>
      </c>
      <c r="BA253" s="414"/>
    </row>
    <row r="254" spans="1:53" s="234" customFormat="1" ht="15" hidden="1" outlineLevel="1">
      <c r="A254" s="418"/>
      <c r="B254" s="274"/>
      <c r="C254" s="242"/>
      <c r="D254" s="242"/>
      <c r="E254" s="242"/>
      <c r="F254" s="242"/>
      <c r="G254" s="242"/>
      <c r="H254" s="242"/>
      <c r="I254" s="242"/>
      <c r="J254" s="242"/>
      <c r="K254" s="242"/>
      <c r="L254" s="242"/>
      <c r="M254" s="242"/>
      <c r="N254" s="242"/>
      <c r="O254" s="242"/>
      <c r="P254" s="242"/>
      <c r="Q254" s="242"/>
      <c r="R254" s="242"/>
      <c r="S254" s="242"/>
      <c r="T254" s="242"/>
      <c r="U254" s="242"/>
      <c r="V254" s="242"/>
      <c r="W254" s="242"/>
      <c r="X254" s="242"/>
      <c r="Y254" s="242"/>
      <c r="Z254" s="242"/>
      <c r="AA254" s="242"/>
      <c r="AB254" s="242"/>
      <c r="AC254" s="242"/>
      <c r="AD254" s="242"/>
      <c r="AE254" s="242"/>
      <c r="AF254" s="242"/>
      <c r="AG254" s="242"/>
      <c r="AH254" s="242"/>
      <c r="AI254" s="242"/>
      <c r="AJ254" s="242"/>
      <c r="AK254" s="242"/>
      <c r="AL254" s="242"/>
      <c r="AM254" s="346"/>
      <c r="AN254" s="346"/>
      <c r="AO254" s="346"/>
      <c r="AP254" s="346"/>
      <c r="AQ254" s="346"/>
      <c r="AR254" s="346"/>
      <c r="AS254" s="346"/>
      <c r="AT254" s="346"/>
      <c r="AU254" s="346"/>
      <c r="AV254" s="346"/>
      <c r="AW254" s="346"/>
      <c r="AX254" s="346"/>
      <c r="AY254" s="346"/>
      <c r="AZ254" s="346"/>
      <c r="BA254" s="263"/>
    </row>
    <row r="255" spans="1:53" s="234" customFormat="1" ht="15.6" hidden="1" outlineLevel="1">
      <c r="A255" s="418"/>
      <c r="B255" s="239" t="s">
        <v>296</v>
      </c>
      <c r="C255" s="242"/>
      <c r="D255" s="242"/>
      <c r="E255" s="242"/>
      <c r="F255" s="242"/>
      <c r="G255" s="242"/>
      <c r="H255" s="242"/>
      <c r="I255" s="242"/>
      <c r="J255" s="242"/>
      <c r="K255" s="242"/>
      <c r="L255" s="242"/>
      <c r="M255" s="242"/>
      <c r="N255" s="242"/>
      <c r="O255" s="242"/>
      <c r="P255" s="242"/>
      <c r="Q255" s="242"/>
      <c r="R255" s="242"/>
      <c r="S255" s="242"/>
      <c r="T255" s="242"/>
      <c r="U255" s="242"/>
      <c r="V255" s="242"/>
      <c r="W255" s="242"/>
      <c r="X255" s="242"/>
      <c r="Y255" s="242"/>
      <c r="Z255" s="242"/>
      <c r="AA255" s="242"/>
      <c r="AB255" s="242"/>
      <c r="AC255" s="242"/>
      <c r="AD255" s="242"/>
      <c r="AE255" s="242"/>
      <c r="AF255" s="242"/>
      <c r="AG255" s="242"/>
      <c r="AH255" s="242"/>
      <c r="AI255" s="242"/>
      <c r="AJ255" s="242"/>
      <c r="AK255" s="242"/>
      <c r="AL255" s="242"/>
      <c r="AM255" s="346"/>
      <c r="AN255" s="346"/>
      <c r="AO255" s="346"/>
      <c r="AP255" s="346"/>
      <c r="AQ255" s="346"/>
      <c r="AR255" s="346"/>
      <c r="AS255" s="346"/>
      <c r="AT255" s="346"/>
      <c r="AU255" s="346"/>
      <c r="AV255" s="346"/>
      <c r="AW255" s="346"/>
      <c r="AX255" s="346"/>
      <c r="AY255" s="346"/>
      <c r="AZ255" s="346"/>
      <c r="BA255" s="263"/>
    </row>
    <row r="256" spans="1:53" s="234" customFormat="1" ht="15" hidden="1" outlineLevel="1">
      <c r="A256" s="418">
        <v>31</v>
      </c>
      <c r="B256" s="274" t="s">
        <v>355</v>
      </c>
      <c r="C256" s="242" t="s">
        <v>323</v>
      </c>
      <c r="D256" s="246"/>
      <c r="E256" s="246"/>
      <c r="F256" s="246"/>
      <c r="G256" s="246"/>
      <c r="H256" s="246"/>
      <c r="I256" s="246"/>
      <c r="J256" s="246"/>
      <c r="K256" s="246"/>
      <c r="L256" s="246"/>
      <c r="M256" s="246"/>
      <c r="N256" s="246"/>
      <c r="O256" s="246"/>
      <c r="P256" s="246"/>
      <c r="Q256" s="246"/>
      <c r="R256" s="246"/>
      <c r="S256" s="246"/>
      <c r="T256" s="246"/>
      <c r="U256" s="246">
        <v>0</v>
      </c>
      <c r="V256" s="246"/>
      <c r="W256" s="246"/>
      <c r="X256" s="246"/>
      <c r="Y256" s="246"/>
      <c r="Z256" s="246"/>
      <c r="AA256" s="246"/>
      <c r="AB256" s="246"/>
      <c r="AC256" s="246"/>
      <c r="AD256" s="246"/>
      <c r="AE256" s="246"/>
      <c r="AF256" s="246"/>
      <c r="AG256" s="246"/>
      <c r="AH256" s="246"/>
      <c r="AI256" s="246"/>
      <c r="AJ256" s="246"/>
      <c r="AK256" s="246"/>
      <c r="AL256" s="246"/>
      <c r="AM256" s="344"/>
      <c r="AN256" s="344"/>
      <c r="AO256" s="344"/>
      <c r="AP256" s="344"/>
      <c r="AQ256" s="344"/>
      <c r="AR256" s="344"/>
      <c r="AS256" s="344"/>
      <c r="AT256" s="344"/>
      <c r="AU256" s="344"/>
      <c r="AV256" s="344"/>
      <c r="AW256" s="344"/>
      <c r="AX256" s="344"/>
      <c r="AY256" s="344"/>
      <c r="AZ256" s="344"/>
      <c r="BA256" s="247">
        <f>SUM(AM256:AZ256)</f>
        <v>0</v>
      </c>
    </row>
    <row r="257" spans="1:53" s="234" customFormat="1" ht="15" hidden="1" outlineLevel="1">
      <c r="A257" s="418"/>
      <c r="B257" s="274" t="s">
        <v>382</v>
      </c>
      <c r="C257" s="242" t="s">
        <v>325</v>
      </c>
      <c r="D257" s="246"/>
      <c r="E257" s="246"/>
      <c r="F257" s="246"/>
      <c r="G257" s="246"/>
      <c r="H257" s="246"/>
      <c r="I257" s="246"/>
      <c r="J257" s="246"/>
      <c r="K257" s="246"/>
      <c r="L257" s="246"/>
      <c r="M257" s="246"/>
      <c r="N257" s="246"/>
      <c r="O257" s="246"/>
      <c r="P257" s="246"/>
      <c r="Q257" s="246"/>
      <c r="R257" s="246"/>
      <c r="S257" s="246"/>
      <c r="T257" s="246"/>
      <c r="U257" s="246">
        <f>U256</f>
        <v>0</v>
      </c>
      <c r="V257" s="246"/>
      <c r="W257" s="246"/>
      <c r="X257" s="246"/>
      <c r="Y257" s="246"/>
      <c r="Z257" s="246"/>
      <c r="AA257" s="246"/>
      <c r="AB257" s="246"/>
      <c r="AC257" s="246"/>
      <c r="AD257" s="246"/>
      <c r="AE257" s="246"/>
      <c r="AF257" s="246"/>
      <c r="AG257" s="246"/>
      <c r="AH257" s="246"/>
      <c r="AI257" s="246"/>
      <c r="AJ257" s="246"/>
      <c r="AK257" s="246"/>
      <c r="AL257" s="246"/>
      <c r="AM257" s="345">
        <f>AM256</f>
        <v>0</v>
      </c>
      <c r="AN257" s="345">
        <f t="shared" ref="AN257:AZ257" si="83">AN256</f>
        <v>0</v>
      </c>
      <c r="AO257" s="345">
        <f t="shared" si="83"/>
        <v>0</v>
      </c>
      <c r="AP257" s="345">
        <f t="shared" si="83"/>
        <v>0</v>
      </c>
      <c r="AQ257" s="345">
        <f t="shared" si="83"/>
        <v>0</v>
      </c>
      <c r="AR257" s="345">
        <f t="shared" si="83"/>
        <v>0</v>
      </c>
      <c r="AS257" s="345">
        <f t="shared" si="83"/>
        <v>0</v>
      </c>
      <c r="AT257" s="345">
        <f t="shared" si="83"/>
        <v>0</v>
      </c>
      <c r="AU257" s="345">
        <f t="shared" si="83"/>
        <v>0</v>
      </c>
      <c r="AV257" s="345">
        <f t="shared" si="83"/>
        <v>0</v>
      </c>
      <c r="AW257" s="345">
        <f t="shared" si="83"/>
        <v>0</v>
      </c>
      <c r="AX257" s="345">
        <f t="shared" si="83"/>
        <v>0</v>
      </c>
      <c r="AY257" s="345">
        <f t="shared" si="83"/>
        <v>0</v>
      </c>
      <c r="AZ257" s="345">
        <f t="shared" si="83"/>
        <v>0</v>
      </c>
      <c r="BA257" s="414"/>
    </row>
    <row r="258" spans="1:53" s="234" customFormat="1" ht="15" hidden="1" outlineLevel="1">
      <c r="A258" s="418"/>
      <c r="B258" s="274"/>
      <c r="C258" s="242"/>
      <c r="D258" s="242"/>
      <c r="E258" s="242"/>
      <c r="F258" s="242"/>
      <c r="G258" s="242"/>
      <c r="H258" s="242"/>
      <c r="I258" s="242"/>
      <c r="J258" s="242"/>
      <c r="K258" s="242"/>
      <c r="L258" s="242"/>
      <c r="M258" s="242"/>
      <c r="N258" s="242"/>
      <c r="O258" s="242"/>
      <c r="P258" s="242"/>
      <c r="Q258" s="242"/>
      <c r="R258" s="242"/>
      <c r="S258" s="242"/>
      <c r="T258" s="242"/>
      <c r="U258" s="242"/>
      <c r="V258" s="242"/>
      <c r="W258" s="242"/>
      <c r="X258" s="242"/>
      <c r="Y258" s="242"/>
      <c r="Z258" s="242"/>
      <c r="AA258" s="242"/>
      <c r="AB258" s="242"/>
      <c r="AC258" s="242"/>
      <c r="AD258" s="242"/>
      <c r="AE258" s="242"/>
      <c r="AF258" s="242"/>
      <c r="AG258" s="242"/>
      <c r="AH258" s="242"/>
      <c r="AI258" s="242"/>
      <c r="AJ258" s="242"/>
      <c r="AK258" s="242"/>
      <c r="AL258" s="242"/>
      <c r="AM258" s="346"/>
      <c r="AN258" s="346"/>
      <c r="AO258" s="346"/>
      <c r="AP258" s="346"/>
      <c r="AQ258" s="346"/>
      <c r="AR258" s="346"/>
      <c r="AS258" s="346"/>
      <c r="AT258" s="346"/>
      <c r="AU258" s="346"/>
      <c r="AV258" s="346"/>
      <c r="AW258" s="346"/>
      <c r="AX258" s="346"/>
      <c r="AY258" s="346"/>
      <c r="AZ258" s="346"/>
      <c r="BA258" s="263"/>
    </row>
    <row r="259" spans="1:53" s="234" customFormat="1" ht="15" hidden="1" outlineLevel="1">
      <c r="A259" s="418">
        <v>32</v>
      </c>
      <c r="B259" s="274" t="s">
        <v>356</v>
      </c>
      <c r="C259" s="242" t="s">
        <v>323</v>
      </c>
      <c r="D259" s="246"/>
      <c r="E259" s="246"/>
      <c r="F259" s="246"/>
      <c r="G259" s="246"/>
      <c r="H259" s="246"/>
      <c r="I259" s="246"/>
      <c r="J259" s="246"/>
      <c r="K259" s="246"/>
      <c r="L259" s="246"/>
      <c r="M259" s="246"/>
      <c r="N259" s="246"/>
      <c r="O259" s="246"/>
      <c r="P259" s="246"/>
      <c r="Q259" s="246"/>
      <c r="R259" s="246"/>
      <c r="S259" s="246"/>
      <c r="T259" s="246"/>
      <c r="U259" s="246">
        <v>0</v>
      </c>
      <c r="V259" s="246"/>
      <c r="W259" s="246"/>
      <c r="X259" s="246"/>
      <c r="Y259" s="246"/>
      <c r="Z259" s="246"/>
      <c r="AA259" s="246"/>
      <c r="AB259" s="246"/>
      <c r="AC259" s="246"/>
      <c r="AD259" s="246"/>
      <c r="AE259" s="246"/>
      <c r="AF259" s="246"/>
      <c r="AG259" s="246"/>
      <c r="AH259" s="246"/>
      <c r="AI259" s="246"/>
      <c r="AJ259" s="246"/>
      <c r="AK259" s="246"/>
      <c r="AL259" s="246"/>
      <c r="AM259" s="344"/>
      <c r="AN259" s="344"/>
      <c r="AO259" s="344"/>
      <c r="AP259" s="344"/>
      <c r="AQ259" s="344"/>
      <c r="AR259" s="344"/>
      <c r="AS259" s="344"/>
      <c r="AT259" s="344"/>
      <c r="AU259" s="344"/>
      <c r="AV259" s="344"/>
      <c r="AW259" s="344"/>
      <c r="AX259" s="344"/>
      <c r="AY259" s="344"/>
      <c r="AZ259" s="344"/>
      <c r="BA259" s="247">
        <f>SUM(AM259:AZ259)</f>
        <v>0</v>
      </c>
    </row>
    <row r="260" spans="1:53" s="234" customFormat="1" ht="15" hidden="1" outlineLevel="1">
      <c r="A260" s="418"/>
      <c r="B260" s="274" t="s">
        <v>382</v>
      </c>
      <c r="C260" s="242" t="s">
        <v>325</v>
      </c>
      <c r="D260" s="246"/>
      <c r="E260" s="246"/>
      <c r="F260" s="246"/>
      <c r="G260" s="246"/>
      <c r="H260" s="246"/>
      <c r="I260" s="246"/>
      <c r="J260" s="246"/>
      <c r="K260" s="246"/>
      <c r="L260" s="246"/>
      <c r="M260" s="246"/>
      <c r="N260" s="246"/>
      <c r="O260" s="246"/>
      <c r="P260" s="246"/>
      <c r="Q260" s="246"/>
      <c r="R260" s="246"/>
      <c r="S260" s="246"/>
      <c r="T260" s="246"/>
      <c r="U260" s="246">
        <f>U259</f>
        <v>0</v>
      </c>
      <c r="V260" s="246"/>
      <c r="W260" s="246"/>
      <c r="X260" s="246"/>
      <c r="Y260" s="246"/>
      <c r="Z260" s="246"/>
      <c r="AA260" s="246"/>
      <c r="AB260" s="246"/>
      <c r="AC260" s="246"/>
      <c r="AD260" s="246"/>
      <c r="AE260" s="246"/>
      <c r="AF260" s="246"/>
      <c r="AG260" s="246"/>
      <c r="AH260" s="246"/>
      <c r="AI260" s="246"/>
      <c r="AJ260" s="246"/>
      <c r="AK260" s="246"/>
      <c r="AL260" s="246"/>
      <c r="AM260" s="345">
        <f>AM259</f>
        <v>0</v>
      </c>
      <c r="AN260" s="345">
        <f t="shared" ref="AN260:AZ260" si="84">AN259</f>
        <v>0</v>
      </c>
      <c r="AO260" s="345">
        <f t="shared" si="84"/>
        <v>0</v>
      </c>
      <c r="AP260" s="345">
        <f t="shared" si="84"/>
        <v>0</v>
      </c>
      <c r="AQ260" s="345">
        <f t="shared" si="84"/>
        <v>0</v>
      </c>
      <c r="AR260" s="345">
        <f t="shared" si="84"/>
        <v>0</v>
      </c>
      <c r="AS260" s="345">
        <f t="shared" si="84"/>
        <v>0</v>
      </c>
      <c r="AT260" s="345">
        <f t="shared" si="84"/>
        <v>0</v>
      </c>
      <c r="AU260" s="345">
        <f t="shared" si="84"/>
        <v>0</v>
      </c>
      <c r="AV260" s="345">
        <f t="shared" si="84"/>
        <v>0</v>
      </c>
      <c r="AW260" s="345">
        <f t="shared" si="84"/>
        <v>0</v>
      </c>
      <c r="AX260" s="345">
        <f t="shared" si="84"/>
        <v>0</v>
      </c>
      <c r="AY260" s="345">
        <f t="shared" si="84"/>
        <v>0</v>
      </c>
      <c r="AZ260" s="345">
        <f t="shared" si="84"/>
        <v>0</v>
      </c>
      <c r="BA260" s="414"/>
    </row>
    <row r="261" spans="1:53" s="234" customFormat="1" ht="15" hidden="1" outlineLevel="1">
      <c r="A261" s="418"/>
      <c r="B261" s="274"/>
      <c r="C261" s="242"/>
      <c r="D261" s="242"/>
      <c r="E261" s="242"/>
      <c r="F261" s="242"/>
      <c r="G261" s="242"/>
      <c r="H261" s="242"/>
      <c r="I261" s="242"/>
      <c r="J261" s="242"/>
      <c r="K261" s="242"/>
      <c r="L261" s="242"/>
      <c r="M261" s="242"/>
      <c r="N261" s="242"/>
      <c r="O261" s="242"/>
      <c r="P261" s="242"/>
      <c r="Q261" s="242"/>
      <c r="R261" s="242"/>
      <c r="S261" s="242"/>
      <c r="T261" s="242"/>
      <c r="U261" s="242"/>
      <c r="V261" s="242"/>
      <c r="W261" s="242"/>
      <c r="X261" s="242"/>
      <c r="Y261" s="242"/>
      <c r="Z261" s="242"/>
      <c r="AA261" s="242"/>
      <c r="AB261" s="242"/>
      <c r="AC261" s="242"/>
      <c r="AD261" s="242"/>
      <c r="AE261" s="242"/>
      <c r="AF261" s="242"/>
      <c r="AG261" s="242"/>
      <c r="AH261" s="242"/>
      <c r="AI261" s="242"/>
      <c r="AJ261" s="242"/>
      <c r="AK261" s="242"/>
      <c r="AL261" s="242"/>
      <c r="AM261" s="346"/>
      <c r="AN261" s="346"/>
      <c r="AO261" s="346"/>
      <c r="AP261" s="346"/>
      <c r="AQ261" s="346"/>
      <c r="AR261" s="346"/>
      <c r="AS261" s="346"/>
      <c r="AT261" s="346"/>
      <c r="AU261" s="346"/>
      <c r="AV261" s="346"/>
      <c r="AW261" s="346"/>
      <c r="AX261" s="346"/>
      <c r="AY261" s="346"/>
      <c r="AZ261" s="346"/>
      <c r="BA261" s="263"/>
    </row>
    <row r="262" spans="1:53" s="234" customFormat="1" ht="15" hidden="1" outlineLevel="1">
      <c r="A262" s="418">
        <v>33</v>
      </c>
      <c r="B262" s="274" t="s">
        <v>357</v>
      </c>
      <c r="C262" s="242" t="s">
        <v>323</v>
      </c>
      <c r="D262" s="246"/>
      <c r="E262" s="246"/>
      <c r="F262" s="246"/>
      <c r="G262" s="246"/>
      <c r="H262" s="246"/>
      <c r="I262" s="246"/>
      <c r="J262" s="246"/>
      <c r="K262" s="246"/>
      <c r="L262" s="246"/>
      <c r="M262" s="246"/>
      <c r="N262" s="246"/>
      <c r="O262" s="246"/>
      <c r="P262" s="246"/>
      <c r="Q262" s="246"/>
      <c r="R262" s="246"/>
      <c r="S262" s="246"/>
      <c r="T262" s="246"/>
      <c r="U262" s="246">
        <v>12</v>
      </c>
      <c r="V262" s="246"/>
      <c r="W262" s="246"/>
      <c r="X262" s="246"/>
      <c r="Y262" s="246"/>
      <c r="Z262" s="246"/>
      <c r="AA262" s="246"/>
      <c r="AB262" s="246"/>
      <c r="AC262" s="246"/>
      <c r="AD262" s="246"/>
      <c r="AE262" s="246"/>
      <c r="AF262" s="246"/>
      <c r="AG262" s="246"/>
      <c r="AH262" s="246"/>
      <c r="AI262" s="246"/>
      <c r="AJ262" s="246"/>
      <c r="AK262" s="246"/>
      <c r="AL262" s="246"/>
      <c r="AM262" s="344"/>
      <c r="AN262" s="344"/>
      <c r="AO262" s="344"/>
      <c r="AP262" s="344"/>
      <c r="AQ262" s="344"/>
      <c r="AR262" s="344"/>
      <c r="AS262" s="344"/>
      <c r="AT262" s="344"/>
      <c r="AU262" s="344"/>
      <c r="AV262" s="344"/>
      <c r="AW262" s="344"/>
      <c r="AX262" s="344"/>
      <c r="AY262" s="344"/>
      <c r="AZ262" s="344"/>
      <c r="BA262" s="247">
        <f>SUM(AM262:AZ262)</f>
        <v>0</v>
      </c>
    </row>
    <row r="263" spans="1:53" s="234" customFormat="1" ht="15" hidden="1" outlineLevel="1">
      <c r="A263" s="418"/>
      <c r="B263" s="274" t="s">
        <v>382</v>
      </c>
      <c r="C263" s="242" t="s">
        <v>325</v>
      </c>
      <c r="D263" s="246"/>
      <c r="E263" s="246"/>
      <c r="F263" s="246"/>
      <c r="G263" s="246"/>
      <c r="H263" s="246"/>
      <c r="I263" s="246"/>
      <c r="J263" s="246"/>
      <c r="K263" s="246"/>
      <c r="L263" s="246"/>
      <c r="M263" s="246"/>
      <c r="N263" s="246"/>
      <c r="O263" s="246"/>
      <c r="P263" s="246"/>
      <c r="Q263" s="246"/>
      <c r="R263" s="246"/>
      <c r="S263" s="246"/>
      <c r="T263" s="246"/>
      <c r="U263" s="246">
        <f>U262</f>
        <v>12</v>
      </c>
      <c r="V263" s="246"/>
      <c r="W263" s="246"/>
      <c r="X263" s="246"/>
      <c r="Y263" s="246"/>
      <c r="Z263" s="246"/>
      <c r="AA263" s="246"/>
      <c r="AB263" s="246"/>
      <c r="AC263" s="246"/>
      <c r="AD263" s="246"/>
      <c r="AE263" s="246"/>
      <c r="AF263" s="246"/>
      <c r="AG263" s="246"/>
      <c r="AH263" s="246"/>
      <c r="AI263" s="246"/>
      <c r="AJ263" s="246"/>
      <c r="AK263" s="246"/>
      <c r="AL263" s="246"/>
      <c r="AM263" s="345">
        <f>AM262</f>
        <v>0</v>
      </c>
      <c r="AN263" s="345">
        <f t="shared" ref="AN263:AZ263" si="85">AN262</f>
        <v>0</v>
      </c>
      <c r="AO263" s="345">
        <f t="shared" si="85"/>
        <v>0</v>
      </c>
      <c r="AP263" s="345">
        <f t="shared" si="85"/>
        <v>0</v>
      </c>
      <c r="AQ263" s="345">
        <f t="shared" si="85"/>
        <v>0</v>
      </c>
      <c r="AR263" s="345">
        <f t="shared" si="85"/>
        <v>0</v>
      </c>
      <c r="AS263" s="345">
        <f t="shared" si="85"/>
        <v>0</v>
      </c>
      <c r="AT263" s="345">
        <f t="shared" si="85"/>
        <v>0</v>
      </c>
      <c r="AU263" s="345">
        <f t="shared" si="85"/>
        <v>0</v>
      </c>
      <c r="AV263" s="345">
        <f t="shared" si="85"/>
        <v>0</v>
      </c>
      <c r="AW263" s="345">
        <f t="shared" si="85"/>
        <v>0</v>
      </c>
      <c r="AX263" s="345">
        <f t="shared" si="85"/>
        <v>0</v>
      </c>
      <c r="AY263" s="345">
        <f t="shared" si="85"/>
        <v>0</v>
      </c>
      <c r="AZ263" s="345">
        <f t="shared" si="85"/>
        <v>0</v>
      </c>
      <c r="BA263" s="414"/>
    </row>
    <row r="264" spans="1:53" ht="15" hidden="1" outlineLevel="1">
      <c r="B264" s="265"/>
      <c r="C264" s="275"/>
      <c r="D264" s="276"/>
      <c r="E264" s="276"/>
      <c r="F264" s="276"/>
      <c r="G264" s="276"/>
      <c r="H264" s="276"/>
      <c r="I264" s="276"/>
      <c r="J264" s="276"/>
      <c r="K264" s="276"/>
      <c r="L264" s="276"/>
      <c r="M264" s="276"/>
      <c r="N264" s="276"/>
      <c r="O264" s="276"/>
      <c r="P264" s="276"/>
      <c r="Q264" s="276"/>
      <c r="R264" s="276"/>
      <c r="S264" s="276"/>
      <c r="T264" s="276"/>
      <c r="U264" s="276"/>
      <c r="V264" s="276"/>
      <c r="W264" s="276"/>
      <c r="X264" s="276"/>
      <c r="Y264" s="276"/>
      <c r="Z264" s="276"/>
      <c r="AA264" s="276"/>
      <c r="AB264" s="276"/>
      <c r="AC264" s="276"/>
      <c r="AD264" s="276"/>
      <c r="AE264" s="276"/>
      <c r="AF264" s="242"/>
      <c r="AG264" s="242"/>
      <c r="AH264" s="242"/>
      <c r="AI264" s="242"/>
      <c r="AJ264" s="242"/>
      <c r="AK264" s="242"/>
      <c r="AL264" s="242"/>
      <c r="AM264" s="252"/>
      <c r="AN264" s="252"/>
      <c r="AO264" s="252"/>
      <c r="AP264" s="252"/>
      <c r="AQ264" s="252"/>
      <c r="AR264" s="252"/>
      <c r="AS264" s="252"/>
      <c r="AT264" s="252"/>
      <c r="AU264" s="252"/>
      <c r="AV264" s="252"/>
      <c r="AW264" s="252"/>
      <c r="AX264" s="252"/>
      <c r="AY264" s="252"/>
      <c r="AZ264" s="252"/>
      <c r="BA264" s="257"/>
    </row>
    <row r="265" spans="1:53" ht="15.6" collapsed="1">
      <c r="B265" s="277" t="s">
        <v>383</v>
      </c>
      <c r="C265" s="279"/>
      <c r="D265" s="279">
        <f>SUM(D160:D263)</f>
        <v>0</v>
      </c>
      <c r="E265" s="279"/>
      <c r="F265" s="279"/>
      <c r="G265" s="279"/>
      <c r="H265" s="279"/>
      <c r="I265" s="279"/>
      <c r="J265" s="279"/>
      <c r="K265" s="279"/>
      <c r="L265" s="279"/>
      <c r="M265" s="279"/>
      <c r="N265" s="279"/>
      <c r="O265" s="279"/>
      <c r="P265" s="279"/>
      <c r="Q265" s="279"/>
      <c r="R265" s="279"/>
      <c r="S265" s="279"/>
      <c r="T265" s="279"/>
      <c r="U265" s="279"/>
      <c r="V265" s="279">
        <f>SUM(V160:V263)</f>
        <v>0</v>
      </c>
      <c r="W265" s="279"/>
      <c r="X265" s="279"/>
      <c r="Y265" s="279"/>
      <c r="Z265" s="279"/>
      <c r="AA265" s="279"/>
      <c r="AB265" s="279"/>
      <c r="AC265" s="279"/>
      <c r="AD265" s="279"/>
      <c r="AE265" s="279"/>
      <c r="AF265" s="279"/>
      <c r="AG265" s="279"/>
      <c r="AH265" s="279"/>
      <c r="AI265" s="279"/>
      <c r="AJ265" s="279"/>
      <c r="AK265" s="279"/>
      <c r="AL265" s="279"/>
      <c r="AM265" s="279">
        <f>IF(AM159="kWh",SUMPRODUCT(D160:D263,AM160:AM263))</f>
        <v>0</v>
      </c>
      <c r="AN265" s="279">
        <f>IF(AN159="kWh",SUMPRODUCT(D160:D263,AN160:AN263))</f>
        <v>0</v>
      </c>
      <c r="AO265" s="279">
        <f>IF(AO159="kW",SUMPRODUCT(U160:U263,V160:V263,AO160:AO263),SUMPRODUCT(D160:D263,AO160:AO263))</f>
        <v>0</v>
      </c>
      <c r="AP265" s="279">
        <f>IF(AP159="kW",SUMPRODUCT(U160:U263,V160:V263,AP160:AP263),SUMPRODUCT(D160:D263,AP160:AP263))</f>
        <v>0</v>
      </c>
      <c r="AQ265" s="279">
        <f>IF(AQ159="kW",SUMPRODUCT(U160:U263,V160:V263,AQ160:AQ263),SUMPRODUCT(D160:D263,AQ160:AQ263))</f>
        <v>0</v>
      </c>
      <c r="AR265" s="279">
        <f>IF(AR159="kW",SUMPRODUCT(U160:U263,V160:V263,AR160:AR263),SUMPRODUCT(D160:D263,AR160:AR263))</f>
        <v>0</v>
      </c>
      <c r="AS265" s="279">
        <f>IF(AS159="kW",SUMPRODUCT(U160:U263,V160:V263,AS160:AS263),SUMPRODUCT(D160:D263,AS160:AS263))</f>
        <v>0</v>
      </c>
      <c r="AT265" s="279">
        <f>IF(AT159="kW",SUMPRODUCT(U160:U263,V160:V263,AT160:AT263),SUMPRODUCT(D160:D263,AT160:AT263))</f>
        <v>0</v>
      </c>
      <c r="AU265" s="279">
        <f>IF(AU159="kW",SUMPRODUCT(U160:U263,V160:V263,AU160:AU263),SUMPRODUCT(D160:D263,AU160:AU263))</f>
        <v>0</v>
      </c>
      <c r="AV265" s="279">
        <f>IF(AV159="kW",SUMPRODUCT(U160:U263,V160:V263,AV160:AV263),SUMPRODUCT(D160:D263,AV160:AV263))</f>
        <v>0</v>
      </c>
      <c r="AW265" s="279">
        <f>IF(AW159="kW",SUMPRODUCT(U160:U263,V160:V263,AW160:AW263),SUMPRODUCT(D160:D263,AW160:AW263))</f>
        <v>0</v>
      </c>
      <c r="AX265" s="279">
        <f>IF(AX159="kW",SUMPRODUCT(U160:U263,V160:V263,AX160:AX263),SUMPRODUCT(D160:D263,AX160:AX263))</f>
        <v>0</v>
      </c>
      <c r="AY265" s="279">
        <f>IF(AY159="kW",SUMPRODUCT(U160:U263,V160:V263,AY160:AY263),SUMPRODUCT(D160:D263,AY160:AY263))</f>
        <v>0</v>
      </c>
      <c r="AZ265" s="279">
        <f>IF(AZ159="kW",SUMPRODUCT(U160:U263,V160:V263,AZ160:AZ263),SUMPRODUCT(D160:D263,AZ160:AZ263))</f>
        <v>0</v>
      </c>
      <c r="BA265" s="280"/>
    </row>
    <row r="266" spans="1:53" ht="15.6">
      <c r="B266" s="281" t="s">
        <v>384</v>
      </c>
      <c r="C266" s="278"/>
      <c r="D266" s="278"/>
      <c r="E266" s="278"/>
      <c r="F266" s="278"/>
      <c r="G266" s="278"/>
      <c r="H266" s="278"/>
      <c r="I266" s="278"/>
      <c r="J266" s="278"/>
      <c r="K266" s="278"/>
      <c r="L266" s="278"/>
      <c r="M266" s="278"/>
      <c r="N266" s="278"/>
      <c r="O266" s="278"/>
      <c r="P266" s="278"/>
      <c r="Q266" s="278"/>
      <c r="R266" s="278"/>
      <c r="S266" s="278"/>
      <c r="T266" s="278"/>
      <c r="U266" s="278"/>
      <c r="V266" s="278"/>
      <c r="W266" s="278"/>
      <c r="X266" s="278"/>
      <c r="Y266" s="278"/>
      <c r="Z266" s="278"/>
      <c r="AA266" s="278"/>
      <c r="AB266" s="278"/>
      <c r="AC266" s="278"/>
      <c r="AD266" s="278"/>
      <c r="AE266" s="278"/>
      <c r="AF266" s="278"/>
      <c r="AG266" s="278"/>
      <c r="AH266" s="278"/>
      <c r="AI266" s="278"/>
      <c r="AJ266" s="278"/>
      <c r="AK266" s="278"/>
      <c r="AL266" s="278"/>
      <c r="AM266" s="278">
        <f>HLOOKUP(AM158,'2. LRAMVA Threshold'!$B$56:$Q$67,4,FALSE)</f>
        <v>0</v>
      </c>
      <c r="AN266" s="278">
        <f>HLOOKUP(AN158,'2. LRAMVA Threshold'!$B$56:$Q$67,4,FALSE)</f>
        <v>0</v>
      </c>
      <c r="AO266" s="278">
        <f>HLOOKUP(AO158,'2. LRAMVA Threshold'!$B$56:$Q$67,4,FALSE)</f>
        <v>0</v>
      </c>
      <c r="AP266" s="278">
        <f>HLOOKUP(AP158,'2. LRAMVA Threshold'!$B$56:$Q$67,4,FALSE)</f>
        <v>0</v>
      </c>
      <c r="AQ266" s="278">
        <f>HLOOKUP(AQ158,'2. LRAMVA Threshold'!$B$56:$Q$67,4,FALSE)</f>
        <v>0</v>
      </c>
      <c r="AR266" s="278">
        <f>HLOOKUP(AR158,'2. LRAMVA Threshold'!$B$56:$Q$67,4,FALSE)</f>
        <v>0</v>
      </c>
      <c r="AS266" s="278">
        <f>HLOOKUP(AS158,'2. LRAMVA Threshold'!$B$56:$Q$67,4,FALSE)</f>
        <v>0</v>
      </c>
      <c r="AT266" s="278">
        <f>HLOOKUP(AT158,'2. LRAMVA Threshold'!$B$56:$Q$67,4,FALSE)</f>
        <v>0</v>
      </c>
      <c r="AU266" s="278">
        <f>HLOOKUP(AU158,'2. LRAMVA Threshold'!$B$56:$Q$67,4,FALSE)</f>
        <v>0</v>
      </c>
      <c r="AV266" s="278">
        <f>HLOOKUP(AV158,'2. LRAMVA Threshold'!$B$56:$Q$67,4,FALSE)</f>
        <v>0</v>
      </c>
      <c r="AW266" s="278">
        <f>HLOOKUP(AW158,'2. LRAMVA Threshold'!$B$56:$Q$67,4,FALSE)</f>
        <v>0</v>
      </c>
      <c r="AX266" s="278">
        <f>HLOOKUP(AX158,'2. LRAMVA Threshold'!$B$56:$Q$67,4,FALSE)</f>
        <v>0</v>
      </c>
      <c r="AY266" s="278">
        <f>HLOOKUP(AY158,'2. LRAMVA Threshold'!$B$56:$Q$67,4,FALSE)</f>
        <v>0</v>
      </c>
      <c r="AZ266" s="278">
        <f>HLOOKUP(AZ158,'2. LRAMVA Threshold'!$B$56:$Q$67,4,FALSE)</f>
        <v>0</v>
      </c>
      <c r="BA266" s="282"/>
    </row>
    <row r="267" spans="1:53" ht="15">
      <c r="B267" s="274"/>
      <c r="C267" s="283"/>
      <c r="D267" s="284"/>
      <c r="E267" s="284"/>
      <c r="F267" s="284"/>
      <c r="G267" s="284"/>
      <c r="H267" s="284"/>
      <c r="I267" s="284"/>
      <c r="J267" s="284"/>
      <c r="K267" s="284"/>
      <c r="L267" s="284"/>
      <c r="M267" s="284"/>
      <c r="N267" s="284"/>
      <c r="O267" s="284"/>
      <c r="P267" s="284"/>
      <c r="Q267" s="284"/>
      <c r="R267" s="284"/>
      <c r="S267" s="284"/>
      <c r="T267" s="284"/>
      <c r="U267" s="284"/>
      <c r="V267" s="285"/>
      <c r="W267" s="284"/>
      <c r="X267" s="284"/>
      <c r="Y267" s="284"/>
      <c r="Z267" s="254"/>
      <c r="AA267" s="254"/>
      <c r="AB267" s="254"/>
      <c r="AC267" s="254"/>
      <c r="AD267" s="284"/>
      <c r="AE267" s="284"/>
      <c r="AF267" s="284"/>
      <c r="AG267" s="284"/>
      <c r="AH267" s="284"/>
      <c r="AI267" s="284"/>
      <c r="AJ267" s="284"/>
      <c r="AK267" s="284"/>
      <c r="AL267" s="284"/>
      <c r="AM267" s="251"/>
      <c r="AN267" s="251"/>
      <c r="AO267" s="251"/>
      <c r="AP267" s="251"/>
      <c r="AQ267" s="251"/>
      <c r="AR267" s="251"/>
      <c r="AS267" s="251"/>
      <c r="AT267" s="251"/>
      <c r="AU267" s="251"/>
      <c r="AV267" s="251"/>
      <c r="AW267" s="251"/>
      <c r="AX267" s="251"/>
      <c r="AY267" s="251"/>
      <c r="AZ267" s="251"/>
      <c r="BA267" s="286"/>
    </row>
    <row r="268" spans="1:53" ht="15">
      <c r="B268" s="274" t="s">
        <v>385</v>
      </c>
      <c r="C268" s="287"/>
      <c r="D268" s="287"/>
      <c r="E268" s="320"/>
      <c r="F268" s="320"/>
      <c r="G268" s="320"/>
      <c r="H268" s="320"/>
      <c r="I268" s="320"/>
      <c r="J268" s="320"/>
      <c r="K268" s="320"/>
      <c r="L268" s="320"/>
      <c r="M268" s="320"/>
      <c r="N268" s="320"/>
      <c r="O268" s="320"/>
      <c r="P268" s="320"/>
      <c r="Q268" s="320"/>
      <c r="R268" s="320"/>
      <c r="S268" s="320"/>
      <c r="T268" s="320"/>
      <c r="U268" s="320"/>
      <c r="V268" s="242"/>
      <c r="W268" s="289"/>
      <c r="X268" s="289"/>
      <c r="Y268" s="289"/>
      <c r="Z268" s="288"/>
      <c r="AA268" s="288"/>
      <c r="AB268" s="288"/>
      <c r="AC268" s="288"/>
      <c r="AD268" s="289"/>
      <c r="AE268" s="289"/>
      <c r="AF268" s="289"/>
      <c r="AG268" s="289"/>
      <c r="AH268" s="289"/>
      <c r="AI268" s="289"/>
      <c r="AJ268" s="289"/>
      <c r="AK268" s="289"/>
      <c r="AL268" s="289"/>
      <c r="AM268" s="670">
        <f>HLOOKUP(AM$20,'3.  Distribution Rates'!$C$122:$P$133,4,FALSE)</f>
        <v>0</v>
      </c>
      <c r="AN268" s="670">
        <f>HLOOKUP(AN$20,'3.  Distribution Rates'!$C$122:$P$133,4,FALSE)</f>
        <v>0</v>
      </c>
      <c r="AO268" s="290">
        <f>HLOOKUP(AO$20,'3.  Distribution Rates'!$C$122:$P$133,4,FALSE)</f>
        <v>0</v>
      </c>
      <c r="AP268" s="290">
        <f>HLOOKUP(AP$20,'3.  Distribution Rates'!$C$122:$P$133,4,FALSE)</f>
        <v>0</v>
      </c>
      <c r="AQ268" s="290">
        <f>HLOOKUP(AQ$20,'3.  Distribution Rates'!$C$122:$P$133,4,FALSE)</f>
        <v>0</v>
      </c>
      <c r="AR268" s="290">
        <f>HLOOKUP(AR$20,'3.  Distribution Rates'!$C$122:$P$133,4,FALSE)</f>
        <v>0</v>
      </c>
      <c r="AS268" s="290">
        <f>HLOOKUP(AS$20,'3.  Distribution Rates'!$C$122:$P$133,4,FALSE)</f>
        <v>0</v>
      </c>
      <c r="AT268" s="290">
        <f>HLOOKUP(AT$20,'3.  Distribution Rates'!$C$122:$P$133,4,FALSE)</f>
        <v>0</v>
      </c>
      <c r="AU268" s="290">
        <f>HLOOKUP(AU$20,'3.  Distribution Rates'!$C$122:$P$133,4,FALSE)</f>
        <v>0</v>
      </c>
      <c r="AV268" s="290">
        <f>HLOOKUP(AV$20,'3.  Distribution Rates'!$C$122:$P$133,4,FALSE)</f>
        <v>0</v>
      </c>
      <c r="AW268" s="290">
        <f>HLOOKUP(AW$20,'3.  Distribution Rates'!$C$122:$P$133,4,FALSE)</f>
        <v>0</v>
      </c>
      <c r="AX268" s="290">
        <f>HLOOKUP(AX$20,'3.  Distribution Rates'!$C$122:$P$133,4,FALSE)</f>
        <v>0</v>
      </c>
      <c r="AY268" s="290">
        <f>HLOOKUP(AY$20,'3.  Distribution Rates'!$C$122:$P$133,4,FALSE)</f>
        <v>0</v>
      </c>
      <c r="AZ268" s="290">
        <f>HLOOKUP(AZ$20,'3.  Distribution Rates'!$C$122:$P$133,4,FALSE)</f>
        <v>0</v>
      </c>
      <c r="BA268" s="321"/>
    </row>
    <row r="269" spans="1:53" ht="15">
      <c r="B269" s="245" t="s">
        <v>386</v>
      </c>
      <c r="C269" s="292"/>
      <c r="D269" s="234"/>
      <c r="E269" s="231"/>
      <c r="F269" s="231"/>
      <c r="G269" s="231"/>
      <c r="H269" s="231"/>
      <c r="I269" s="231"/>
      <c r="J269" s="231"/>
      <c r="K269" s="231"/>
      <c r="L269" s="231"/>
      <c r="M269" s="231"/>
      <c r="N269" s="231"/>
      <c r="O269" s="231"/>
      <c r="P269" s="231"/>
      <c r="Q269" s="231"/>
      <c r="R269" s="231"/>
      <c r="S269" s="231"/>
      <c r="T269" s="231"/>
      <c r="U269" s="231"/>
      <c r="V269" s="242"/>
      <c r="W269" s="231"/>
      <c r="X269" s="231"/>
      <c r="Y269" s="231"/>
      <c r="Z269" s="234"/>
      <c r="AA269" s="234"/>
      <c r="AB269" s="234"/>
      <c r="AC269" s="234"/>
      <c r="AD269" s="231"/>
      <c r="AE269" s="231"/>
      <c r="AF269" s="231"/>
      <c r="AG269" s="231"/>
      <c r="AH269" s="231"/>
      <c r="AI269" s="231"/>
      <c r="AJ269" s="231"/>
      <c r="AK269" s="231"/>
      <c r="AL269" s="231"/>
      <c r="AM269" s="322">
        <f>AM135*AM268</f>
        <v>0</v>
      </c>
      <c r="AN269" s="322">
        <f>AN135*AN268</f>
        <v>0</v>
      </c>
      <c r="AO269" s="322">
        <f t="shared" ref="AO269:AZ269" si="86">AO135*AO268</f>
        <v>0</v>
      </c>
      <c r="AP269" s="322">
        <f t="shared" si="86"/>
        <v>0</v>
      </c>
      <c r="AQ269" s="322">
        <f t="shared" si="86"/>
        <v>0</v>
      </c>
      <c r="AR269" s="322">
        <f t="shared" si="86"/>
        <v>0</v>
      </c>
      <c r="AS269" s="322">
        <f t="shared" si="86"/>
        <v>0</v>
      </c>
      <c r="AT269" s="322">
        <f t="shared" si="86"/>
        <v>0</v>
      </c>
      <c r="AU269" s="322">
        <f t="shared" si="86"/>
        <v>0</v>
      </c>
      <c r="AV269" s="322">
        <f t="shared" si="86"/>
        <v>0</v>
      </c>
      <c r="AW269" s="322">
        <f t="shared" si="86"/>
        <v>0</v>
      </c>
      <c r="AX269" s="322">
        <f t="shared" si="86"/>
        <v>0</v>
      </c>
      <c r="AY269" s="322">
        <f t="shared" si="86"/>
        <v>0</v>
      </c>
      <c r="AZ269" s="322">
        <f t="shared" si="86"/>
        <v>0</v>
      </c>
      <c r="BA269" s="507">
        <f>SUM(AM269:AZ269)</f>
        <v>0</v>
      </c>
    </row>
    <row r="270" spans="1:53" ht="15">
      <c r="B270" s="245" t="s">
        <v>387</v>
      </c>
      <c r="C270" s="292"/>
      <c r="D270" s="234"/>
      <c r="E270" s="231"/>
      <c r="F270" s="231"/>
      <c r="G270" s="231"/>
      <c r="H270" s="231"/>
      <c r="I270" s="231"/>
      <c r="J270" s="231"/>
      <c r="K270" s="231"/>
      <c r="L270" s="231"/>
      <c r="M270" s="231"/>
      <c r="N270" s="231"/>
      <c r="O270" s="231"/>
      <c r="P270" s="231"/>
      <c r="Q270" s="231"/>
      <c r="R270" s="231"/>
      <c r="S270" s="231"/>
      <c r="T270" s="231"/>
      <c r="U270" s="231"/>
      <c r="V270" s="242"/>
      <c r="W270" s="231"/>
      <c r="X270" s="231"/>
      <c r="Y270" s="231"/>
      <c r="Z270" s="234"/>
      <c r="AA270" s="234"/>
      <c r="AB270" s="234"/>
      <c r="AC270" s="234"/>
      <c r="AD270" s="231"/>
      <c r="AE270" s="231"/>
      <c r="AF270" s="231"/>
      <c r="AG270" s="231"/>
      <c r="AH270" s="231"/>
      <c r="AI270" s="231"/>
      <c r="AJ270" s="231"/>
      <c r="AK270" s="231"/>
      <c r="AL270" s="231"/>
      <c r="AM270" s="322">
        <f t="shared" ref="AM270:AZ270" si="87">AM265*AM268</f>
        <v>0</v>
      </c>
      <c r="AN270" s="322">
        <f t="shared" si="87"/>
        <v>0</v>
      </c>
      <c r="AO270" s="323">
        <f t="shared" si="87"/>
        <v>0</v>
      </c>
      <c r="AP270" s="322">
        <f t="shared" si="87"/>
        <v>0</v>
      </c>
      <c r="AQ270" s="322">
        <f t="shared" si="87"/>
        <v>0</v>
      </c>
      <c r="AR270" s="323">
        <f t="shared" si="87"/>
        <v>0</v>
      </c>
      <c r="AS270" s="322">
        <f t="shared" si="87"/>
        <v>0</v>
      </c>
      <c r="AT270" s="322">
        <f t="shared" si="87"/>
        <v>0</v>
      </c>
      <c r="AU270" s="323">
        <f t="shared" si="87"/>
        <v>0</v>
      </c>
      <c r="AV270" s="322">
        <f t="shared" si="87"/>
        <v>0</v>
      </c>
      <c r="AW270" s="322">
        <f t="shared" si="87"/>
        <v>0</v>
      </c>
      <c r="AX270" s="323">
        <f t="shared" si="87"/>
        <v>0</v>
      </c>
      <c r="AY270" s="322">
        <f t="shared" si="87"/>
        <v>0</v>
      </c>
      <c r="AZ270" s="322">
        <f t="shared" si="87"/>
        <v>0</v>
      </c>
      <c r="BA270" s="507">
        <f>SUM(AM270:AZ270)</f>
        <v>0</v>
      </c>
    </row>
    <row r="271" spans="1:53" s="324" customFormat="1" ht="15.6">
      <c r="A271" s="420"/>
      <c r="B271" s="296" t="s">
        <v>388</v>
      </c>
      <c r="C271" s="292"/>
      <c r="D271" s="254"/>
      <c r="E271" s="284"/>
      <c r="F271" s="284"/>
      <c r="G271" s="284"/>
      <c r="H271" s="284"/>
      <c r="I271" s="284"/>
      <c r="J271" s="284"/>
      <c r="K271" s="284"/>
      <c r="L271" s="284"/>
      <c r="M271" s="284"/>
      <c r="N271" s="284"/>
      <c r="O271" s="284"/>
      <c r="P271" s="284"/>
      <c r="Q271" s="284"/>
      <c r="R271" s="284"/>
      <c r="S271" s="284"/>
      <c r="T271" s="284"/>
      <c r="U271" s="284"/>
      <c r="V271" s="251"/>
      <c r="W271" s="284"/>
      <c r="X271" s="284"/>
      <c r="Y271" s="284"/>
      <c r="Z271" s="254"/>
      <c r="AA271" s="254"/>
      <c r="AB271" s="254"/>
      <c r="AC271" s="254"/>
      <c r="AD271" s="284"/>
      <c r="AE271" s="284"/>
      <c r="AF271" s="284"/>
      <c r="AG271" s="284"/>
      <c r="AH271" s="284"/>
      <c r="AI271" s="284"/>
      <c r="AJ271" s="284"/>
      <c r="AK271" s="284"/>
      <c r="AL271" s="284"/>
      <c r="AM271" s="293">
        <f>SUM(AM269:AM270)</f>
        <v>0</v>
      </c>
      <c r="AN271" s="293">
        <f t="shared" ref="AN271:AS271" si="88">SUM(AN269:AN270)</f>
        <v>0</v>
      </c>
      <c r="AO271" s="293">
        <f t="shared" si="88"/>
        <v>0</v>
      </c>
      <c r="AP271" s="293">
        <f t="shared" si="88"/>
        <v>0</v>
      </c>
      <c r="AQ271" s="293">
        <f t="shared" si="88"/>
        <v>0</v>
      </c>
      <c r="AR271" s="293">
        <f t="shared" si="88"/>
        <v>0</v>
      </c>
      <c r="AS271" s="293">
        <f t="shared" si="88"/>
        <v>0</v>
      </c>
      <c r="AT271" s="293">
        <f t="shared" ref="AT271:AZ271" si="89">SUM(AT269:AT270)</f>
        <v>0</v>
      </c>
      <c r="AU271" s="293">
        <f t="shared" si="89"/>
        <v>0</v>
      </c>
      <c r="AV271" s="293">
        <f t="shared" si="89"/>
        <v>0</v>
      </c>
      <c r="AW271" s="293">
        <f t="shared" si="89"/>
        <v>0</v>
      </c>
      <c r="AX271" s="293">
        <f t="shared" si="89"/>
        <v>0</v>
      </c>
      <c r="AY271" s="293">
        <f t="shared" si="89"/>
        <v>0</v>
      </c>
      <c r="AZ271" s="293">
        <f t="shared" si="89"/>
        <v>0</v>
      </c>
      <c r="BA271" s="342">
        <f>SUM(BA269:BA270)</f>
        <v>0</v>
      </c>
    </row>
    <row r="272" spans="1:53" s="324" customFormat="1" ht="15.6">
      <c r="A272" s="420"/>
      <c r="B272" s="296" t="s">
        <v>389</v>
      </c>
      <c r="C272" s="292"/>
      <c r="D272" s="297"/>
      <c r="E272" s="284"/>
      <c r="F272" s="284"/>
      <c r="G272" s="284"/>
      <c r="H272" s="284"/>
      <c r="I272" s="284"/>
      <c r="J272" s="284"/>
      <c r="K272" s="284"/>
      <c r="L272" s="284"/>
      <c r="M272" s="284"/>
      <c r="N272" s="284"/>
      <c r="O272" s="284"/>
      <c r="P272" s="284"/>
      <c r="Q272" s="284"/>
      <c r="R272" s="284"/>
      <c r="S272" s="284"/>
      <c r="T272" s="284"/>
      <c r="U272" s="284"/>
      <c r="V272" s="251"/>
      <c r="W272" s="284"/>
      <c r="X272" s="284"/>
      <c r="Y272" s="284"/>
      <c r="Z272" s="254"/>
      <c r="AA272" s="254"/>
      <c r="AB272" s="254"/>
      <c r="AC272" s="254"/>
      <c r="AD272" s="284"/>
      <c r="AE272" s="284"/>
      <c r="AF272" s="284"/>
      <c r="AG272" s="284"/>
      <c r="AH272" s="284"/>
      <c r="AI272" s="284"/>
      <c r="AJ272" s="284"/>
      <c r="AK272" s="284"/>
      <c r="AL272" s="284"/>
      <c r="AM272" s="294">
        <f t="shared" ref="AM272:AS272" si="90">AM266*AM268</f>
        <v>0</v>
      </c>
      <c r="AN272" s="294">
        <f t="shared" si="90"/>
        <v>0</v>
      </c>
      <c r="AO272" s="294">
        <f t="shared" si="90"/>
        <v>0</v>
      </c>
      <c r="AP272" s="294">
        <f t="shared" si="90"/>
        <v>0</v>
      </c>
      <c r="AQ272" s="294">
        <f t="shared" si="90"/>
        <v>0</v>
      </c>
      <c r="AR272" s="294">
        <f t="shared" si="90"/>
        <v>0</v>
      </c>
      <c r="AS272" s="294">
        <f t="shared" si="90"/>
        <v>0</v>
      </c>
      <c r="AT272" s="294">
        <f t="shared" ref="AT272:AZ272" si="91">AT266*AT268</f>
        <v>0</v>
      </c>
      <c r="AU272" s="294">
        <f t="shared" si="91"/>
        <v>0</v>
      </c>
      <c r="AV272" s="294">
        <f t="shared" si="91"/>
        <v>0</v>
      </c>
      <c r="AW272" s="294">
        <f t="shared" si="91"/>
        <v>0</v>
      </c>
      <c r="AX272" s="294">
        <f t="shared" si="91"/>
        <v>0</v>
      </c>
      <c r="AY272" s="294">
        <f t="shared" si="91"/>
        <v>0</v>
      </c>
      <c r="AZ272" s="294">
        <f t="shared" si="91"/>
        <v>0</v>
      </c>
      <c r="BA272" s="342">
        <f>SUM(AM272:AZ272)</f>
        <v>0</v>
      </c>
    </row>
    <row r="273" spans="1:55" s="324" customFormat="1" ht="15.6">
      <c r="A273" s="420"/>
      <c r="B273" s="296" t="s">
        <v>390</v>
      </c>
      <c r="C273" s="292"/>
      <c r="D273" s="297"/>
      <c r="E273" s="284"/>
      <c r="F273" s="284"/>
      <c r="G273" s="284"/>
      <c r="H273" s="284"/>
      <c r="I273" s="284"/>
      <c r="J273" s="284"/>
      <c r="K273" s="284"/>
      <c r="L273" s="284"/>
      <c r="M273" s="284"/>
      <c r="N273" s="284"/>
      <c r="O273" s="284"/>
      <c r="P273" s="284"/>
      <c r="Q273" s="284"/>
      <c r="R273" s="284"/>
      <c r="S273" s="284"/>
      <c r="T273" s="284"/>
      <c r="U273" s="284"/>
      <c r="V273" s="251"/>
      <c r="W273" s="284"/>
      <c r="X273" s="284"/>
      <c r="Y273" s="284"/>
      <c r="Z273" s="297"/>
      <c r="AA273" s="297"/>
      <c r="AB273" s="297"/>
      <c r="AC273" s="297"/>
      <c r="AD273" s="284"/>
      <c r="AE273" s="284"/>
      <c r="AF273" s="284"/>
      <c r="AG273" s="284"/>
      <c r="AH273" s="284"/>
      <c r="AI273" s="284"/>
      <c r="AJ273" s="284"/>
      <c r="AK273" s="284"/>
      <c r="AL273" s="284"/>
      <c r="BA273" s="342">
        <f>BA271-BA272</f>
        <v>0</v>
      </c>
    </row>
    <row r="274" spans="1:55" ht="15">
      <c r="B274" s="274"/>
      <c r="C274" s="297"/>
      <c r="D274" s="297"/>
      <c r="E274" s="284"/>
      <c r="F274" s="284"/>
      <c r="G274" s="284"/>
      <c r="H274" s="284"/>
      <c r="I274" s="284"/>
      <c r="J274" s="284"/>
      <c r="K274" s="284"/>
      <c r="L274" s="284"/>
      <c r="M274" s="284"/>
      <c r="N274" s="284"/>
      <c r="O274" s="284"/>
      <c r="P274" s="284"/>
      <c r="Q274" s="284"/>
      <c r="R274" s="284"/>
      <c r="S274" s="284"/>
      <c r="T274" s="284"/>
      <c r="U274" s="284"/>
      <c r="V274" s="251"/>
      <c r="W274" s="284"/>
      <c r="X274" s="284"/>
      <c r="Y274" s="284"/>
      <c r="Z274" s="297"/>
      <c r="AA274" s="292"/>
      <c r="AB274" s="297"/>
      <c r="AC274" s="297"/>
      <c r="AD274" s="284"/>
      <c r="AE274" s="284"/>
      <c r="AF274" s="284"/>
      <c r="AG274" s="284"/>
      <c r="AH274" s="284"/>
      <c r="AI274" s="284"/>
      <c r="AJ274" s="284"/>
      <c r="AK274" s="284"/>
      <c r="AL274" s="284"/>
      <c r="BA274" s="295"/>
    </row>
    <row r="275" spans="1:55" ht="15">
      <c r="B275" s="245" t="s">
        <v>391</v>
      </c>
      <c r="C275" s="302"/>
      <c r="D275" s="231"/>
      <c r="E275" s="231"/>
      <c r="F275" s="231"/>
      <c r="G275" s="231"/>
      <c r="H275" s="231"/>
      <c r="I275" s="231"/>
      <c r="J275" s="231"/>
      <c r="K275" s="231"/>
      <c r="L275" s="231"/>
      <c r="M275" s="231"/>
      <c r="N275" s="231"/>
      <c r="O275" s="231"/>
      <c r="P275" s="231"/>
      <c r="Q275" s="231"/>
      <c r="R275" s="231"/>
      <c r="S275" s="231"/>
      <c r="T275" s="231"/>
      <c r="U275" s="231"/>
      <c r="V275" s="303"/>
      <c r="W275" s="231"/>
      <c r="X275" s="231"/>
      <c r="Y275" s="231"/>
      <c r="Z275" s="255"/>
      <c r="AA275" s="234"/>
      <c r="AB275" s="234"/>
      <c r="AC275" s="231"/>
      <c r="AD275" s="231"/>
      <c r="AE275" s="234"/>
      <c r="AF275" s="234"/>
      <c r="AG275" s="234"/>
      <c r="AH275" s="234"/>
      <c r="AI275" s="234"/>
      <c r="AJ275" s="234"/>
      <c r="AK275" s="234"/>
      <c r="AL275" s="234"/>
      <c r="AM275" s="242">
        <f>SUMPRODUCT($E$160:$E$263,AM160:AM263)</f>
        <v>0</v>
      </c>
      <c r="AN275" s="242">
        <f>SUMPRODUCT($E$160:$E$263,AN160:AN263)</f>
        <v>0</v>
      </c>
      <c r="AO275" s="242">
        <f>IF(AO159="kW",SUMPRODUCT(U160:U263,W160:W263,AO160:AO263),SUMPRODUCT(E160:E263,AO160:AO263))</f>
        <v>0</v>
      </c>
      <c r="AP275" s="242">
        <f>IF(AP159="kW",SUMPRODUCT(U160:U263,W160:W263,AP160:AP263),SUMPRODUCT(E160:E263,AP160:AP263))</f>
        <v>0</v>
      </c>
      <c r="AQ275" s="242">
        <f>IF(AQ159="kW",SUMPRODUCT(U160:U263,W160:W263,AQ160:AQ263),SUMPRODUCT(E160:E263,AQ160:AQ263))</f>
        <v>0</v>
      </c>
      <c r="AR275" s="242">
        <f>IF(AR159="kW",SUMPRODUCT(U160:U263,W160:W263,AR160:AR263),SUMPRODUCT(E160:E263, AR160:AR263))</f>
        <v>0</v>
      </c>
      <c r="AS275" s="242">
        <f>IF(AS159="kW",SUMPRODUCT(U160:U263,W160:W263,AS160:AS263),SUMPRODUCT(E160:E263,AS160:AS263))</f>
        <v>0</v>
      </c>
      <c r="AT275" s="242">
        <f>IF(AT159="kW",SUMPRODUCT(U160:U263,W160:W263,AT160:AT263),SUMPRODUCT(E160:E263,AT160:AT263))</f>
        <v>0</v>
      </c>
      <c r="AU275" s="242">
        <f>IF(AU159="kW",SUMPRODUCT(U160:U263,W160:W263,AU160:AU263),SUMPRODUCT(E160:E263,AU160:AU263))</f>
        <v>0</v>
      </c>
      <c r="AV275" s="242">
        <f>IF(AV159="kW",SUMPRODUCT(U160:U263,W160:W263,AV160:AV263),SUMPRODUCT(E160:E263,AV160:AV263))</f>
        <v>0</v>
      </c>
      <c r="AW275" s="242">
        <f>IF(AW159="kW",SUMPRODUCT(U160:U263,W160:W263,AW160:AW263),SUMPRODUCT(E160:E263,AW160:AW263))</f>
        <v>0</v>
      </c>
      <c r="AX275" s="242">
        <f>IF(AX159="kW",SUMPRODUCT(U160:U263,W160:W263,AX160:AX263),SUMPRODUCT(E160:E263,AX160:AX263))</f>
        <v>0</v>
      </c>
      <c r="AY275" s="242">
        <f>IF(AY159="kW",SUMPRODUCT(U160:U263,W160:W263,AY160:AY263),SUMPRODUCT(E160:E263,AY160:AY263))</f>
        <v>0</v>
      </c>
      <c r="AZ275" s="242">
        <f>IF(AZ159="kW",SUMPRODUCT(U160:U263,W160:W263,AZ160:AZ263),SUMPRODUCT(E160:E263,AZ160:AZ263))</f>
        <v>0</v>
      </c>
      <c r="BA275" s="295"/>
      <c r="BC275" s="234"/>
    </row>
    <row r="276" spans="1:55" ht="15">
      <c r="B276" s="245" t="s">
        <v>392</v>
      </c>
      <c r="C276" s="302"/>
      <c r="D276" s="231"/>
      <c r="E276" s="231"/>
      <c r="F276" s="231"/>
      <c r="G276" s="231"/>
      <c r="H276" s="231"/>
      <c r="I276" s="231"/>
      <c r="J276" s="231"/>
      <c r="K276" s="231"/>
      <c r="L276" s="231"/>
      <c r="M276" s="231"/>
      <c r="N276" s="231"/>
      <c r="O276" s="231"/>
      <c r="P276" s="231"/>
      <c r="Q276" s="231"/>
      <c r="R276" s="231"/>
      <c r="S276" s="231"/>
      <c r="T276" s="231"/>
      <c r="U276" s="231"/>
      <c r="V276" s="303"/>
      <c r="W276" s="231"/>
      <c r="X276" s="231"/>
      <c r="Y276" s="231"/>
      <c r="Z276" s="255"/>
      <c r="AA276" s="234"/>
      <c r="AB276" s="234"/>
      <c r="AC276" s="231"/>
      <c r="AD276" s="231"/>
      <c r="AE276" s="234"/>
      <c r="AF276" s="234"/>
      <c r="AG276" s="234"/>
      <c r="AH276" s="234"/>
      <c r="AI276" s="234"/>
      <c r="AJ276" s="234"/>
      <c r="AK276" s="234"/>
      <c r="AL276" s="234"/>
      <c r="AM276" s="242">
        <f>SUMPRODUCT($F$160:$F$263,AM160:AM263)</f>
        <v>0</v>
      </c>
      <c r="AN276" s="242">
        <f>SUMPRODUCT($F$160:$F$263,AN160:AN263)</f>
        <v>0</v>
      </c>
      <c r="AO276" s="242">
        <f>IF(AO159="kW",SUMPRODUCT(U160:U263,X160:X263,AO160:AO263),SUMPRODUCT(F160:F263,AO160:AO263))</f>
        <v>0</v>
      </c>
      <c r="AP276" s="242">
        <f>IF(AP159="kW",SUMPRODUCT(U160:U263,X160:X263,AP160:AP263),SUMPRODUCT(F160:F263,AP160:AP263))</f>
        <v>0</v>
      </c>
      <c r="AQ276" s="242">
        <f>IF(AQ159="kW",SUMPRODUCT(U160:U263,X160:X263,AQ160:AQ263),SUMPRODUCT(F160:F263, AQ160:AQ263))</f>
        <v>0</v>
      </c>
      <c r="AR276" s="242">
        <f>IF(AR159="kW",SUMPRODUCT(U160:U263,X160:X263,AR160:AR263),SUMPRODUCT(F160:F263, AR160:AR263))</f>
        <v>0</v>
      </c>
      <c r="AS276" s="242">
        <f>IF(AS159="kW",SUMPRODUCT(U160:U263,X160:X263,AS160:AS263),SUMPRODUCT(F160:F263,AS160:AS263))</f>
        <v>0</v>
      </c>
      <c r="AT276" s="242">
        <f>IF(AT159="kW",SUMPRODUCT(U160:U263,X160:X263,AT160:AT263),SUMPRODUCT(F160:F263,AT160:AT263))</f>
        <v>0</v>
      </c>
      <c r="AU276" s="242">
        <f>IF(AU159="kW",SUMPRODUCT(U160:U263,X160:X263,AU160:AU263),SUMPRODUCT(F160:F263,AU160:AU263))</f>
        <v>0</v>
      </c>
      <c r="AV276" s="242">
        <f>IF(AV159="kW",SUMPRODUCT(U160:U263,X160:X263,AV160:AV263),SUMPRODUCT(F160:F263,AV160:AV263))</f>
        <v>0</v>
      </c>
      <c r="AW276" s="242">
        <f>IF(AW159="kW",SUMPRODUCT(U160:U263,X160:X263,AW160:AW263),SUMPRODUCT(F160:F263,AW160:AW263))</f>
        <v>0</v>
      </c>
      <c r="AX276" s="242">
        <f>IF(AX159="kW",SUMPRODUCT(U160:U263,X160:X263,AX160:AX263),SUMPRODUCT(F160:F263,AX160:AX263))</f>
        <v>0</v>
      </c>
      <c r="AY276" s="242">
        <f>IF(AY159="kW",SUMPRODUCT(U160:U263,X160:X263,AY160:AY263),SUMPRODUCT(F160:F263,AY160:AY263))</f>
        <v>0</v>
      </c>
      <c r="AZ276" s="242">
        <f>IF(AZ159="kW",SUMPRODUCT(U160:U263,X160:X263,AZ160:AZ263),SUMPRODUCT(F160:F263,AZ160:AZ263))</f>
        <v>0</v>
      </c>
      <c r="BA276" s="286"/>
    </row>
    <row r="277" spans="1:55" ht="15">
      <c r="B277" s="274" t="s">
        <v>393</v>
      </c>
      <c r="C277" s="302"/>
      <c r="D277" s="231"/>
      <c r="E277" s="231"/>
      <c r="F277" s="231"/>
      <c r="G277" s="231"/>
      <c r="H277" s="231"/>
      <c r="I277" s="231"/>
      <c r="J277" s="231"/>
      <c r="K277" s="231"/>
      <c r="L277" s="231"/>
      <c r="M277" s="231"/>
      <c r="N277" s="231"/>
      <c r="O277" s="231"/>
      <c r="P277" s="231"/>
      <c r="Q277" s="231"/>
      <c r="R277" s="231"/>
      <c r="S277" s="231"/>
      <c r="T277" s="231"/>
      <c r="U277" s="231"/>
      <c r="V277" s="303"/>
      <c r="W277" s="231"/>
      <c r="X277" s="231"/>
      <c r="Y277" s="231"/>
      <c r="Z277" s="255"/>
      <c r="AA277" s="234"/>
      <c r="AB277" s="234"/>
      <c r="AC277" s="231"/>
      <c r="AD277" s="231"/>
      <c r="AE277" s="234"/>
      <c r="AF277" s="234"/>
      <c r="AG277" s="234"/>
      <c r="AH277" s="234"/>
      <c r="AI277" s="234"/>
      <c r="AJ277" s="234"/>
      <c r="AK277" s="234"/>
      <c r="AL277" s="234"/>
      <c r="AM277" s="242">
        <f>SUMPRODUCT($G$160:$G$263,AM160:AM263)</f>
        <v>0</v>
      </c>
      <c r="AN277" s="242">
        <f>SUMPRODUCT($G$160:$G$263,AN160:AN263)</f>
        <v>0</v>
      </c>
      <c r="AO277" s="242">
        <f>IF(AO159="kW",SUMPRODUCT(U160:U263,Y160:Y263,AO160:AO263),SUMPRODUCT(G160:G263,AO160:AO263))</f>
        <v>0</v>
      </c>
      <c r="AP277" s="242">
        <f>IF(AP159="kW",SUMPRODUCT(U160:U263,Y160:Y263,AP160:AP263),SUMPRODUCT(G160:G263,AP160:AP263))</f>
        <v>0</v>
      </c>
      <c r="AQ277" s="242">
        <f>IF(AQ159="kW",SUMPRODUCT(U160:U263,Y160:Y263,AQ160:AQ263),SUMPRODUCT(G160:G263, AQ160:AQ263))</f>
        <v>0</v>
      </c>
      <c r="AR277" s="242">
        <f>IF(AR159="kW",SUMPRODUCT(U160:U263,Y160:Y263,AR160:AR263),SUMPRODUCT(G160:G263, AR160:AR263))</f>
        <v>0</v>
      </c>
      <c r="AS277" s="242">
        <f>IF(AS159="kW",SUMPRODUCT(U160:U263,Y160:Y263,AS160:AS263),SUMPRODUCT(G160:G263,AS160:AS263))</f>
        <v>0</v>
      </c>
      <c r="AT277" s="242">
        <f>IF(AT159="kW",SUMPRODUCT(U160:U263,Y160:Y263,AT160:AT263),SUMPRODUCT(G160:G263,AT160:AT263))</f>
        <v>0</v>
      </c>
      <c r="AU277" s="242">
        <f>IF(AU159="kW",SUMPRODUCT(U160:U263,Y160:Y263,AU160:AU263),SUMPRODUCT(G160:G263,AU160:AU263))</f>
        <v>0</v>
      </c>
      <c r="AV277" s="242">
        <f>IF(AV159="kW",SUMPRODUCT(U160:U263,Y160:Y263,AV160:AV263),SUMPRODUCT(G160:G263,AV160:AV263))</f>
        <v>0</v>
      </c>
      <c r="AW277" s="242">
        <f>IF(AW159="kW",SUMPRODUCT(U160:U263,Y160:Y263,AW160:AW263),SUMPRODUCT(G160:G263,AW160:AW263))</f>
        <v>0</v>
      </c>
      <c r="AX277" s="242">
        <f>IF(AX159="kW",SUMPRODUCT(U160:U263,Y160:Y263,AX160:AX263),SUMPRODUCT(G160:G263,AX160:AX263))</f>
        <v>0</v>
      </c>
      <c r="AY277" s="242">
        <f>IF(AY159="kW",SUMPRODUCT(U160:U263,Y160:Y263,AY160:AY263),SUMPRODUCT(G160:G263,AY160:AY263))</f>
        <v>0</v>
      </c>
      <c r="AZ277" s="242">
        <f>IF(AZ159="kW",SUMPRODUCT(U160:U263,Y160:Y263,AZ160:AZ263),SUMPRODUCT(G160:G263,AZ160:AZ263))</f>
        <v>0</v>
      </c>
      <c r="BA277" s="286"/>
    </row>
    <row r="278" spans="1:55" ht="15">
      <c r="B278" s="274" t="s">
        <v>394</v>
      </c>
      <c r="C278" s="302"/>
      <c r="D278" s="231"/>
      <c r="E278" s="231"/>
      <c r="F278" s="231"/>
      <c r="G278" s="231"/>
      <c r="H278" s="231"/>
      <c r="I278" s="231"/>
      <c r="J278" s="231"/>
      <c r="K278" s="231"/>
      <c r="L278" s="231"/>
      <c r="M278" s="231"/>
      <c r="N278" s="231"/>
      <c r="O278" s="231"/>
      <c r="P278" s="231"/>
      <c r="Q278" s="231"/>
      <c r="R278" s="231"/>
      <c r="S278" s="231"/>
      <c r="T278" s="231"/>
      <c r="U278" s="231"/>
      <c r="V278" s="303"/>
      <c r="W278" s="231"/>
      <c r="X278" s="231"/>
      <c r="Y278" s="231"/>
      <c r="Z278" s="255"/>
      <c r="AA278" s="234"/>
      <c r="AB278" s="234"/>
      <c r="AC278" s="231"/>
      <c r="AD278" s="231"/>
      <c r="AE278" s="234"/>
      <c r="AF278" s="234"/>
      <c r="AG278" s="234"/>
      <c r="AH278" s="234"/>
      <c r="AI278" s="234"/>
      <c r="AJ278" s="234"/>
      <c r="AK278" s="234"/>
      <c r="AL278" s="234"/>
      <c r="AM278" s="242">
        <f>SUMPRODUCT($H$160:$H$263,AM160:AM263)</f>
        <v>0</v>
      </c>
      <c r="AN278" s="242">
        <f>SUMPRODUCT($H$160:$H$263,AN160:AN263)</f>
        <v>0</v>
      </c>
      <c r="AO278" s="242">
        <f>IF(AO159="kW",SUMPRODUCT(U160:U263,Z160:Z263,AO160:AO263),SUMPRODUCT(H160:H263,AO160:AO263))</f>
        <v>0</v>
      </c>
      <c r="AP278" s="242">
        <f>IF(AP159="kW",SUMPRODUCT(U160:U263,Z160:Z263,AP160:AP263),SUMPRODUCT(H160:H263,AP160:AP263))</f>
        <v>0</v>
      </c>
      <c r="AQ278" s="242">
        <f>IF(AQ159="kW",SUMPRODUCT(U160:U263,Z160:Z263,AQ160:AQ263),SUMPRODUCT(H160:H263, AQ160:AQ263))</f>
        <v>0</v>
      </c>
      <c r="AR278" s="242">
        <f>IF(AR159="kW",SUMPRODUCT(U160:U263,Z160:Z263,AR160:AR263),SUMPRODUCT(H160:H263, AR160:AR263))</f>
        <v>0</v>
      </c>
      <c r="AS278" s="242">
        <f>IF(AS159="kW",SUMPRODUCT(U160:U263,Z160:Z263,AS160:AS263),SUMPRODUCT(H160:H263,AS160:AS263))</f>
        <v>0</v>
      </c>
      <c r="AT278" s="242">
        <f>IF(AT159="kW",SUMPRODUCT(U160:U263,Z160:Z263,AT160:AT263),SUMPRODUCT(H160:H263,AT160:AT263))</f>
        <v>0</v>
      </c>
      <c r="AU278" s="242">
        <f>IF(AU159="kW",SUMPRODUCT(U160:U263,Z160:Z263,AU160:AU263),SUMPRODUCT(H160:H263,AU160:AU263))</f>
        <v>0</v>
      </c>
      <c r="AV278" s="242">
        <f>IF(AV159="kW",SUMPRODUCT(U160:U263,Z160:Z263,AV160:AV263),SUMPRODUCT(H160:H263,AV160:AV263))</f>
        <v>0</v>
      </c>
      <c r="AW278" s="242">
        <f>IF(AW159="kW",SUMPRODUCT(U160:U263,Z160:Z263,AW160:AW263),SUMPRODUCT(H160:H263,AW160:AW263))</f>
        <v>0</v>
      </c>
      <c r="AX278" s="242">
        <f>IF(AX159="kW",SUMPRODUCT(U160:U263,Z160:Z263,AX160:AX263),SUMPRODUCT(H160:H263,AX160:AX263))</f>
        <v>0</v>
      </c>
      <c r="AY278" s="242">
        <f>IF(AY159="kW",SUMPRODUCT(U160:U263,Z160:Z263,AY160:AY263),SUMPRODUCT(H160:H263,AY160:AY263))</f>
        <v>0</v>
      </c>
      <c r="AZ278" s="242">
        <f>IF(AZ159="kW",SUMPRODUCT(U160:U263,Z160:Z263,AZ160:AZ263),SUMPRODUCT(H160:H263,AZ160:AZ263))</f>
        <v>0</v>
      </c>
      <c r="BA278" s="286"/>
    </row>
    <row r="279" spans="1:55" ht="15">
      <c r="B279" s="274" t="s">
        <v>395</v>
      </c>
      <c r="C279" s="302"/>
      <c r="D279" s="231"/>
      <c r="E279" s="231"/>
      <c r="F279" s="231"/>
      <c r="G279" s="231"/>
      <c r="H279" s="231"/>
      <c r="I279" s="231"/>
      <c r="J279" s="231"/>
      <c r="K279" s="231"/>
      <c r="L279" s="231"/>
      <c r="M279" s="231"/>
      <c r="N279" s="231"/>
      <c r="O279" s="231"/>
      <c r="P279" s="231"/>
      <c r="Q279" s="231"/>
      <c r="R279" s="231"/>
      <c r="S279" s="231"/>
      <c r="T279" s="231"/>
      <c r="U279" s="231"/>
      <c r="V279" s="303"/>
      <c r="W279" s="231"/>
      <c r="X279" s="231"/>
      <c r="Y279" s="231"/>
      <c r="Z279" s="255"/>
      <c r="AA279" s="234"/>
      <c r="AB279" s="234"/>
      <c r="AC279" s="231"/>
      <c r="AD279" s="231"/>
      <c r="AE279" s="234"/>
      <c r="AF279" s="234"/>
      <c r="AG279" s="234"/>
      <c r="AH279" s="234"/>
      <c r="AI279" s="234"/>
      <c r="AJ279" s="234"/>
      <c r="AK279" s="234"/>
      <c r="AL279" s="234"/>
      <c r="AM279" s="242">
        <f>SUMPRODUCT($I$160:$I$263,AM160:AM263)</f>
        <v>0</v>
      </c>
      <c r="AN279" s="242">
        <f>SUMPRODUCT($I$160:$I$263,AN160:AN263)</f>
        <v>0</v>
      </c>
      <c r="AO279" s="242">
        <f>IF(AO159="kW",SUMPRODUCT(U160:U263,AA160:AA263,AO160:AO263),SUMPRODUCT(I160:I263,AO160:AO263))</f>
        <v>0</v>
      </c>
      <c r="AP279" s="242">
        <f>IF(AP159="kW",SUMPRODUCT(U160:U263,AA160:AA263,AP160:AP263),SUMPRODUCT(I160:I263,AP160:AP263))</f>
        <v>0</v>
      </c>
      <c r="AQ279" s="242">
        <f>IF(AQ159="kW",SUMPRODUCT(U160:U263,AA160:AA263,AQ160:AQ263),SUMPRODUCT(I160:I263, AQ160:AQ263))</f>
        <v>0</v>
      </c>
      <c r="AR279" s="242">
        <f>IF(AR159="kW",SUMPRODUCT(U160:U263,AA160:AA263,AR160:AR263),SUMPRODUCT(I160:I263, AR160:AR263))</f>
        <v>0</v>
      </c>
      <c r="AS279" s="242">
        <f>IF(AS159="kW",SUMPRODUCT(U160:U263,AA160:AA263,AS160:AS263),SUMPRODUCT(I160:I263,AS160:AS263))</f>
        <v>0</v>
      </c>
      <c r="AT279" s="242">
        <f>IF(AT159="kW",SUMPRODUCT(U160:U263,AA160:AA263,AT160:AT263),SUMPRODUCT(I160:I263,AT160:AT263))</f>
        <v>0</v>
      </c>
      <c r="AU279" s="242">
        <f>IF(AU159="kW",SUMPRODUCT(U160:U263,AA160:AA263,AU160:AU263),SUMPRODUCT(I160:I263,AU160:AU263))</f>
        <v>0</v>
      </c>
      <c r="AV279" s="242">
        <f>IF(AV159="kW",SUMPRODUCT(U160:U263,AA160:AA263,AV160:AV263),SUMPRODUCT(I160:I263,AV160:AV263))</f>
        <v>0</v>
      </c>
      <c r="AW279" s="242">
        <f>IF(AW159="kW",SUMPRODUCT(U160:U263,AA160:AA263,AW160:AW263),SUMPRODUCT(I160:I263,AW160:AW263))</f>
        <v>0</v>
      </c>
      <c r="AX279" s="242">
        <f>IF(AX159="kW",SUMPRODUCT(U160:U263,AA160:AA263,AX160:AX263),SUMPRODUCT(I160:I263,AX160:AX263))</f>
        <v>0</v>
      </c>
      <c r="AY279" s="242">
        <f>IF(AY159="kW",SUMPRODUCT(U160:U263,AA160:AA263,AY160:AY263),SUMPRODUCT(I160:I263,AY160:AY263))</f>
        <v>0</v>
      </c>
      <c r="AZ279" s="242">
        <f>IF(AZ159="kW",SUMPRODUCT(U160:U263,AA160:AA263,AZ160:AZ263),SUMPRODUCT(I160:I263,AZ160:AZ263))</f>
        <v>0</v>
      </c>
      <c r="BA279" s="286"/>
    </row>
    <row r="280" spans="1:55" ht="15">
      <c r="B280" s="274" t="s">
        <v>396</v>
      </c>
      <c r="C280" s="302"/>
      <c r="D280" s="234"/>
      <c r="E280" s="234"/>
      <c r="F280" s="234"/>
      <c r="G280" s="234"/>
      <c r="H280" s="234"/>
      <c r="I280" s="234"/>
      <c r="J280" s="234"/>
      <c r="K280" s="234"/>
      <c r="L280" s="234"/>
      <c r="M280" s="234"/>
      <c r="N280" s="234"/>
      <c r="O280" s="234"/>
      <c r="P280" s="234"/>
      <c r="Q280" s="234"/>
      <c r="R280" s="234"/>
      <c r="S280" s="234"/>
      <c r="T280" s="234"/>
      <c r="U280" s="234"/>
      <c r="V280" s="303"/>
      <c r="W280" s="234"/>
      <c r="X280" s="234"/>
      <c r="Y280" s="234"/>
      <c r="Z280" s="255"/>
      <c r="AA280" s="234"/>
      <c r="AB280" s="234"/>
      <c r="AC280" s="234"/>
      <c r="AD280" s="234"/>
      <c r="AE280" s="234"/>
      <c r="AF280" s="234"/>
      <c r="AG280" s="234"/>
      <c r="AH280" s="234"/>
      <c r="AI280" s="234"/>
      <c r="AJ280" s="234"/>
      <c r="AK280" s="234"/>
      <c r="AL280" s="234"/>
      <c r="AM280" s="242">
        <f>SUMPRODUCT($J$160:$J$263,AM160:AM263)</f>
        <v>0</v>
      </c>
      <c r="AN280" s="242">
        <f>SUMPRODUCT($J$160:$J$263,AN160:AN263)</f>
        <v>0</v>
      </c>
      <c r="AO280" s="242">
        <f>IF(AO159="kW",SUMPRODUCT(U160:U263,AB160:AB263,AO160:AO263),SUMPRODUCT(J160:J263,AO160:AO263))</f>
        <v>0</v>
      </c>
      <c r="AP280" s="242">
        <f>IF(AP159="kW",SUMPRODUCT(U160:U263,AB160:AB263,AP160:AP263),SUMPRODUCT(J160:J263,AP160:AP263))</f>
        <v>0</v>
      </c>
      <c r="AQ280" s="242">
        <f>IF(AQ159="kW",SUMPRODUCT(U160:U263,AB160:AB263,AQ160:AQ263),SUMPRODUCT(J160:J263, AQ160:AQ263))</f>
        <v>0</v>
      </c>
      <c r="AR280" s="242">
        <f>IF(AR159="kW",SUMPRODUCT(U160:U263,AB160:AB263,AR160:AR263),SUMPRODUCT(J160:J263, AR160:AR263))</f>
        <v>0</v>
      </c>
      <c r="AS280" s="242">
        <f>IF(AS159="kW",SUMPRODUCT(U160:U263,AB160:AB263,AS160:AS263),SUMPRODUCT(J160:J263,AS160:AS263))</f>
        <v>0</v>
      </c>
      <c r="AT280" s="242">
        <f>IF(AT159="kW",SUMPRODUCT(U160:U263,AB160:AB263,AT160:AT263),SUMPRODUCT(J160:J263,AT160:AT263))</f>
        <v>0</v>
      </c>
      <c r="AU280" s="242">
        <f>IF(AU159="kW",SUMPRODUCT(U160:U263,AB160:AB263,AU160:AU263),SUMPRODUCT(J160:J263,AU160:AU263))</f>
        <v>0</v>
      </c>
      <c r="AV280" s="242">
        <f>IF(AV159="kW",SUMPRODUCT(U160:U263,AB160:AB263,AV160:AV263),SUMPRODUCT(J160:J263,AV160:AV263))</f>
        <v>0</v>
      </c>
      <c r="AW280" s="242">
        <f>IF(AW159="kW",SUMPRODUCT(U160:U263,AB160:AB263,AW160:AW263),SUMPRODUCT(J160:J263,AW160:AW263))</f>
        <v>0</v>
      </c>
      <c r="AX280" s="242">
        <f>IF(AX159="kW",SUMPRODUCT(U160:U263,AB160:AB263,AX160:AX263),SUMPRODUCT(J160:J263,AX160:AX263))</f>
        <v>0</v>
      </c>
      <c r="AY280" s="242">
        <f>IF(AY159="kW",SUMPRODUCT(U160:U263,AB160:AB263,AY160:AY263),SUMPRODUCT(J160:J263,AY160:AY263))</f>
        <v>0</v>
      </c>
      <c r="AZ280" s="242">
        <f>IF(AZ159="kW",SUMPRODUCT(U160:U263,AB160:AB263,AZ160:AZ263),SUMPRODUCT(J160:J263,AZ160:AZ263))</f>
        <v>0</v>
      </c>
      <c r="BA280" s="286"/>
    </row>
    <row r="281" spans="1:55" ht="15">
      <c r="B281" s="274" t="s">
        <v>397</v>
      </c>
      <c r="C281" s="302"/>
      <c r="D281" s="285"/>
      <c r="E281" s="285"/>
      <c r="F281" s="285"/>
      <c r="G281" s="285"/>
      <c r="H281" s="285"/>
      <c r="I281" s="285"/>
      <c r="J281" s="285"/>
      <c r="K281" s="285"/>
      <c r="L281" s="285"/>
      <c r="M281" s="285"/>
      <c r="N281" s="285"/>
      <c r="O281" s="285"/>
      <c r="P281" s="285"/>
      <c r="Q281" s="285"/>
      <c r="R281" s="285"/>
      <c r="S281" s="285"/>
      <c r="T281" s="285"/>
      <c r="U281" s="285"/>
      <c r="V281" s="234"/>
      <c r="W281" s="231"/>
      <c r="X281" s="231"/>
      <c r="Y281" s="234"/>
      <c r="Z281" s="255"/>
      <c r="AA281" s="234"/>
      <c r="AB281" s="234"/>
      <c r="AC281" s="303"/>
      <c r="AD281" s="303"/>
      <c r="AE281" s="234"/>
      <c r="AF281" s="234"/>
      <c r="AG281" s="234"/>
      <c r="AH281" s="234"/>
      <c r="AI281" s="234"/>
      <c r="AJ281" s="234"/>
      <c r="AK281" s="234"/>
      <c r="AL281" s="234"/>
      <c r="AM281" s="242">
        <f>SUMPRODUCT($K$160:$K$263,AM160:AM263)</f>
        <v>0</v>
      </c>
      <c r="AN281" s="242">
        <f>SUMPRODUCT($K$160:$K$263,AN160:AN263)</f>
        <v>0</v>
      </c>
      <c r="AO281" s="242">
        <f>IF(AO159="kW",SUMPRODUCT(U160:U263,AC160:AC263,AO160:AO263),SUMPRODUCT(K160:K263,AO160:AO263))</f>
        <v>0</v>
      </c>
      <c r="AP281" s="242">
        <f>IF(AP159="kW",SUMPRODUCT(U160:U263,AC160:AC263,AP160:AP263),SUMPRODUCT(K160:K263,AP160:AP263))</f>
        <v>0</v>
      </c>
      <c r="AQ281" s="242">
        <f>IF(AQ159="kW",SUMPRODUCT(U160:U263,AC160:AC263,AQ160:AQ263),SUMPRODUCT(K160:K263, AQ160:AQ263))</f>
        <v>0</v>
      </c>
      <c r="AR281" s="242">
        <f>IF(AR159="kW",SUMPRODUCT(U160:U263,AC160:AC263,AR160:AR263),SUMPRODUCT(K160:K263, AR160:AR263))</f>
        <v>0</v>
      </c>
      <c r="AS281" s="242">
        <f>IF(AS159="kW",SUMPRODUCT(U160:U263,AC160:AC263,AS160:AS263),SUMPRODUCT(K160:K263,AS160:AS263))</f>
        <v>0</v>
      </c>
      <c r="AT281" s="242">
        <f>IF(AT159="kW",SUMPRODUCT(U160:U263,AC160:AC263,AT160:AT263),SUMPRODUCT(K160:K263,AT160:AT263))</f>
        <v>0</v>
      </c>
      <c r="AU281" s="242">
        <f>IF(AU159="kW",SUMPRODUCT(U160:U263,AC160:AC263,AU160:AU263),SUMPRODUCT(K160:K263,AU160:AU263))</f>
        <v>0</v>
      </c>
      <c r="AV281" s="242">
        <f>IF(AV159="kW",SUMPRODUCT(U160:U263,AC160:AC263,AV160:AV263),SUMPRODUCT(K160:K263,AV160:AV263))</f>
        <v>0</v>
      </c>
      <c r="AW281" s="242">
        <f>IF(AW159="kW",SUMPRODUCT(U160:U263,AC160:AC263,AW160:AW263),SUMPRODUCT(K160:K263,AW160:AW263))</f>
        <v>0</v>
      </c>
      <c r="AX281" s="242">
        <f>IF(AX159="kW",SUMPRODUCT(U160:U263,AC160:AC263,AX160:AX263),SUMPRODUCT(K160:K263,AX160:AX263))</f>
        <v>0</v>
      </c>
      <c r="AY281" s="242">
        <f>IF(AY159="kW",SUMPRODUCT(U160:U263,AC160:AC263,AY160:AY263),SUMPRODUCT(K160:K263,AY160:AY263))</f>
        <v>0</v>
      </c>
      <c r="AZ281" s="242">
        <f>IF(AZ159="kW",SUMPRODUCT(U160:U263,AC160:AC263,AZ160:AZ263),SUMPRODUCT(K160:K263,AZ160:AZ263))</f>
        <v>0</v>
      </c>
      <c r="BA281" s="286"/>
    </row>
    <row r="282" spans="1:55" ht="15">
      <c r="B282" s="274" t="s">
        <v>398</v>
      </c>
      <c r="C282" s="302"/>
      <c r="D282" s="285"/>
      <c r="E282" s="285"/>
      <c r="F282" s="285"/>
      <c r="G282" s="285"/>
      <c r="H282" s="285"/>
      <c r="I282" s="285"/>
      <c r="J282" s="285"/>
      <c r="K282" s="285"/>
      <c r="L282" s="285"/>
      <c r="M282" s="285"/>
      <c r="N282" s="285"/>
      <c r="O282" s="285"/>
      <c r="P282" s="285"/>
      <c r="Q282" s="285"/>
      <c r="R282" s="285"/>
      <c r="S282" s="285"/>
      <c r="T282" s="285"/>
      <c r="U282" s="285"/>
      <c r="V282" s="234"/>
      <c r="W282" s="231"/>
      <c r="X282" s="231"/>
      <c r="Y282" s="234"/>
      <c r="Z282" s="255"/>
      <c r="AA282" s="234"/>
      <c r="AB282" s="234"/>
      <c r="AC282" s="303"/>
      <c r="AD282" s="303"/>
      <c r="AE282" s="234"/>
      <c r="AF282" s="234"/>
      <c r="AG282" s="234"/>
      <c r="AH282" s="234"/>
      <c r="AI282" s="234"/>
      <c r="AJ282" s="234"/>
      <c r="AK282" s="234"/>
      <c r="AL282" s="234"/>
      <c r="AM282" s="242">
        <f>SUMPRODUCT($L$160:$L$263,AM160:AM263)</f>
        <v>0</v>
      </c>
      <c r="AN282" s="242">
        <f>SUMPRODUCT($L$160:$L$263,AN160:AN263)</f>
        <v>0</v>
      </c>
      <c r="AO282" s="242">
        <f>IF(AO159="kW",SUMPRODUCT($U$160:$U$263,$AD$160:$AD$263,AO160:AO263),SUMPRODUCT($L$160:$L$263,AO160:AO263))</f>
        <v>0</v>
      </c>
      <c r="AP282" s="242">
        <f t="shared" ref="AP282:AZ282" si="92">IF(AP159="kW",SUMPRODUCT($U$160:$U$263,$AD$160:$AD$263,AP160:AP263),SUMPRODUCT($L$160:$L$263,AP160:AP263))</f>
        <v>0</v>
      </c>
      <c r="AQ282" s="242">
        <f t="shared" si="92"/>
        <v>0</v>
      </c>
      <c r="AR282" s="242">
        <f t="shared" si="92"/>
        <v>0</v>
      </c>
      <c r="AS282" s="242">
        <f t="shared" si="92"/>
        <v>0</v>
      </c>
      <c r="AT282" s="242">
        <f t="shared" si="92"/>
        <v>0</v>
      </c>
      <c r="AU282" s="242">
        <f t="shared" si="92"/>
        <v>0</v>
      </c>
      <c r="AV282" s="242">
        <f t="shared" si="92"/>
        <v>0</v>
      </c>
      <c r="AW282" s="242">
        <f t="shared" si="92"/>
        <v>0</v>
      </c>
      <c r="AX282" s="242">
        <f t="shared" si="92"/>
        <v>0</v>
      </c>
      <c r="AY282" s="242">
        <f t="shared" si="92"/>
        <v>0</v>
      </c>
      <c r="AZ282" s="242">
        <f t="shared" si="92"/>
        <v>0</v>
      </c>
      <c r="BA282" s="286"/>
    </row>
    <row r="283" spans="1:55" ht="15">
      <c r="B283" s="274" t="s">
        <v>399</v>
      </c>
      <c r="C283" s="302"/>
      <c r="D283" s="285"/>
      <c r="E283" s="285"/>
      <c r="F283" s="285"/>
      <c r="G283" s="285"/>
      <c r="H283" s="285"/>
      <c r="I283" s="285"/>
      <c r="J283" s="285"/>
      <c r="K283" s="285"/>
      <c r="L283" s="285"/>
      <c r="M283" s="285"/>
      <c r="N283" s="285"/>
      <c r="O283" s="285"/>
      <c r="P283" s="285"/>
      <c r="Q283" s="285"/>
      <c r="R283" s="285"/>
      <c r="S283" s="285"/>
      <c r="T283" s="285"/>
      <c r="U283" s="285"/>
      <c r="V283" s="234"/>
      <c r="W283" s="231"/>
      <c r="X283" s="231"/>
      <c r="Y283" s="234"/>
      <c r="Z283" s="255"/>
      <c r="AA283" s="234"/>
      <c r="AB283" s="234"/>
      <c r="AC283" s="303"/>
      <c r="AD283" s="303"/>
      <c r="AE283" s="234"/>
      <c r="AF283" s="234"/>
      <c r="AG283" s="234"/>
      <c r="AH283" s="234"/>
      <c r="AI283" s="234"/>
      <c r="AJ283" s="234"/>
      <c r="AK283" s="234"/>
      <c r="AL283" s="234"/>
      <c r="AM283" s="242">
        <f>SUMPRODUCT($M$160:$M$263,AM160:AM263)</f>
        <v>0</v>
      </c>
      <c r="AN283" s="242">
        <f>SUMPRODUCT($M$160:$M$263,AN160:AN263)</f>
        <v>0</v>
      </c>
      <c r="AO283" s="242">
        <f>IF(AO159="kW",SUMPRODUCT($U$160:$U$263,$AE$160:$AE$263,AO160:AO263),SUMPRODUCT($M$160:$M$263,AO160:AO263))</f>
        <v>0</v>
      </c>
      <c r="AP283" s="242">
        <f t="shared" ref="AP283:AZ283" si="93">IF(AP159="kW",SUMPRODUCT($U$160:$U$263,$AE$160:$AE$263,AP160:AP263),SUMPRODUCT($M$160:$M$263,AP160:AP263))</f>
        <v>0</v>
      </c>
      <c r="AQ283" s="242">
        <f t="shared" si="93"/>
        <v>0</v>
      </c>
      <c r="AR283" s="242">
        <f t="shared" si="93"/>
        <v>0</v>
      </c>
      <c r="AS283" s="242">
        <f t="shared" si="93"/>
        <v>0</v>
      </c>
      <c r="AT283" s="242">
        <f t="shared" si="93"/>
        <v>0</v>
      </c>
      <c r="AU283" s="242">
        <f t="shared" si="93"/>
        <v>0</v>
      </c>
      <c r="AV283" s="242">
        <f t="shared" si="93"/>
        <v>0</v>
      </c>
      <c r="AW283" s="242">
        <f t="shared" si="93"/>
        <v>0</v>
      </c>
      <c r="AX283" s="242">
        <f t="shared" si="93"/>
        <v>0</v>
      </c>
      <c r="AY283" s="242">
        <f t="shared" si="93"/>
        <v>0</v>
      </c>
      <c r="AZ283" s="242">
        <f t="shared" si="93"/>
        <v>0</v>
      </c>
      <c r="BA283" s="286"/>
    </row>
    <row r="284" spans="1:55" ht="15">
      <c r="B284" s="274" t="s">
        <v>400</v>
      </c>
      <c r="C284" s="302"/>
      <c r="D284" s="285"/>
      <c r="E284" s="285"/>
      <c r="F284" s="285"/>
      <c r="G284" s="285"/>
      <c r="H284" s="285"/>
      <c r="I284" s="285"/>
      <c r="J284" s="285"/>
      <c r="K284" s="285"/>
      <c r="L284" s="285"/>
      <c r="M284" s="285"/>
      <c r="N284" s="285"/>
      <c r="O284" s="285"/>
      <c r="P284" s="285"/>
      <c r="Q284" s="285"/>
      <c r="R284" s="285"/>
      <c r="S284" s="285"/>
      <c r="T284" s="285"/>
      <c r="U284" s="285"/>
      <c r="V284" s="234"/>
      <c r="W284" s="231"/>
      <c r="X284" s="231"/>
      <c r="Y284" s="234"/>
      <c r="Z284" s="255"/>
      <c r="AA284" s="234"/>
      <c r="AB284" s="234"/>
      <c r="AC284" s="303"/>
      <c r="AD284" s="303"/>
      <c r="AE284" s="234"/>
      <c r="AF284" s="234"/>
      <c r="AG284" s="234"/>
      <c r="AH284" s="234"/>
      <c r="AI284" s="234"/>
      <c r="AJ284" s="234"/>
      <c r="AK284" s="234"/>
      <c r="AL284" s="234"/>
      <c r="AM284" s="242">
        <f>SUMPRODUCT($N$160:$N$263,AM160:AM263)</f>
        <v>0</v>
      </c>
      <c r="AN284" s="242">
        <f>SUMPRODUCT($N$160:$N$263,AN160:AN263)</f>
        <v>0</v>
      </c>
      <c r="AO284" s="242">
        <f>IF(AO159="kW",SUMPRODUCT($U$160:$U$263,$AF$160:$AF$263,AO160:AO263),SUMPRODUCT($N$160:$N$263,AO160:AO263))</f>
        <v>0</v>
      </c>
      <c r="AP284" s="242">
        <f t="shared" ref="AP284:AZ284" si="94">IF(AP159="kW",SUMPRODUCT($U$160:$U$263,$AF$160:$AF$263,AP160:AP263),SUMPRODUCT($N$160:$N$263,AP160:AP263))</f>
        <v>0</v>
      </c>
      <c r="AQ284" s="242">
        <f t="shared" si="94"/>
        <v>0</v>
      </c>
      <c r="AR284" s="242">
        <f t="shared" si="94"/>
        <v>0</v>
      </c>
      <c r="AS284" s="242">
        <f t="shared" si="94"/>
        <v>0</v>
      </c>
      <c r="AT284" s="242">
        <f t="shared" si="94"/>
        <v>0</v>
      </c>
      <c r="AU284" s="242">
        <f t="shared" si="94"/>
        <v>0</v>
      </c>
      <c r="AV284" s="242">
        <f t="shared" si="94"/>
        <v>0</v>
      </c>
      <c r="AW284" s="242">
        <f t="shared" si="94"/>
        <v>0</v>
      </c>
      <c r="AX284" s="242">
        <f t="shared" si="94"/>
        <v>0</v>
      </c>
      <c r="AY284" s="242">
        <f t="shared" si="94"/>
        <v>0</v>
      </c>
      <c r="AZ284" s="242">
        <f t="shared" si="94"/>
        <v>0</v>
      </c>
      <c r="BA284" s="286"/>
    </row>
    <row r="285" spans="1:55" ht="15">
      <c r="B285" s="274" t="s">
        <v>401</v>
      </c>
      <c r="C285" s="302"/>
      <c r="D285" s="285"/>
      <c r="E285" s="285"/>
      <c r="F285" s="285"/>
      <c r="G285" s="285"/>
      <c r="H285" s="285"/>
      <c r="I285" s="285"/>
      <c r="J285" s="285"/>
      <c r="K285" s="285"/>
      <c r="L285" s="285"/>
      <c r="M285" s="285"/>
      <c r="N285" s="285"/>
      <c r="O285" s="285"/>
      <c r="P285" s="285"/>
      <c r="Q285" s="285"/>
      <c r="R285" s="285"/>
      <c r="S285" s="285"/>
      <c r="T285" s="285"/>
      <c r="U285" s="285"/>
      <c r="V285" s="234"/>
      <c r="W285" s="231"/>
      <c r="X285" s="231"/>
      <c r="Y285" s="234"/>
      <c r="Z285" s="255"/>
      <c r="AA285" s="234"/>
      <c r="AB285" s="234"/>
      <c r="AC285" s="303"/>
      <c r="AD285" s="303"/>
      <c r="AE285" s="234"/>
      <c r="AF285" s="234"/>
      <c r="AG285" s="234"/>
      <c r="AH285" s="234"/>
      <c r="AI285" s="234"/>
      <c r="AJ285" s="234"/>
      <c r="AK285" s="234"/>
      <c r="AL285" s="234"/>
      <c r="AM285" s="242">
        <f>SUMPRODUCT($O$160:$O$263,AM160:AM263)</f>
        <v>0</v>
      </c>
      <c r="AN285" s="242">
        <f>SUMPRODUCT($O$160:$O$263,AN160:AN263)</f>
        <v>0</v>
      </c>
      <c r="AO285" s="242">
        <f>IF(AO159="kW",SUMPRODUCT($U$160:$U$263,$AG$160:$AG$263,AO160:AO263),SUMPRODUCT($O$160:$O$263,AO160:AO263))</f>
        <v>0</v>
      </c>
      <c r="AP285" s="242">
        <f t="shared" ref="AP285:AZ285" si="95">IF(AP159="kW",SUMPRODUCT($U$160:$U$263,$AG$160:$AG$263,AP160:AP263),SUMPRODUCT($O$160:$O$263,AP160:AP263))</f>
        <v>0</v>
      </c>
      <c r="AQ285" s="242">
        <f t="shared" si="95"/>
        <v>0</v>
      </c>
      <c r="AR285" s="242">
        <f t="shared" si="95"/>
        <v>0</v>
      </c>
      <c r="AS285" s="242">
        <f t="shared" si="95"/>
        <v>0</v>
      </c>
      <c r="AT285" s="242">
        <f t="shared" si="95"/>
        <v>0</v>
      </c>
      <c r="AU285" s="242">
        <f t="shared" si="95"/>
        <v>0</v>
      </c>
      <c r="AV285" s="242">
        <f t="shared" si="95"/>
        <v>0</v>
      </c>
      <c r="AW285" s="242">
        <f t="shared" si="95"/>
        <v>0</v>
      </c>
      <c r="AX285" s="242">
        <f t="shared" si="95"/>
        <v>0</v>
      </c>
      <c r="AY285" s="242">
        <f t="shared" si="95"/>
        <v>0</v>
      </c>
      <c r="AZ285" s="242">
        <f t="shared" si="95"/>
        <v>0</v>
      </c>
      <c r="BA285" s="286"/>
    </row>
    <row r="286" spans="1:55" ht="15">
      <c r="B286" s="274" t="s">
        <v>402</v>
      </c>
      <c r="C286" s="302"/>
      <c r="D286" s="285"/>
      <c r="E286" s="285"/>
      <c r="F286" s="285"/>
      <c r="G286" s="285"/>
      <c r="H286" s="285"/>
      <c r="I286" s="285"/>
      <c r="J286" s="285"/>
      <c r="K286" s="285"/>
      <c r="L286" s="285"/>
      <c r="M286" s="285"/>
      <c r="N286" s="285"/>
      <c r="O286" s="285"/>
      <c r="P286" s="285"/>
      <c r="Q286" s="285"/>
      <c r="R286" s="285"/>
      <c r="S286" s="285"/>
      <c r="T286" s="285"/>
      <c r="U286" s="285"/>
      <c r="V286" s="234"/>
      <c r="W286" s="231"/>
      <c r="X286" s="231"/>
      <c r="Y286" s="234"/>
      <c r="Z286" s="255"/>
      <c r="AA286" s="234"/>
      <c r="AB286" s="234"/>
      <c r="AC286" s="303"/>
      <c r="AD286" s="303"/>
      <c r="AE286" s="234"/>
      <c r="AF286" s="234"/>
      <c r="AG286" s="234"/>
      <c r="AH286" s="234"/>
      <c r="AI286" s="234"/>
      <c r="AJ286" s="234"/>
      <c r="AK286" s="234"/>
      <c r="AL286" s="234"/>
      <c r="AM286" s="242">
        <f>SUMPRODUCT($P$160:$P$263,AM160:AM263)</f>
        <v>0</v>
      </c>
      <c r="AN286" s="242">
        <f>SUMPRODUCT($P$160:$P$263,AN160:AN263)</f>
        <v>0</v>
      </c>
      <c r="AO286" s="242">
        <f>IF(AO159="kW",SUMPRODUCT($U$160:$U$263,$AH$160:$AH$263,AO160:AO263),SUMPRODUCT($P$160:$P$263,AO160:AO263))</f>
        <v>0</v>
      </c>
      <c r="AP286" s="242">
        <f t="shared" ref="AP286:AZ286" si="96">IF(AP159="kW",SUMPRODUCT($U$160:$U$263,$AH$160:$AH$263,AP160:AP263),SUMPRODUCT($P$160:$P$263,AP160:AP263))</f>
        <v>0</v>
      </c>
      <c r="AQ286" s="242">
        <f t="shared" si="96"/>
        <v>0</v>
      </c>
      <c r="AR286" s="242">
        <f t="shared" si="96"/>
        <v>0</v>
      </c>
      <c r="AS286" s="242">
        <f t="shared" si="96"/>
        <v>0</v>
      </c>
      <c r="AT286" s="242">
        <f t="shared" si="96"/>
        <v>0</v>
      </c>
      <c r="AU286" s="242">
        <f t="shared" si="96"/>
        <v>0</v>
      </c>
      <c r="AV286" s="242">
        <f t="shared" si="96"/>
        <v>0</v>
      </c>
      <c r="AW286" s="242">
        <f t="shared" si="96"/>
        <v>0</v>
      </c>
      <c r="AX286" s="242">
        <f t="shared" si="96"/>
        <v>0</v>
      </c>
      <c r="AY286" s="242">
        <f t="shared" si="96"/>
        <v>0</v>
      </c>
      <c r="AZ286" s="242">
        <f t="shared" si="96"/>
        <v>0</v>
      </c>
      <c r="BA286" s="286"/>
    </row>
    <row r="287" spans="1:55" ht="15">
      <c r="B287" s="274" t="s">
        <v>403</v>
      </c>
      <c r="C287" s="302"/>
      <c r="D287" s="285"/>
      <c r="E287" s="285"/>
      <c r="F287" s="285"/>
      <c r="G287" s="285"/>
      <c r="H287" s="285"/>
      <c r="I287" s="285"/>
      <c r="J287" s="285"/>
      <c r="K287" s="285"/>
      <c r="L287" s="285"/>
      <c r="M287" s="285"/>
      <c r="N287" s="285"/>
      <c r="O287" s="285"/>
      <c r="P287" s="285"/>
      <c r="Q287" s="285"/>
      <c r="R287" s="285"/>
      <c r="S287" s="285"/>
      <c r="T287" s="285"/>
      <c r="U287" s="285"/>
      <c r="V287" s="234"/>
      <c r="W287" s="231"/>
      <c r="X287" s="231"/>
      <c r="Y287" s="234"/>
      <c r="Z287" s="255"/>
      <c r="AA287" s="234"/>
      <c r="AB287" s="234"/>
      <c r="AC287" s="303"/>
      <c r="AD287" s="303"/>
      <c r="AE287" s="234"/>
      <c r="AF287" s="234"/>
      <c r="AG287" s="234"/>
      <c r="AH287" s="234"/>
      <c r="AI287" s="234"/>
      <c r="AJ287" s="234"/>
      <c r="AK287" s="234"/>
      <c r="AL287" s="234"/>
      <c r="AM287" s="242">
        <f>SUMPRODUCT($Q$160:$Q263,AM160:AM263)</f>
        <v>0</v>
      </c>
      <c r="AN287" s="242">
        <f>SUMPRODUCT($Q$160:$Q263,AN160:AN263)</f>
        <v>0</v>
      </c>
      <c r="AO287" s="242">
        <f>IF(AO159="kW",SUMPRODUCT($U$160:$U$263,$AI$160:$AI$263,AO160:AO263),SUMPRODUCT($Q$160:$Q$263,AO160:AO263))</f>
        <v>0</v>
      </c>
      <c r="AP287" s="242">
        <f t="shared" ref="AP287:AZ287" si="97">IF(AP159="kW",SUMPRODUCT($U$160:$U$263,$AI$160:$AI$263,AP160:AP263),SUMPRODUCT($Q$160:$Q$263,AP160:AP263))</f>
        <v>0</v>
      </c>
      <c r="AQ287" s="242">
        <f t="shared" si="97"/>
        <v>0</v>
      </c>
      <c r="AR287" s="242">
        <f t="shared" si="97"/>
        <v>0</v>
      </c>
      <c r="AS287" s="242">
        <f t="shared" si="97"/>
        <v>0</v>
      </c>
      <c r="AT287" s="242">
        <f t="shared" si="97"/>
        <v>0</v>
      </c>
      <c r="AU287" s="242">
        <f t="shared" si="97"/>
        <v>0</v>
      </c>
      <c r="AV287" s="242">
        <f t="shared" si="97"/>
        <v>0</v>
      </c>
      <c r="AW287" s="242">
        <f t="shared" si="97"/>
        <v>0</v>
      </c>
      <c r="AX287" s="242">
        <f t="shared" si="97"/>
        <v>0</v>
      </c>
      <c r="AY287" s="242">
        <f t="shared" si="97"/>
        <v>0</v>
      </c>
      <c r="AZ287" s="242">
        <f t="shared" si="97"/>
        <v>0</v>
      </c>
      <c r="BA287" s="286"/>
    </row>
    <row r="288" spans="1:55" ht="15">
      <c r="B288" s="274" t="s">
        <v>404</v>
      </c>
      <c r="C288" s="302"/>
      <c r="D288" s="285"/>
      <c r="E288" s="285"/>
      <c r="F288" s="285"/>
      <c r="G288" s="285"/>
      <c r="H288" s="285"/>
      <c r="I288" s="285"/>
      <c r="J288" s="285"/>
      <c r="K288" s="285"/>
      <c r="L288" s="285"/>
      <c r="M288" s="285"/>
      <c r="N288" s="285"/>
      <c r="O288" s="285"/>
      <c r="P288" s="285"/>
      <c r="Q288" s="285"/>
      <c r="R288" s="285"/>
      <c r="S288" s="285"/>
      <c r="T288" s="285"/>
      <c r="U288" s="285"/>
      <c r="V288" s="234"/>
      <c r="W288" s="231"/>
      <c r="X288" s="231"/>
      <c r="Y288" s="234"/>
      <c r="Z288" s="255"/>
      <c r="AA288" s="234"/>
      <c r="AB288" s="234"/>
      <c r="AC288" s="303"/>
      <c r="AD288" s="303"/>
      <c r="AE288" s="234"/>
      <c r="AF288" s="234"/>
      <c r="AG288" s="234"/>
      <c r="AH288" s="234"/>
      <c r="AI288" s="234"/>
      <c r="AJ288" s="234"/>
      <c r="AK288" s="234"/>
      <c r="AL288" s="234"/>
      <c r="AM288" s="242">
        <f>SUMPRODUCT($R$160:$R$263,AM160:AM263)</f>
        <v>0</v>
      </c>
      <c r="AN288" s="242">
        <f>SUMPRODUCT($R$160:$R$263,AN160:AN263)</f>
        <v>0</v>
      </c>
      <c r="AO288" s="242">
        <f>IF(AO159="kW",SUMPRODUCT($U$160:$U$263,$AJ$160:$AJ$263,AO160:AO263),SUMPRODUCT($R$160:$R$263,AO160:AO263))</f>
        <v>0</v>
      </c>
      <c r="AP288" s="242">
        <f t="shared" ref="AP288:AZ288" si="98">IF(AP159="kW",SUMPRODUCT($U$160:$U$263,$AJ$160:$AJ$263,AP160:AP263),SUMPRODUCT($R$160:$R$263,AP160:AP263))</f>
        <v>0</v>
      </c>
      <c r="AQ288" s="242">
        <f t="shared" si="98"/>
        <v>0</v>
      </c>
      <c r="AR288" s="242">
        <f t="shared" si="98"/>
        <v>0</v>
      </c>
      <c r="AS288" s="242">
        <f t="shared" si="98"/>
        <v>0</v>
      </c>
      <c r="AT288" s="242">
        <f t="shared" si="98"/>
        <v>0</v>
      </c>
      <c r="AU288" s="242">
        <f t="shared" si="98"/>
        <v>0</v>
      </c>
      <c r="AV288" s="242">
        <f t="shared" si="98"/>
        <v>0</v>
      </c>
      <c r="AW288" s="242">
        <f t="shared" si="98"/>
        <v>0</v>
      </c>
      <c r="AX288" s="242">
        <f t="shared" si="98"/>
        <v>0</v>
      </c>
      <c r="AY288" s="242">
        <f t="shared" si="98"/>
        <v>0</v>
      </c>
      <c r="AZ288" s="242">
        <f t="shared" si="98"/>
        <v>0</v>
      </c>
      <c r="BA288" s="286"/>
    </row>
    <row r="289" spans="1:53" ht="15">
      <c r="B289" s="746" t="s">
        <v>405</v>
      </c>
      <c r="C289" s="305"/>
      <c r="D289" s="325"/>
      <c r="E289" s="325"/>
      <c r="F289" s="325"/>
      <c r="G289" s="325"/>
      <c r="H289" s="325"/>
      <c r="I289" s="325"/>
      <c r="J289" s="325"/>
      <c r="K289" s="325"/>
      <c r="L289" s="325"/>
      <c r="M289" s="325"/>
      <c r="N289" s="325"/>
      <c r="O289" s="325"/>
      <c r="P289" s="325"/>
      <c r="Q289" s="325"/>
      <c r="R289" s="325"/>
      <c r="S289" s="325"/>
      <c r="T289" s="325"/>
      <c r="U289" s="325"/>
      <c r="V289" s="326"/>
      <c r="W289" s="327"/>
      <c r="X289" s="327"/>
      <c r="Y289" s="328"/>
      <c r="Z289" s="310"/>
      <c r="AA289" s="328"/>
      <c r="AB289" s="328"/>
      <c r="AC289" s="326"/>
      <c r="AD289" s="326"/>
      <c r="AE289" s="328"/>
      <c r="AF289" s="328"/>
      <c r="AG289" s="328"/>
      <c r="AH289" s="328"/>
      <c r="AI289" s="328"/>
      <c r="AJ289" s="328"/>
      <c r="AK289" s="328"/>
      <c r="AL289" s="328"/>
      <c r="AM289" s="276">
        <f>SUMPRODUCT($S$160:$S$263,AM160:AM263)</f>
        <v>0</v>
      </c>
      <c r="AN289" s="276">
        <f>SUMPRODUCT($S$160:$S$263,AN160:AN263)</f>
        <v>0</v>
      </c>
      <c r="AO289" s="276">
        <f>IF(AO159="kW",SUMPRODUCT($U$160:$U$263,$AK$160:$AK$263,AO160:AO263),SUMPRODUCT($S$160:$S$263,AO160:AO263))</f>
        <v>0</v>
      </c>
      <c r="AP289" s="276">
        <f t="shared" ref="AP289:AZ289" si="99">IF(AP159="kW",SUMPRODUCT($U$160:$U$263,$AK$160:$AK$263,AP160:AP263),SUMPRODUCT($S$160:$S$263,AP160:AP263))</f>
        <v>0</v>
      </c>
      <c r="AQ289" s="276">
        <f t="shared" si="99"/>
        <v>0</v>
      </c>
      <c r="AR289" s="276">
        <f t="shared" si="99"/>
        <v>0</v>
      </c>
      <c r="AS289" s="276">
        <f t="shared" si="99"/>
        <v>0</v>
      </c>
      <c r="AT289" s="276">
        <f t="shared" si="99"/>
        <v>0</v>
      </c>
      <c r="AU289" s="276">
        <f t="shared" si="99"/>
        <v>0</v>
      </c>
      <c r="AV289" s="276">
        <f t="shared" si="99"/>
        <v>0</v>
      </c>
      <c r="AW289" s="276">
        <f t="shared" si="99"/>
        <v>0</v>
      </c>
      <c r="AX289" s="276">
        <f t="shared" si="99"/>
        <v>0</v>
      </c>
      <c r="AY289" s="276">
        <f t="shared" si="99"/>
        <v>0</v>
      </c>
      <c r="AZ289" s="276">
        <f t="shared" si="99"/>
        <v>0</v>
      </c>
      <c r="BA289" s="747"/>
    </row>
    <row r="290" spans="1:53" ht="18.75" customHeight="1">
      <c r="B290" s="313" t="s">
        <v>380</v>
      </c>
      <c r="C290" s="329"/>
      <c r="D290" s="330"/>
      <c r="E290" s="330"/>
      <c r="F290" s="330"/>
      <c r="G290" s="330"/>
      <c r="H290" s="330"/>
      <c r="I290" s="330"/>
      <c r="J290" s="330"/>
      <c r="K290" s="330"/>
      <c r="L290" s="330"/>
      <c r="M290" s="330"/>
      <c r="N290" s="330"/>
      <c r="O290" s="330"/>
      <c r="P290" s="330"/>
      <c r="Q290" s="330"/>
      <c r="R290" s="330"/>
      <c r="S290" s="330"/>
      <c r="T290" s="330"/>
      <c r="U290" s="330"/>
      <c r="V290" s="330"/>
      <c r="W290" s="330"/>
      <c r="X290" s="330"/>
      <c r="Y290" s="330"/>
      <c r="Z290" s="316"/>
      <c r="AA290" s="317"/>
      <c r="AB290" s="330"/>
      <c r="AC290" s="330"/>
      <c r="AD290" s="330"/>
      <c r="AE290" s="330"/>
      <c r="AF290" s="330"/>
      <c r="AG290" s="330"/>
      <c r="AH290" s="330"/>
      <c r="AI290" s="330"/>
      <c r="AJ290" s="330"/>
      <c r="AK290" s="330"/>
      <c r="AL290" s="330"/>
      <c r="AM290" s="331"/>
      <c r="AN290" s="331"/>
      <c r="AO290" s="331"/>
      <c r="AP290" s="331"/>
      <c r="AQ290" s="331"/>
      <c r="AR290" s="331"/>
      <c r="AS290" s="331"/>
      <c r="AT290" s="331"/>
      <c r="AU290" s="331"/>
      <c r="AV290" s="331"/>
      <c r="AW290" s="331"/>
      <c r="AX290" s="331"/>
      <c r="AY290" s="331"/>
      <c r="AZ290" s="331"/>
      <c r="BA290" s="331"/>
    </row>
    <row r="292" spans="1:53" ht="15.6">
      <c r="B292" s="232" t="s">
        <v>406</v>
      </c>
      <c r="C292" s="233"/>
      <c r="D292" s="480" t="s">
        <v>257</v>
      </c>
      <c r="E292" s="478"/>
      <c r="V292" s="233"/>
      <c r="AM292" s="222"/>
      <c r="AN292" s="220"/>
      <c r="AO292" s="220"/>
      <c r="AP292" s="220"/>
      <c r="AQ292" s="220"/>
      <c r="AR292" s="220"/>
      <c r="AS292" s="220"/>
      <c r="AT292" s="220"/>
      <c r="AU292" s="220"/>
      <c r="AV292" s="220"/>
      <c r="AW292" s="220"/>
      <c r="AX292" s="220"/>
      <c r="AY292" s="220"/>
      <c r="AZ292" s="220"/>
      <c r="BA292" s="220"/>
    </row>
    <row r="293" spans="1:53" ht="33" customHeight="1">
      <c r="B293" s="913" t="s">
        <v>313</v>
      </c>
      <c r="C293" s="915" t="s">
        <v>314</v>
      </c>
      <c r="D293" s="235" t="s">
        <v>315</v>
      </c>
      <c r="E293" s="918" t="s">
        <v>316</v>
      </c>
      <c r="F293" s="919"/>
      <c r="G293" s="919"/>
      <c r="H293" s="919"/>
      <c r="I293" s="919"/>
      <c r="J293" s="919"/>
      <c r="K293" s="919"/>
      <c r="L293" s="919"/>
      <c r="M293" s="919"/>
      <c r="N293" s="919"/>
      <c r="O293" s="919"/>
      <c r="P293" s="919"/>
      <c r="Q293" s="919"/>
      <c r="R293" s="919"/>
      <c r="S293" s="919"/>
      <c r="T293" s="920"/>
      <c r="U293" s="915" t="s">
        <v>317</v>
      </c>
      <c r="V293" s="235" t="s">
        <v>318</v>
      </c>
      <c r="W293" s="910" t="s">
        <v>319</v>
      </c>
      <c r="X293" s="911"/>
      <c r="Y293" s="911"/>
      <c r="Z293" s="911"/>
      <c r="AA293" s="911"/>
      <c r="AB293" s="911"/>
      <c r="AC293" s="911"/>
      <c r="AD293" s="911"/>
      <c r="AE293" s="911"/>
      <c r="AF293" s="911"/>
      <c r="AG293" s="911"/>
      <c r="AH293" s="911"/>
      <c r="AI293" s="911"/>
      <c r="AJ293" s="911"/>
      <c r="AK293" s="911"/>
      <c r="AL293" s="921"/>
      <c r="AM293" s="910" t="s">
        <v>320</v>
      </c>
      <c r="AN293" s="911"/>
      <c r="AO293" s="911"/>
      <c r="AP293" s="911"/>
      <c r="AQ293" s="911"/>
      <c r="AR293" s="911"/>
      <c r="AS293" s="911"/>
      <c r="AT293" s="911"/>
      <c r="AU293" s="911"/>
      <c r="AV293" s="911"/>
      <c r="AW293" s="911"/>
      <c r="AX293" s="911"/>
      <c r="AY293" s="911"/>
      <c r="AZ293" s="911"/>
      <c r="BA293" s="912"/>
    </row>
    <row r="294" spans="1:53" ht="60.75" customHeight="1">
      <c r="B294" s="914"/>
      <c r="C294" s="916"/>
      <c r="D294" s="236">
        <v>2013</v>
      </c>
      <c r="E294" s="236">
        <v>2014</v>
      </c>
      <c r="F294" s="236">
        <v>2015</v>
      </c>
      <c r="G294" s="236">
        <v>2016</v>
      </c>
      <c r="H294" s="236">
        <v>2017</v>
      </c>
      <c r="I294" s="236">
        <v>2018</v>
      </c>
      <c r="J294" s="236">
        <v>2019</v>
      </c>
      <c r="K294" s="236">
        <v>2020</v>
      </c>
      <c r="L294" s="236">
        <v>2021</v>
      </c>
      <c r="M294" s="236">
        <v>2022</v>
      </c>
      <c r="N294" s="236">
        <v>2023</v>
      </c>
      <c r="O294" s="236">
        <v>2024</v>
      </c>
      <c r="P294" s="236">
        <v>2025</v>
      </c>
      <c r="Q294" s="236">
        <v>2026</v>
      </c>
      <c r="R294" s="236">
        <v>2027</v>
      </c>
      <c r="S294" s="236">
        <v>2028</v>
      </c>
      <c r="T294" s="236">
        <v>2029</v>
      </c>
      <c r="U294" s="917"/>
      <c r="V294" s="236">
        <v>2013</v>
      </c>
      <c r="W294" s="236">
        <v>2014</v>
      </c>
      <c r="X294" s="236">
        <v>2015</v>
      </c>
      <c r="Y294" s="236">
        <v>2016</v>
      </c>
      <c r="Z294" s="236">
        <v>2017</v>
      </c>
      <c r="AA294" s="236">
        <v>2018</v>
      </c>
      <c r="AB294" s="236">
        <v>2019</v>
      </c>
      <c r="AC294" s="236">
        <v>2020</v>
      </c>
      <c r="AD294" s="236">
        <v>2021</v>
      </c>
      <c r="AE294" s="236">
        <v>2022</v>
      </c>
      <c r="AF294" s="236">
        <v>2023</v>
      </c>
      <c r="AG294" s="236">
        <v>2024</v>
      </c>
      <c r="AH294" s="236">
        <v>2025</v>
      </c>
      <c r="AI294" s="236">
        <v>2026</v>
      </c>
      <c r="AJ294" s="236">
        <v>2027</v>
      </c>
      <c r="AK294" s="236">
        <v>2028</v>
      </c>
      <c r="AL294" s="236">
        <v>2029</v>
      </c>
      <c r="AM294" s="236" t="str">
        <f>'1.  LRAMVA Summary'!D53</f>
        <v>Residential</v>
      </c>
      <c r="AN294" s="236" t="str">
        <f>'1.  LRAMVA Summary'!E53</f>
        <v>GS&lt;50 kW</v>
      </c>
      <c r="AO294" s="236" t="str">
        <f>'1.  LRAMVA Summary'!F53</f>
        <v>GS 50 TO 1,499 KW</v>
      </c>
      <c r="AP294" s="236" t="str">
        <f>'1.  LRAMVA Summary'!G53</f>
        <v>GS 1,500 TO 4,999</v>
      </c>
      <c r="AQ294" s="236" t="str">
        <f>'1.  LRAMVA Summary'!H53</f>
        <v>Large User</v>
      </c>
      <c r="AR294" s="236" t="str">
        <f>'1.  LRAMVA Summary'!I53</f>
        <v>Unmetered Scattered Load</v>
      </c>
      <c r="AS294" s="236" t="str">
        <f>'1.  LRAMVA Summary'!J53</f>
        <v>Streetlighting</v>
      </c>
      <c r="AT294" s="236" t="str">
        <f>'1.  LRAMVA Summary'!K53</f>
        <v/>
      </c>
      <c r="AU294" s="236" t="str">
        <f>'1.  LRAMVA Summary'!L53</f>
        <v/>
      </c>
      <c r="AV294" s="236" t="str">
        <f>'1.  LRAMVA Summary'!M53</f>
        <v/>
      </c>
      <c r="AW294" s="236" t="str">
        <f>'1.  LRAMVA Summary'!N53</f>
        <v/>
      </c>
      <c r="AX294" s="236" t="str">
        <f>'1.  LRAMVA Summary'!O53</f>
        <v/>
      </c>
      <c r="AY294" s="236" t="str">
        <f>'1.  LRAMVA Summary'!P53</f>
        <v/>
      </c>
      <c r="AZ294" s="236" t="str">
        <f>'1.  LRAMVA Summary'!Q53</f>
        <v/>
      </c>
      <c r="BA294" s="238" t="str">
        <f>'1.  LRAMVA Summary'!R53</f>
        <v>Total</v>
      </c>
    </row>
    <row r="295" spans="1:53" ht="15" customHeight="1">
      <c r="A295" s="419"/>
      <c r="B295" s="239" t="s">
        <v>321</v>
      </c>
      <c r="C295" s="240"/>
      <c r="D295" s="240"/>
      <c r="E295" s="240"/>
      <c r="F295" s="240"/>
      <c r="G295" s="240"/>
      <c r="H295" s="240"/>
      <c r="I295" s="240"/>
      <c r="J295" s="240"/>
      <c r="K295" s="240"/>
      <c r="L295" s="240"/>
      <c r="M295" s="240"/>
      <c r="N295" s="240"/>
      <c r="O295" s="240"/>
      <c r="P295" s="240"/>
      <c r="Q295" s="240"/>
      <c r="R295" s="240"/>
      <c r="S295" s="240"/>
      <c r="T295" s="240"/>
      <c r="U295" s="241"/>
      <c r="V295" s="240"/>
      <c r="W295" s="240"/>
      <c r="X295" s="240"/>
      <c r="Y295" s="240"/>
      <c r="Z295" s="240"/>
      <c r="AA295" s="240"/>
      <c r="AB295" s="240"/>
      <c r="AC295" s="240"/>
      <c r="AD295" s="240"/>
      <c r="AE295" s="240"/>
      <c r="AF295" s="240"/>
      <c r="AG295" s="240"/>
      <c r="AH295" s="240"/>
      <c r="AI295" s="240"/>
      <c r="AJ295" s="240"/>
      <c r="AK295" s="240"/>
      <c r="AL295" s="240"/>
      <c r="AM295" s="242" t="str">
        <f>'1.  LRAMVA Summary'!D54</f>
        <v>kWh</v>
      </c>
      <c r="AN295" s="242" t="str">
        <f>'1.  LRAMVA Summary'!E54</f>
        <v>kWh</v>
      </c>
      <c r="AO295" s="242" t="str">
        <f>'1.  LRAMVA Summary'!F54</f>
        <v>kW</v>
      </c>
      <c r="AP295" s="242" t="str">
        <f>'1.  LRAMVA Summary'!G54</f>
        <v>KW</v>
      </c>
      <c r="AQ295" s="242" t="str">
        <f>'1.  LRAMVA Summary'!H54</f>
        <v>kW</v>
      </c>
      <c r="AR295" s="242" t="str">
        <f>'1.  LRAMVA Summary'!I54</f>
        <v>kWh</v>
      </c>
      <c r="AS295" s="242" t="str">
        <f>'1.  LRAMVA Summary'!J54</f>
        <v>kW</v>
      </c>
      <c r="AT295" s="242">
        <f>'1.  LRAMVA Summary'!K54</f>
        <v>0</v>
      </c>
      <c r="AU295" s="242">
        <f>'1.  LRAMVA Summary'!L54</f>
        <v>0</v>
      </c>
      <c r="AV295" s="242">
        <f>'1.  LRAMVA Summary'!M54</f>
        <v>0</v>
      </c>
      <c r="AW295" s="242">
        <f>'1.  LRAMVA Summary'!N54</f>
        <v>0</v>
      </c>
      <c r="AX295" s="242">
        <f>'1.  LRAMVA Summary'!O54</f>
        <v>0</v>
      </c>
      <c r="AY295" s="242">
        <f>'1.  LRAMVA Summary'!P54</f>
        <v>0</v>
      </c>
      <c r="AZ295" s="242">
        <f>'1.  LRAMVA Summary'!Q54</f>
        <v>0</v>
      </c>
      <c r="BA295" s="243"/>
    </row>
    <row r="296" spans="1:53" ht="15" hidden="1" outlineLevel="1">
      <c r="A296" s="418">
        <v>1</v>
      </c>
      <c r="B296" s="245" t="s">
        <v>322</v>
      </c>
      <c r="C296" s="242" t="s">
        <v>323</v>
      </c>
      <c r="D296" s="246"/>
      <c r="E296" s="246"/>
      <c r="F296" s="246"/>
      <c r="G296" s="246"/>
      <c r="H296" s="246"/>
      <c r="I296" s="246"/>
      <c r="J296" s="246"/>
      <c r="K296" s="246"/>
      <c r="L296" s="246"/>
      <c r="M296" s="246"/>
      <c r="N296" s="246"/>
      <c r="O296" s="246"/>
      <c r="P296" s="246"/>
      <c r="Q296" s="246"/>
      <c r="R296" s="246"/>
      <c r="S296" s="246"/>
      <c r="T296" s="246"/>
      <c r="U296" s="242"/>
      <c r="V296" s="246"/>
      <c r="W296" s="246"/>
      <c r="X296" s="246"/>
      <c r="Y296" s="246"/>
      <c r="Z296" s="246"/>
      <c r="AA296" s="246"/>
      <c r="AB296" s="246"/>
      <c r="AC296" s="246"/>
      <c r="AD296" s="246"/>
      <c r="AE296" s="246"/>
      <c r="AF296" s="246"/>
      <c r="AG296" s="246"/>
      <c r="AH296" s="246"/>
      <c r="AI296" s="246"/>
      <c r="AJ296" s="246"/>
      <c r="AK296" s="246"/>
      <c r="AL296" s="246"/>
      <c r="AM296" s="344"/>
      <c r="AN296" s="344"/>
      <c r="AO296" s="344"/>
      <c r="AP296" s="344"/>
      <c r="AQ296" s="344"/>
      <c r="AR296" s="344"/>
      <c r="AS296" s="344"/>
      <c r="AT296" s="344"/>
      <c r="AU296" s="344"/>
      <c r="AV296" s="344"/>
      <c r="AW296" s="344"/>
      <c r="AX296" s="344"/>
      <c r="AY296" s="344"/>
      <c r="AZ296" s="344"/>
      <c r="BA296" s="247">
        <f>SUM(AM296:AZ296)</f>
        <v>0</v>
      </c>
    </row>
    <row r="297" spans="1:53" ht="15" hidden="1" outlineLevel="1">
      <c r="B297" s="245" t="s">
        <v>407</v>
      </c>
      <c r="C297" s="242" t="s">
        <v>325</v>
      </c>
      <c r="D297" s="246"/>
      <c r="E297" s="246"/>
      <c r="F297" s="246"/>
      <c r="G297" s="246"/>
      <c r="H297" s="246"/>
      <c r="I297" s="246"/>
      <c r="J297" s="246"/>
      <c r="K297" s="246"/>
      <c r="L297" s="246"/>
      <c r="M297" s="246"/>
      <c r="N297" s="246"/>
      <c r="O297" s="246"/>
      <c r="P297" s="246"/>
      <c r="Q297" s="246"/>
      <c r="R297" s="246"/>
      <c r="S297" s="246"/>
      <c r="T297" s="246"/>
      <c r="U297" s="386"/>
      <c r="V297" s="246"/>
      <c r="W297" s="246"/>
      <c r="X297" s="246"/>
      <c r="Y297" s="246"/>
      <c r="Z297" s="246"/>
      <c r="AA297" s="246"/>
      <c r="AB297" s="246"/>
      <c r="AC297" s="246"/>
      <c r="AD297" s="246"/>
      <c r="AE297" s="246"/>
      <c r="AF297" s="246"/>
      <c r="AG297" s="246"/>
      <c r="AH297" s="246"/>
      <c r="AI297" s="246"/>
      <c r="AJ297" s="246"/>
      <c r="AK297" s="246"/>
      <c r="AL297" s="246"/>
      <c r="AM297" s="345">
        <f>AM296</f>
        <v>0</v>
      </c>
      <c r="AN297" s="345">
        <f>AN296</f>
        <v>0</v>
      </c>
      <c r="AO297" s="345">
        <f t="shared" ref="AO297:AZ297" si="100">AO296</f>
        <v>0</v>
      </c>
      <c r="AP297" s="345">
        <f t="shared" si="100"/>
        <v>0</v>
      </c>
      <c r="AQ297" s="345">
        <f t="shared" si="100"/>
        <v>0</v>
      </c>
      <c r="AR297" s="345">
        <f t="shared" si="100"/>
        <v>0</v>
      </c>
      <c r="AS297" s="345">
        <f t="shared" si="100"/>
        <v>0</v>
      </c>
      <c r="AT297" s="345">
        <f t="shared" si="100"/>
        <v>0</v>
      </c>
      <c r="AU297" s="345">
        <f t="shared" si="100"/>
        <v>0</v>
      </c>
      <c r="AV297" s="345">
        <f t="shared" si="100"/>
        <v>0</v>
      </c>
      <c r="AW297" s="345">
        <f t="shared" si="100"/>
        <v>0</v>
      </c>
      <c r="AX297" s="345">
        <f t="shared" si="100"/>
        <v>0</v>
      </c>
      <c r="AY297" s="345">
        <f t="shared" si="100"/>
        <v>0</v>
      </c>
      <c r="AZ297" s="345">
        <f t="shared" si="100"/>
        <v>0</v>
      </c>
      <c r="BA297" s="248"/>
    </row>
    <row r="298" spans="1:53" ht="15.6" hidden="1" outlineLevel="1">
      <c r="A298" s="420"/>
      <c r="B298" s="249"/>
      <c r="C298" s="250"/>
      <c r="D298" s="250"/>
      <c r="E298" s="250"/>
      <c r="F298" s="250"/>
      <c r="G298" s="250"/>
      <c r="H298" s="250"/>
      <c r="I298" s="250"/>
      <c r="J298" s="250"/>
      <c r="K298" s="250"/>
      <c r="L298" s="250"/>
      <c r="M298" s="250"/>
      <c r="N298" s="250"/>
      <c r="O298" s="250"/>
      <c r="P298" s="250"/>
      <c r="Q298" s="250"/>
      <c r="R298" s="250"/>
      <c r="S298" s="250"/>
      <c r="T298" s="250"/>
      <c r="U298" s="254"/>
      <c r="V298" s="250"/>
      <c r="W298" s="250"/>
      <c r="X298" s="250"/>
      <c r="Y298" s="250"/>
      <c r="Z298" s="250"/>
      <c r="AA298" s="250"/>
      <c r="AB298" s="250"/>
      <c r="AC298" s="250"/>
      <c r="AD298" s="250"/>
      <c r="AE298" s="250"/>
      <c r="AF298" s="250"/>
      <c r="AG298" s="250"/>
      <c r="AH298" s="250"/>
      <c r="AI298" s="250"/>
      <c r="AJ298" s="250"/>
      <c r="AK298" s="250"/>
      <c r="AL298" s="250"/>
      <c r="AM298" s="346"/>
      <c r="AN298" s="347"/>
      <c r="AO298" s="347"/>
      <c r="AP298" s="347"/>
      <c r="AQ298" s="347"/>
      <c r="AR298" s="347"/>
      <c r="AS298" s="347"/>
      <c r="AT298" s="347"/>
      <c r="AU298" s="347"/>
      <c r="AV298" s="347"/>
      <c r="AW298" s="347"/>
      <c r="AX298" s="347"/>
      <c r="AY298" s="347"/>
      <c r="AZ298" s="347"/>
      <c r="BA298" s="253"/>
    </row>
    <row r="299" spans="1:53" ht="15" hidden="1" outlineLevel="1">
      <c r="A299" s="418">
        <v>2</v>
      </c>
      <c r="B299" s="245" t="s">
        <v>326</v>
      </c>
      <c r="C299" s="242" t="s">
        <v>323</v>
      </c>
      <c r="D299" s="246"/>
      <c r="E299" s="246"/>
      <c r="F299" s="246"/>
      <c r="G299" s="246"/>
      <c r="H299" s="246"/>
      <c r="I299" s="246"/>
      <c r="J299" s="246"/>
      <c r="K299" s="246"/>
      <c r="L299" s="246"/>
      <c r="M299" s="246"/>
      <c r="N299" s="246"/>
      <c r="O299" s="246"/>
      <c r="P299" s="246"/>
      <c r="Q299" s="246"/>
      <c r="R299" s="246"/>
      <c r="S299" s="246"/>
      <c r="T299" s="246"/>
      <c r="U299" s="242"/>
      <c r="V299" s="246"/>
      <c r="W299" s="246"/>
      <c r="X299" s="246"/>
      <c r="Y299" s="246"/>
      <c r="Z299" s="246"/>
      <c r="AA299" s="246"/>
      <c r="AB299" s="246"/>
      <c r="AC299" s="246"/>
      <c r="AD299" s="246"/>
      <c r="AE299" s="246"/>
      <c r="AF299" s="246"/>
      <c r="AG299" s="246"/>
      <c r="AH299" s="246"/>
      <c r="AI299" s="246"/>
      <c r="AJ299" s="246"/>
      <c r="AK299" s="246"/>
      <c r="AL299" s="246"/>
      <c r="AM299" s="344"/>
      <c r="AN299" s="344"/>
      <c r="AO299" s="344"/>
      <c r="AP299" s="344"/>
      <c r="AQ299" s="344"/>
      <c r="AR299" s="344"/>
      <c r="AS299" s="344"/>
      <c r="AT299" s="344"/>
      <c r="AU299" s="344"/>
      <c r="AV299" s="344"/>
      <c r="AW299" s="344"/>
      <c r="AX299" s="344"/>
      <c r="AY299" s="344"/>
      <c r="AZ299" s="344"/>
      <c r="BA299" s="247">
        <f>SUM(AM299:AZ299)</f>
        <v>0</v>
      </c>
    </row>
    <row r="300" spans="1:53" ht="15" hidden="1" outlineLevel="1">
      <c r="B300" s="245" t="s">
        <v>407</v>
      </c>
      <c r="C300" s="242" t="s">
        <v>325</v>
      </c>
      <c r="D300" s="246"/>
      <c r="E300" s="246"/>
      <c r="F300" s="246"/>
      <c r="G300" s="246"/>
      <c r="H300" s="246"/>
      <c r="I300" s="246"/>
      <c r="J300" s="246"/>
      <c r="K300" s="246"/>
      <c r="L300" s="246"/>
      <c r="M300" s="246"/>
      <c r="N300" s="246"/>
      <c r="O300" s="246"/>
      <c r="P300" s="246"/>
      <c r="Q300" s="246"/>
      <c r="R300" s="246"/>
      <c r="S300" s="246"/>
      <c r="T300" s="246"/>
      <c r="U300" s="386"/>
      <c r="V300" s="246"/>
      <c r="W300" s="246"/>
      <c r="X300" s="246"/>
      <c r="Y300" s="246"/>
      <c r="Z300" s="246"/>
      <c r="AA300" s="246"/>
      <c r="AB300" s="246"/>
      <c r="AC300" s="246"/>
      <c r="AD300" s="246"/>
      <c r="AE300" s="246"/>
      <c r="AF300" s="246"/>
      <c r="AG300" s="246"/>
      <c r="AH300" s="246"/>
      <c r="AI300" s="246"/>
      <c r="AJ300" s="246"/>
      <c r="AK300" s="246"/>
      <c r="AL300" s="246"/>
      <c r="AM300" s="345">
        <f>AM299</f>
        <v>0</v>
      </c>
      <c r="AN300" s="345">
        <f>AN299</f>
        <v>0</v>
      </c>
      <c r="AO300" s="345">
        <f t="shared" ref="AO300:AZ300" si="101">AO299</f>
        <v>0</v>
      </c>
      <c r="AP300" s="345">
        <f t="shared" si="101"/>
        <v>0</v>
      </c>
      <c r="AQ300" s="345">
        <f t="shared" si="101"/>
        <v>0</v>
      </c>
      <c r="AR300" s="345">
        <f t="shared" si="101"/>
        <v>0</v>
      </c>
      <c r="AS300" s="345">
        <f t="shared" si="101"/>
        <v>0</v>
      </c>
      <c r="AT300" s="345">
        <f t="shared" si="101"/>
        <v>0</v>
      </c>
      <c r="AU300" s="345">
        <f t="shared" si="101"/>
        <v>0</v>
      </c>
      <c r="AV300" s="345">
        <f t="shared" si="101"/>
        <v>0</v>
      </c>
      <c r="AW300" s="345">
        <f t="shared" si="101"/>
        <v>0</v>
      </c>
      <c r="AX300" s="345">
        <f t="shared" si="101"/>
        <v>0</v>
      </c>
      <c r="AY300" s="345">
        <f t="shared" si="101"/>
        <v>0</v>
      </c>
      <c r="AZ300" s="345">
        <f t="shared" si="101"/>
        <v>0</v>
      </c>
      <c r="BA300" s="248"/>
    </row>
    <row r="301" spans="1:53" ht="15.6" hidden="1" outlineLevel="1">
      <c r="A301" s="420"/>
      <c r="B301" s="249"/>
      <c r="C301" s="250"/>
      <c r="D301" s="255"/>
      <c r="E301" s="255"/>
      <c r="F301" s="255"/>
      <c r="G301" s="255"/>
      <c r="H301" s="255"/>
      <c r="I301" s="255"/>
      <c r="J301" s="255"/>
      <c r="K301" s="255"/>
      <c r="L301" s="255"/>
      <c r="M301" s="255"/>
      <c r="N301" s="255"/>
      <c r="O301" s="255"/>
      <c r="P301" s="255"/>
      <c r="Q301" s="255"/>
      <c r="R301" s="255"/>
      <c r="S301" s="255"/>
      <c r="T301" s="255"/>
      <c r="U301" s="254"/>
      <c r="V301" s="255"/>
      <c r="W301" s="255"/>
      <c r="X301" s="255"/>
      <c r="Y301" s="255"/>
      <c r="Z301" s="255"/>
      <c r="AA301" s="255"/>
      <c r="AB301" s="255"/>
      <c r="AC301" s="255"/>
      <c r="AD301" s="255"/>
      <c r="AE301" s="255"/>
      <c r="AF301" s="255"/>
      <c r="AG301" s="255"/>
      <c r="AH301" s="255"/>
      <c r="AI301" s="255"/>
      <c r="AJ301" s="255"/>
      <c r="AK301" s="255"/>
      <c r="AL301" s="255"/>
      <c r="AM301" s="346"/>
      <c r="AN301" s="347"/>
      <c r="AO301" s="347"/>
      <c r="AP301" s="347"/>
      <c r="AQ301" s="347"/>
      <c r="AR301" s="347"/>
      <c r="AS301" s="347"/>
      <c r="AT301" s="347"/>
      <c r="AU301" s="347"/>
      <c r="AV301" s="347"/>
      <c r="AW301" s="347"/>
      <c r="AX301" s="347"/>
      <c r="AY301" s="347"/>
      <c r="AZ301" s="347"/>
      <c r="BA301" s="253"/>
    </row>
    <row r="302" spans="1:53" ht="15" hidden="1" outlineLevel="1">
      <c r="A302" s="418">
        <v>3</v>
      </c>
      <c r="B302" s="245" t="s">
        <v>327</v>
      </c>
      <c r="C302" s="242" t="s">
        <v>323</v>
      </c>
      <c r="D302" s="246"/>
      <c r="E302" s="246"/>
      <c r="F302" s="246"/>
      <c r="G302" s="246"/>
      <c r="H302" s="246"/>
      <c r="I302" s="246"/>
      <c r="J302" s="246"/>
      <c r="K302" s="246"/>
      <c r="L302" s="246"/>
      <c r="M302" s="246"/>
      <c r="N302" s="246"/>
      <c r="O302" s="246"/>
      <c r="P302" s="246"/>
      <c r="Q302" s="246"/>
      <c r="R302" s="246"/>
      <c r="S302" s="246"/>
      <c r="T302" s="246"/>
      <c r="U302" s="242"/>
      <c r="V302" s="246"/>
      <c r="W302" s="246"/>
      <c r="X302" s="246"/>
      <c r="Y302" s="246"/>
      <c r="Z302" s="246"/>
      <c r="AA302" s="246"/>
      <c r="AB302" s="246"/>
      <c r="AC302" s="246"/>
      <c r="AD302" s="246"/>
      <c r="AE302" s="246"/>
      <c r="AF302" s="246"/>
      <c r="AG302" s="246"/>
      <c r="AH302" s="246"/>
      <c r="AI302" s="246"/>
      <c r="AJ302" s="246"/>
      <c r="AK302" s="246"/>
      <c r="AL302" s="246"/>
      <c r="AM302" s="344"/>
      <c r="AN302" s="344"/>
      <c r="AO302" s="344"/>
      <c r="AP302" s="344"/>
      <c r="AQ302" s="344"/>
      <c r="AR302" s="344"/>
      <c r="AS302" s="344"/>
      <c r="AT302" s="344"/>
      <c r="AU302" s="344"/>
      <c r="AV302" s="344"/>
      <c r="AW302" s="344"/>
      <c r="AX302" s="344"/>
      <c r="AY302" s="344"/>
      <c r="AZ302" s="344"/>
      <c r="BA302" s="247">
        <f>SUM(AM302:AZ302)</f>
        <v>0</v>
      </c>
    </row>
    <row r="303" spans="1:53" ht="15" hidden="1" outlineLevel="1">
      <c r="B303" s="245" t="s">
        <v>407</v>
      </c>
      <c r="C303" s="242" t="s">
        <v>325</v>
      </c>
      <c r="D303" s="246"/>
      <c r="E303" s="246"/>
      <c r="F303" s="246"/>
      <c r="G303" s="246"/>
      <c r="H303" s="246"/>
      <c r="I303" s="246"/>
      <c r="J303" s="246"/>
      <c r="K303" s="246"/>
      <c r="L303" s="246"/>
      <c r="M303" s="246"/>
      <c r="N303" s="246"/>
      <c r="O303" s="246"/>
      <c r="P303" s="246"/>
      <c r="Q303" s="246"/>
      <c r="R303" s="246"/>
      <c r="S303" s="246"/>
      <c r="T303" s="246"/>
      <c r="U303" s="386"/>
      <c r="V303" s="246"/>
      <c r="W303" s="246"/>
      <c r="X303" s="246"/>
      <c r="Y303" s="246"/>
      <c r="Z303" s="246"/>
      <c r="AA303" s="246"/>
      <c r="AB303" s="246"/>
      <c r="AC303" s="246"/>
      <c r="AD303" s="246"/>
      <c r="AE303" s="246"/>
      <c r="AF303" s="246"/>
      <c r="AG303" s="246"/>
      <c r="AH303" s="246"/>
      <c r="AI303" s="246"/>
      <c r="AJ303" s="246"/>
      <c r="AK303" s="246"/>
      <c r="AL303" s="246"/>
      <c r="AM303" s="345">
        <f>AM302</f>
        <v>0</v>
      </c>
      <c r="AN303" s="345">
        <f>AN302</f>
        <v>0</v>
      </c>
      <c r="AO303" s="345">
        <f t="shared" ref="AO303:AZ303" si="102">AO302</f>
        <v>0</v>
      </c>
      <c r="AP303" s="345">
        <f t="shared" si="102"/>
        <v>0</v>
      </c>
      <c r="AQ303" s="345">
        <f t="shared" si="102"/>
        <v>0</v>
      </c>
      <c r="AR303" s="345">
        <f t="shared" si="102"/>
        <v>0</v>
      </c>
      <c r="AS303" s="345">
        <f t="shared" si="102"/>
        <v>0</v>
      </c>
      <c r="AT303" s="345">
        <f t="shared" si="102"/>
        <v>0</v>
      </c>
      <c r="AU303" s="345">
        <f t="shared" si="102"/>
        <v>0</v>
      </c>
      <c r="AV303" s="345">
        <f t="shared" si="102"/>
        <v>0</v>
      </c>
      <c r="AW303" s="345">
        <f t="shared" si="102"/>
        <v>0</v>
      </c>
      <c r="AX303" s="345">
        <f t="shared" si="102"/>
        <v>0</v>
      </c>
      <c r="AY303" s="345">
        <f t="shared" si="102"/>
        <v>0</v>
      </c>
      <c r="AZ303" s="345">
        <f t="shared" si="102"/>
        <v>0</v>
      </c>
      <c r="BA303" s="248"/>
    </row>
    <row r="304" spans="1:53" ht="15" hidden="1" outlineLevel="1">
      <c r="B304" s="245"/>
      <c r="C304" s="256"/>
      <c r="D304" s="242"/>
      <c r="E304" s="242"/>
      <c r="F304" s="242"/>
      <c r="G304" s="242"/>
      <c r="H304" s="242"/>
      <c r="I304" s="242"/>
      <c r="J304" s="242"/>
      <c r="K304" s="242"/>
      <c r="L304" s="242"/>
      <c r="M304" s="242"/>
      <c r="N304" s="242"/>
      <c r="O304" s="242"/>
      <c r="P304" s="242"/>
      <c r="Q304" s="242"/>
      <c r="R304" s="242"/>
      <c r="S304" s="242"/>
      <c r="T304" s="242"/>
      <c r="U304" s="234"/>
      <c r="V304" s="242"/>
      <c r="W304" s="242"/>
      <c r="X304" s="242"/>
      <c r="Y304" s="242"/>
      <c r="Z304" s="242"/>
      <c r="AA304" s="242"/>
      <c r="AB304" s="242"/>
      <c r="AC304" s="242"/>
      <c r="AD304" s="242"/>
      <c r="AE304" s="242"/>
      <c r="AF304" s="242"/>
      <c r="AG304" s="242"/>
      <c r="AH304" s="242"/>
      <c r="AI304" s="242"/>
      <c r="AJ304" s="242"/>
      <c r="AK304" s="242"/>
      <c r="AL304" s="242"/>
      <c r="AM304" s="346"/>
      <c r="AN304" s="346"/>
      <c r="AO304" s="346"/>
      <c r="AP304" s="346"/>
      <c r="AQ304" s="346"/>
      <c r="AR304" s="346"/>
      <c r="AS304" s="346"/>
      <c r="AT304" s="346"/>
      <c r="AU304" s="346"/>
      <c r="AV304" s="346"/>
      <c r="AW304" s="346"/>
      <c r="AX304" s="346"/>
      <c r="AY304" s="346"/>
      <c r="AZ304" s="346"/>
      <c r="BA304" s="257"/>
    </row>
    <row r="305" spans="1:53" ht="15" hidden="1" outlineLevel="1">
      <c r="A305" s="418">
        <v>4</v>
      </c>
      <c r="B305" s="245" t="s">
        <v>328</v>
      </c>
      <c r="C305" s="242" t="s">
        <v>323</v>
      </c>
      <c r="D305" s="246"/>
      <c r="E305" s="246"/>
      <c r="F305" s="246"/>
      <c r="G305" s="246"/>
      <c r="H305" s="246"/>
      <c r="I305" s="246"/>
      <c r="J305" s="246"/>
      <c r="K305" s="246"/>
      <c r="L305" s="246"/>
      <c r="M305" s="246"/>
      <c r="N305" s="246"/>
      <c r="O305" s="246"/>
      <c r="P305" s="246"/>
      <c r="Q305" s="246"/>
      <c r="R305" s="246"/>
      <c r="S305" s="246"/>
      <c r="T305" s="246"/>
      <c r="U305" s="242"/>
      <c r="V305" s="246"/>
      <c r="W305" s="246"/>
      <c r="X305" s="246"/>
      <c r="Y305" s="246"/>
      <c r="Z305" s="246"/>
      <c r="AA305" s="246"/>
      <c r="AB305" s="246"/>
      <c r="AC305" s="246"/>
      <c r="AD305" s="246"/>
      <c r="AE305" s="246"/>
      <c r="AF305" s="246"/>
      <c r="AG305" s="246"/>
      <c r="AH305" s="246"/>
      <c r="AI305" s="246"/>
      <c r="AJ305" s="246"/>
      <c r="AK305" s="246"/>
      <c r="AL305" s="246"/>
      <c r="AM305" s="344"/>
      <c r="AN305" s="344"/>
      <c r="AO305" s="344"/>
      <c r="AP305" s="344"/>
      <c r="AQ305" s="344"/>
      <c r="AR305" s="344"/>
      <c r="AS305" s="344"/>
      <c r="AT305" s="344"/>
      <c r="AU305" s="344"/>
      <c r="AV305" s="344"/>
      <c r="AW305" s="344"/>
      <c r="AX305" s="344"/>
      <c r="AY305" s="344"/>
      <c r="AZ305" s="344"/>
      <c r="BA305" s="247">
        <f>SUM(AM305:AZ305)</f>
        <v>0</v>
      </c>
    </row>
    <row r="306" spans="1:53" ht="15" hidden="1" outlineLevel="1">
      <c r="B306" s="245" t="s">
        <v>407</v>
      </c>
      <c r="C306" s="242" t="s">
        <v>325</v>
      </c>
      <c r="D306" s="246"/>
      <c r="E306" s="246"/>
      <c r="F306" s="246"/>
      <c r="G306" s="246"/>
      <c r="H306" s="246"/>
      <c r="I306" s="246"/>
      <c r="J306" s="246"/>
      <c r="K306" s="246"/>
      <c r="L306" s="246"/>
      <c r="M306" s="246"/>
      <c r="N306" s="246"/>
      <c r="O306" s="246"/>
      <c r="P306" s="246"/>
      <c r="Q306" s="246"/>
      <c r="R306" s="246"/>
      <c r="S306" s="246"/>
      <c r="T306" s="246"/>
      <c r="U306" s="386"/>
      <c r="V306" s="246"/>
      <c r="W306" s="246"/>
      <c r="X306" s="246"/>
      <c r="Y306" s="246"/>
      <c r="Z306" s="246"/>
      <c r="AA306" s="246"/>
      <c r="AB306" s="246"/>
      <c r="AC306" s="246"/>
      <c r="AD306" s="246"/>
      <c r="AE306" s="246"/>
      <c r="AF306" s="246"/>
      <c r="AG306" s="246"/>
      <c r="AH306" s="246"/>
      <c r="AI306" s="246"/>
      <c r="AJ306" s="246"/>
      <c r="AK306" s="246"/>
      <c r="AL306" s="246"/>
      <c r="AM306" s="345">
        <f>AM305</f>
        <v>0</v>
      </c>
      <c r="AN306" s="345">
        <f>AN305</f>
        <v>0</v>
      </c>
      <c r="AO306" s="345">
        <f t="shared" ref="AO306:AZ306" si="103">AO305</f>
        <v>0</v>
      </c>
      <c r="AP306" s="345">
        <f t="shared" si="103"/>
        <v>0</v>
      </c>
      <c r="AQ306" s="345">
        <f t="shared" si="103"/>
        <v>0</v>
      </c>
      <c r="AR306" s="345">
        <f t="shared" si="103"/>
        <v>0</v>
      </c>
      <c r="AS306" s="345">
        <f t="shared" si="103"/>
        <v>0</v>
      </c>
      <c r="AT306" s="345">
        <f t="shared" si="103"/>
        <v>0</v>
      </c>
      <c r="AU306" s="345">
        <f t="shared" si="103"/>
        <v>0</v>
      </c>
      <c r="AV306" s="345">
        <f t="shared" si="103"/>
        <v>0</v>
      </c>
      <c r="AW306" s="345">
        <f t="shared" si="103"/>
        <v>0</v>
      </c>
      <c r="AX306" s="345">
        <f t="shared" si="103"/>
        <v>0</v>
      </c>
      <c r="AY306" s="345">
        <f t="shared" si="103"/>
        <v>0</v>
      </c>
      <c r="AZ306" s="345">
        <f t="shared" si="103"/>
        <v>0</v>
      </c>
      <c r="BA306" s="248"/>
    </row>
    <row r="307" spans="1:53" ht="15" hidden="1" outlineLevel="1">
      <c r="B307" s="245"/>
      <c r="C307" s="256"/>
      <c r="D307" s="255"/>
      <c r="E307" s="255"/>
      <c r="F307" s="255"/>
      <c r="G307" s="255"/>
      <c r="H307" s="255"/>
      <c r="I307" s="255"/>
      <c r="J307" s="255"/>
      <c r="K307" s="255"/>
      <c r="L307" s="255"/>
      <c r="M307" s="255"/>
      <c r="N307" s="255"/>
      <c r="O307" s="255"/>
      <c r="P307" s="255"/>
      <c r="Q307" s="255"/>
      <c r="R307" s="255"/>
      <c r="S307" s="255"/>
      <c r="T307" s="255"/>
      <c r="U307" s="242"/>
      <c r="V307" s="255"/>
      <c r="W307" s="255"/>
      <c r="X307" s="255"/>
      <c r="Y307" s="255"/>
      <c r="Z307" s="255"/>
      <c r="AA307" s="255"/>
      <c r="AB307" s="255"/>
      <c r="AC307" s="255"/>
      <c r="AD307" s="255"/>
      <c r="AE307" s="255"/>
      <c r="AF307" s="255"/>
      <c r="AG307" s="255"/>
      <c r="AH307" s="255"/>
      <c r="AI307" s="255"/>
      <c r="AJ307" s="255"/>
      <c r="AK307" s="255"/>
      <c r="AL307" s="255"/>
      <c r="AM307" s="346"/>
      <c r="AN307" s="346"/>
      <c r="AO307" s="346"/>
      <c r="AP307" s="346"/>
      <c r="AQ307" s="346"/>
      <c r="AR307" s="346"/>
      <c r="AS307" s="346"/>
      <c r="AT307" s="346"/>
      <c r="AU307" s="346"/>
      <c r="AV307" s="346"/>
      <c r="AW307" s="346"/>
      <c r="AX307" s="346"/>
      <c r="AY307" s="346"/>
      <c r="AZ307" s="346"/>
      <c r="BA307" s="257"/>
    </row>
    <row r="308" spans="1:53" ht="15" hidden="1" outlineLevel="1">
      <c r="A308" s="418">
        <v>5</v>
      </c>
      <c r="B308" s="245" t="s">
        <v>329</v>
      </c>
      <c r="C308" s="242" t="s">
        <v>323</v>
      </c>
      <c r="D308" s="246"/>
      <c r="E308" s="246"/>
      <c r="F308" s="246"/>
      <c r="G308" s="246"/>
      <c r="H308" s="246"/>
      <c r="I308" s="246"/>
      <c r="J308" s="246"/>
      <c r="K308" s="246"/>
      <c r="L308" s="246"/>
      <c r="M308" s="246"/>
      <c r="N308" s="246"/>
      <c r="O308" s="246"/>
      <c r="P308" s="246"/>
      <c r="Q308" s="246"/>
      <c r="R308" s="246"/>
      <c r="S308" s="246"/>
      <c r="T308" s="246"/>
      <c r="U308" s="242"/>
      <c r="V308" s="246"/>
      <c r="W308" s="246"/>
      <c r="X308" s="246"/>
      <c r="Y308" s="246"/>
      <c r="Z308" s="246"/>
      <c r="AA308" s="246"/>
      <c r="AB308" s="246"/>
      <c r="AC308" s="246"/>
      <c r="AD308" s="246"/>
      <c r="AE308" s="246"/>
      <c r="AF308" s="246"/>
      <c r="AG308" s="246"/>
      <c r="AH308" s="246"/>
      <c r="AI308" s="246"/>
      <c r="AJ308" s="246"/>
      <c r="AK308" s="246"/>
      <c r="AL308" s="246"/>
      <c r="AM308" s="344"/>
      <c r="AN308" s="344"/>
      <c r="AO308" s="344"/>
      <c r="AP308" s="344"/>
      <c r="AQ308" s="344"/>
      <c r="AR308" s="344"/>
      <c r="AS308" s="344"/>
      <c r="AT308" s="344"/>
      <c r="AU308" s="344"/>
      <c r="AV308" s="344"/>
      <c r="AW308" s="344"/>
      <c r="AX308" s="344"/>
      <c r="AY308" s="344"/>
      <c r="AZ308" s="344"/>
      <c r="BA308" s="247">
        <f>SUM(AM308:AZ308)</f>
        <v>0</v>
      </c>
    </row>
    <row r="309" spans="1:53" ht="15" hidden="1" outlineLevel="1">
      <c r="B309" s="245" t="s">
        <v>407</v>
      </c>
      <c r="C309" s="242" t="s">
        <v>325</v>
      </c>
      <c r="D309" s="246"/>
      <c r="E309" s="246"/>
      <c r="F309" s="246"/>
      <c r="G309" s="246"/>
      <c r="H309" s="246"/>
      <c r="I309" s="246"/>
      <c r="J309" s="246"/>
      <c r="K309" s="246"/>
      <c r="L309" s="246"/>
      <c r="M309" s="246"/>
      <c r="N309" s="246"/>
      <c r="O309" s="246"/>
      <c r="P309" s="246"/>
      <c r="Q309" s="246"/>
      <c r="R309" s="246"/>
      <c r="S309" s="246"/>
      <c r="T309" s="246"/>
      <c r="U309" s="386"/>
      <c r="V309" s="246"/>
      <c r="W309" s="246"/>
      <c r="X309" s="246"/>
      <c r="Y309" s="246"/>
      <c r="Z309" s="246"/>
      <c r="AA309" s="246"/>
      <c r="AB309" s="246"/>
      <c r="AC309" s="246"/>
      <c r="AD309" s="246"/>
      <c r="AE309" s="246"/>
      <c r="AF309" s="246"/>
      <c r="AG309" s="246"/>
      <c r="AH309" s="246"/>
      <c r="AI309" s="246"/>
      <c r="AJ309" s="246"/>
      <c r="AK309" s="246"/>
      <c r="AL309" s="246"/>
      <c r="AM309" s="345">
        <f>AM308</f>
        <v>0</v>
      </c>
      <c r="AN309" s="345">
        <f>AN308</f>
        <v>0</v>
      </c>
      <c r="AO309" s="345">
        <f t="shared" ref="AO309:AZ309" si="104">AO308</f>
        <v>0</v>
      </c>
      <c r="AP309" s="345">
        <f t="shared" si="104"/>
        <v>0</v>
      </c>
      <c r="AQ309" s="345">
        <f t="shared" si="104"/>
        <v>0</v>
      </c>
      <c r="AR309" s="345">
        <f t="shared" si="104"/>
        <v>0</v>
      </c>
      <c r="AS309" s="345">
        <f t="shared" si="104"/>
        <v>0</v>
      </c>
      <c r="AT309" s="345">
        <f t="shared" si="104"/>
        <v>0</v>
      </c>
      <c r="AU309" s="345">
        <f t="shared" si="104"/>
        <v>0</v>
      </c>
      <c r="AV309" s="345">
        <f t="shared" si="104"/>
        <v>0</v>
      </c>
      <c r="AW309" s="345">
        <f t="shared" si="104"/>
        <v>0</v>
      </c>
      <c r="AX309" s="345">
        <f t="shared" si="104"/>
        <v>0</v>
      </c>
      <c r="AY309" s="345">
        <f t="shared" si="104"/>
        <v>0</v>
      </c>
      <c r="AZ309" s="345">
        <f t="shared" si="104"/>
        <v>0</v>
      </c>
      <c r="BA309" s="248"/>
    </row>
    <row r="310" spans="1:53" ht="15" hidden="1" outlineLevel="1">
      <c r="B310" s="245"/>
      <c r="C310" s="256"/>
      <c r="D310" s="255"/>
      <c r="E310" s="255"/>
      <c r="F310" s="255"/>
      <c r="G310" s="255"/>
      <c r="H310" s="255"/>
      <c r="I310" s="255"/>
      <c r="J310" s="255"/>
      <c r="K310" s="255"/>
      <c r="L310" s="255"/>
      <c r="M310" s="255"/>
      <c r="N310" s="255"/>
      <c r="O310" s="255"/>
      <c r="P310" s="255"/>
      <c r="Q310" s="255"/>
      <c r="R310" s="255"/>
      <c r="S310" s="255"/>
      <c r="T310" s="255"/>
      <c r="U310" s="242"/>
      <c r="V310" s="255"/>
      <c r="W310" s="255"/>
      <c r="X310" s="255"/>
      <c r="Y310" s="255"/>
      <c r="Z310" s="255"/>
      <c r="AA310" s="255"/>
      <c r="AB310" s="255"/>
      <c r="AC310" s="255"/>
      <c r="AD310" s="255"/>
      <c r="AE310" s="255"/>
      <c r="AF310" s="255"/>
      <c r="AG310" s="255"/>
      <c r="AH310" s="255"/>
      <c r="AI310" s="255"/>
      <c r="AJ310" s="255"/>
      <c r="AK310" s="255"/>
      <c r="AL310" s="255"/>
      <c r="AM310" s="346"/>
      <c r="AN310" s="346"/>
      <c r="AO310" s="346"/>
      <c r="AP310" s="346"/>
      <c r="AQ310" s="346"/>
      <c r="AR310" s="346"/>
      <c r="AS310" s="346"/>
      <c r="AT310" s="346"/>
      <c r="AU310" s="346"/>
      <c r="AV310" s="346"/>
      <c r="AW310" s="346"/>
      <c r="AX310" s="346"/>
      <c r="AY310" s="346"/>
      <c r="AZ310" s="346"/>
      <c r="BA310" s="257"/>
    </row>
    <row r="311" spans="1:53" ht="15" hidden="1" outlineLevel="1">
      <c r="A311" s="418">
        <v>6</v>
      </c>
      <c r="B311" s="245" t="s">
        <v>330</v>
      </c>
      <c r="C311" s="242" t="s">
        <v>323</v>
      </c>
      <c r="D311" s="246"/>
      <c r="E311" s="246"/>
      <c r="F311" s="246"/>
      <c r="G311" s="246"/>
      <c r="H311" s="246"/>
      <c r="I311" s="246"/>
      <c r="J311" s="246"/>
      <c r="K311" s="246"/>
      <c r="L311" s="246"/>
      <c r="M311" s="246"/>
      <c r="N311" s="246"/>
      <c r="O311" s="246"/>
      <c r="P311" s="246"/>
      <c r="Q311" s="246"/>
      <c r="R311" s="246"/>
      <c r="S311" s="246"/>
      <c r="T311" s="246"/>
      <c r="U311" s="242"/>
      <c r="V311" s="246"/>
      <c r="W311" s="246"/>
      <c r="X311" s="246"/>
      <c r="Y311" s="246"/>
      <c r="Z311" s="246"/>
      <c r="AA311" s="246"/>
      <c r="AB311" s="246"/>
      <c r="AC311" s="246"/>
      <c r="AD311" s="246"/>
      <c r="AE311" s="246"/>
      <c r="AF311" s="246"/>
      <c r="AG311" s="246"/>
      <c r="AH311" s="246"/>
      <c r="AI311" s="246"/>
      <c r="AJ311" s="246"/>
      <c r="AK311" s="246"/>
      <c r="AL311" s="246"/>
      <c r="AM311" s="344"/>
      <c r="AN311" s="344"/>
      <c r="AO311" s="344"/>
      <c r="AP311" s="344"/>
      <c r="AQ311" s="344"/>
      <c r="AR311" s="344"/>
      <c r="AS311" s="344"/>
      <c r="AT311" s="344"/>
      <c r="AU311" s="344"/>
      <c r="AV311" s="344"/>
      <c r="AW311" s="344"/>
      <c r="AX311" s="344"/>
      <c r="AY311" s="344"/>
      <c r="AZ311" s="344"/>
      <c r="BA311" s="247">
        <f>SUM(AM311:AZ311)</f>
        <v>0</v>
      </c>
    </row>
    <row r="312" spans="1:53" ht="15" hidden="1" outlineLevel="1">
      <c r="B312" s="245" t="s">
        <v>407</v>
      </c>
      <c r="C312" s="242" t="s">
        <v>325</v>
      </c>
      <c r="D312" s="246"/>
      <c r="E312" s="246"/>
      <c r="F312" s="246"/>
      <c r="G312" s="246"/>
      <c r="H312" s="246"/>
      <c r="I312" s="246"/>
      <c r="J312" s="246"/>
      <c r="K312" s="246"/>
      <c r="L312" s="246"/>
      <c r="M312" s="246"/>
      <c r="N312" s="246"/>
      <c r="O312" s="246"/>
      <c r="P312" s="246"/>
      <c r="Q312" s="246"/>
      <c r="R312" s="246"/>
      <c r="S312" s="246"/>
      <c r="T312" s="246"/>
      <c r="U312" s="386"/>
      <c r="V312" s="246"/>
      <c r="W312" s="246"/>
      <c r="X312" s="246"/>
      <c r="Y312" s="246"/>
      <c r="Z312" s="246"/>
      <c r="AA312" s="246"/>
      <c r="AB312" s="246"/>
      <c r="AC312" s="246"/>
      <c r="AD312" s="246"/>
      <c r="AE312" s="246"/>
      <c r="AF312" s="246"/>
      <c r="AG312" s="246"/>
      <c r="AH312" s="246"/>
      <c r="AI312" s="246"/>
      <c r="AJ312" s="246"/>
      <c r="AK312" s="246"/>
      <c r="AL312" s="246"/>
      <c r="AM312" s="345">
        <f>AM311</f>
        <v>0</v>
      </c>
      <c r="AN312" s="345">
        <f>AN311</f>
        <v>0</v>
      </c>
      <c r="AO312" s="345">
        <f t="shared" ref="AO312:AZ312" si="105">AO311</f>
        <v>0</v>
      </c>
      <c r="AP312" s="345">
        <f t="shared" si="105"/>
        <v>0</v>
      </c>
      <c r="AQ312" s="345">
        <f t="shared" si="105"/>
        <v>0</v>
      </c>
      <c r="AR312" s="345">
        <f t="shared" si="105"/>
        <v>0</v>
      </c>
      <c r="AS312" s="345">
        <f t="shared" si="105"/>
        <v>0</v>
      </c>
      <c r="AT312" s="345">
        <f t="shared" si="105"/>
        <v>0</v>
      </c>
      <c r="AU312" s="345">
        <f t="shared" si="105"/>
        <v>0</v>
      </c>
      <c r="AV312" s="345">
        <f t="shared" si="105"/>
        <v>0</v>
      </c>
      <c r="AW312" s="345">
        <f t="shared" si="105"/>
        <v>0</v>
      </c>
      <c r="AX312" s="345">
        <f t="shared" si="105"/>
        <v>0</v>
      </c>
      <c r="AY312" s="345">
        <f t="shared" si="105"/>
        <v>0</v>
      </c>
      <c r="AZ312" s="345">
        <f t="shared" si="105"/>
        <v>0</v>
      </c>
      <c r="BA312" s="248"/>
    </row>
    <row r="313" spans="1:53" ht="15" hidden="1" outlineLevel="1">
      <c r="B313" s="245"/>
      <c r="C313" s="256"/>
      <c r="D313" s="255"/>
      <c r="E313" s="255"/>
      <c r="F313" s="255"/>
      <c r="G313" s="255"/>
      <c r="H313" s="255"/>
      <c r="I313" s="255"/>
      <c r="J313" s="255"/>
      <c r="K313" s="255"/>
      <c r="L313" s="255"/>
      <c r="M313" s="255"/>
      <c r="N313" s="255"/>
      <c r="O313" s="255"/>
      <c r="P313" s="255"/>
      <c r="Q313" s="255"/>
      <c r="R313" s="255"/>
      <c r="S313" s="255"/>
      <c r="T313" s="255"/>
      <c r="U313" s="242"/>
      <c r="V313" s="255"/>
      <c r="W313" s="255"/>
      <c r="X313" s="255"/>
      <c r="Y313" s="255"/>
      <c r="Z313" s="255"/>
      <c r="AA313" s="255"/>
      <c r="AB313" s="255"/>
      <c r="AC313" s="255"/>
      <c r="AD313" s="255"/>
      <c r="AE313" s="255"/>
      <c r="AF313" s="255"/>
      <c r="AG313" s="255"/>
      <c r="AH313" s="255"/>
      <c r="AI313" s="255"/>
      <c r="AJ313" s="255"/>
      <c r="AK313" s="255"/>
      <c r="AL313" s="255"/>
      <c r="AM313" s="346"/>
      <c r="AN313" s="346"/>
      <c r="AO313" s="346"/>
      <c r="AP313" s="346"/>
      <c r="AQ313" s="346"/>
      <c r="AR313" s="346"/>
      <c r="AS313" s="346"/>
      <c r="AT313" s="346"/>
      <c r="AU313" s="346"/>
      <c r="AV313" s="346"/>
      <c r="AW313" s="346"/>
      <c r="AX313" s="346"/>
      <c r="AY313" s="346"/>
      <c r="AZ313" s="346"/>
      <c r="BA313" s="257"/>
    </row>
    <row r="314" spans="1:53" ht="15" hidden="1" outlineLevel="1">
      <c r="A314" s="418">
        <v>7</v>
      </c>
      <c r="B314" s="245" t="s">
        <v>331</v>
      </c>
      <c r="C314" s="242" t="s">
        <v>323</v>
      </c>
      <c r="D314" s="246"/>
      <c r="E314" s="246"/>
      <c r="F314" s="246"/>
      <c r="G314" s="246"/>
      <c r="H314" s="246"/>
      <c r="I314" s="246"/>
      <c r="J314" s="246"/>
      <c r="K314" s="246"/>
      <c r="L314" s="246"/>
      <c r="M314" s="246"/>
      <c r="N314" s="246"/>
      <c r="O314" s="246"/>
      <c r="P314" s="246"/>
      <c r="Q314" s="246"/>
      <c r="R314" s="246"/>
      <c r="S314" s="246"/>
      <c r="T314" s="246"/>
      <c r="U314" s="242"/>
      <c r="V314" s="246"/>
      <c r="W314" s="246"/>
      <c r="X314" s="246"/>
      <c r="Y314" s="246"/>
      <c r="Z314" s="246"/>
      <c r="AA314" s="246"/>
      <c r="AB314" s="246"/>
      <c r="AC314" s="246"/>
      <c r="AD314" s="246"/>
      <c r="AE314" s="246"/>
      <c r="AF314" s="246"/>
      <c r="AG314" s="246"/>
      <c r="AH314" s="246"/>
      <c r="AI314" s="246"/>
      <c r="AJ314" s="246"/>
      <c r="AK314" s="246"/>
      <c r="AL314" s="246"/>
      <c r="AM314" s="344"/>
      <c r="AN314" s="344"/>
      <c r="AO314" s="344"/>
      <c r="AP314" s="344"/>
      <c r="AQ314" s="344"/>
      <c r="AR314" s="344"/>
      <c r="AS314" s="344"/>
      <c r="AT314" s="344"/>
      <c r="AU314" s="344"/>
      <c r="AV314" s="344"/>
      <c r="AW314" s="344"/>
      <c r="AX314" s="344"/>
      <c r="AY314" s="344"/>
      <c r="AZ314" s="344"/>
      <c r="BA314" s="247">
        <f>SUM(AM314:AZ314)</f>
        <v>0</v>
      </c>
    </row>
    <row r="315" spans="1:53" ht="15" hidden="1" outlineLevel="1">
      <c r="B315" s="245" t="s">
        <v>407</v>
      </c>
      <c r="C315" s="242" t="s">
        <v>325</v>
      </c>
      <c r="D315" s="246"/>
      <c r="E315" s="246"/>
      <c r="F315" s="246"/>
      <c r="G315" s="246"/>
      <c r="H315" s="246"/>
      <c r="I315" s="246"/>
      <c r="J315" s="246"/>
      <c r="K315" s="246"/>
      <c r="L315" s="246"/>
      <c r="M315" s="246"/>
      <c r="N315" s="246"/>
      <c r="O315" s="246"/>
      <c r="P315" s="246"/>
      <c r="Q315" s="246"/>
      <c r="R315" s="246"/>
      <c r="S315" s="246"/>
      <c r="T315" s="246"/>
      <c r="U315" s="242"/>
      <c r="V315" s="246"/>
      <c r="W315" s="246"/>
      <c r="X315" s="246"/>
      <c r="Y315" s="246"/>
      <c r="Z315" s="246"/>
      <c r="AA315" s="246"/>
      <c r="AB315" s="246"/>
      <c r="AC315" s="246"/>
      <c r="AD315" s="246"/>
      <c r="AE315" s="246"/>
      <c r="AF315" s="246"/>
      <c r="AG315" s="246"/>
      <c r="AH315" s="246"/>
      <c r="AI315" s="246"/>
      <c r="AJ315" s="246"/>
      <c r="AK315" s="246"/>
      <c r="AL315" s="246"/>
      <c r="AM315" s="345">
        <f>AM314</f>
        <v>0</v>
      </c>
      <c r="AN315" s="345">
        <f>AN314</f>
        <v>0</v>
      </c>
      <c r="AO315" s="345">
        <f t="shared" ref="AO315:AZ315" si="106">AO314</f>
        <v>0</v>
      </c>
      <c r="AP315" s="345">
        <f t="shared" si="106"/>
        <v>0</v>
      </c>
      <c r="AQ315" s="345">
        <f t="shared" si="106"/>
        <v>0</v>
      </c>
      <c r="AR315" s="345">
        <f t="shared" si="106"/>
        <v>0</v>
      </c>
      <c r="AS315" s="345">
        <f t="shared" si="106"/>
        <v>0</v>
      </c>
      <c r="AT315" s="345">
        <f t="shared" si="106"/>
        <v>0</v>
      </c>
      <c r="AU315" s="345">
        <f t="shared" si="106"/>
        <v>0</v>
      </c>
      <c r="AV315" s="345">
        <f t="shared" si="106"/>
        <v>0</v>
      </c>
      <c r="AW315" s="345">
        <f t="shared" si="106"/>
        <v>0</v>
      </c>
      <c r="AX315" s="345">
        <f t="shared" si="106"/>
        <v>0</v>
      </c>
      <c r="AY315" s="345">
        <f t="shared" si="106"/>
        <v>0</v>
      </c>
      <c r="AZ315" s="345">
        <f t="shared" si="106"/>
        <v>0</v>
      </c>
      <c r="BA315" s="248"/>
    </row>
    <row r="316" spans="1:53" ht="15" hidden="1" outlineLevel="1">
      <c r="B316" s="245"/>
      <c r="C316" s="256"/>
      <c r="D316" s="255"/>
      <c r="E316" s="255"/>
      <c r="F316" s="255"/>
      <c r="G316" s="255"/>
      <c r="H316" s="255"/>
      <c r="I316" s="255"/>
      <c r="J316" s="255"/>
      <c r="K316" s="255"/>
      <c r="L316" s="255"/>
      <c r="M316" s="255"/>
      <c r="N316" s="255"/>
      <c r="O316" s="255"/>
      <c r="P316" s="255"/>
      <c r="Q316" s="255"/>
      <c r="R316" s="255"/>
      <c r="S316" s="255"/>
      <c r="T316" s="255"/>
      <c r="U316" s="242"/>
      <c r="V316" s="255"/>
      <c r="W316" s="255"/>
      <c r="X316" s="255"/>
      <c r="Y316" s="255"/>
      <c r="Z316" s="255"/>
      <c r="AA316" s="255"/>
      <c r="AB316" s="255"/>
      <c r="AC316" s="255"/>
      <c r="AD316" s="255"/>
      <c r="AE316" s="255"/>
      <c r="AF316" s="255"/>
      <c r="AG316" s="255"/>
      <c r="AH316" s="255"/>
      <c r="AI316" s="255"/>
      <c r="AJ316" s="255"/>
      <c r="AK316" s="255"/>
      <c r="AL316" s="255"/>
      <c r="AM316" s="346"/>
      <c r="AN316" s="346"/>
      <c r="AO316" s="346"/>
      <c r="AP316" s="346"/>
      <c r="AQ316" s="346"/>
      <c r="AR316" s="346"/>
      <c r="AS316" s="346"/>
      <c r="AT316" s="346"/>
      <c r="AU316" s="346"/>
      <c r="AV316" s="346"/>
      <c r="AW316" s="346"/>
      <c r="AX316" s="346"/>
      <c r="AY316" s="346"/>
      <c r="AZ316" s="346"/>
      <c r="BA316" s="257"/>
    </row>
    <row r="317" spans="1:53" s="234" customFormat="1" ht="15" hidden="1" outlineLevel="1">
      <c r="A317" s="418">
        <v>8</v>
      </c>
      <c r="B317" s="245" t="s">
        <v>332</v>
      </c>
      <c r="C317" s="242" t="s">
        <v>323</v>
      </c>
      <c r="D317" s="246"/>
      <c r="E317" s="246"/>
      <c r="F317" s="246"/>
      <c r="G317" s="246"/>
      <c r="H317" s="246"/>
      <c r="I317" s="246"/>
      <c r="J317" s="246"/>
      <c r="K317" s="246"/>
      <c r="L317" s="246"/>
      <c r="M317" s="246"/>
      <c r="N317" s="246"/>
      <c r="O317" s="246"/>
      <c r="P317" s="246"/>
      <c r="Q317" s="246"/>
      <c r="R317" s="246"/>
      <c r="S317" s="246"/>
      <c r="T317" s="246"/>
      <c r="U317" s="242"/>
      <c r="V317" s="246"/>
      <c r="W317" s="246"/>
      <c r="X317" s="246"/>
      <c r="Y317" s="246"/>
      <c r="Z317" s="246"/>
      <c r="AA317" s="246"/>
      <c r="AB317" s="246"/>
      <c r="AC317" s="246"/>
      <c r="AD317" s="246"/>
      <c r="AE317" s="246"/>
      <c r="AF317" s="246"/>
      <c r="AG317" s="246"/>
      <c r="AH317" s="246"/>
      <c r="AI317" s="246"/>
      <c r="AJ317" s="246"/>
      <c r="AK317" s="246"/>
      <c r="AL317" s="246"/>
      <c r="AM317" s="344"/>
      <c r="AN317" s="344"/>
      <c r="AO317" s="344"/>
      <c r="AP317" s="344"/>
      <c r="AQ317" s="344"/>
      <c r="AR317" s="344"/>
      <c r="AS317" s="344"/>
      <c r="AT317" s="344"/>
      <c r="AU317" s="344"/>
      <c r="AV317" s="344"/>
      <c r="AW317" s="344"/>
      <c r="AX317" s="344"/>
      <c r="AY317" s="344"/>
      <c r="AZ317" s="344"/>
      <c r="BA317" s="247">
        <f>SUM(AM317:AZ317)</f>
        <v>0</v>
      </c>
    </row>
    <row r="318" spans="1:53" s="234" customFormat="1" ht="15" hidden="1" outlineLevel="1">
      <c r="A318" s="418"/>
      <c r="B318" s="245" t="s">
        <v>407</v>
      </c>
      <c r="C318" s="242" t="s">
        <v>325</v>
      </c>
      <c r="D318" s="246"/>
      <c r="E318" s="246"/>
      <c r="F318" s="246"/>
      <c r="G318" s="246"/>
      <c r="H318" s="246"/>
      <c r="I318" s="246"/>
      <c r="J318" s="246"/>
      <c r="K318" s="246"/>
      <c r="L318" s="246"/>
      <c r="M318" s="246"/>
      <c r="N318" s="246"/>
      <c r="O318" s="246"/>
      <c r="P318" s="246"/>
      <c r="Q318" s="246"/>
      <c r="R318" s="246"/>
      <c r="S318" s="246"/>
      <c r="T318" s="246"/>
      <c r="U318" s="242"/>
      <c r="V318" s="246"/>
      <c r="W318" s="246"/>
      <c r="X318" s="246"/>
      <c r="Y318" s="246"/>
      <c r="Z318" s="246"/>
      <c r="AA318" s="246"/>
      <c r="AB318" s="246"/>
      <c r="AC318" s="246"/>
      <c r="AD318" s="246"/>
      <c r="AE318" s="246"/>
      <c r="AF318" s="246"/>
      <c r="AG318" s="246"/>
      <c r="AH318" s="246"/>
      <c r="AI318" s="246"/>
      <c r="AJ318" s="246"/>
      <c r="AK318" s="246"/>
      <c r="AL318" s="246"/>
      <c r="AM318" s="345">
        <f>AM317</f>
        <v>0</v>
      </c>
      <c r="AN318" s="345">
        <f>AN317</f>
        <v>0</v>
      </c>
      <c r="AO318" s="345">
        <f t="shared" ref="AO318:AZ318" si="107">AO317</f>
        <v>0</v>
      </c>
      <c r="AP318" s="345">
        <f t="shared" si="107"/>
        <v>0</v>
      </c>
      <c r="AQ318" s="345">
        <f t="shared" si="107"/>
        <v>0</v>
      </c>
      <c r="AR318" s="345">
        <f t="shared" si="107"/>
        <v>0</v>
      </c>
      <c r="AS318" s="345">
        <f t="shared" si="107"/>
        <v>0</v>
      </c>
      <c r="AT318" s="345">
        <f t="shared" si="107"/>
        <v>0</v>
      </c>
      <c r="AU318" s="345">
        <f t="shared" si="107"/>
        <v>0</v>
      </c>
      <c r="AV318" s="345">
        <f t="shared" si="107"/>
        <v>0</v>
      </c>
      <c r="AW318" s="345">
        <f t="shared" si="107"/>
        <v>0</v>
      </c>
      <c r="AX318" s="345">
        <f t="shared" si="107"/>
        <v>0</v>
      </c>
      <c r="AY318" s="345">
        <f t="shared" si="107"/>
        <v>0</v>
      </c>
      <c r="AZ318" s="345">
        <f t="shared" si="107"/>
        <v>0</v>
      </c>
      <c r="BA318" s="248"/>
    </row>
    <row r="319" spans="1:53" s="234" customFormat="1" ht="15" hidden="1" outlineLevel="1">
      <c r="A319" s="418"/>
      <c r="B319" s="245"/>
      <c r="C319" s="256"/>
      <c r="D319" s="255"/>
      <c r="E319" s="255"/>
      <c r="F319" s="255"/>
      <c r="G319" s="255"/>
      <c r="H319" s="255"/>
      <c r="I319" s="255"/>
      <c r="J319" s="255"/>
      <c r="K319" s="255"/>
      <c r="L319" s="255"/>
      <c r="M319" s="255"/>
      <c r="N319" s="255"/>
      <c r="O319" s="255"/>
      <c r="P319" s="255"/>
      <c r="Q319" s="255"/>
      <c r="R319" s="255"/>
      <c r="S319" s="255"/>
      <c r="T319" s="255"/>
      <c r="U319" s="242"/>
      <c r="V319" s="255"/>
      <c r="W319" s="255"/>
      <c r="X319" s="255"/>
      <c r="Y319" s="255"/>
      <c r="Z319" s="255"/>
      <c r="AA319" s="255"/>
      <c r="AB319" s="255"/>
      <c r="AC319" s="255"/>
      <c r="AD319" s="255"/>
      <c r="AE319" s="255"/>
      <c r="AF319" s="255"/>
      <c r="AG319" s="255"/>
      <c r="AH319" s="255"/>
      <c r="AI319" s="255"/>
      <c r="AJ319" s="255"/>
      <c r="AK319" s="255"/>
      <c r="AL319" s="255"/>
      <c r="AM319" s="346"/>
      <c r="AN319" s="346"/>
      <c r="AO319" s="346"/>
      <c r="AP319" s="346"/>
      <c r="AQ319" s="346"/>
      <c r="AR319" s="346"/>
      <c r="AS319" s="346"/>
      <c r="AT319" s="346"/>
      <c r="AU319" s="346"/>
      <c r="AV319" s="346"/>
      <c r="AW319" s="346"/>
      <c r="AX319" s="346"/>
      <c r="AY319" s="346"/>
      <c r="AZ319" s="346"/>
      <c r="BA319" s="257"/>
    </row>
    <row r="320" spans="1:53" ht="15" hidden="1" outlineLevel="1">
      <c r="A320" s="418">
        <v>9</v>
      </c>
      <c r="B320" s="245" t="s">
        <v>333</v>
      </c>
      <c r="C320" s="242" t="s">
        <v>323</v>
      </c>
      <c r="D320" s="246"/>
      <c r="E320" s="246"/>
      <c r="F320" s="246"/>
      <c r="G320" s="246"/>
      <c r="H320" s="246"/>
      <c r="I320" s="246"/>
      <c r="J320" s="246"/>
      <c r="K320" s="246"/>
      <c r="L320" s="246"/>
      <c r="M320" s="246"/>
      <c r="N320" s="246"/>
      <c r="O320" s="246"/>
      <c r="P320" s="246"/>
      <c r="Q320" s="246"/>
      <c r="R320" s="246"/>
      <c r="S320" s="246"/>
      <c r="T320" s="246"/>
      <c r="U320" s="242"/>
      <c r="V320" s="246"/>
      <c r="W320" s="246"/>
      <c r="X320" s="246"/>
      <c r="Y320" s="246"/>
      <c r="Z320" s="246"/>
      <c r="AA320" s="246"/>
      <c r="AB320" s="246"/>
      <c r="AC320" s="246"/>
      <c r="AD320" s="246"/>
      <c r="AE320" s="246"/>
      <c r="AF320" s="246"/>
      <c r="AG320" s="246"/>
      <c r="AH320" s="246"/>
      <c r="AI320" s="246"/>
      <c r="AJ320" s="246"/>
      <c r="AK320" s="246"/>
      <c r="AL320" s="246"/>
      <c r="AM320" s="344"/>
      <c r="AN320" s="344"/>
      <c r="AO320" s="344"/>
      <c r="AP320" s="344"/>
      <c r="AQ320" s="344"/>
      <c r="AR320" s="344"/>
      <c r="AS320" s="344"/>
      <c r="AT320" s="344"/>
      <c r="AU320" s="344"/>
      <c r="AV320" s="344"/>
      <c r="AW320" s="344"/>
      <c r="AX320" s="344"/>
      <c r="AY320" s="344"/>
      <c r="AZ320" s="344"/>
      <c r="BA320" s="247">
        <f>SUM(AM320:AZ320)</f>
        <v>0</v>
      </c>
    </row>
    <row r="321" spans="1:53" ht="15" hidden="1" outlineLevel="1">
      <c r="B321" s="245" t="s">
        <v>407</v>
      </c>
      <c r="C321" s="242" t="s">
        <v>325</v>
      </c>
      <c r="D321" s="246"/>
      <c r="E321" s="246"/>
      <c r="F321" s="246"/>
      <c r="G321" s="246"/>
      <c r="H321" s="246"/>
      <c r="I321" s="246"/>
      <c r="J321" s="246"/>
      <c r="K321" s="246"/>
      <c r="L321" s="246"/>
      <c r="M321" s="246"/>
      <c r="N321" s="246"/>
      <c r="O321" s="246"/>
      <c r="P321" s="246"/>
      <c r="Q321" s="246"/>
      <c r="R321" s="246"/>
      <c r="S321" s="246"/>
      <c r="T321" s="246"/>
      <c r="U321" s="242"/>
      <c r="V321" s="246"/>
      <c r="W321" s="246"/>
      <c r="X321" s="246"/>
      <c r="Y321" s="246"/>
      <c r="Z321" s="246"/>
      <c r="AA321" s="246"/>
      <c r="AB321" s="246"/>
      <c r="AC321" s="246"/>
      <c r="AD321" s="246"/>
      <c r="AE321" s="246"/>
      <c r="AF321" s="246"/>
      <c r="AG321" s="246"/>
      <c r="AH321" s="246"/>
      <c r="AI321" s="246"/>
      <c r="AJ321" s="246"/>
      <c r="AK321" s="246"/>
      <c r="AL321" s="246"/>
      <c r="AM321" s="345">
        <f>AM320</f>
        <v>0</v>
      </c>
      <c r="AN321" s="345">
        <f>AN320</f>
        <v>0</v>
      </c>
      <c r="AO321" s="345">
        <f t="shared" ref="AO321:AZ321" si="108">AO320</f>
        <v>0</v>
      </c>
      <c r="AP321" s="345">
        <f t="shared" si="108"/>
        <v>0</v>
      </c>
      <c r="AQ321" s="345">
        <f t="shared" si="108"/>
        <v>0</v>
      </c>
      <c r="AR321" s="345">
        <f t="shared" si="108"/>
        <v>0</v>
      </c>
      <c r="AS321" s="345">
        <f t="shared" si="108"/>
        <v>0</v>
      </c>
      <c r="AT321" s="345">
        <f t="shared" si="108"/>
        <v>0</v>
      </c>
      <c r="AU321" s="345">
        <f t="shared" si="108"/>
        <v>0</v>
      </c>
      <c r="AV321" s="345">
        <f t="shared" si="108"/>
        <v>0</v>
      </c>
      <c r="AW321" s="345">
        <f t="shared" si="108"/>
        <v>0</v>
      </c>
      <c r="AX321" s="345">
        <f t="shared" si="108"/>
        <v>0</v>
      </c>
      <c r="AY321" s="345">
        <f t="shared" si="108"/>
        <v>0</v>
      </c>
      <c r="AZ321" s="345">
        <f t="shared" si="108"/>
        <v>0</v>
      </c>
      <c r="BA321" s="248"/>
    </row>
    <row r="322" spans="1:53" ht="15" hidden="1" outlineLevel="1">
      <c r="B322" s="258"/>
      <c r="C322" s="259"/>
      <c r="D322" s="242"/>
      <c r="E322" s="242"/>
      <c r="F322" s="242"/>
      <c r="G322" s="242"/>
      <c r="H322" s="242"/>
      <c r="I322" s="242"/>
      <c r="J322" s="242"/>
      <c r="K322" s="242"/>
      <c r="L322" s="242"/>
      <c r="M322" s="242"/>
      <c r="N322" s="242"/>
      <c r="O322" s="242"/>
      <c r="P322" s="242"/>
      <c r="Q322" s="242"/>
      <c r="R322" s="242"/>
      <c r="S322" s="242"/>
      <c r="T322" s="242"/>
      <c r="U322" s="242"/>
      <c r="V322" s="242"/>
      <c r="W322" s="242"/>
      <c r="X322" s="242"/>
      <c r="Y322" s="242"/>
      <c r="Z322" s="242"/>
      <c r="AA322" s="242"/>
      <c r="AB322" s="242"/>
      <c r="AC322" s="242"/>
      <c r="AD322" s="242"/>
      <c r="AE322" s="242"/>
      <c r="AF322" s="242"/>
      <c r="AG322" s="242"/>
      <c r="AH322" s="242"/>
      <c r="AI322" s="242"/>
      <c r="AJ322" s="242"/>
      <c r="AK322" s="242"/>
      <c r="AL322" s="242"/>
      <c r="AM322" s="346"/>
      <c r="AN322" s="346"/>
      <c r="AO322" s="346"/>
      <c r="AP322" s="346"/>
      <c r="AQ322" s="346"/>
      <c r="AR322" s="346"/>
      <c r="AS322" s="346"/>
      <c r="AT322" s="346"/>
      <c r="AU322" s="346"/>
      <c r="AV322" s="346"/>
      <c r="AW322" s="346"/>
      <c r="AX322" s="346"/>
      <c r="AY322" s="346"/>
      <c r="AZ322" s="346"/>
      <c r="BA322" s="257"/>
    </row>
    <row r="323" spans="1:53" ht="15.6" hidden="1" outlineLevel="1">
      <c r="A323" s="419"/>
      <c r="B323" s="239" t="s">
        <v>334</v>
      </c>
      <c r="C323" s="240"/>
      <c r="D323" s="240"/>
      <c r="E323" s="240"/>
      <c r="F323" s="240"/>
      <c r="G323" s="240"/>
      <c r="H323" s="240"/>
      <c r="I323" s="240"/>
      <c r="J323" s="240"/>
      <c r="K323" s="240"/>
      <c r="L323" s="240"/>
      <c r="M323" s="240"/>
      <c r="N323" s="240"/>
      <c r="O323" s="240"/>
      <c r="P323" s="240"/>
      <c r="Q323" s="240"/>
      <c r="R323" s="240"/>
      <c r="S323" s="240"/>
      <c r="T323" s="240"/>
      <c r="U323" s="242"/>
      <c r="V323" s="240"/>
      <c r="W323" s="240"/>
      <c r="X323" s="240"/>
      <c r="Y323" s="240"/>
      <c r="Z323" s="240"/>
      <c r="AA323" s="240"/>
      <c r="AB323" s="240"/>
      <c r="AC323" s="240"/>
      <c r="AD323" s="240"/>
      <c r="AE323" s="240"/>
      <c r="AF323" s="240"/>
      <c r="AG323" s="240"/>
      <c r="AH323" s="240"/>
      <c r="AI323" s="240"/>
      <c r="AJ323" s="240"/>
      <c r="AK323" s="240"/>
      <c r="AL323" s="240"/>
      <c r="AM323" s="348"/>
      <c r="AN323" s="348"/>
      <c r="AO323" s="348"/>
      <c r="AP323" s="348"/>
      <c r="AQ323" s="348"/>
      <c r="AR323" s="348"/>
      <c r="AS323" s="348"/>
      <c r="AT323" s="348"/>
      <c r="AU323" s="348"/>
      <c r="AV323" s="348"/>
      <c r="AW323" s="348"/>
      <c r="AX323" s="348"/>
      <c r="AY323" s="348"/>
      <c r="AZ323" s="348"/>
      <c r="BA323" s="243"/>
    </row>
    <row r="324" spans="1:53" ht="15" hidden="1" outlineLevel="1">
      <c r="A324" s="418">
        <v>10</v>
      </c>
      <c r="B324" s="260" t="s">
        <v>335</v>
      </c>
      <c r="C324" s="242" t="s">
        <v>323</v>
      </c>
      <c r="D324" s="246"/>
      <c r="E324" s="246"/>
      <c r="F324" s="246"/>
      <c r="G324" s="246"/>
      <c r="H324" s="246"/>
      <c r="I324" s="246"/>
      <c r="J324" s="246"/>
      <c r="K324" s="246"/>
      <c r="L324" s="246"/>
      <c r="M324" s="246"/>
      <c r="N324" s="246"/>
      <c r="O324" s="246"/>
      <c r="P324" s="246"/>
      <c r="Q324" s="246"/>
      <c r="R324" s="246"/>
      <c r="S324" s="246"/>
      <c r="T324" s="246"/>
      <c r="U324" s="246">
        <v>12</v>
      </c>
      <c r="V324" s="246"/>
      <c r="W324" s="246"/>
      <c r="X324" s="246"/>
      <c r="Y324" s="246"/>
      <c r="Z324" s="246"/>
      <c r="AA324" s="246"/>
      <c r="AB324" s="246"/>
      <c r="AC324" s="246"/>
      <c r="AD324" s="246"/>
      <c r="AE324" s="246"/>
      <c r="AF324" s="246"/>
      <c r="AG324" s="246"/>
      <c r="AH324" s="246"/>
      <c r="AI324" s="246"/>
      <c r="AJ324" s="246"/>
      <c r="AK324" s="246"/>
      <c r="AL324" s="246"/>
      <c r="AM324" s="349"/>
      <c r="AN324" s="412"/>
      <c r="AO324" s="412"/>
      <c r="AP324" s="412"/>
      <c r="AQ324" s="349"/>
      <c r="AR324" s="349"/>
      <c r="AS324" s="349"/>
      <c r="AT324" s="349"/>
      <c r="AU324" s="349"/>
      <c r="AV324" s="349"/>
      <c r="AW324" s="349"/>
      <c r="AX324" s="349"/>
      <c r="AY324" s="349"/>
      <c r="AZ324" s="349"/>
      <c r="BA324" s="247">
        <f>SUM(AM324:AZ324)</f>
        <v>0</v>
      </c>
    </row>
    <row r="325" spans="1:53" ht="15" hidden="1" outlineLevel="1">
      <c r="B325" s="245" t="s">
        <v>407</v>
      </c>
      <c r="C325" s="242" t="s">
        <v>325</v>
      </c>
      <c r="D325" s="246"/>
      <c r="E325" s="246"/>
      <c r="F325" s="246"/>
      <c r="G325" s="246"/>
      <c r="H325" s="246"/>
      <c r="I325" s="246"/>
      <c r="J325" s="246"/>
      <c r="K325" s="246"/>
      <c r="L325" s="246"/>
      <c r="M325" s="246"/>
      <c r="N325" s="246"/>
      <c r="O325" s="246"/>
      <c r="P325" s="246"/>
      <c r="Q325" s="246"/>
      <c r="R325" s="246"/>
      <c r="S325" s="246"/>
      <c r="T325" s="246"/>
      <c r="U325" s="246">
        <f>U324</f>
        <v>12</v>
      </c>
      <c r="V325" s="246"/>
      <c r="W325" s="246"/>
      <c r="X325" s="246"/>
      <c r="Y325" s="246"/>
      <c r="Z325" s="246"/>
      <c r="AA325" s="246"/>
      <c r="AB325" s="246"/>
      <c r="AC325" s="246"/>
      <c r="AD325" s="246"/>
      <c r="AE325" s="246"/>
      <c r="AF325" s="246"/>
      <c r="AG325" s="246"/>
      <c r="AH325" s="246"/>
      <c r="AI325" s="246"/>
      <c r="AJ325" s="246"/>
      <c r="AK325" s="246"/>
      <c r="AL325" s="246"/>
      <c r="AM325" s="345">
        <f>AM324</f>
        <v>0</v>
      </c>
      <c r="AN325" s="345">
        <f>AN324</f>
        <v>0</v>
      </c>
      <c r="AO325" s="345">
        <f t="shared" ref="AO325:AZ325" si="109">AO324</f>
        <v>0</v>
      </c>
      <c r="AP325" s="345">
        <f t="shared" si="109"/>
        <v>0</v>
      </c>
      <c r="AQ325" s="345">
        <f t="shared" si="109"/>
        <v>0</v>
      </c>
      <c r="AR325" s="345">
        <f t="shared" si="109"/>
        <v>0</v>
      </c>
      <c r="AS325" s="345">
        <f t="shared" si="109"/>
        <v>0</v>
      </c>
      <c r="AT325" s="345">
        <f t="shared" si="109"/>
        <v>0</v>
      </c>
      <c r="AU325" s="345">
        <f t="shared" si="109"/>
        <v>0</v>
      </c>
      <c r="AV325" s="345">
        <f t="shared" si="109"/>
        <v>0</v>
      </c>
      <c r="AW325" s="345">
        <f t="shared" si="109"/>
        <v>0</v>
      </c>
      <c r="AX325" s="345">
        <f t="shared" si="109"/>
        <v>0</v>
      </c>
      <c r="AY325" s="345">
        <f t="shared" si="109"/>
        <v>0</v>
      </c>
      <c r="AZ325" s="345">
        <f t="shared" si="109"/>
        <v>0</v>
      </c>
      <c r="BA325" s="261"/>
    </row>
    <row r="326" spans="1:53" ht="15" hidden="1" outlineLevel="1">
      <c r="B326" s="260"/>
      <c r="C326" s="262"/>
      <c r="D326" s="242"/>
      <c r="E326" s="242"/>
      <c r="F326" s="242"/>
      <c r="G326" s="242"/>
      <c r="H326" s="242"/>
      <c r="I326" s="242"/>
      <c r="J326" s="242"/>
      <c r="K326" s="242"/>
      <c r="L326" s="242"/>
      <c r="M326" s="242"/>
      <c r="N326" s="242"/>
      <c r="O326" s="242"/>
      <c r="P326" s="242"/>
      <c r="Q326" s="242"/>
      <c r="R326" s="242"/>
      <c r="S326" s="242"/>
      <c r="T326" s="242"/>
      <c r="U326" s="242"/>
      <c r="V326" s="242"/>
      <c r="W326" s="242"/>
      <c r="X326" s="242"/>
      <c r="Y326" s="242"/>
      <c r="Z326" s="242"/>
      <c r="AA326" s="242"/>
      <c r="AB326" s="242"/>
      <c r="AC326" s="242"/>
      <c r="AD326" s="242"/>
      <c r="AE326" s="242"/>
      <c r="AF326" s="242"/>
      <c r="AG326" s="242"/>
      <c r="AH326" s="242"/>
      <c r="AI326" s="242"/>
      <c r="AJ326" s="242"/>
      <c r="AK326" s="242"/>
      <c r="AL326" s="242"/>
      <c r="AM326" s="350"/>
      <c r="AN326" s="350"/>
      <c r="AO326" s="350"/>
      <c r="AP326" s="350"/>
      <c r="AQ326" s="350"/>
      <c r="AR326" s="350"/>
      <c r="AS326" s="350"/>
      <c r="AT326" s="350"/>
      <c r="AU326" s="350"/>
      <c r="AV326" s="350"/>
      <c r="AW326" s="350"/>
      <c r="AX326" s="350"/>
      <c r="AY326" s="350"/>
      <c r="AZ326" s="350"/>
      <c r="BA326" s="263"/>
    </row>
    <row r="327" spans="1:53" ht="15" hidden="1" outlineLevel="1">
      <c r="A327" s="418">
        <v>11</v>
      </c>
      <c r="B327" s="264" t="s">
        <v>336</v>
      </c>
      <c r="C327" s="242" t="s">
        <v>323</v>
      </c>
      <c r="D327" s="246"/>
      <c r="E327" s="246"/>
      <c r="F327" s="246"/>
      <c r="G327" s="246"/>
      <c r="H327" s="246"/>
      <c r="I327" s="246"/>
      <c r="J327" s="246"/>
      <c r="K327" s="246"/>
      <c r="L327" s="246"/>
      <c r="M327" s="246"/>
      <c r="N327" s="246"/>
      <c r="O327" s="246"/>
      <c r="P327" s="246"/>
      <c r="Q327" s="246"/>
      <c r="R327" s="246"/>
      <c r="S327" s="246"/>
      <c r="T327" s="246"/>
      <c r="U327" s="246">
        <v>12</v>
      </c>
      <c r="V327" s="246"/>
      <c r="W327" s="246"/>
      <c r="X327" s="246"/>
      <c r="Y327" s="246"/>
      <c r="Z327" s="246"/>
      <c r="AA327" s="246"/>
      <c r="AB327" s="246"/>
      <c r="AC327" s="246"/>
      <c r="AD327" s="246"/>
      <c r="AE327" s="246"/>
      <c r="AF327" s="246"/>
      <c r="AG327" s="246"/>
      <c r="AH327" s="246"/>
      <c r="AI327" s="246"/>
      <c r="AJ327" s="246"/>
      <c r="AK327" s="246"/>
      <c r="AL327" s="246"/>
      <c r="AM327" s="349"/>
      <c r="AN327" s="412"/>
      <c r="AO327" s="349"/>
      <c r="AP327" s="349"/>
      <c r="AQ327" s="349"/>
      <c r="AR327" s="349"/>
      <c r="AS327" s="349"/>
      <c r="AT327" s="349"/>
      <c r="AU327" s="349"/>
      <c r="AV327" s="349"/>
      <c r="AW327" s="349"/>
      <c r="AX327" s="349"/>
      <c r="AY327" s="349"/>
      <c r="AZ327" s="349"/>
      <c r="BA327" s="247">
        <f>SUM(AM327:AZ327)</f>
        <v>0</v>
      </c>
    </row>
    <row r="328" spans="1:53" ht="15" hidden="1" outlineLevel="1">
      <c r="B328" s="245" t="s">
        <v>407</v>
      </c>
      <c r="C328" s="242" t="s">
        <v>325</v>
      </c>
      <c r="D328" s="246"/>
      <c r="E328" s="246"/>
      <c r="F328" s="246"/>
      <c r="G328" s="246"/>
      <c r="H328" s="246"/>
      <c r="I328" s="246"/>
      <c r="J328" s="246"/>
      <c r="K328" s="246"/>
      <c r="L328" s="246"/>
      <c r="M328" s="246"/>
      <c r="N328" s="246"/>
      <c r="O328" s="246"/>
      <c r="P328" s="246"/>
      <c r="Q328" s="246"/>
      <c r="R328" s="246"/>
      <c r="S328" s="246"/>
      <c r="T328" s="246"/>
      <c r="U328" s="246">
        <f>U327</f>
        <v>12</v>
      </c>
      <c r="V328" s="246"/>
      <c r="W328" s="246"/>
      <c r="X328" s="246"/>
      <c r="Y328" s="246"/>
      <c r="Z328" s="246"/>
      <c r="AA328" s="246"/>
      <c r="AB328" s="246"/>
      <c r="AC328" s="246"/>
      <c r="AD328" s="246"/>
      <c r="AE328" s="246"/>
      <c r="AF328" s="246"/>
      <c r="AG328" s="246"/>
      <c r="AH328" s="246"/>
      <c r="AI328" s="246"/>
      <c r="AJ328" s="246"/>
      <c r="AK328" s="246"/>
      <c r="AL328" s="246"/>
      <c r="AM328" s="345">
        <f>AM327</f>
        <v>0</v>
      </c>
      <c r="AN328" s="345">
        <f>AN327</f>
        <v>0</v>
      </c>
      <c r="AO328" s="345">
        <f t="shared" ref="AO328:AZ328" si="110">AO327</f>
        <v>0</v>
      </c>
      <c r="AP328" s="345">
        <f t="shared" si="110"/>
        <v>0</v>
      </c>
      <c r="AQ328" s="345">
        <f t="shared" si="110"/>
        <v>0</v>
      </c>
      <c r="AR328" s="345">
        <f t="shared" si="110"/>
        <v>0</v>
      </c>
      <c r="AS328" s="345">
        <f t="shared" si="110"/>
        <v>0</v>
      </c>
      <c r="AT328" s="345">
        <f t="shared" si="110"/>
        <v>0</v>
      </c>
      <c r="AU328" s="345">
        <f t="shared" si="110"/>
        <v>0</v>
      </c>
      <c r="AV328" s="345">
        <f t="shared" si="110"/>
        <v>0</v>
      </c>
      <c r="AW328" s="345">
        <f t="shared" si="110"/>
        <v>0</v>
      </c>
      <c r="AX328" s="345">
        <f t="shared" si="110"/>
        <v>0</v>
      </c>
      <c r="AY328" s="345">
        <f t="shared" si="110"/>
        <v>0</v>
      </c>
      <c r="AZ328" s="345">
        <f t="shared" si="110"/>
        <v>0</v>
      </c>
      <c r="BA328" s="261"/>
    </row>
    <row r="329" spans="1:53" ht="15" hidden="1" outlineLevel="1">
      <c r="B329" s="264"/>
      <c r="C329" s="262"/>
      <c r="D329" s="242"/>
      <c r="E329" s="242"/>
      <c r="F329" s="242"/>
      <c r="G329" s="242"/>
      <c r="H329" s="242"/>
      <c r="I329" s="242"/>
      <c r="J329" s="242"/>
      <c r="K329" s="242"/>
      <c r="L329" s="242"/>
      <c r="M329" s="242"/>
      <c r="N329" s="242"/>
      <c r="O329" s="242"/>
      <c r="P329" s="242"/>
      <c r="Q329" s="242"/>
      <c r="R329" s="242"/>
      <c r="S329" s="242"/>
      <c r="T329" s="242"/>
      <c r="U329" s="242"/>
      <c r="V329" s="242"/>
      <c r="W329" s="242"/>
      <c r="X329" s="242"/>
      <c r="Y329" s="242"/>
      <c r="Z329" s="242"/>
      <c r="AA329" s="242"/>
      <c r="AB329" s="242"/>
      <c r="AC329" s="242"/>
      <c r="AD329" s="242"/>
      <c r="AE329" s="242"/>
      <c r="AF329" s="242"/>
      <c r="AG329" s="242"/>
      <c r="AH329" s="242"/>
      <c r="AI329" s="242"/>
      <c r="AJ329" s="242"/>
      <c r="AK329" s="242"/>
      <c r="AL329" s="242"/>
      <c r="AM329" s="350"/>
      <c r="AN329" s="351"/>
      <c r="AO329" s="350"/>
      <c r="AP329" s="350"/>
      <c r="AQ329" s="350"/>
      <c r="AR329" s="350"/>
      <c r="AS329" s="350"/>
      <c r="AT329" s="350"/>
      <c r="AU329" s="350"/>
      <c r="AV329" s="350"/>
      <c r="AW329" s="350"/>
      <c r="AX329" s="350"/>
      <c r="AY329" s="350"/>
      <c r="AZ329" s="350"/>
      <c r="BA329" s="263"/>
    </row>
    <row r="330" spans="1:53" ht="15" hidden="1" outlineLevel="1">
      <c r="A330" s="418">
        <v>12</v>
      </c>
      <c r="B330" s="264" t="s">
        <v>337</v>
      </c>
      <c r="C330" s="242" t="s">
        <v>323</v>
      </c>
      <c r="D330" s="246"/>
      <c r="E330" s="246"/>
      <c r="F330" s="246"/>
      <c r="G330" s="246"/>
      <c r="H330" s="246"/>
      <c r="I330" s="246"/>
      <c r="J330" s="246"/>
      <c r="K330" s="246"/>
      <c r="L330" s="246"/>
      <c r="M330" s="246"/>
      <c r="N330" s="246"/>
      <c r="O330" s="246"/>
      <c r="P330" s="246"/>
      <c r="Q330" s="246"/>
      <c r="R330" s="246"/>
      <c r="S330" s="246"/>
      <c r="T330" s="246"/>
      <c r="U330" s="246">
        <v>3</v>
      </c>
      <c r="V330" s="246"/>
      <c r="W330" s="246"/>
      <c r="X330" s="246"/>
      <c r="Y330" s="246"/>
      <c r="Z330" s="246"/>
      <c r="AA330" s="246"/>
      <c r="AB330" s="246"/>
      <c r="AC330" s="246"/>
      <c r="AD330" s="246"/>
      <c r="AE330" s="246"/>
      <c r="AF330" s="246"/>
      <c r="AG330" s="246"/>
      <c r="AH330" s="246"/>
      <c r="AI330" s="246"/>
      <c r="AJ330" s="246"/>
      <c r="AK330" s="246"/>
      <c r="AL330" s="246"/>
      <c r="AM330" s="349"/>
      <c r="AN330" s="349"/>
      <c r="AO330" s="349"/>
      <c r="AP330" s="349"/>
      <c r="AQ330" s="349"/>
      <c r="AR330" s="349"/>
      <c r="AS330" s="349"/>
      <c r="AT330" s="349"/>
      <c r="AU330" s="349"/>
      <c r="AV330" s="349"/>
      <c r="AW330" s="349"/>
      <c r="AX330" s="349"/>
      <c r="AY330" s="349"/>
      <c r="AZ330" s="349"/>
      <c r="BA330" s="247">
        <f>SUM(AM330:AZ330)</f>
        <v>0</v>
      </c>
    </row>
    <row r="331" spans="1:53" ht="15" hidden="1" outlineLevel="1">
      <c r="B331" s="245" t="s">
        <v>407</v>
      </c>
      <c r="C331" s="242" t="s">
        <v>325</v>
      </c>
      <c r="D331" s="246"/>
      <c r="E331" s="246"/>
      <c r="F331" s="246"/>
      <c r="G331" s="246"/>
      <c r="H331" s="246"/>
      <c r="I331" s="246"/>
      <c r="J331" s="246"/>
      <c r="K331" s="246"/>
      <c r="L331" s="246"/>
      <c r="M331" s="246"/>
      <c r="N331" s="246"/>
      <c r="O331" s="246"/>
      <c r="P331" s="246"/>
      <c r="Q331" s="246"/>
      <c r="R331" s="246"/>
      <c r="S331" s="246"/>
      <c r="T331" s="246"/>
      <c r="U331" s="246">
        <f>U330</f>
        <v>3</v>
      </c>
      <c r="V331" s="246"/>
      <c r="W331" s="246"/>
      <c r="X331" s="246"/>
      <c r="Y331" s="246"/>
      <c r="Z331" s="246"/>
      <c r="AA331" s="246"/>
      <c r="AB331" s="246"/>
      <c r="AC331" s="246"/>
      <c r="AD331" s="246"/>
      <c r="AE331" s="246"/>
      <c r="AF331" s="246"/>
      <c r="AG331" s="246"/>
      <c r="AH331" s="246"/>
      <c r="AI331" s="246"/>
      <c r="AJ331" s="246"/>
      <c r="AK331" s="246"/>
      <c r="AL331" s="246"/>
      <c r="AM331" s="345">
        <f>AM330</f>
        <v>0</v>
      </c>
      <c r="AN331" s="345">
        <f>AN330</f>
        <v>0</v>
      </c>
      <c r="AO331" s="345">
        <f t="shared" ref="AO331:AZ331" si="111">AO330</f>
        <v>0</v>
      </c>
      <c r="AP331" s="345">
        <f t="shared" si="111"/>
        <v>0</v>
      </c>
      <c r="AQ331" s="345">
        <f t="shared" si="111"/>
        <v>0</v>
      </c>
      <c r="AR331" s="345">
        <f t="shared" si="111"/>
        <v>0</v>
      </c>
      <c r="AS331" s="345">
        <f t="shared" si="111"/>
        <v>0</v>
      </c>
      <c r="AT331" s="345">
        <f t="shared" si="111"/>
        <v>0</v>
      </c>
      <c r="AU331" s="345">
        <f t="shared" si="111"/>
        <v>0</v>
      </c>
      <c r="AV331" s="345">
        <f t="shared" si="111"/>
        <v>0</v>
      </c>
      <c r="AW331" s="345">
        <f t="shared" si="111"/>
        <v>0</v>
      </c>
      <c r="AX331" s="345">
        <f t="shared" si="111"/>
        <v>0</v>
      </c>
      <c r="AY331" s="345">
        <f t="shared" si="111"/>
        <v>0</v>
      </c>
      <c r="AZ331" s="345">
        <f t="shared" si="111"/>
        <v>0</v>
      </c>
      <c r="BA331" s="261"/>
    </row>
    <row r="332" spans="1:53" ht="15" hidden="1" outlineLevel="1">
      <c r="B332" s="264"/>
      <c r="C332" s="262"/>
      <c r="D332" s="266"/>
      <c r="E332" s="266"/>
      <c r="F332" s="266"/>
      <c r="G332" s="266"/>
      <c r="H332" s="266"/>
      <c r="I332" s="266"/>
      <c r="J332" s="266"/>
      <c r="K332" s="266"/>
      <c r="L332" s="266"/>
      <c r="M332" s="266"/>
      <c r="N332" s="266"/>
      <c r="O332" s="266"/>
      <c r="P332" s="266"/>
      <c r="Q332" s="266"/>
      <c r="R332" s="266"/>
      <c r="S332" s="266"/>
      <c r="T332" s="266"/>
      <c r="U332" s="242"/>
      <c r="V332" s="266"/>
      <c r="W332" s="266"/>
      <c r="X332" s="266"/>
      <c r="Y332" s="266"/>
      <c r="Z332" s="266"/>
      <c r="AA332" s="266"/>
      <c r="AB332" s="266"/>
      <c r="AC332" s="266"/>
      <c r="AD332" s="266"/>
      <c r="AE332" s="266"/>
      <c r="AF332" s="266"/>
      <c r="AG332" s="266"/>
      <c r="AH332" s="266"/>
      <c r="AI332" s="266"/>
      <c r="AJ332" s="266"/>
      <c r="AK332" s="266"/>
      <c r="AL332" s="266"/>
      <c r="AM332" s="350"/>
      <c r="AN332" s="351"/>
      <c r="AO332" s="350"/>
      <c r="AP332" s="350"/>
      <c r="AQ332" s="350"/>
      <c r="AR332" s="350"/>
      <c r="AS332" s="350"/>
      <c r="AT332" s="350"/>
      <c r="AU332" s="350"/>
      <c r="AV332" s="350"/>
      <c r="AW332" s="350"/>
      <c r="AX332" s="350"/>
      <c r="AY332" s="350"/>
      <c r="AZ332" s="350"/>
      <c r="BA332" s="263"/>
    </row>
    <row r="333" spans="1:53" ht="15" hidden="1" outlineLevel="1">
      <c r="A333" s="418">
        <v>13</v>
      </c>
      <c r="B333" s="264" t="s">
        <v>338</v>
      </c>
      <c r="C333" s="242" t="s">
        <v>323</v>
      </c>
      <c r="D333" s="246"/>
      <c r="E333" s="246"/>
      <c r="F333" s="246"/>
      <c r="G333" s="246"/>
      <c r="H333" s="246"/>
      <c r="I333" s="246"/>
      <c r="J333" s="246"/>
      <c r="K333" s="246"/>
      <c r="L333" s="246"/>
      <c r="M333" s="246"/>
      <c r="N333" s="246"/>
      <c r="O333" s="246"/>
      <c r="P333" s="246"/>
      <c r="Q333" s="246"/>
      <c r="R333" s="246"/>
      <c r="S333" s="246"/>
      <c r="T333" s="246"/>
      <c r="U333" s="246">
        <v>12</v>
      </c>
      <c r="V333" s="246"/>
      <c r="W333" s="246"/>
      <c r="X333" s="246"/>
      <c r="Y333" s="246"/>
      <c r="Z333" s="246"/>
      <c r="AA333" s="246"/>
      <c r="AB333" s="246"/>
      <c r="AC333" s="246"/>
      <c r="AD333" s="246"/>
      <c r="AE333" s="246"/>
      <c r="AF333" s="246"/>
      <c r="AG333" s="246"/>
      <c r="AH333" s="246"/>
      <c r="AI333" s="246"/>
      <c r="AJ333" s="246"/>
      <c r="AK333" s="246"/>
      <c r="AL333" s="246"/>
      <c r="AM333" s="349"/>
      <c r="AN333" s="349"/>
      <c r="AO333" s="349"/>
      <c r="AP333" s="349"/>
      <c r="AQ333" s="349"/>
      <c r="AR333" s="349"/>
      <c r="AS333" s="349"/>
      <c r="AT333" s="349"/>
      <c r="AU333" s="349"/>
      <c r="AV333" s="349"/>
      <c r="AW333" s="349"/>
      <c r="AX333" s="349"/>
      <c r="AY333" s="349"/>
      <c r="AZ333" s="349"/>
      <c r="BA333" s="247">
        <f>SUM(AM333:AZ333)</f>
        <v>0</v>
      </c>
    </row>
    <row r="334" spans="1:53" ht="15" hidden="1" outlineLevel="1">
      <c r="B334" s="245" t="s">
        <v>407</v>
      </c>
      <c r="C334" s="242" t="s">
        <v>325</v>
      </c>
      <c r="D334" s="246"/>
      <c r="E334" s="246"/>
      <c r="F334" s="246"/>
      <c r="G334" s="246"/>
      <c r="H334" s="246"/>
      <c r="I334" s="246"/>
      <c r="J334" s="246"/>
      <c r="K334" s="246"/>
      <c r="L334" s="246"/>
      <c r="M334" s="246"/>
      <c r="N334" s="246"/>
      <c r="O334" s="246"/>
      <c r="P334" s="246"/>
      <c r="Q334" s="246"/>
      <c r="R334" s="246"/>
      <c r="S334" s="246"/>
      <c r="T334" s="246"/>
      <c r="U334" s="246">
        <f>U333</f>
        <v>12</v>
      </c>
      <c r="V334" s="246"/>
      <c r="W334" s="246"/>
      <c r="X334" s="246"/>
      <c r="Y334" s="246"/>
      <c r="Z334" s="246"/>
      <c r="AA334" s="246"/>
      <c r="AB334" s="246"/>
      <c r="AC334" s="246"/>
      <c r="AD334" s="246"/>
      <c r="AE334" s="246"/>
      <c r="AF334" s="246"/>
      <c r="AG334" s="246"/>
      <c r="AH334" s="246"/>
      <c r="AI334" s="246"/>
      <c r="AJ334" s="246"/>
      <c r="AK334" s="246"/>
      <c r="AL334" s="246"/>
      <c r="AM334" s="345">
        <f>AM333</f>
        <v>0</v>
      </c>
      <c r="AN334" s="345">
        <f>AN333</f>
        <v>0</v>
      </c>
      <c r="AO334" s="345">
        <f t="shared" ref="AO334:AZ334" si="112">AO333</f>
        <v>0</v>
      </c>
      <c r="AP334" s="345">
        <f t="shared" si="112"/>
        <v>0</v>
      </c>
      <c r="AQ334" s="345">
        <f t="shared" si="112"/>
        <v>0</v>
      </c>
      <c r="AR334" s="345">
        <f t="shared" si="112"/>
        <v>0</v>
      </c>
      <c r="AS334" s="345">
        <f t="shared" si="112"/>
        <v>0</v>
      </c>
      <c r="AT334" s="345">
        <f t="shared" si="112"/>
        <v>0</v>
      </c>
      <c r="AU334" s="345">
        <f t="shared" si="112"/>
        <v>0</v>
      </c>
      <c r="AV334" s="345">
        <f t="shared" si="112"/>
        <v>0</v>
      </c>
      <c r="AW334" s="345">
        <f t="shared" si="112"/>
        <v>0</v>
      </c>
      <c r="AX334" s="345">
        <f t="shared" si="112"/>
        <v>0</v>
      </c>
      <c r="AY334" s="345">
        <f t="shared" si="112"/>
        <v>0</v>
      </c>
      <c r="AZ334" s="345">
        <f t="shared" si="112"/>
        <v>0</v>
      </c>
      <c r="BA334" s="261"/>
    </row>
    <row r="335" spans="1:53" ht="15" hidden="1" outlineLevel="1">
      <c r="B335" s="264"/>
      <c r="C335" s="262"/>
      <c r="D335" s="266"/>
      <c r="E335" s="266"/>
      <c r="F335" s="266"/>
      <c r="G335" s="266"/>
      <c r="H335" s="266"/>
      <c r="I335" s="266"/>
      <c r="J335" s="266"/>
      <c r="K335" s="266"/>
      <c r="L335" s="266"/>
      <c r="M335" s="266"/>
      <c r="N335" s="266"/>
      <c r="O335" s="266"/>
      <c r="P335" s="266"/>
      <c r="Q335" s="266"/>
      <c r="R335" s="266"/>
      <c r="S335" s="266"/>
      <c r="T335" s="266"/>
      <c r="U335" s="242"/>
      <c r="V335" s="266"/>
      <c r="W335" s="266"/>
      <c r="X335" s="266"/>
      <c r="Y335" s="266"/>
      <c r="Z335" s="266"/>
      <c r="AA335" s="266"/>
      <c r="AB335" s="266"/>
      <c r="AC335" s="266"/>
      <c r="AD335" s="266"/>
      <c r="AE335" s="266"/>
      <c r="AF335" s="266"/>
      <c r="AG335" s="266"/>
      <c r="AH335" s="266"/>
      <c r="AI335" s="266"/>
      <c r="AJ335" s="266"/>
      <c r="AK335" s="266"/>
      <c r="AL335" s="266"/>
      <c r="AM335" s="350"/>
      <c r="AN335" s="350"/>
      <c r="AO335" s="350"/>
      <c r="AP335" s="350"/>
      <c r="AQ335" s="350"/>
      <c r="AR335" s="350"/>
      <c r="AS335" s="350"/>
      <c r="AT335" s="350"/>
      <c r="AU335" s="350"/>
      <c r="AV335" s="350"/>
      <c r="AW335" s="350"/>
      <c r="AX335" s="350"/>
      <c r="AY335" s="350"/>
      <c r="AZ335" s="350"/>
      <c r="BA335" s="263"/>
    </row>
    <row r="336" spans="1:53" ht="15" hidden="1" outlineLevel="1">
      <c r="A336" s="418">
        <v>14</v>
      </c>
      <c r="B336" s="264" t="s">
        <v>339</v>
      </c>
      <c r="C336" s="242" t="s">
        <v>323</v>
      </c>
      <c r="D336" s="246"/>
      <c r="E336" s="246"/>
      <c r="F336" s="246"/>
      <c r="G336" s="246"/>
      <c r="H336" s="246"/>
      <c r="I336" s="246"/>
      <c r="J336" s="246"/>
      <c r="K336" s="246"/>
      <c r="L336" s="246"/>
      <c r="M336" s="246"/>
      <c r="N336" s="246"/>
      <c r="O336" s="246"/>
      <c r="P336" s="246"/>
      <c r="Q336" s="246"/>
      <c r="R336" s="246"/>
      <c r="S336" s="246"/>
      <c r="T336" s="246"/>
      <c r="U336" s="246">
        <v>12</v>
      </c>
      <c r="V336" s="246"/>
      <c r="W336" s="246"/>
      <c r="X336" s="246"/>
      <c r="Y336" s="246"/>
      <c r="Z336" s="246"/>
      <c r="AA336" s="246"/>
      <c r="AB336" s="246"/>
      <c r="AC336" s="246"/>
      <c r="AD336" s="246"/>
      <c r="AE336" s="246"/>
      <c r="AF336" s="246"/>
      <c r="AG336" s="246"/>
      <c r="AH336" s="246"/>
      <c r="AI336" s="246"/>
      <c r="AJ336" s="246"/>
      <c r="AK336" s="246"/>
      <c r="AL336" s="246"/>
      <c r="AM336" s="349"/>
      <c r="AN336" s="349"/>
      <c r="AO336" s="412"/>
      <c r="AP336" s="349"/>
      <c r="AQ336" s="349"/>
      <c r="AR336" s="349"/>
      <c r="AS336" s="349"/>
      <c r="AT336" s="349"/>
      <c r="AU336" s="349"/>
      <c r="AV336" s="349"/>
      <c r="AW336" s="349"/>
      <c r="AX336" s="349"/>
      <c r="AY336" s="349"/>
      <c r="AZ336" s="349"/>
      <c r="BA336" s="247">
        <f>SUM(AM336:AZ336)</f>
        <v>0</v>
      </c>
    </row>
    <row r="337" spans="1:53" ht="15" hidden="1" outlineLevel="1">
      <c r="B337" s="245" t="s">
        <v>407</v>
      </c>
      <c r="C337" s="242" t="s">
        <v>325</v>
      </c>
      <c r="D337" s="246"/>
      <c r="E337" s="246"/>
      <c r="F337" s="246"/>
      <c r="G337" s="246"/>
      <c r="H337" s="246"/>
      <c r="I337" s="246"/>
      <c r="J337" s="246"/>
      <c r="K337" s="246"/>
      <c r="L337" s="246"/>
      <c r="M337" s="246"/>
      <c r="N337" s="246"/>
      <c r="O337" s="246"/>
      <c r="P337" s="246"/>
      <c r="Q337" s="246"/>
      <c r="R337" s="246"/>
      <c r="S337" s="246"/>
      <c r="T337" s="246"/>
      <c r="U337" s="246">
        <f>U336</f>
        <v>12</v>
      </c>
      <c r="V337" s="246"/>
      <c r="W337" s="246"/>
      <c r="X337" s="246"/>
      <c r="Y337" s="246"/>
      <c r="Z337" s="246"/>
      <c r="AA337" s="246"/>
      <c r="AB337" s="246"/>
      <c r="AC337" s="246"/>
      <c r="AD337" s="246"/>
      <c r="AE337" s="246"/>
      <c r="AF337" s="246"/>
      <c r="AG337" s="246"/>
      <c r="AH337" s="246"/>
      <c r="AI337" s="246"/>
      <c r="AJ337" s="246"/>
      <c r="AK337" s="246"/>
      <c r="AL337" s="246"/>
      <c r="AM337" s="345">
        <f>AM336</f>
        <v>0</v>
      </c>
      <c r="AN337" s="345">
        <f>AN336</f>
        <v>0</v>
      </c>
      <c r="AO337" s="345">
        <f t="shared" ref="AO337:AZ337" si="113">AO336</f>
        <v>0</v>
      </c>
      <c r="AP337" s="345">
        <f t="shared" si="113"/>
        <v>0</v>
      </c>
      <c r="AQ337" s="345">
        <f t="shared" si="113"/>
        <v>0</v>
      </c>
      <c r="AR337" s="345">
        <f t="shared" si="113"/>
        <v>0</v>
      </c>
      <c r="AS337" s="345">
        <f t="shared" si="113"/>
        <v>0</v>
      </c>
      <c r="AT337" s="345">
        <f t="shared" si="113"/>
        <v>0</v>
      </c>
      <c r="AU337" s="345">
        <f t="shared" si="113"/>
        <v>0</v>
      </c>
      <c r="AV337" s="345">
        <f t="shared" si="113"/>
        <v>0</v>
      </c>
      <c r="AW337" s="345">
        <f t="shared" si="113"/>
        <v>0</v>
      </c>
      <c r="AX337" s="345">
        <f t="shared" si="113"/>
        <v>0</v>
      </c>
      <c r="AY337" s="345">
        <f t="shared" si="113"/>
        <v>0</v>
      </c>
      <c r="AZ337" s="345">
        <f t="shared" si="113"/>
        <v>0</v>
      </c>
      <c r="BA337" s="261"/>
    </row>
    <row r="338" spans="1:53" ht="15" hidden="1" outlineLevel="1">
      <c r="B338" s="264"/>
      <c r="C338" s="262"/>
      <c r="D338" s="266"/>
      <c r="E338" s="266"/>
      <c r="F338" s="266"/>
      <c r="G338" s="266"/>
      <c r="H338" s="266"/>
      <c r="I338" s="266"/>
      <c r="J338" s="266"/>
      <c r="K338" s="266"/>
      <c r="L338" s="266"/>
      <c r="M338" s="266"/>
      <c r="N338" s="266"/>
      <c r="O338" s="266"/>
      <c r="P338" s="266"/>
      <c r="Q338" s="266"/>
      <c r="R338" s="266"/>
      <c r="S338" s="266"/>
      <c r="T338" s="266"/>
      <c r="U338" s="242"/>
      <c r="V338" s="266"/>
      <c r="W338" s="266"/>
      <c r="X338" s="266"/>
      <c r="Y338" s="266"/>
      <c r="Z338" s="266"/>
      <c r="AA338" s="266"/>
      <c r="AB338" s="266"/>
      <c r="AC338" s="266"/>
      <c r="AD338" s="266"/>
      <c r="AE338" s="266"/>
      <c r="AF338" s="266"/>
      <c r="AG338" s="266"/>
      <c r="AH338" s="266"/>
      <c r="AI338" s="266"/>
      <c r="AJ338" s="266"/>
      <c r="AK338" s="266"/>
      <c r="AL338" s="266"/>
      <c r="AM338" s="350"/>
      <c r="AN338" s="351"/>
      <c r="AO338" s="350"/>
      <c r="AP338" s="350"/>
      <c r="AQ338" s="350"/>
      <c r="AR338" s="350"/>
      <c r="AS338" s="350"/>
      <c r="AT338" s="350"/>
      <c r="AU338" s="350"/>
      <c r="AV338" s="350"/>
      <c r="AW338" s="350"/>
      <c r="AX338" s="350"/>
      <c r="AY338" s="350"/>
      <c r="AZ338" s="350"/>
      <c r="BA338" s="263"/>
    </row>
    <row r="339" spans="1:53" s="234" customFormat="1" ht="15" hidden="1" outlineLevel="1">
      <c r="A339" s="418">
        <v>15</v>
      </c>
      <c r="B339" s="264" t="s">
        <v>340</v>
      </c>
      <c r="C339" s="242" t="s">
        <v>323</v>
      </c>
      <c r="D339" s="246"/>
      <c r="E339" s="246"/>
      <c r="F339" s="246"/>
      <c r="G339" s="246"/>
      <c r="H339" s="246"/>
      <c r="I339" s="246"/>
      <c r="J339" s="246"/>
      <c r="K339" s="246"/>
      <c r="L339" s="246"/>
      <c r="M339" s="246"/>
      <c r="N339" s="246"/>
      <c r="O339" s="246"/>
      <c r="P339" s="246"/>
      <c r="Q339" s="246"/>
      <c r="R339" s="246"/>
      <c r="S339" s="246"/>
      <c r="T339" s="246"/>
      <c r="U339" s="242"/>
      <c r="V339" s="246"/>
      <c r="W339" s="246"/>
      <c r="X339" s="246"/>
      <c r="Y339" s="246"/>
      <c r="Z339" s="246"/>
      <c r="AA339" s="246"/>
      <c r="AB339" s="246"/>
      <c r="AC339" s="246"/>
      <c r="AD339" s="246"/>
      <c r="AE339" s="246"/>
      <c r="AF339" s="246"/>
      <c r="AG339" s="246"/>
      <c r="AH339" s="246"/>
      <c r="AI339" s="246"/>
      <c r="AJ339" s="246"/>
      <c r="AK339" s="246"/>
      <c r="AL339" s="246"/>
      <c r="AM339" s="349"/>
      <c r="AN339" s="349"/>
      <c r="AO339" s="349"/>
      <c r="AP339" s="349"/>
      <c r="AQ339" s="349"/>
      <c r="AR339" s="349"/>
      <c r="AS339" s="349"/>
      <c r="AT339" s="349"/>
      <c r="AU339" s="349"/>
      <c r="AV339" s="349"/>
      <c r="AW339" s="349"/>
      <c r="AX339" s="349"/>
      <c r="AY339" s="349"/>
      <c r="AZ339" s="349"/>
      <c r="BA339" s="247">
        <f>SUM(AM339:AZ339)</f>
        <v>0</v>
      </c>
    </row>
    <row r="340" spans="1:53" s="234" customFormat="1" ht="15" hidden="1" outlineLevel="1">
      <c r="A340" s="418"/>
      <c r="B340" s="265" t="s">
        <v>407</v>
      </c>
      <c r="C340" s="242" t="s">
        <v>325</v>
      </c>
      <c r="D340" s="246"/>
      <c r="E340" s="246"/>
      <c r="F340" s="246"/>
      <c r="G340" s="246"/>
      <c r="H340" s="246"/>
      <c r="I340" s="246"/>
      <c r="J340" s="246"/>
      <c r="K340" s="246"/>
      <c r="L340" s="246"/>
      <c r="M340" s="246"/>
      <c r="N340" s="246"/>
      <c r="O340" s="246"/>
      <c r="P340" s="246"/>
      <c r="Q340" s="246"/>
      <c r="R340" s="246"/>
      <c r="S340" s="246"/>
      <c r="T340" s="246"/>
      <c r="U340" s="242"/>
      <c r="V340" s="246"/>
      <c r="W340" s="246"/>
      <c r="X340" s="246"/>
      <c r="Y340" s="246"/>
      <c r="Z340" s="246"/>
      <c r="AA340" s="246"/>
      <c r="AB340" s="246"/>
      <c r="AC340" s="246"/>
      <c r="AD340" s="246"/>
      <c r="AE340" s="246"/>
      <c r="AF340" s="246"/>
      <c r="AG340" s="246"/>
      <c r="AH340" s="246"/>
      <c r="AI340" s="246"/>
      <c r="AJ340" s="246"/>
      <c r="AK340" s="246"/>
      <c r="AL340" s="246"/>
      <c r="AM340" s="345">
        <f>AM339</f>
        <v>0</v>
      </c>
      <c r="AN340" s="345">
        <f>AN339</f>
        <v>0</v>
      </c>
      <c r="AO340" s="345">
        <f t="shared" ref="AO340:AZ340" si="114">AO339</f>
        <v>0</v>
      </c>
      <c r="AP340" s="345">
        <f t="shared" si="114"/>
        <v>0</v>
      </c>
      <c r="AQ340" s="345">
        <f t="shared" si="114"/>
        <v>0</v>
      </c>
      <c r="AR340" s="345">
        <f t="shared" si="114"/>
        <v>0</v>
      </c>
      <c r="AS340" s="345">
        <f t="shared" si="114"/>
        <v>0</v>
      </c>
      <c r="AT340" s="345">
        <f t="shared" si="114"/>
        <v>0</v>
      </c>
      <c r="AU340" s="345">
        <f t="shared" si="114"/>
        <v>0</v>
      </c>
      <c r="AV340" s="345">
        <f t="shared" si="114"/>
        <v>0</v>
      </c>
      <c r="AW340" s="345">
        <f t="shared" si="114"/>
        <v>0</v>
      </c>
      <c r="AX340" s="345">
        <f t="shared" si="114"/>
        <v>0</v>
      </c>
      <c r="AY340" s="345">
        <f t="shared" si="114"/>
        <v>0</v>
      </c>
      <c r="AZ340" s="345">
        <f t="shared" si="114"/>
        <v>0</v>
      </c>
      <c r="BA340" s="261"/>
    </row>
    <row r="341" spans="1:53" s="234" customFormat="1" ht="15" hidden="1" outlineLevel="1">
      <c r="A341" s="418"/>
      <c r="B341" s="264"/>
      <c r="C341" s="262"/>
      <c r="D341" s="266"/>
      <c r="E341" s="266"/>
      <c r="F341" s="266"/>
      <c r="G341" s="266"/>
      <c r="H341" s="266"/>
      <c r="I341" s="266"/>
      <c r="J341" s="266"/>
      <c r="K341" s="266"/>
      <c r="L341" s="266"/>
      <c r="M341" s="266"/>
      <c r="N341" s="266"/>
      <c r="O341" s="266"/>
      <c r="P341" s="266"/>
      <c r="Q341" s="266"/>
      <c r="R341" s="266"/>
      <c r="S341" s="266"/>
      <c r="T341" s="266"/>
      <c r="U341" s="242"/>
      <c r="V341" s="266"/>
      <c r="W341" s="266"/>
      <c r="X341" s="266"/>
      <c r="Y341" s="266"/>
      <c r="Z341" s="266"/>
      <c r="AA341" s="266"/>
      <c r="AB341" s="266"/>
      <c r="AC341" s="266"/>
      <c r="AD341" s="266"/>
      <c r="AE341" s="266"/>
      <c r="AF341" s="266"/>
      <c r="AG341" s="266"/>
      <c r="AH341" s="266"/>
      <c r="AI341" s="266"/>
      <c r="AJ341" s="266"/>
      <c r="AK341" s="266"/>
      <c r="AL341" s="266"/>
      <c r="AM341" s="352"/>
      <c r="AN341" s="350"/>
      <c r="AO341" s="350"/>
      <c r="AP341" s="350"/>
      <c r="AQ341" s="350"/>
      <c r="AR341" s="350"/>
      <c r="AS341" s="350"/>
      <c r="AT341" s="350"/>
      <c r="AU341" s="350"/>
      <c r="AV341" s="350"/>
      <c r="AW341" s="350"/>
      <c r="AX341" s="350"/>
      <c r="AY341" s="350"/>
      <c r="AZ341" s="350"/>
      <c r="BA341" s="263"/>
    </row>
    <row r="342" spans="1:53" s="234" customFormat="1" ht="30" hidden="1" outlineLevel="1">
      <c r="A342" s="418">
        <v>16</v>
      </c>
      <c r="B342" s="264" t="s">
        <v>341</v>
      </c>
      <c r="C342" s="242" t="s">
        <v>323</v>
      </c>
      <c r="D342" s="246"/>
      <c r="E342" s="246"/>
      <c r="F342" s="246"/>
      <c r="G342" s="246"/>
      <c r="H342" s="246"/>
      <c r="I342" s="246"/>
      <c r="J342" s="246"/>
      <c r="K342" s="246"/>
      <c r="L342" s="246"/>
      <c r="M342" s="246"/>
      <c r="N342" s="246"/>
      <c r="O342" s="246"/>
      <c r="P342" s="246"/>
      <c r="Q342" s="246"/>
      <c r="R342" s="246"/>
      <c r="S342" s="246"/>
      <c r="T342" s="246"/>
      <c r="U342" s="242"/>
      <c r="V342" s="246"/>
      <c r="W342" s="246"/>
      <c r="X342" s="246"/>
      <c r="Y342" s="246"/>
      <c r="Z342" s="246"/>
      <c r="AA342" s="246"/>
      <c r="AB342" s="246"/>
      <c r="AC342" s="246"/>
      <c r="AD342" s="246"/>
      <c r="AE342" s="246"/>
      <c r="AF342" s="246"/>
      <c r="AG342" s="246"/>
      <c r="AH342" s="246"/>
      <c r="AI342" s="246"/>
      <c r="AJ342" s="246"/>
      <c r="AK342" s="246"/>
      <c r="AL342" s="246"/>
      <c r="AM342" s="349"/>
      <c r="AN342" s="349"/>
      <c r="AO342" s="349"/>
      <c r="AP342" s="349"/>
      <c r="AQ342" s="349"/>
      <c r="AR342" s="349"/>
      <c r="AS342" s="349"/>
      <c r="AT342" s="349"/>
      <c r="AU342" s="349"/>
      <c r="AV342" s="349"/>
      <c r="AW342" s="349"/>
      <c r="AX342" s="349"/>
      <c r="AY342" s="349"/>
      <c r="AZ342" s="349"/>
      <c r="BA342" s="247">
        <f>SUM(AM342:AZ342)</f>
        <v>0</v>
      </c>
    </row>
    <row r="343" spans="1:53" s="234" customFormat="1" ht="15" hidden="1" outlineLevel="1">
      <c r="A343" s="418"/>
      <c r="B343" s="265" t="s">
        <v>407</v>
      </c>
      <c r="C343" s="242" t="s">
        <v>325</v>
      </c>
      <c r="D343" s="246"/>
      <c r="E343" s="246"/>
      <c r="F343" s="246"/>
      <c r="G343" s="246"/>
      <c r="H343" s="246"/>
      <c r="I343" s="246"/>
      <c r="J343" s="246"/>
      <c r="K343" s="246"/>
      <c r="L343" s="246"/>
      <c r="M343" s="246"/>
      <c r="N343" s="246"/>
      <c r="O343" s="246"/>
      <c r="P343" s="246"/>
      <c r="Q343" s="246"/>
      <c r="R343" s="246"/>
      <c r="S343" s="246"/>
      <c r="T343" s="246"/>
      <c r="U343" s="242"/>
      <c r="V343" s="246"/>
      <c r="W343" s="246"/>
      <c r="X343" s="246"/>
      <c r="Y343" s="246"/>
      <c r="Z343" s="246"/>
      <c r="AA343" s="246"/>
      <c r="AB343" s="246"/>
      <c r="AC343" s="246"/>
      <c r="AD343" s="246"/>
      <c r="AE343" s="246"/>
      <c r="AF343" s="246"/>
      <c r="AG343" s="246"/>
      <c r="AH343" s="246"/>
      <c r="AI343" s="246"/>
      <c r="AJ343" s="246"/>
      <c r="AK343" s="246"/>
      <c r="AL343" s="246"/>
      <c r="AM343" s="345">
        <f>AM342</f>
        <v>0</v>
      </c>
      <c r="AN343" s="345">
        <f>AN342</f>
        <v>0</v>
      </c>
      <c r="AO343" s="345">
        <f t="shared" ref="AO343:AZ343" si="115">AO342</f>
        <v>0</v>
      </c>
      <c r="AP343" s="345">
        <f t="shared" si="115"/>
        <v>0</v>
      </c>
      <c r="AQ343" s="345">
        <f t="shared" si="115"/>
        <v>0</v>
      </c>
      <c r="AR343" s="345">
        <f t="shared" si="115"/>
        <v>0</v>
      </c>
      <c r="AS343" s="345">
        <f t="shared" si="115"/>
        <v>0</v>
      </c>
      <c r="AT343" s="345">
        <f t="shared" si="115"/>
        <v>0</v>
      </c>
      <c r="AU343" s="345">
        <f t="shared" si="115"/>
        <v>0</v>
      </c>
      <c r="AV343" s="345">
        <f t="shared" si="115"/>
        <v>0</v>
      </c>
      <c r="AW343" s="345">
        <f t="shared" si="115"/>
        <v>0</v>
      </c>
      <c r="AX343" s="345">
        <f t="shared" si="115"/>
        <v>0</v>
      </c>
      <c r="AY343" s="345">
        <f t="shared" si="115"/>
        <v>0</v>
      </c>
      <c r="AZ343" s="345">
        <f t="shared" si="115"/>
        <v>0</v>
      </c>
      <c r="BA343" s="261"/>
    </row>
    <row r="344" spans="1:53" s="234" customFormat="1" ht="15" hidden="1" outlineLevel="1">
      <c r="A344" s="418"/>
      <c r="B344" s="264"/>
      <c r="C344" s="262"/>
      <c r="D344" s="266"/>
      <c r="E344" s="266"/>
      <c r="F344" s="266"/>
      <c r="G344" s="266"/>
      <c r="H344" s="266"/>
      <c r="I344" s="266"/>
      <c r="J344" s="266"/>
      <c r="K344" s="266"/>
      <c r="L344" s="266"/>
      <c r="M344" s="266"/>
      <c r="N344" s="266"/>
      <c r="O344" s="266"/>
      <c r="P344" s="266"/>
      <c r="Q344" s="266"/>
      <c r="R344" s="266"/>
      <c r="S344" s="266"/>
      <c r="T344" s="266"/>
      <c r="U344" s="242"/>
      <c r="V344" s="266"/>
      <c r="W344" s="266"/>
      <c r="X344" s="266"/>
      <c r="Y344" s="266"/>
      <c r="Z344" s="266"/>
      <c r="AA344" s="266"/>
      <c r="AB344" s="266"/>
      <c r="AC344" s="266"/>
      <c r="AD344" s="266"/>
      <c r="AE344" s="266"/>
      <c r="AF344" s="266"/>
      <c r="AG344" s="266"/>
      <c r="AH344" s="266"/>
      <c r="AI344" s="266"/>
      <c r="AJ344" s="266"/>
      <c r="AK344" s="266"/>
      <c r="AL344" s="266"/>
      <c r="AM344" s="352"/>
      <c r="AN344" s="350"/>
      <c r="AO344" s="350"/>
      <c r="AP344" s="350"/>
      <c r="AQ344" s="350"/>
      <c r="AR344" s="350"/>
      <c r="AS344" s="350"/>
      <c r="AT344" s="350"/>
      <c r="AU344" s="350"/>
      <c r="AV344" s="350"/>
      <c r="AW344" s="350"/>
      <c r="AX344" s="350"/>
      <c r="AY344" s="350"/>
      <c r="AZ344" s="350"/>
      <c r="BA344" s="263"/>
    </row>
    <row r="345" spans="1:53" ht="15" hidden="1" outlineLevel="1">
      <c r="A345" s="418">
        <v>17</v>
      </c>
      <c r="B345" s="264" t="s">
        <v>342</v>
      </c>
      <c r="C345" s="242" t="s">
        <v>323</v>
      </c>
      <c r="D345" s="246"/>
      <c r="E345" s="246"/>
      <c r="F345" s="246"/>
      <c r="G345" s="246"/>
      <c r="H345" s="246"/>
      <c r="I345" s="246"/>
      <c r="J345" s="246"/>
      <c r="K345" s="246"/>
      <c r="L345" s="246"/>
      <c r="M345" s="246"/>
      <c r="N345" s="246"/>
      <c r="O345" s="246"/>
      <c r="P345" s="246"/>
      <c r="Q345" s="246"/>
      <c r="R345" s="246"/>
      <c r="S345" s="246"/>
      <c r="T345" s="246"/>
      <c r="U345" s="242"/>
      <c r="V345" s="246"/>
      <c r="W345" s="246"/>
      <c r="X345" s="246"/>
      <c r="Y345" s="246"/>
      <c r="Z345" s="246"/>
      <c r="AA345" s="246"/>
      <c r="AB345" s="246"/>
      <c r="AC345" s="246"/>
      <c r="AD345" s="246"/>
      <c r="AE345" s="246"/>
      <c r="AF345" s="246"/>
      <c r="AG345" s="246"/>
      <c r="AH345" s="246"/>
      <c r="AI345" s="246"/>
      <c r="AJ345" s="246"/>
      <c r="AK345" s="246"/>
      <c r="AL345" s="246"/>
      <c r="AM345" s="349"/>
      <c r="AN345" s="349"/>
      <c r="AO345" s="349"/>
      <c r="AP345" s="349"/>
      <c r="AQ345" s="349"/>
      <c r="AR345" s="349"/>
      <c r="AS345" s="349"/>
      <c r="AT345" s="349"/>
      <c r="AU345" s="349"/>
      <c r="AV345" s="349"/>
      <c r="AW345" s="349"/>
      <c r="AX345" s="349"/>
      <c r="AY345" s="349"/>
      <c r="AZ345" s="349"/>
      <c r="BA345" s="247">
        <f>SUM(AM345:AZ345)</f>
        <v>0</v>
      </c>
    </row>
    <row r="346" spans="1:53" ht="15" hidden="1" outlineLevel="1">
      <c r="B346" s="245" t="s">
        <v>407</v>
      </c>
      <c r="C346" s="242" t="s">
        <v>325</v>
      </c>
      <c r="D346" s="246"/>
      <c r="E346" s="246"/>
      <c r="F346" s="246"/>
      <c r="G346" s="246"/>
      <c r="H346" s="246"/>
      <c r="I346" s="246"/>
      <c r="J346" s="246"/>
      <c r="K346" s="246"/>
      <c r="L346" s="246"/>
      <c r="M346" s="246"/>
      <c r="N346" s="246"/>
      <c r="O346" s="246"/>
      <c r="P346" s="246"/>
      <c r="Q346" s="246"/>
      <c r="R346" s="246"/>
      <c r="S346" s="246"/>
      <c r="T346" s="246"/>
      <c r="U346" s="242"/>
      <c r="V346" s="246"/>
      <c r="W346" s="246"/>
      <c r="X346" s="246"/>
      <c r="Y346" s="246"/>
      <c r="Z346" s="246"/>
      <c r="AA346" s="246"/>
      <c r="AB346" s="246"/>
      <c r="AC346" s="246"/>
      <c r="AD346" s="246"/>
      <c r="AE346" s="246"/>
      <c r="AF346" s="246"/>
      <c r="AG346" s="246"/>
      <c r="AH346" s="246"/>
      <c r="AI346" s="246"/>
      <c r="AJ346" s="246"/>
      <c r="AK346" s="246"/>
      <c r="AL346" s="246"/>
      <c r="AM346" s="345">
        <f>AM345</f>
        <v>0</v>
      </c>
      <c r="AN346" s="345">
        <f>AN345</f>
        <v>0</v>
      </c>
      <c r="AO346" s="345">
        <f t="shared" ref="AO346:AZ346" si="116">AO345</f>
        <v>0</v>
      </c>
      <c r="AP346" s="345">
        <f t="shared" si="116"/>
        <v>0</v>
      </c>
      <c r="AQ346" s="345">
        <f t="shared" si="116"/>
        <v>0</v>
      </c>
      <c r="AR346" s="345">
        <f t="shared" si="116"/>
        <v>0</v>
      </c>
      <c r="AS346" s="345">
        <f t="shared" si="116"/>
        <v>0</v>
      </c>
      <c r="AT346" s="345">
        <f t="shared" si="116"/>
        <v>0</v>
      </c>
      <c r="AU346" s="345">
        <f t="shared" si="116"/>
        <v>0</v>
      </c>
      <c r="AV346" s="345">
        <f t="shared" si="116"/>
        <v>0</v>
      </c>
      <c r="AW346" s="345">
        <f t="shared" si="116"/>
        <v>0</v>
      </c>
      <c r="AX346" s="345">
        <f t="shared" si="116"/>
        <v>0</v>
      </c>
      <c r="AY346" s="345">
        <f t="shared" si="116"/>
        <v>0</v>
      </c>
      <c r="AZ346" s="345">
        <f t="shared" si="116"/>
        <v>0</v>
      </c>
      <c r="BA346" s="261"/>
    </row>
    <row r="347" spans="1:53" ht="15" hidden="1" outlineLevel="1">
      <c r="B347" s="265"/>
      <c r="C347" s="256"/>
      <c r="D347" s="242"/>
      <c r="E347" s="242"/>
      <c r="F347" s="242"/>
      <c r="G347" s="242"/>
      <c r="H347" s="242"/>
      <c r="I347" s="242"/>
      <c r="J347" s="242"/>
      <c r="K347" s="242"/>
      <c r="L347" s="242"/>
      <c r="M347" s="242"/>
      <c r="N347" s="242"/>
      <c r="O347" s="242"/>
      <c r="P347" s="242"/>
      <c r="Q347" s="242"/>
      <c r="R347" s="242"/>
      <c r="S347" s="242"/>
      <c r="T347" s="242"/>
      <c r="U347" s="242"/>
      <c r="V347" s="242"/>
      <c r="W347" s="242"/>
      <c r="X347" s="242"/>
      <c r="Y347" s="242"/>
      <c r="Z347" s="242"/>
      <c r="AA347" s="242"/>
      <c r="AB347" s="242"/>
      <c r="AC347" s="242"/>
      <c r="AD347" s="242"/>
      <c r="AE347" s="242"/>
      <c r="AF347" s="242"/>
      <c r="AG347" s="242"/>
      <c r="AH347" s="242"/>
      <c r="AI347" s="242"/>
      <c r="AJ347" s="242"/>
      <c r="AK347" s="242"/>
      <c r="AL347" s="242"/>
      <c r="AM347" s="353"/>
      <c r="AN347" s="354"/>
      <c r="AO347" s="354"/>
      <c r="AP347" s="354"/>
      <c r="AQ347" s="354"/>
      <c r="AR347" s="354"/>
      <c r="AS347" s="354"/>
      <c r="AT347" s="354"/>
      <c r="AU347" s="354"/>
      <c r="AV347" s="354"/>
      <c r="AW347" s="354"/>
      <c r="AX347" s="354"/>
      <c r="AY347" s="354"/>
      <c r="AZ347" s="354"/>
      <c r="BA347" s="267"/>
    </row>
    <row r="348" spans="1:53" ht="15.6" hidden="1" outlineLevel="1">
      <c r="A348" s="419"/>
      <c r="B348" s="239" t="s">
        <v>343</v>
      </c>
      <c r="C348" s="240"/>
      <c r="D348" s="240"/>
      <c r="E348" s="240"/>
      <c r="F348" s="240"/>
      <c r="G348" s="240"/>
      <c r="H348" s="240"/>
      <c r="I348" s="240"/>
      <c r="J348" s="240"/>
      <c r="K348" s="240"/>
      <c r="L348" s="240"/>
      <c r="M348" s="240"/>
      <c r="N348" s="240"/>
      <c r="O348" s="240"/>
      <c r="P348" s="240"/>
      <c r="Q348" s="240"/>
      <c r="R348" s="240"/>
      <c r="S348" s="240"/>
      <c r="T348" s="240"/>
      <c r="U348" s="241"/>
      <c r="V348" s="240"/>
      <c r="W348" s="240"/>
      <c r="X348" s="240"/>
      <c r="Y348" s="240"/>
      <c r="Z348" s="240"/>
      <c r="AA348" s="240"/>
      <c r="AB348" s="240"/>
      <c r="AC348" s="240"/>
      <c r="AD348" s="240"/>
      <c r="AE348" s="240"/>
      <c r="AF348" s="240"/>
      <c r="AG348" s="240"/>
      <c r="AH348" s="240"/>
      <c r="AI348" s="240"/>
      <c r="AJ348" s="240"/>
      <c r="AK348" s="240"/>
      <c r="AL348" s="240"/>
      <c r="AM348" s="348"/>
      <c r="AN348" s="348"/>
      <c r="AO348" s="348"/>
      <c r="AP348" s="348"/>
      <c r="AQ348" s="348"/>
      <c r="AR348" s="348"/>
      <c r="AS348" s="348"/>
      <c r="AT348" s="348"/>
      <c r="AU348" s="348"/>
      <c r="AV348" s="348"/>
      <c r="AW348" s="348"/>
      <c r="AX348" s="348"/>
      <c r="AY348" s="348"/>
      <c r="AZ348" s="348"/>
      <c r="BA348" s="243"/>
    </row>
    <row r="349" spans="1:53" ht="15" hidden="1" outlineLevel="1">
      <c r="A349" s="418">
        <v>18</v>
      </c>
      <c r="B349" s="265" t="s">
        <v>344</v>
      </c>
      <c r="C349" s="242" t="s">
        <v>323</v>
      </c>
      <c r="D349" s="246"/>
      <c r="E349" s="246"/>
      <c r="F349" s="246"/>
      <c r="G349" s="246"/>
      <c r="H349" s="246"/>
      <c r="I349" s="246"/>
      <c r="J349" s="246"/>
      <c r="K349" s="246"/>
      <c r="L349" s="246"/>
      <c r="M349" s="246"/>
      <c r="N349" s="246"/>
      <c r="O349" s="246"/>
      <c r="P349" s="246"/>
      <c r="Q349" s="246"/>
      <c r="R349" s="246"/>
      <c r="S349" s="246"/>
      <c r="T349" s="246"/>
      <c r="U349" s="246">
        <v>12</v>
      </c>
      <c r="V349" s="246"/>
      <c r="W349" s="246"/>
      <c r="X349" s="246"/>
      <c r="Y349" s="246"/>
      <c r="Z349" s="246"/>
      <c r="AA349" s="246"/>
      <c r="AB349" s="246"/>
      <c r="AC349" s="246"/>
      <c r="AD349" s="246"/>
      <c r="AE349" s="246"/>
      <c r="AF349" s="246"/>
      <c r="AG349" s="246"/>
      <c r="AH349" s="246"/>
      <c r="AI349" s="246"/>
      <c r="AJ349" s="246"/>
      <c r="AK349" s="246"/>
      <c r="AL349" s="246"/>
      <c r="AM349" s="360"/>
      <c r="AN349" s="349"/>
      <c r="AO349" s="349"/>
      <c r="AP349" s="349"/>
      <c r="AQ349" s="349"/>
      <c r="AR349" s="349"/>
      <c r="AS349" s="349"/>
      <c r="AT349" s="349"/>
      <c r="AU349" s="349"/>
      <c r="AV349" s="349"/>
      <c r="AW349" s="349"/>
      <c r="AX349" s="349"/>
      <c r="AY349" s="349"/>
      <c r="AZ349" s="349"/>
      <c r="BA349" s="247">
        <f>SUM(AM349:AZ349)</f>
        <v>0</v>
      </c>
    </row>
    <row r="350" spans="1:53" ht="15" hidden="1" outlineLevel="1">
      <c r="B350" s="245" t="s">
        <v>407</v>
      </c>
      <c r="C350" s="242" t="s">
        <v>325</v>
      </c>
      <c r="D350" s="246"/>
      <c r="E350" s="246"/>
      <c r="F350" s="246"/>
      <c r="G350" s="246"/>
      <c r="H350" s="246"/>
      <c r="I350" s="246"/>
      <c r="J350" s="246"/>
      <c r="K350" s="246"/>
      <c r="L350" s="246"/>
      <c r="M350" s="246"/>
      <c r="N350" s="246"/>
      <c r="O350" s="246"/>
      <c r="P350" s="246"/>
      <c r="Q350" s="246"/>
      <c r="R350" s="246"/>
      <c r="S350" s="246"/>
      <c r="T350" s="246"/>
      <c r="U350" s="246">
        <f>U349</f>
        <v>12</v>
      </c>
      <c r="V350" s="246"/>
      <c r="W350" s="246"/>
      <c r="X350" s="246"/>
      <c r="Y350" s="246"/>
      <c r="Z350" s="246"/>
      <c r="AA350" s="246"/>
      <c r="AB350" s="246"/>
      <c r="AC350" s="246"/>
      <c r="AD350" s="246"/>
      <c r="AE350" s="246"/>
      <c r="AF350" s="246"/>
      <c r="AG350" s="246"/>
      <c r="AH350" s="246"/>
      <c r="AI350" s="246"/>
      <c r="AJ350" s="246"/>
      <c r="AK350" s="246"/>
      <c r="AL350" s="246"/>
      <c r="AM350" s="345">
        <f>AM349</f>
        <v>0</v>
      </c>
      <c r="AN350" s="345">
        <f>AN349</f>
        <v>0</v>
      </c>
      <c r="AO350" s="345">
        <f t="shared" ref="AO350:AZ350" si="117">AO349</f>
        <v>0</v>
      </c>
      <c r="AP350" s="345">
        <f t="shared" si="117"/>
        <v>0</v>
      </c>
      <c r="AQ350" s="345">
        <f t="shared" si="117"/>
        <v>0</v>
      </c>
      <c r="AR350" s="345">
        <f t="shared" si="117"/>
        <v>0</v>
      </c>
      <c r="AS350" s="345">
        <f t="shared" si="117"/>
        <v>0</v>
      </c>
      <c r="AT350" s="345">
        <f t="shared" si="117"/>
        <v>0</v>
      </c>
      <c r="AU350" s="345">
        <f t="shared" si="117"/>
        <v>0</v>
      </c>
      <c r="AV350" s="345">
        <f t="shared" si="117"/>
        <v>0</v>
      </c>
      <c r="AW350" s="345">
        <f t="shared" si="117"/>
        <v>0</v>
      </c>
      <c r="AX350" s="345">
        <f t="shared" si="117"/>
        <v>0</v>
      </c>
      <c r="AY350" s="345">
        <f t="shared" si="117"/>
        <v>0</v>
      </c>
      <c r="AZ350" s="345">
        <f t="shared" si="117"/>
        <v>0</v>
      </c>
      <c r="BA350" s="248"/>
    </row>
    <row r="351" spans="1:53" ht="15" hidden="1" outlineLevel="1">
      <c r="B351" s="265"/>
      <c r="C351" s="256"/>
      <c r="D351" s="242"/>
      <c r="E351" s="242"/>
      <c r="F351" s="242"/>
      <c r="G351" s="242"/>
      <c r="H351" s="242"/>
      <c r="I351" s="242"/>
      <c r="J351" s="242"/>
      <c r="K351" s="242"/>
      <c r="L351" s="242"/>
      <c r="M351" s="242"/>
      <c r="N351" s="242"/>
      <c r="O351" s="242"/>
      <c r="P351" s="242"/>
      <c r="Q351" s="242"/>
      <c r="R351" s="242"/>
      <c r="S351" s="242"/>
      <c r="T351" s="242"/>
      <c r="U351" s="242"/>
      <c r="V351" s="242"/>
      <c r="W351" s="242"/>
      <c r="X351" s="242"/>
      <c r="Y351" s="242"/>
      <c r="Z351" s="242"/>
      <c r="AA351" s="242"/>
      <c r="AB351" s="242"/>
      <c r="AC351" s="242"/>
      <c r="AD351" s="242"/>
      <c r="AE351" s="242"/>
      <c r="AF351" s="242"/>
      <c r="AG351" s="242"/>
      <c r="AH351" s="242"/>
      <c r="AI351" s="242"/>
      <c r="AJ351" s="242"/>
      <c r="AK351" s="242"/>
      <c r="AL351" s="242"/>
      <c r="AM351" s="346"/>
      <c r="AN351" s="355"/>
      <c r="AO351" s="355"/>
      <c r="AP351" s="355"/>
      <c r="AQ351" s="355"/>
      <c r="AR351" s="355"/>
      <c r="AS351" s="355"/>
      <c r="AT351" s="355"/>
      <c r="AU351" s="355"/>
      <c r="AV351" s="355"/>
      <c r="AW351" s="355"/>
      <c r="AX351" s="355"/>
      <c r="AY351" s="355"/>
      <c r="AZ351" s="355"/>
      <c r="BA351" s="257"/>
    </row>
    <row r="352" spans="1:53" ht="15" hidden="1" outlineLevel="1">
      <c r="A352" s="418">
        <v>19</v>
      </c>
      <c r="B352" s="265" t="s">
        <v>345</v>
      </c>
      <c r="C352" s="242" t="s">
        <v>323</v>
      </c>
      <c r="D352" s="246"/>
      <c r="E352" s="246"/>
      <c r="F352" s="246"/>
      <c r="G352" s="246"/>
      <c r="H352" s="246"/>
      <c r="I352" s="246"/>
      <c r="J352" s="246"/>
      <c r="K352" s="246"/>
      <c r="L352" s="246"/>
      <c r="M352" s="246"/>
      <c r="N352" s="246"/>
      <c r="O352" s="246"/>
      <c r="P352" s="246"/>
      <c r="Q352" s="246"/>
      <c r="R352" s="246"/>
      <c r="S352" s="246"/>
      <c r="T352" s="246"/>
      <c r="U352" s="246">
        <v>12</v>
      </c>
      <c r="V352" s="246"/>
      <c r="W352" s="246"/>
      <c r="X352" s="246"/>
      <c r="Y352" s="246"/>
      <c r="Z352" s="246"/>
      <c r="AA352" s="246"/>
      <c r="AB352" s="246"/>
      <c r="AC352" s="246"/>
      <c r="AD352" s="246"/>
      <c r="AE352" s="246"/>
      <c r="AF352" s="246"/>
      <c r="AG352" s="246"/>
      <c r="AH352" s="246"/>
      <c r="AI352" s="246"/>
      <c r="AJ352" s="246"/>
      <c r="AK352" s="246"/>
      <c r="AL352" s="246"/>
      <c r="AM352" s="344"/>
      <c r="AN352" s="349"/>
      <c r="AO352" s="349"/>
      <c r="AP352" s="349"/>
      <c r="AQ352" s="349"/>
      <c r="AR352" s="349"/>
      <c r="AS352" s="349"/>
      <c r="AT352" s="349"/>
      <c r="AU352" s="349"/>
      <c r="AV352" s="349"/>
      <c r="AW352" s="349"/>
      <c r="AX352" s="349"/>
      <c r="AY352" s="349"/>
      <c r="AZ352" s="349"/>
      <c r="BA352" s="247">
        <f>SUM(AM352:AZ352)</f>
        <v>0</v>
      </c>
    </row>
    <row r="353" spans="1:53" ht="15" hidden="1" outlineLevel="1">
      <c r="B353" s="245" t="s">
        <v>407</v>
      </c>
      <c r="C353" s="242" t="s">
        <v>325</v>
      </c>
      <c r="D353" s="246"/>
      <c r="E353" s="246"/>
      <c r="F353" s="246"/>
      <c r="G353" s="246"/>
      <c r="H353" s="246"/>
      <c r="I353" s="246"/>
      <c r="J353" s="246"/>
      <c r="K353" s="246"/>
      <c r="L353" s="246"/>
      <c r="M353" s="246"/>
      <c r="N353" s="246"/>
      <c r="O353" s="246"/>
      <c r="P353" s="246"/>
      <c r="Q353" s="246"/>
      <c r="R353" s="246"/>
      <c r="S353" s="246"/>
      <c r="T353" s="246"/>
      <c r="U353" s="246">
        <f>U352</f>
        <v>12</v>
      </c>
      <c r="V353" s="246"/>
      <c r="W353" s="246"/>
      <c r="X353" s="246"/>
      <c r="Y353" s="246"/>
      <c r="Z353" s="246"/>
      <c r="AA353" s="246"/>
      <c r="AB353" s="246"/>
      <c r="AC353" s="246"/>
      <c r="AD353" s="246"/>
      <c r="AE353" s="246"/>
      <c r="AF353" s="246"/>
      <c r="AG353" s="246"/>
      <c r="AH353" s="246"/>
      <c r="AI353" s="246"/>
      <c r="AJ353" s="246"/>
      <c r="AK353" s="246"/>
      <c r="AL353" s="246"/>
      <c r="AM353" s="345">
        <f>AM352</f>
        <v>0</v>
      </c>
      <c r="AN353" s="345">
        <f>AN352</f>
        <v>0</v>
      </c>
      <c r="AO353" s="345">
        <f t="shared" ref="AO353:AZ353" si="118">AO352</f>
        <v>0</v>
      </c>
      <c r="AP353" s="345">
        <f t="shared" si="118"/>
        <v>0</v>
      </c>
      <c r="AQ353" s="345">
        <f t="shared" si="118"/>
        <v>0</v>
      </c>
      <c r="AR353" s="345">
        <f t="shared" si="118"/>
        <v>0</v>
      </c>
      <c r="AS353" s="345">
        <f t="shared" si="118"/>
        <v>0</v>
      </c>
      <c r="AT353" s="345">
        <f t="shared" si="118"/>
        <v>0</v>
      </c>
      <c r="AU353" s="345">
        <f t="shared" si="118"/>
        <v>0</v>
      </c>
      <c r="AV353" s="345">
        <f t="shared" si="118"/>
        <v>0</v>
      </c>
      <c r="AW353" s="345">
        <f t="shared" si="118"/>
        <v>0</v>
      </c>
      <c r="AX353" s="345">
        <f t="shared" si="118"/>
        <v>0</v>
      </c>
      <c r="AY353" s="345">
        <f t="shared" si="118"/>
        <v>0</v>
      </c>
      <c r="AZ353" s="345">
        <f t="shared" si="118"/>
        <v>0</v>
      </c>
      <c r="BA353" s="248"/>
    </row>
    <row r="354" spans="1:53" ht="15" hidden="1" outlineLevel="1">
      <c r="B354" s="265"/>
      <c r="C354" s="256"/>
      <c r="D354" s="242"/>
      <c r="E354" s="242"/>
      <c r="F354" s="242"/>
      <c r="G354" s="242"/>
      <c r="H354" s="242"/>
      <c r="I354" s="242"/>
      <c r="J354" s="242"/>
      <c r="K354" s="242"/>
      <c r="L354" s="242"/>
      <c r="M354" s="242"/>
      <c r="N354" s="242"/>
      <c r="O354" s="242"/>
      <c r="P354" s="242"/>
      <c r="Q354" s="242"/>
      <c r="R354" s="242"/>
      <c r="S354" s="242"/>
      <c r="T354" s="242"/>
      <c r="U354" s="242"/>
      <c r="V354" s="242"/>
      <c r="W354" s="242"/>
      <c r="X354" s="242"/>
      <c r="Y354" s="242"/>
      <c r="Z354" s="242"/>
      <c r="AA354" s="242"/>
      <c r="AB354" s="242"/>
      <c r="AC354" s="242"/>
      <c r="AD354" s="242"/>
      <c r="AE354" s="242"/>
      <c r="AF354" s="242"/>
      <c r="AG354" s="242"/>
      <c r="AH354" s="242"/>
      <c r="AI354" s="242"/>
      <c r="AJ354" s="242"/>
      <c r="AK354" s="242"/>
      <c r="AL354" s="242"/>
      <c r="AM354" s="356"/>
      <c r="AN354" s="356"/>
      <c r="AO354" s="346"/>
      <c r="AP354" s="346"/>
      <c r="AQ354" s="346"/>
      <c r="AR354" s="346"/>
      <c r="AS354" s="346"/>
      <c r="AT354" s="346"/>
      <c r="AU354" s="346"/>
      <c r="AV354" s="346"/>
      <c r="AW354" s="346"/>
      <c r="AX354" s="346"/>
      <c r="AY354" s="346"/>
      <c r="AZ354" s="346"/>
      <c r="BA354" s="257"/>
    </row>
    <row r="355" spans="1:53" ht="15" hidden="1" outlineLevel="1">
      <c r="A355" s="418">
        <v>20</v>
      </c>
      <c r="B355" s="265" t="s">
        <v>346</v>
      </c>
      <c r="C355" s="242" t="s">
        <v>323</v>
      </c>
      <c r="D355" s="246"/>
      <c r="E355" s="246"/>
      <c r="F355" s="246"/>
      <c r="G355" s="246"/>
      <c r="H355" s="246"/>
      <c r="I355" s="246"/>
      <c r="J355" s="246"/>
      <c r="K355" s="246"/>
      <c r="L355" s="246"/>
      <c r="M355" s="246"/>
      <c r="N355" s="246"/>
      <c r="O355" s="246"/>
      <c r="P355" s="246"/>
      <c r="Q355" s="246"/>
      <c r="R355" s="246"/>
      <c r="S355" s="246"/>
      <c r="T355" s="246"/>
      <c r="U355" s="246">
        <v>12</v>
      </c>
      <c r="V355" s="246"/>
      <c r="W355" s="246"/>
      <c r="X355" s="246"/>
      <c r="Y355" s="246"/>
      <c r="Z355" s="246"/>
      <c r="AA355" s="246"/>
      <c r="AB355" s="246"/>
      <c r="AC355" s="246"/>
      <c r="AD355" s="246"/>
      <c r="AE355" s="246"/>
      <c r="AF355" s="246"/>
      <c r="AG355" s="246"/>
      <c r="AH355" s="246"/>
      <c r="AI355" s="246"/>
      <c r="AJ355" s="246"/>
      <c r="AK355" s="246"/>
      <c r="AL355" s="246"/>
      <c r="AM355" s="344"/>
      <c r="AN355" s="349"/>
      <c r="AO355" s="349"/>
      <c r="AP355" s="349"/>
      <c r="AQ355" s="387"/>
      <c r="AR355" s="349"/>
      <c r="AS355" s="349"/>
      <c r="AT355" s="349"/>
      <c r="AU355" s="349"/>
      <c r="AV355" s="349"/>
      <c r="AW355" s="349"/>
      <c r="AX355" s="349"/>
      <c r="AY355" s="349"/>
      <c r="AZ355" s="349"/>
      <c r="BA355" s="247">
        <f>SUM(AM355:AZ355)</f>
        <v>0</v>
      </c>
    </row>
    <row r="356" spans="1:53" ht="15" hidden="1" outlineLevel="1">
      <c r="B356" s="245" t="s">
        <v>407</v>
      </c>
      <c r="C356" s="242" t="s">
        <v>325</v>
      </c>
      <c r="D356" s="246"/>
      <c r="E356" s="246"/>
      <c r="F356" s="246"/>
      <c r="G356" s="246"/>
      <c r="H356" s="246"/>
      <c r="I356" s="246"/>
      <c r="J356" s="246"/>
      <c r="K356" s="246"/>
      <c r="L356" s="246"/>
      <c r="M356" s="246"/>
      <c r="N356" s="246"/>
      <c r="O356" s="246"/>
      <c r="P356" s="246"/>
      <c r="Q356" s="246"/>
      <c r="R356" s="246"/>
      <c r="S356" s="246"/>
      <c r="T356" s="246"/>
      <c r="U356" s="246">
        <f>U355</f>
        <v>12</v>
      </c>
      <c r="V356" s="246"/>
      <c r="W356" s="246"/>
      <c r="X356" s="246"/>
      <c r="Y356" s="246"/>
      <c r="Z356" s="246"/>
      <c r="AA356" s="246"/>
      <c r="AB356" s="246"/>
      <c r="AC356" s="246"/>
      <c r="AD356" s="246"/>
      <c r="AE356" s="246"/>
      <c r="AF356" s="246"/>
      <c r="AG356" s="246"/>
      <c r="AH356" s="246"/>
      <c r="AI356" s="246"/>
      <c r="AJ356" s="246"/>
      <c r="AK356" s="246"/>
      <c r="AL356" s="246"/>
      <c r="AM356" s="345">
        <f>AM355</f>
        <v>0</v>
      </c>
      <c r="AN356" s="345">
        <f>AN355</f>
        <v>0</v>
      </c>
      <c r="AO356" s="345">
        <f t="shared" ref="AO356:AZ356" si="119">AO355</f>
        <v>0</v>
      </c>
      <c r="AP356" s="345">
        <f t="shared" si="119"/>
        <v>0</v>
      </c>
      <c r="AQ356" s="345">
        <f t="shared" si="119"/>
        <v>0</v>
      </c>
      <c r="AR356" s="345">
        <f t="shared" si="119"/>
        <v>0</v>
      </c>
      <c r="AS356" s="345">
        <f t="shared" si="119"/>
        <v>0</v>
      </c>
      <c r="AT356" s="345">
        <f t="shared" si="119"/>
        <v>0</v>
      </c>
      <c r="AU356" s="345">
        <f t="shared" si="119"/>
        <v>0</v>
      </c>
      <c r="AV356" s="345">
        <f t="shared" si="119"/>
        <v>0</v>
      </c>
      <c r="AW356" s="345">
        <f t="shared" si="119"/>
        <v>0</v>
      </c>
      <c r="AX356" s="345">
        <f t="shared" si="119"/>
        <v>0</v>
      </c>
      <c r="AY356" s="345">
        <f t="shared" si="119"/>
        <v>0</v>
      </c>
      <c r="AZ356" s="345">
        <f t="shared" si="119"/>
        <v>0</v>
      </c>
      <c r="BA356" s="257"/>
    </row>
    <row r="357" spans="1:53" ht="15" hidden="1" outlineLevel="1">
      <c r="B357" s="265"/>
      <c r="C357" s="256"/>
      <c r="D357" s="242"/>
      <c r="E357" s="242"/>
      <c r="F357" s="242"/>
      <c r="G357" s="242"/>
      <c r="H357" s="242"/>
      <c r="I357" s="242"/>
      <c r="J357" s="242"/>
      <c r="K357" s="242"/>
      <c r="L357" s="242"/>
      <c r="M357" s="242"/>
      <c r="N357" s="242"/>
      <c r="O357" s="242"/>
      <c r="P357" s="242"/>
      <c r="Q357" s="242"/>
      <c r="R357" s="242"/>
      <c r="S357" s="242"/>
      <c r="T357" s="242"/>
      <c r="U357" s="268"/>
      <c r="V357" s="242"/>
      <c r="W357" s="242"/>
      <c r="X357" s="242"/>
      <c r="Y357" s="242"/>
      <c r="Z357" s="242"/>
      <c r="AA357" s="242"/>
      <c r="AB357" s="242"/>
      <c r="AC357" s="242"/>
      <c r="AD357" s="242"/>
      <c r="AE357" s="242"/>
      <c r="AF357" s="242"/>
      <c r="AG357" s="242"/>
      <c r="AH357" s="242"/>
      <c r="AI357" s="242"/>
      <c r="AJ357" s="242"/>
      <c r="AK357" s="242"/>
      <c r="AL357" s="242"/>
      <c r="AM357" s="346"/>
      <c r="AN357" s="346"/>
      <c r="AO357" s="346"/>
      <c r="AP357" s="346"/>
      <c r="AQ357" s="346"/>
      <c r="AR357" s="346"/>
      <c r="AS357" s="346"/>
      <c r="AT357" s="346"/>
      <c r="AU357" s="346"/>
      <c r="AV357" s="346"/>
      <c r="AW357" s="346"/>
      <c r="AX357" s="346"/>
      <c r="AY357" s="346"/>
      <c r="AZ357" s="346"/>
      <c r="BA357" s="257"/>
    </row>
    <row r="358" spans="1:53" ht="15" hidden="1" outlineLevel="1">
      <c r="A358" s="418">
        <v>21</v>
      </c>
      <c r="B358" s="265" t="s">
        <v>335</v>
      </c>
      <c r="C358" s="242" t="s">
        <v>323</v>
      </c>
      <c r="D358" s="246"/>
      <c r="E358" s="246"/>
      <c r="F358" s="246"/>
      <c r="G358" s="246"/>
      <c r="H358" s="246"/>
      <c r="I358" s="246"/>
      <c r="J358" s="246"/>
      <c r="K358" s="246"/>
      <c r="L358" s="246"/>
      <c r="M358" s="246"/>
      <c r="N358" s="246"/>
      <c r="O358" s="246"/>
      <c r="P358" s="246"/>
      <c r="Q358" s="246"/>
      <c r="R358" s="246"/>
      <c r="S358" s="246"/>
      <c r="T358" s="246"/>
      <c r="U358" s="246">
        <v>12</v>
      </c>
      <c r="V358" s="246"/>
      <c r="W358" s="246"/>
      <c r="X358" s="246"/>
      <c r="Y358" s="246"/>
      <c r="Z358" s="246"/>
      <c r="AA358" s="246"/>
      <c r="AB358" s="246"/>
      <c r="AC358" s="246"/>
      <c r="AD358" s="246"/>
      <c r="AE358" s="246"/>
      <c r="AF358" s="246"/>
      <c r="AG358" s="246"/>
      <c r="AH358" s="246"/>
      <c r="AI358" s="246"/>
      <c r="AJ358" s="246"/>
      <c r="AK358" s="246"/>
      <c r="AL358" s="246"/>
      <c r="AM358" s="344"/>
      <c r="AN358" s="349"/>
      <c r="AO358" s="349"/>
      <c r="AP358" s="349"/>
      <c r="AQ358" s="349"/>
      <c r="AR358" s="349"/>
      <c r="AS358" s="349"/>
      <c r="AT358" s="349"/>
      <c r="AU358" s="349"/>
      <c r="AV358" s="349"/>
      <c r="AW358" s="349"/>
      <c r="AX358" s="349"/>
      <c r="AY358" s="349"/>
      <c r="AZ358" s="349"/>
      <c r="BA358" s="247">
        <f>SUM(AM358:AZ358)</f>
        <v>0</v>
      </c>
    </row>
    <row r="359" spans="1:53" ht="15" hidden="1" outlineLevel="1">
      <c r="B359" s="245" t="s">
        <v>407</v>
      </c>
      <c r="C359" s="242" t="s">
        <v>325</v>
      </c>
      <c r="D359" s="246"/>
      <c r="E359" s="246"/>
      <c r="F359" s="246"/>
      <c r="G359" s="246"/>
      <c r="H359" s="246"/>
      <c r="I359" s="246"/>
      <c r="J359" s="246"/>
      <c r="K359" s="246"/>
      <c r="L359" s="246"/>
      <c r="M359" s="246"/>
      <c r="N359" s="246"/>
      <c r="O359" s="246"/>
      <c r="P359" s="246"/>
      <c r="Q359" s="246"/>
      <c r="R359" s="246"/>
      <c r="S359" s="246"/>
      <c r="T359" s="246"/>
      <c r="U359" s="246">
        <f>U358</f>
        <v>12</v>
      </c>
      <c r="V359" s="246"/>
      <c r="W359" s="246"/>
      <c r="X359" s="246"/>
      <c r="Y359" s="246"/>
      <c r="Z359" s="246"/>
      <c r="AA359" s="246"/>
      <c r="AB359" s="246"/>
      <c r="AC359" s="246"/>
      <c r="AD359" s="246"/>
      <c r="AE359" s="246"/>
      <c r="AF359" s="246"/>
      <c r="AG359" s="246"/>
      <c r="AH359" s="246"/>
      <c r="AI359" s="246"/>
      <c r="AJ359" s="246"/>
      <c r="AK359" s="246"/>
      <c r="AL359" s="246"/>
      <c r="AM359" s="345">
        <f>AM358</f>
        <v>0</v>
      </c>
      <c r="AN359" s="345">
        <f>AN358</f>
        <v>0</v>
      </c>
      <c r="AO359" s="345">
        <f t="shared" ref="AO359:AZ359" si="120">AO358</f>
        <v>0</v>
      </c>
      <c r="AP359" s="345">
        <f t="shared" si="120"/>
        <v>0</v>
      </c>
      <c r="AQ359" s="345">
        <f t="shared" si="120"/>
        <v>0</v>
      </c>
      <c r="AR359" s="345">
        <f t="shared" si="120"/>
        <v>0</v>
      </c>
      <c r="AS359" s="345">
        <f t="shared" si="120"/>
        <v>0</v>
      </c>
      <c r="AT359" s="345">
        <f t="shared" si="120"/>
        <v>0</v>
      </c>
      <c r="AU359" s="345">
        <f t="shared" si="120"/>
        <v>0</v>
      </c>
      <c r="AV359" s="345">
        <f t="shared" si="120"/>
        <v>0</v>
      </c>
      <c r="AW359" s="345">
        <f t="shared" si="120"/>
        <v>0</v>
      </c>
      <c r="AX359" s="345">
        <f t="shared" si="120"/>
        <v>0</v>
      </c>
      <c r="AY359" s="345">
        <f t="shared" si="120"/>
        <v>0</v>
      </c>
      <c r="AZ359" s="345">
        <f t="shared" si="120"/>
        <v>0</v>
      </c>
      <c r="BA359" s="248"/>
    </row>
    <row r="360" spans="1:53" ht="15" hidden="1" outlineLevel="1">
      <c r="B360" s="265"/>
      <c r="C360" s="256"/>
      <c r="D360" s="242"/>
      <c r="E360" s="242"/>
      <c r="F360" s="242"/>
      <c r="G360" s="242"/>
      <c r="H360" s="242"/>
      <c r="I360" s="242"/>
      <c r="J360" s="242"/>
      <c r="K360" s="242"/>
      <c r="L360" s="242"/>
      <c r="M360" s="242"/>
      <c r="N360" s="242"/>
      <c r="O360" s="242"/>
      <c r="P360" s="242"/>
      <c r="Q360" s="242"/>
      <c r="R360" s="242"/>
      <c r="S360" s="242"/>
      <c r="T360" s="242"/>
      <c r="U360" s="242"/>
      <c r="V360" s="242"/>
      <c r="W360" s="242"/>
      <c r="X360" s="242"/>
      <c r="Y360" s="242"/>
      <c r="Z360" s="242"/>
      <c r="AA360" s="242"/>
      <c r="AB360" s="242"/>
      <c r="AC360" s="242"/>
      <c r="AD360" s="242"/>
      <c r="AE360" s="242"/>
      <c r="AF360" s="242"/>
      <c r="AG360" s="242"/>
      <c r="AH360" s="242"/>
      <c r="AI360" s="242"/>
      <c r="AJ360" s="242"/>
      <c r="AK360" s="242"/>
      <c r="AL360" s="242"/>
      <c r="AM360" s="356"/>
      <c r="AN360" s="346"/>
      <c r="AO360" s="346"/>
      <c r="AP360" s="346"/>
      <c r="AQ360" s="346"/>
      <c r="AR360" s="346"/>
      <c r="AS360" s="346"/>
      <c r="AT360" s="346"/>
      <c r="AU360" s="346"/>
      <c r="AV360" s="346"/>
      <c r="AW360" s="346"/>
      <c r="AX360" s="346"/>
      <c r="AY360" s="346"/>
      <c r="AZ360" s="346"/>
      <c r="BA360" s="257"/>
    </row>
    <row r="361" spans="1:53" ht="15" hidden="1" outlineLevel="1">
      <c r="A361" s="418">
        <v>22</v>
      </c>
      <c r="B361" s="265" t="s">
        <v>342</v>
      </c>
      <c r="C361" s="242" t="s">
        <v>323</v>
      </c>
      <c r="D361" s="246"/>
      <c r="E361" s="246"/>
      <c r="F361" s="246"/>
      <c r="G361" s="246"/>
      <c r="H361" s="246"/>
      <c r="I361" s="246"/>
      <c r="J361" s="246"/>
      <c r="K361" s="246"/>
      <c r="L361" s="246"/>
      <c r="M361" s="246"/>
      <c r="N361" s="246"/>
      <c r="O361" s="246"/>
      <c r="P361" s="246"/>
      <c r="Q361" s="246"/>
      <c r="R361" s="246"/>
      <c r="S361" s="246"/>
      <c r="T361" s="246"/>
      <c r="U361" s="242"/>
      <c r="V361" s="246"/>
      <c r="W361" s="246"/>
      <c r="X361" s="246"/>
      <c r="Y361" s="246"/>
      <c r="Z361" s="246"/>
      <c r="AA361" s="246"/>
      <c r="AB361" s="246"/>
      <c r="AC361" s="246"/>
      <c r="AD361" s="246"/>
      <c r="AE361" s="246"/>
      <c r="AF361" s="246"/>
      <c r="AG361" s="246"/>
      <c r="AH361" s="246"/>
      <c r="AI361" s="246"/>
      <c r="AJ361" s="246"/>
      <c r="AK361" s="246"/>
      <c r="AL361" s="246"/>
      <c r="AM361" s="344"/>
      <c r="AN361" s="349"/>
      <c r="AO361" s="349"/>
      <c r="AP361" s="349"/>
      <c r="AQ361" s="349"/>
      <c r="AR361" s="349"/>
      <c r="AS361" s="349"/>
      <c r="AT361" s="349"/>
      <c r="AU361" s="349"/>
      <c r="AV361" s="349"/>
      <c r="AW361" s="349"/>
      <c r="AX361" s="349"/>
      <c r="AY361" s="349"/>
      <c r="AZ361" s="349"/>
      <c r="BA361" s="247">
        <f>SUM(AM361:AZ361)</f>
        <v>0</v>
      </c>
    </row>
    <row r="362" spans="1:53" ht="15" hidden="1" outlineLevel="1">
      <c r="B362" s="245" t="s">
        <v>407</v>
      </c>
      <c r="C362" s="242" t="s">
        <v>325</v>
      </c>
      <c r="D362" s="246"/>
      <c r="E362" s="246"/>
      <c r="F362" s="246"/>
      <c r="G362" s="246"/>
      <c r="H362" s="246"/>
      <c r="I362" s="246"/>
      <c r="J362" s="246"/>
      <c r="K362" s="246"/>
      <c r="L362" s="246"/>
      <c r="M362" s="246"/>
      <c r="N362" s="246"/>
      <c r="O362" s="246"/>
      <c r="P362" s="246"/>
      <c r="Q362" s="246"/>
      <c r="R362" s="246"/>
      <c r="S362" s="246"/>
      <c r="T362" s="246"/>
      <c r="U362" s="242"/>
      <c r="V362" s="246"/>
      <c r="W362" s="246"/>
      <c r="X362" s="246"/>
      <c r="Y362" s="246"/>
      <c r="Z362" s="246"/>
      <c r="AA362" s="246"/>
      <c r="AB362" s="246"/>
      <c r="AC362" s="246"/>
      <c r="AD362" s="246"/>
      <c r="AE362" s="246"/>
      <c r="AF362" s="246"/>
      <c r="AG362" s="246"/>
      <c r="AH362" s="246"/>
      <c r="AI362" s="246"/>
      <c r="AJ362" s="246"/>
      <c r="AK362" s="246"/>
      <c r="AL362" s="246"/>
      <c r="AM362" s="345">
        <f>AM361</f>
        <v>0</v>
      </c>
      <c r="AN362" s="345">
        <f>AN361</f>
        <v>0</v>
      </c>
      <c r="AO362" s="345">
        <f t="shared" ref="AO362:AZ362" si="121">AO361</f>
        <v>0</v>
      </c>
      <c r="AP362" s="345">
        <f t="shared" si="121"/>
        <v>0</v>
      </c>
      <c r="AQ362" s="345">
        <f t="shared" si="121"/>
        <v>0</v>
      </c>
      <c r="AR362" s="345">
        <f t="shared" si="121"/>
        <v>0</v>
      </c>
      <c r="AS362" s="345">
        <f t="shared" si="121"/>
        <v>0</v>
      </c>
      <c r="AT362" s="345">
        <f t="shared" si="121"/>
        <v>0</v>
      </c>
      <c r="AU362" s="345">
        <f t="shared" si="121"/>
        <v>0</v>
      </c>
      <c r="AV362" s="345">
        <f t="shared" si="121"/>
        <v>0</v>
      </c>
      <c r="AW362" s="345">
        <f t="shared" si="121"/>
        <v>0</v>
      </c>
      <c r="AX362" s="345">
        <f t="shared" si="121"/>
        <v>0</v>
      </c>
      <c r="AY362" s="345">
        <f t="shared" si="121"/>
        <v>0</v>
      </c>
      <c r="AZ362" s="345">
        <f t="shared" si="121"/>
        <v>0</v>
      </c>
      <c r="BA362" s="257"/>
    </row>
    <row r="363" spans="1:53" ht="15" hidden="1" outlineLevel="1">
      <c r="B363" s="265"/>
      <c r="C363" s="256"/>
      <c r="D363" s="242"/>
      <c r="E363" s="242"/>
      <c r="F363" s="242"/>
      <c r="G363" s="242"/>
      <c r="H363" s="242"/>
      <c r="I363" s="242"/>
      <c r="J363" s="242"/>
      <c r="K363" s="242"/>
      <c r="L363" s="242"/>
      <c r="M363" s="242"/>
      <c r="N363" s="242"/>
      <c r="O363" s="242"/>
      <c r="P363" s="242"/>
      <c r="Q363" s="242"/>
      <c r="R363" s="242"/>
      <c r="S363" s="242"/>
      <c r="T363" s="242"/>
      <c r="U363" s="242"/>
      <c r="V363" s="242"/>
      <c r="W363" s="242"/>
      <c r="X363" s="242"/>
      <c r="Y363" s="242"/>
      <c r="Z363" s="242"/>
      <c r="AA363" s="242"/>
      <c r="AB363" s="242"/>
      <c r="AC363" s="242"/>
      <c r="AD363" s="242"/>
      <c r="AE363" s="242"/>
      <c r="AF363" s="242"/>
      <c r="AG363" s="242"/>
      <c r="AH363" s="242"/>
      <c r="AI363" s="242"/>
      <c r="AJ363" s="242"/>
      <c r="AK363" s="242"/>
      <c r="AL363" s="242"/>
      <c r="AM363" s="346"/>
      <c r="AN363" s="346"/>
      <c r="AO363" s="346"/>
      <c r="AP363" s="346"/>
      <c r="AQ363" s="346"/>
      <c r="AR363" s="346"/>
      <c r="AS363" s="346"/>
      <c r="AT363" s="346"/>
      <c r="AU363" s="346"/>
      <c r="AV363" s="346"/>
      <c r="AW363" s="346"/>
      <c r="AX363" s="346"/>
      <c r="AY363" s="346"/>
      <c r="AZ363" s="346"/>
      <c r="BA363" s="257"/>
    </row>
    <row r="364" spans="1:53" ht="15.6" hidden="1" outlineLevel="1">
      <c r="A364" s="419"/>
      <c r="B364" s="239" t="s">
        <v>347</v>
      </c>
      <c r="C364" s="240"/>
      <c r="D364" s="241"/>
      <c r="E364" s="241"/>
      <c r="F364" s="241"/>
      <c r="G364" s="241"/>
      <c r="H364" s="241"/>
      <c r="I364" s="241"/>
      <c r="J364" s="241"/>
      <c r="K364" s="241"/>
      <c r="L364" s="241"/>
      <c r="M364" s="241"/>
      <c r="N364" s="241"/>
      <c r="O364" s="241"/>
      <c r="P364" s="241"/>
      <c r="Q364" s="241"/>
      <c r="R364" s="241"/>
      <c r="S364" s="241"/>
      <c r="T364" s="241"/>
      <c r="U364" s="241"/>
      <c r="V364" s="241"/>
      <c r="W364" s="240"/>
      <c r="X364" s="240"/>
      <c r="Y364" s="240"/>
      <c r="Z364" s="240"/>
      <c r="AA364" s="240"/>
      <c r="AB364" s="240"/>
      <c r="AC364" s="240"/>
      <c r="AD364" s="240"/>
      <c r="AE364" s="240"/>
      <c r="AF364" s="240"/>
      <c r="AG364" s="240"/>
      <c r="AH364" s="240"/>
      <c r="AI364" s="240"/>
      <c r="AJ364" s="240"/>
      <c r="AK364" s="240"/>
      <c r="AL364" s="240"/>
      <c r="AM364" s="348"/>
      <c r="AN364" s="348"/>
      <c r="AO364" s="348"/>
      <c r="AP364" s="348"/>
      <c r="AQ364" s="348"/>
      <c r="AR364" s="348"/>
      <c r="AS364" s="348"/>
      <c r="AT364" s="348"/>
      <c r="AU364" s="348"/>
      <c r="AV364" s="348"/>
      <c r="AW364" s="348"/>
      <c r="AX364" s="348"/>
      <c r="AY364" s="348"/>
      <c r="AZ364" s="348"/>
      <c r="BA364" s="243"/>
    </row>
    <row r="365" spans="1:53" ht="15" hidden="1" outlineLevel="1">
      <c r="A365" s="418">
        <v>23</v>
      </c>
      <c r="B365" s="265" t="s">
        <v>347</v>
      </c>
      <c r="C365" s="242" t="s">
        <v>323</v>
      </c>
      <c r="D365" s="246"/>
      <c r="E365" s="246"/>
      <c r="F365" s="246"/>
      <c r="G365" s="246"/>
      <c r="H365" s="246"/>
      <c r="I365" s="246"/>
      <c r="J365" s="246"/>
      <c r="K365" s="246"/>
      <c r="L365" s="246"/>
      <c r="M365" s="246"/>
      <c r="N365" s="246"/>
      <c r="O365" s="246"/>
      <c r="P365" s="246"/>
      <c r="Q365" s="246"/>
      <c r="R365" s="246"/>
      <c r="S365" s="246"/>
      <c r="T365" s="246"/>
      <c r="U365" s="242"/>
      <c r="V365" s="246"/>
      <c r="W365" s="246"/>
      <c r="X365" s="246"/>
      <c r="Y365" s="246"/>
      <c r="Z365" s="246"/>
      <c r="AA365" s="246"/>
      <c r="AB365" s="246"/>
      <c r="AC365" s="246"/>
      <c r="AD365" s="246"/>
      <c r="AE365" s="246"/>
      <c r="AF365" s="246"/>
      <c r="AG365" s="246"/>
      <c r="AH365" s="246"/>
      <c r="AI365" s="246"/>
      <c r="AJ365" s="246"/>
      <c r="AK365" s="246"/>
      <c r="AL365" s="246"/>
      <c r="AM365" s="388"/>
      <c r="AN365" s="344"/>
      <c r="AO365" s="344"/>
      <c r="AP365" s="344"/>
      <c r="AQ365" s="344"/>
      <c r="AR365" s="344"/>
      <c r="AS365" s="344"/>
      <c r="AT365" s="344"/>
      <c r="AU365" s="344"/>
      <c r="AV365" s="344"/>
      <c r="AW365" s="344"/>
      <c r="AX365" s="344"/>
      <c r="AY365" s="344"/>
      <c r="AZ365" s="344"/>
      <c r="BA365" s="247">
        <f>SUM(AM365:AZ365)</f>
        <v>0</v>
      </c>
    </row>
    <row r="366" spans="1:53" ht="15" hidden="1" outlineLevel="1">
      <c r="B366" s="245" t="s">
        <v>407</v>
      </c>
      <c r="C366" s="242" t="s">
        <v>325</v>
      </c>
      <c r="D366" s="246"/>
      <c r="E366" s="246"/>
      <c r="F366" s="246"/>
      <c r="G366" s="246"/>
      <c r="H366" s="246"/>
      <c r="I366" s="246"/>
      <c r="J366" s="246"/>
      <c r="K366" s="246"/>
      <c r="L366" s="246"/>
      <c r="M366" s="246"/>
      <c r="N366" s="246"/>
      <c r="O366" s="246"/>
      <c r="P366" s="246"/>
      <c r="Q366" s="246"/>
      <c r="R366" s="246"/>
      <c r="S366" s="246"/>
      <c r="T366" s="246"/>
      <c r="U366" s="386"/>
      <c r="V366" s="246"/>
      <c r="W366" s="246"/>
      <c r="X366" s="246"/>
      <c r="Y366" s="246"/>
      <c r="Z366" s="246"/>
      <c r="AA366" s="246"/>
      <c r="AB366" s="246"/>
      <c r="AC366" s="246"/>
      <c r="AD366" s="246"/>
      <c r="AE366" s="246"/>
      <c r="AF366" s="246"/>
      <c r="AG366" s="246"/>
      <c r="AH366" s="246"/>
      <c r="AI366" s="246"/>
      <c r="AJ366" s="246"/>
      <c r="AK366" s="246"/>
      <c r="AL366" s="246"/>
      <c r="AM366" s="345">
        <f>AM365</f>
        <v>0</v>
      </c>
      <c r="AN366" s="345">
        <f>AN365</f>
        <v>0</v>
      </c>
      <c r="AO366" s="345">
        <f t="shared" ref="AO366:AZ366" si="122">AO365</f>
        <v>0</v>
      </c>
      <c r="AP366" s="345">
        <f t="shared" si="122"/>
        <v>0</v>
      </c>
      <c r="AQ366" s="345">
        <f t="shared" si="122"/>
        <v>0</v>
      </c>
      <c r="AR366" s="345">
        <f t="shared" si="122"/>
        <v>0</v>
      </c>
      <c r="AS366" s="345">
        <f t="shared" si="122"/>
        <v>0</v>
      </c>
      <c r="AT366" s="345">
        <f t="shared" si="122"/>
        <v>0</v>
      </c>
      <c r="AU366" s="345">
        <f t="shared" si="122"/>
        <v>0</v>
      </c>
      <c r="AV366" s="345">
        <f t="shared" si="122"/>
        <v>0</v>
      </c>
      <c r="AW366" s="345">
        <f t="shared" si="122"/>
        <v>0</v>
      </c>
      <c r="AX366" s="345">
        <f t="shared" si="122"/>
        <v>0</v>
      </c>
      <c r="AY366" s="345">
        <f t="shared" si="122"/>
        <v>0</v>
      </c>
      <c r="AZ366" s="345">
        <f t="shared" si="122"/>
        <v>0</v>
      </c>
      <c r="BA366" s="248"/>
    </row>
    <row r="367" spans="1:53" ht="15" hidden="1" outlineLevel="1">
      <c r="B367" s="265"/>
      <c r="C367" s="256"/>
      <c r="D367" s="242"/>
      <c r="E367" s="242"/>
      <c r="F367" s="242"/>
      <c r="G367" s="242"/>
      <c r="H367" s="242"/>
      <c r="I367" s="242"/>
      <c r="J367" s="242"/>
      <c r="K367" s="242"/>
      <c r="L367" s="242"/>
      <c r="M367" s="242"/>
      <c r="N367" s="242"/>
      <c r="O367" s="242"/>
      <c r="P367" s="242"/>
      <c r="Q367" s="242"/>
      <c r="R367" s="242"/>
      <c r="S367" s="242"/>
      <c r="T367" s="242"/>
      <c r="U367" s="242"/>
      <c r="V367" s="242"/>
      <c r="W367" s="242"/>
      <c r="X367" s="242"/>
      <c r="Y367" s="242"/>
      <c r="Z367" s="242"/>
      <c r="AA367" s="242"/>
      <c r="AB367" s="242"/>
      <c r="AC367" s="242"/>
      <c r="AD367" s="242"/>
      <c r="AE367" s="242"/>
      <c r="AF367" s="242"/>
      <c r="AG367" s="242"/>
      <c r="AH367" s="242"/>
      <c r="AI367" s="242"/>
      <c r="AJ367" s="242"/>
      <c r="AK367" s="242"/>
      <c r="AL367" s="242"/>
      <c r="AM367" s="346"/>
      <c r="AN367" s="346"/>
      <c r="AO367" s="346"/>
      <c r="AP367" s="346"/>
      <c r="AQ367" s="346"/>
      <c r="AR367" s="346"/>
      <c r="AS367" s="346"/>
      <c r="AT367" s="346"/>
      <c r="AU367" s="346"/>
      <c r="AV367" s="346"/>
      <c r="AW367" s="346"/>
      <c r="AX367" s="346"/>
      <c r="AY367" s="346"/>
      <c r="AZ367" s="346"/>
      <c r="BA367" s="257"/>
    </row>
    <row r="368" spans="1:53" s="244" customFormat="1" ht="15.6" hidden="1" outlineLevel="1">
      <c r="A368" s="419"/>
      <c r="B368" s="239" t="s">
        <v>348</v>
      </c>
      <c r="C368" s="240"/>
      <c r="D368" s="241"/>
      <c r="E368" s="241"/>
      <c r="F368" s="241"/>
      <c r="G368" s="241"/>
      <c r="H368" s="241"/>
      <c r="I368" s="241"/>
      <c r="J368" s="241"/>
      <c r="K368" s="241"/>
      <c r="L368" s="241"/>
      <c r="M368" s="241"/>
      <c r="N368" s="241"/>
      <c r="O368" s="241"/>
      <c r="P368" s="241"/>
      <c r="Q368" s="241"/>
      <c r="R368" s="241"/>
      <c r="S368" s="241"/>
      <c r="T368" s="241"/>
      <c r="U368" s="241"/>
      <c r="V368" s="241"/>
      <c r="W368" s="240"/>
      <c r="X368" s="240"/>
      <c r="Y368" s="240"/>
      <c r="Z368" s="240"/>
      <c r="AA368" s="240"/>
      <c r="AB368" s="240"/>
      <c r="AC368" s="240"/>
      <c r="AD368" s="240"/>
      <c r="AE368" s="240"/>
      <c r="AF368" s="240"/>
      <c r="AG368" s="240"/>
      <c r="AH368" s="240"/>
      <c r="AI368" s="240"/>
      <c r="AJ368" s="240"/>
      <c r="AK368" s="240"/>
      <c r="AL368" s="240"/>
      <c r="AM368" s="348"/>
      <c r="AN368" s="348"/>
      <c r="AO368" s="348"/>
      <c r="AP368" s="348"/>
      <c r="AQ368" s="348"/>
      <c r="AR368" s="348"/>
      <c r="AS368" s="348"/>
      <c r="AT368" s="348"/>
      <c r="AU368" s="348"/>
      <c r="AV368" s="348"/>
      <c r="AW368" s="348"/>
      <c r="AX368" s="348"/>
      <c r="AY368" s="348"/>
      <c r="AZ368" s="348"/>
      <c r="BA368" s="243"/>
    </row>
    <row r="369" spans="1:53" s="234" customFormat="1" ht="15" hidden="1" outlineLevel="1">
      <c r="A369" s="418">
        <v>24</v>
      </c>
      <c r="B369" s="265" t="s">
        <v>347</v>
      </c>
      <c r="C369" s="242" t="s">
        <v>323</v>
      </c>
      <c r="D369" s="246"/>
      <c r="E369" s="246"/>
      <c r="F369" s="246"/>
      <c r="G369" s="246"/>
      <c r="H369" s="246"/>
      <c r="I369" s="246"/>
      <c r="J369" s="246"/>
      <c r="K369" s="246"/>
      <c r="L369" s="246"/>
      <c r="M369" s="246"/>
      <c r="N369" s="246"/>
      <c r="O369" s="246"/>
      <c r="P369" s="246"/>
      <c r="Q369" s="246"/>
      <c r="R369" s="246"/>
      <c r="S369" s="246"/>
      <c r="T369" s="246"/>
      <c r="U369" s="242"/>
      <c r="V369" s="246"/>
      <c r="W369" s="246"/>
      <c r="X369" s="246"/>
      <c r="Y369" s="246"/>
      <c r="Z369" s="246"/>
      <c r="AA369" s="246"/>
      <c r="AB369" s="246"/>
      <c r="AC369" s="246"/>
      <c r="AD369" s="246"/>
      <c r="AE369" s="246"/>
      <c r="AF369" s="246"/>
      <c r="AG369" s="246"/>
      <c r="AH369" s="246"/>
      <c r="AI369" s="246"/>
      <c r="AJ369" s="246"/>
      <c r="AK369" s="246"/>
      <c r="AL369" s="246"/>
      <c r="AM369" s="344"/>
      <c r="AN369" s="344"/>
      <c r="AO369" s="344"/>
      <c r="AP369" s="344"/>
      <c r="AQ369" s="344"/>
      <c r="AR369" s="344"/>
      <c r="AS369" s="344"/>
      <c r="AT369" s="344"/>
      <c r="AU369" s="344"/>
      <c r="AV369" s="344"/>
      <c r="AW369" s="344"/>
      <c r="AX369" s="344"/>
      <c r="AY369" s="344"/>
      <c r="AZ369" s="344"/>
      <c r="BA369" s="247">
        <f>SUM(AM369:AZ369)</f>
        <v>0</v>
      </c>
    </row>
    <row r="370" spans="1:53" s="234" customFormat="1" ht="15" hidden="1" outlineLevel="1">
      <c r="A370" s="418"/>
      <c r="B370" s="265" t="s">
        <v>407</v>
      </c>
      <c r="C370" s="242" t="s">
        <v>325</v>
      </c>
      <c r="D370" s="246"/>
      <c r="E370" s="246"/>
      <c r="F370" s="246"/>
      <c r="G370" s="246"/>
      <c r="H370" s="246"/>
      <c r="I370" s="246"/>
      <c r="J370" s="246"/>
      <c r="K370" s="246"/>
      <c r="L370" s="246"/>
      <c r="M370" s="246"/>
      <c r="N370" s="246"/>
      <c r="O370" s="246"/>
      <c r="P370" s="246"/>
      <c r="Q370" s="246"/>
      <c r="R370" s="246"/>
      <c r="S370" s="246"/>
      <c r="T370" s="246"/>
      <c r="U370" s="386"/>
      <c r="V370" s="246"/>
      <c r="W370" s="246"/>
      <c r="X370" s="246"/>
      <c r="Y370" s="246"/>
      <c r="Z370" s="246"/>
      <c r="AA370" s="246"/>
      <c r="AB370" s="246"/>
      <c r="AC370" s="246"/>
      <c r="AD370" s="246"/>
      <c r="AE370" s="246"/>
      <c r="AF370" s="246"/>
      <c r="AG370" s="246"/>
      <c r="AH370" s="246"/>
      <c r="AI370" s="246"/>
      <c r="AJ370" s="246"/>
      <c r="AK370" s="246"/>
      <c r="AL370" s="246"/>
      <c r="AM370" s="345">
        <f>AM369</f>
        <v>0</v>
      </c>
      <c r="AN370" s="345">
        <f>AN369</f>
        <v>0</v>
      </c>
      <c r="AO370" s="345">
        <f t="shared" ref="AO370:AZ370" si="123">AO369</f>
        <v>0</v>
      </c>
      <c r="AP370" s="345">
        <f t="shared" si="123"/>
        <v>0</v>
      </c>
      <c r="AQ370" s="345">
        <f t="shared" si="123"/>
        <v>0</v>
      </c>
      <c r="AR370" s="345">
        <f t="shared" si="123"/>
        <v>0</v>
      </c>
      <c r="AS370" s="345">
        <f t="shared" si="123"/>
        <v>0</v>
      </c>
      <c r="AT370" s="345">
        <f t="shared" si="123"/>
        <v>0</v>
      </c>
      <c r="AU370" s="345">
        <f t="shared" si="123"/>
        <v>0</v>
      </c>
      <c r="AV370" s="345">
        <f t="shared" si="123"/>
        <v>0</v>
      </c>
      <c r="AW370" s="345">
        <f t="shared" si="123"/>
        <v>0</v>
      </c>
      <c r="AX370" s="345">
        <f t="shared" si="123"/>
        <v>0</v>
      </c>
      <c r="AY370" s="345">
        <f t="shared" si="123"/>
        <v>0</v>
      </c>
      <c r="AZ370" s="345">
        <f t="shared" si="123"/>
        <v>0</v>
      </c>
      <c r="BA370" s="248"/>
    </row>
    <row r="371" spans="1:53" s="234" customFormat="1" ht="15" hidden="1" outlineLevel="1">
      <c r="A371" s="418"/>
      <c r="B371" s="265"/>
      <c r="C371" s="256"/>
      <c r="D371" s="242"/>
      <c r="E371" s="242"/>
      <c r="F371" s="242"/>
      <c r="G371" s="242"/>
      <c r="H371" s="242"/>
      <c r="I371" s="242"/>
      <c r="J371" s="242"/>
      <c r="K371" s="242"/>
      <c r="L371" s="242"/>
      <c r="M371" s="242"/>
      <c r="N371" s="242"/>
      <c r="O371" s="242"/>
      <c r="P371" s="242"/>
      <c r="Q371" s="242"/>
      <c r="R371" s="242"/>
      <c r="S371" s="242"/>
      <c r="T371" s="242"/>
      <c r="U371" s="242"/>
      <c r="V371" s="242"/>
      <c r="W371" s="242"/>
      <c r="X371" s="242"/>
      <c r="Y371" s="242"/>
      <c r="Z371" s="242"/>
      <c r="AA371" s="242"/>
      <c r="AB371" s="242"/>
      <c r="AC371" s="242"/>
      <c r="AD371" s="242"/>
      <c r="AE371" s="242"/>
      <c r="AF371" s="242"/>
      <c r="AG371" s="242"/>
      <c r="AH371" s="242"/>
      <c r="AI371" s="242"/>
      <c r="AJ371" s="242"/>
      <c r="AK371" s="242"/>
      <c r="AL371" s="242"/>
      <c r="AM371" s="346"/>
      <c r="AN371" s="346"/>
      <c r="AO371" s="346"/>
      <c r="AP371" s="346"/>
      <c r="AQ371" s="346"/>
      <c r="AR371" s="346"/>
      <c r="AS371" s="346"/>
      <c r="AT371" s="346"/>
      <c r="AU371" s="346"/>
      <c r="AV371" s="346"/>
      <c r="AW371" s="346"/>
      <c r="AX371" s="346"/>
      <c r="AY371" s="346"/>
      <c r="AZ371" s="346"/>
      <c r="BA371" s="257"/>
    </row>
    <row r="372" spans="1:53" s="234" customFormat="1" ht="15" hidden="1" outlineLevel="1">
      <c r="A372" s="418">
        <v>25</v>
      </c>
      <c r="B372" s="264" t="s">
        <v>336</v>
      </c>
      <c r="C372" s="242" t="s">
        <v>323</v>
      </c>
      <c r="D372" s="246"/>
      <c r="E372" s="246"/>
      <c r="F372" s="246"/>
      <c r="G372" s="246"/>
      <c r="H372" s="246"/>
      <c r="I372" s="246"/>
      <c r="J372" s="246"/>
      <c r="K372" s="246"/>
      <c r="L372" s="246"/>
      <c r="M372" s="246"/>
      <c r="N372" s="246"/>
      <c r="O372" s="246"/>
      <c r="P372" s="246"/>
      <c r="Q372" s="246"/>
      <c r="R372" s="246"/>
      <c r="S372" s="246"/>
      <c r="T372" s="246"/>
      <c r="U372" s="246">
        <v>0</v>
      </c>
      <c r="V372" s="246"/>
      <c r="W372" s="246"/>
      <c r="X372" s="246"/>
      <c r="Y372" s="246"/>
      <c r="Z372" s="246"/>
      <c r="AA372" s="246"/>
      <c r="AB372" s="246"/>
      <c r="AC372" s="246"/>
      <c r="AD372" s="246"/>
      <c r="AE372" s="246"/>
      <c r="AF372" s="246"/>
      <c r="AG372" s="246"/>
      <c r="AH372" s="246"/>
      <c r="AI372" s="246"/>
      <c r="AJ372" s="246"/>
      <c r="AK372" s="246"/>
      <c r="AL372" s="246"/>
      <c r="AM372" s="349"/>
      <c r="AN372" s="349"/>
      <c r="AO372" s="349"/>
      <c r="AP372" s="349"/>
      <c r="AQ372" s="349"/>
      <c r="AR372" s="349"/>
      <c r="AS372" s="349"/>
      <c r="AT372" s="349"/>
      <c r="AU372" s="349"/>
      <c r="AV372" s="349"/>
      <c r="AW372" s="349"/>
      <c r="AX372" s="349"/>
      <c r="AY372" s="349"/>
      <c r="AZ372" s="349"/>
      <c r="BA372" s="247">
        <f>SUM(AM372:AZ372)</f>
        <v>0</v>
      </c>
    </row>
    <row r="373" spans="1:53" s="234" customFormat="1" ht="15" hidden="1" outlineLevel="1">
      <c r="A373" s="418"/>
      <c r="B373" s="265" t="s">
        <v>407</v>
      </c>
      <c r="C373" s="242" t="s">
        <v>325</v>
      </c>
      <c r="D373" s="246"/>
      <c r="E373" s="246"/>
      <c r="F373" s="246"/>
      <c r="G373" s="246"/>
      <c r="H373" s="246"/>
      <c r="I373" s="246"/>
      <c r="J373" s="246"/>
      <c r="K373" s="246"/>
      <c r="L373" s="246"/>
      <c r="M373" s="246"/>
      <c r="N373" s="246"/>
      <c r="O373" s="246"/>
      <c r="P373" s="246"/>
      <c r="Q373" s="246"/>
      <c r="R373" s="246"/>
      <c r="S373" s="246"/>
      <c r="T373" s="246"/>
      <c r="U373" s="246">
        <f>U372</f>
        <v>0</v>
      </c>
      <c r="V373" s="246"/>
      <c r="W373" s="246"/>
      <c r="X373" s="246"/>
      <c r="Y373" s="246"/>
      <c r="Z373" s="246"/>
      <c r="AA373" s="246"/>
      <c r="AB373" s="246"/>
      <c r="AC373" s="246"/>
      <c r="AD373" s="246"/>
      <c r="AE373" s="246"/>
      <c r="AF373" s="246"/>
      <c r="AG373" s="246"/>
      <c r="AH373" s="246"/>
      <c r="AI373" s="246"/>
      <c r="AJ373" s="246"/>
      <c r="AK373" s="246"/>
      <c r="AL373" s="246"/>
      <c r="AM373" s="345">
        <f>AM372</f>
        <v>0</v>
      </c>
      <c r="AN373" s="345">
        <f>AN372</f>
        <v>0</v>
      </c>
      <c r="AO373" s="345">
        <f t="shared" ref="AO373:AZ373" si="124">AO372</f>
        <v>0</v>
      </c>
      <c r="AP373" s="345">
        <f t="shared" si="124"/>
        <v>0</v>
      </c>
      <c r="AQ373" s="345">
        <f t="shared" si="124"/>
        <v>0</v>
      </c>
      <c r="AR373" s="345">
        <f t="shared" si="124"/>
        <v>0</v>
      </c>
      <c r="AS373" s="345">
        <f t="shared" si="124"/>
        <v>0</v>
      </c>
      <c r="AT373" s="345">
        <f t="shared" si="124"/>
        <v>0</v>
      </c>
      <c r="AU373" s="345">
        <f t="shared" si="124"/>
        <v>0</v>
      </c>
      <c r="AV373" s="345">
        <f t="shared" si="124"/>
        <v>0</v>
      </c>
      <c r="AW373" s="345">
        <f t="shared" si="124"/>
        <v>0</v>
      </c>
      <c r="AX373" s="345">
        <f t="shared" si="124"/>
        <v>0</v>
      </c>
      <c r="AY373" s="345">
        <f t="shared" si="124"/>
        <v>0</v>
      </c>
      <c r="AZ373" s="345">
        <f t="shared" si="124"/>
        <v>0</v>
      </c>
      <c r="BA373" s="261"/>
    </row>
    <row r="374" spans="1:53" s="234" customFormat="1" ht="15" hidden="1" outlineLevel="1">
      <c r="A374" s="418"/>
      <c r="B374" s="264"/>
      <c r="C374" s="262"/>
      <c r="D374" s="242"/>
      <c r="E374" s="242"/>
      <c r="F374" s="242"/>
      <c r="G374" s="242"/>
      <c r="H374" s="242"/>
      <c r="I374" s="242"/>
      <c r="J374" s="242"/>
      <c r="K374" s="242"/>
      <c r="L374" s="242"/>
      <c r="M374" s="242"/>
      <c r="N374" s="242"/>
      <c r="O374" s="242"/>
      <c r="P374" s="242"/>
      <c r="Q374" s="242"/>
      <c r="R374" s="242"/>
      <c r="S374" s="242"/>
      <c r="T374" s="242"/>
      <c r="U374" s="242"/>
      <c r="V374" s="242"/>
      <c r="W374" s="242"/>
      <c r="X374" s="242"/>
      <c r="Y374" s="242"/>
      <c r="Z374" s="242"/>
      <c r="AA374" s="242"/>
      <c r="AB374" s="242"/>
      <c r="AC374" s="242"/>
      <c r="AD374" s="242"/>
      <c r="AE374" s="242"/>
      <c r="AF374" s="242"/>
      <c r="AG374" s="242"/>
      <c r="AH374" s="242"/>
      <c r="AI374" s="242"/>
      <c r="AJ374" s="242"/>
      <c r="AK374" s="242"/>
      <c r="AL374" s="242"/>
      <c r="AM374" s="350"/>
      <c r="AN374" s="351"/>
      <c r="AO374" s="350"/>
      <c r="AP374" s="350"/>
      <c r="AQ374" s="350"/>
      <c r="AR374" s="350"/>
      <c r="AS374" s="350"/>
      <c r="AT374" s="350"/>
      <c r="AU374" s="350"/>
      <c r="AV374" s="350"/>
      <c r="AW374" s="350"/>
      <c r="AX374" s="350"/>
      <c r="AY374" s="350"/>
      <c r="AZ374" s="350"/>
      <c r="BA374" s="263"/>
    </row>
    <row r="375" spans="1:53" ht="15.6" hidden="1" outlineLevel="1">
      <c r="A375" s="419"/>
      <c r="B375" s="239" t="s">
        <v>349</v>
      </c>
      <c r="C375" s="270"/>
      <c r="D375" s="241"/>
      <c r="E375" s="240"/>
      <c r="F375" s="240"/>
      <c r="G375" s="240"/>
      <c r="H375" s="240"/>
      <c r="I375" s="240"/>
      <c r="J375" s="240"/>
      <c r="K375" s="240"/>
      <c r="L375" s="240"/>
      <c r="M375" s="240"/>
      <c r="N375" s="240"/>
      <c r="O375" s="240"/>
      <c r="P375" s="240"/>
      <c r="Q375" s="240"/>
      <c r="R375" s="240"/>
      <c r="S375" s="240"/>
      <c r="T375" s="240"/>
      <c r="U375" s="242"/>
      <c r="V375" s="240"/>
      <c r="W375" s="240"/>
      <c r="X375" s="240"/>
      <c r="Y375" s="240"/>
      <c r="Z375" s="240"/>
      <c r="AA375" s="240"/>
      <c r="AB375" s="240"/>
      <c r="AC375" s="240"/>
      <c r="AD375" s="240"/>
      <c r="AE375" s="240"/>
      <c r="AF375" s="240"/>
      <c r="AG375" s="240"/>
      <c r="AH375" s="240"/>
      <c r="AI375" s="240"/>
      <c r="AJ375" s="240"/>
      <c r="AK375" s="240"/>
      <c r="AL375" s="240"/>
      <c r="AM375" s="348"/>
      <c r="AN375" s="348"/>
      <c r="AO375" s="348"/>
      <c r="AP375" s="348"/>
      <c r="AQ375" s="348"/>
      <c r="AR375" s="348"/>
      <c r="AS375" s="348"/>
      <c r="AT375" s="348"/>
      <c r="AU375" s="348"/>
      <c r="AV375" s="348"/>
      <c r="AW375" s="348"/>
      <c r="AX375" s="348"/>
      <c r="AY375" s="348"/>
      <c r="AZ375" s="348"/>
      <c r="BA375" s="243"/>
    </row>
    <row r="376" spans="1:53" ht="15" hidden="1" outlineLevel="1">
      <c r="A376" s="418">
        <v>26</v>
      </c>
      <c r="B376" s="271" t="s">
        <v>350</v>
      </c>
      <c r="C376" s="242" t="s">
        <v>323</v>
      </c>
      <c r="D376" s="246"/>
      <c r="E376" s="246"/>
      <c r="F376" s="246"/>
      <c r="G376" s="246"/>
      <c r="H376" s="246"/>
      <c r="I376" s="246"/>
      <c r="J376" s="246"/>
      <c r="K376" s="246"/>
      <c r="L376" s="246"/>
      <c r="M376" s="246"/>
      <c r="N376" s="246"/>
      <c r="O376" s="246"/>
      <c r="P376" s="246"/>
      <c r="Q376" s="246"/>
      <c r="R376" s="246"/>
      <c r="S376" s="246"/>
      <c r="T376" s="246"/>
      <c r="U376" s="246">
        <v>12</v>
      </c>
      <c r="V376" s="246"/>
      <c r="W376" s="246"/>
      <c r="X376" s="246"/>
      <c r="Y376" s="246"/>
      <c r="Z376" s="246"/>
      <c r="AA376" s="246"/>
      <c r="AB376" s="246"/>
      <c r="AC376" s="246"/>
      <c r="AD376" s="246"/>
      <c r="AE376" s="246"/>
      <c r="AF376" s="246"/>
      <c r="AG376" s="246"/>
      <c r="AH376" s="246"/>
      <c r="AI376" s="246"/>
      <c r="AJ376" s="246"/>
      <c r="AK376" s="246"/>
      <c r="AL376" s="246"/>
      <c r="AM376" s="360"/>
      <c r="AN376" s="349"/>
      <c r="AO376" s="349"/>
      <c r="AP376" s="349"/>
      <c r="AQ376" s="349"/>
      <c r="AR376" s="349"/>
      <c r="AS376" s="349"/>
      <c r="AT376" s="349"/>
      <c r="AU376" s="349"/>
      <c r="AV376" s="349"/>
      <c r="AW376" s="349"/>
      <c r="AX376" s="349"/>
      <c r="AY376" s="349"/>
      <c r="AZ376" s="349"/>
      <c r="BA376" s="247">
        <f>SUM(AM376:AZ376)</f>
        <v>0</v>
      </c>
    </row>
    <row r="377" spans="1:53" ht="15" hidden="1" outlineLevel="1">
      <c r="B377" s="245" t="s">
        <v>407</v>
      </c>
      <c r="C377" s="242" t="s">
        <v>325</v>
      </c>
      <c r="D377" s="246"/>
      <c r="E377" s="246"/>
      <c r="F377" s="246"/>
      <c r="G377" s="246"/>
      <c r="H377" s="246"/>
      <c r="I377" s="246"/>
      <c r="J377" s="246"/>
      <c r="K377" s="246"/>
      <c r="L377" s="246"/>
      <c r="M377" s="246"/>
      <c r="N377" s="246"/>
      <c r="O377" s="246"/>
      <c r="P377" s="246"/>
      <c r="Q377" s="246"/>
      <c r="R377" s="246"/>
      <c r="S377" s="246"/>
      <c r="T377" s="246"/>
      <c r="U377" s="246">
        <f>U376</f>
        <v>12</v>
      </c>
      <c r="V377" s="246"/>
      <c r="W377" s="246"/>
      <c r="X377" s="246"/>
      <c r="Y377" s="246"/>
      <c r="Z377" s="246"/>
      <c r="AA377" s="246"/>
      <c r="AB377" s="246"/>
      <c r="AC377" s="246"/>
      <c r="AD377" s="246"/>
      <c r="AE377" s="246"/>
      <c r="AF377" s="246"/>
      <c r="AG377" s="246"/>
      <c r="AH377" s="246"/>
      <c r="AI377" s="246"/>
      <c r="AJ377" s="246"/>
      <c r="AK377" s="246"/>
      <c r="AL377" s="246"/>
      <c r="AM377" s="345">
        <f>AM376</f>
        <v>0</v>
      </c>
      <c r="AN377" s="345">
        <f>AN376</f>
        <v>0</v>
      </c>
      <c r="AO377" s="345">
        <f t="shared" ref="AO377:AZ377" si="125">AO376</f>
        <v>0</v>
      </c>
      <c r="AP377" s="345">
        <f t="shared" si="125"/>
        <v>0</v>
      </c>
      <c r="AQ377" s="345">
        <f t="shared" si="125"/>
        <v>0</v>
      </c>
      <c r="AR377" s="345">
        <f t="shared" si="125"/>
        <v>0</v>
      </c>
      <c r="AS377" s="345">
        <f t="shared" si="125"/>
        <v>0</v>
      </c>
      <c r="AT377" s="345">
        <f t="shared" si="125"/>
        <v>0</v>
      </c>
      <c r="AU377" s="345">
        <f t="shared" si="125"/>
        <v>0</v>
      </c>
      <c r="AV377" s="345">
        <f t="shared" si="125"/>
        <v>0</v>
      </c>
      <c r="AW377" s="345">
        <f t="shared" si="125"/>
        <v>0</v>
      </c>
      <c r="AX377" s="345">
        <f t="shared" si="125"/>
        <v>0</v>
      </c>
      <c r="AY377" s="345">
        <f t="shared" si="125"/>
        <v>0</v>
      </c>
      <c r="AZ377" s="345">
        <f t="shared" si="125"/>
        <v>0</v>
      </c>
      <c r="BA377" s="257"/>
    </row>
    <row r="378" spans="1:53" ht="15" hidden="1" outlineLevel="1">
      <c r="B378" s="272"/>
      <c r="C378" s="242"/>
      <c r="D378" s="242"/>
      <c r="E378" s="242"/>
      <c r="F378" s="242"/>
      <c r="G378" s="242"/>
      <c r="H378" s="242"/>
      <c r="I378" s="242"/>
      <c r="J378" s="242"/>
      <c r="K378" s="242"/>
      <c r="L378" s="242"/>
      <c r="M378" s="242"/>
      <c r="N378" s="242"/>
      <c r="O378" s="242"/>
      <c r="P378" s="242"/>
      <c r="Q378" s="242"/>
      <c r="R378" s="242"/>
      <c r="S378" s="242"/>
      <c r="T378" s="242"/>
      <c r="U378" s="242"/>
      <c r="V378" s="242"/>
      <c r="W378" s="242"/>
      <c r="X378" s="242"/>
      <c r="Y378" s="242"/>
      <c r="Z378" s="242"/>
      <c r="AA378" s="242"/>
      <c r="AB378" s="242"/>
      <c r="AC378" s="242"/>
      <c r="AD378" s="242"/>
      <c r="AE378" s="242"/>
      <c r="AF378" s="242"/>
      <c r="AG378" s="242"/>
      <c r="AH378" s="242"/>
      <c r="AI378" s="242"/>
      <c r="AJ378" s="242"/>
      <c r="AK378" s="242"/>
      <c r="AL378" s="242"/>
      <c r="AM378" s="357"/>
      <c r="AN378" s="358"/>
      <c r="AO378" s="358"/>
      <c r="AP378" s="358"/>
      <c r="AQ378" s="358"/>
      <c r="AR378" s="358"/>
      <c r="AS378" s="358"/>
      <c r="AT378" s="358"/>
      <c r="AU378" s="358"/>
      <c r="AV378" s="358"/>
      <c r="AW378" s="358"/>
      <c r="AX378" s="358"/>
      <c r="AY378" s="358"/>
      <c r="AZ378" s="358"/>
      <c r="BA378" s="248"/>
    </row>
    <row r="379" spans="1:53" ht="15" hidden="1" outlineLevel="1">
      <c r="A379" s="418">
        <v>27</v>
      </c>
      <c r="B379" s="271" t="s">
        <v>351</v>
      </c>
      <c r="C379" s="242" t="s">
        <v>323</v>
      </c>
      <c r="D379" s="246"/>
      <c r="E379" s="246"/>
      <c r="F379" s="246"/>
      <c r="G379" s="246"/>
      <c r="H379" s="246"/>
      <c r="I379" s="246"/>
      <c r="J379" s="246"/>
      <c r="K379" s="246"/>
      <c r="L379" s="246"/>
      <c r="M379" s="246"/>
      <c r="N379" s="246"/>
      <c r="O379" s="246"/>
      <c r="P379" s="246"/>
      <c r="Q379" s="246"/>
      <c r="R379" s="246"/>
      <c r="S379" s="246"/>
      <c r="T379" s="246"/>
      <c r="U379" s="246">
        <v>12</v>
      </c>
      <c r="V379" s="246"/>
      <c r="W379" s="246"/>
      <c r="X379" s="246"/>
      <c r="Y379" s="246"/>
      <c r="Z379" s="246"/>
      <c r="AA379" s="246"/>
      <c r="AB379" s="246"/>
      <c r="AC379" s="246"/>
      <c r="AD379" s="246"/>
      <c r="AE379" s="246"/>
      <c r="AF379" s="246"/>
      <c r="AG379" s="246"/>
      <c r="AH379" s="246"/>
      <c r="AI379" s="246"/>
      <c r="AJ379" s="246"/>
      <c r="AK379" s="246"/>
      <c r="AL379" s="246"/>
      <c r="AM379" s="360"/>
      <c r="AN379" s="349"/>
      <c r="AO379" s="349"/>
      <c r="AP379" s="349"/>
      <c r="AQ379" s="349"/>
      <c r="AR379" s="349"/>
      <c r="AS379" s="349"/>
      <c r="AT379" s="349"/>
      <c r="AU379" s="349"/>
      <c r="AV379" s="349"/>
      <c r="AW379" s="349"/>
      <c r="AX379" s="349"/>
      <c r="AY379" s="349"/>
      <c r="AZ379" s="349"/>
      <c r="BA379" s="247">
        <f>SUM(AM379:AZ379)</f>
        <v>0</v>
      </c>
    </row>
    <row r="380" spans="1:53" ht="15" hidden="1" outlineLevel="1">
      <c r="B380" s="245" t="s">
        <v>407</v>
      </c>
      <c r="C380" s="242" t="s">
        <v>325</v>
      </c>
      <c r="D380" s="246"/>
      <c r="E380" s="246"/>
      <c r="F380" s="246"/>
      <c r="G380" s="246"/>
      <c r="H380" s="246"/>
      <c r="I380" s="246"/>
      <c r="J380" s="246"/>
      <c r="K380" s="246"/>
      <c r="L380" s="246"/>
      <c r="M380" s="246"/>
      <c r="N380" s="246"/>
      <c r="O380" s="246"/>
      <c r="P380" s="246"/>
      <c r="Q380" s="246"/>
      <c r="R380" s="246"/>
      <c r="S380" s="246"/>
      <c r="T380" s="246"/>
      <c r="U380" s="246">
        <f>U379</f>
        <v>12</v>
      </c>
      <c r="V380" s="246"/>
      <c r="W380" s="246"/>
      <c r="X380" s="246"/>
      <c r="Y380" s="246"/>
      <c r="Z380" s="246"/>
      <c r="AA380" s="246"/>
      <c r="AB380" s="246"/>
      <c r="AC380" s="246"/>
      <c r="AD380" s="246"/>
      <c r="AE380" s="246"/>
      <c r="AF380" s="246"/>
      <c r="AG380" s="246"/>
      <c r="AH380" s="246"/>
      <c r="AI380" s="246"/>
      <c r="AJ380" s="246"/>
      <c r="AK380" s="246"/>
      <c r="AL380" s="246"/>
      <c r="AM380" s="345">
        <f>AM379</f>
        <v>0</v>
      </c>
      <c r="AN380" s="345">
        <f>AN379</f>
        <v>0</v>
      </c>
      <c r="AO380" s="345">
        <f t="shared" ref="AO380:AZ380" si="126">AO379</f>
        <v>0</v>
      </c>
      <c r="AP380" s="345">
        <f t="shared" si="126"/>
        <v>0</v>
      </c>
      <c r="AQ380" s="345">
        <f t="shared" si="126"/>
        <v>0</v>
      </c>
      <c r="AR380" s="345">
        <f t="shared" si="126"/>
        <v>0</v>
      </c>
      <c r="AS380" s="345">
        <f t="shared" si="126"/>
        <v>0</v>
      </c>
      <c r="AT380" s="345">
        <f t="shared" si="126"/>
        <v>0</v>
      </c>
      <c r="AU380" s="345">
        <f t="shared" si="126"/>
        <v>0</v>
      </c>
      <c r="AV380" s="345">
        <f t="shared" si="126"/>
        <v>0</v>
      </c>
      <c r="AW380" s="345">
        <f t="shared" si="126"/>
        <v>0</v>
      </c>
      <c r="AX380" s="345">
        <f t="shared" si="126"/>
        <v>0</v>
      </c>
      <c r="AY380" s="345">
        <f t="shared" si="126"/>
        <v>0</v>
      </c>
      <c r="AZ380" s="345">
        <f t="shared" si="126"/>
        <v>0</v>
      </c>
      <c r="BA380" s="257"/>
    </row>
    <row r="381" spans="1:53" ht="15.6" hidden="1" outlineLevel="1">
      <c r="B381" s="273"/>
      <c r="C381" s="251"/>
      <c r="D381" s="242"/>
      <c r="E381" s="242"/>
      <c r="F381" s="242"/>
      <c r="G381" s="242"/>
      <c r="H381" s="242"/>
      <c r="I381" s="242"/>
      <c r="J381" s="242"/>
      <c r="K381" s="242"/>
      <c r="L381" s="242"/>
      <c r="M381" s="242"/>
      <c r="N381" s="242"/>
      <c r="O381" s="242"/>
      <c r="P381" s="242"/>
      <c r="Q381" s="242"/>
      <c r="R381" s="242"/>
      <c r="S381" s="242"/>
      <c r="T381" s="242"/>
      <c r="U381" s="251"/>
      <c r="V381" s="242"/>
      <c r="W381" s="242"/>
      <c r="X381" s="242"/>
      <c r="Y381" s="242"/>
      <c r="Z381" s="242"/>
      <c r="AA381" s="242"/>
      <c r="AB381" s="242"/>
      <c r="AC381" s="242"/>
      <c r="AD381" s="242"/>
      <c r="AE381" s="242"/>
      <c r="AF381" s="242"/>
      <c r="AG381" s="242"/>
      <c r="AH381" s="242"/>
      <c r="AI381" s="242"/>
      <c r="AJ381" s="242"/>
      <c r="AK381" s="242"/>
      <c r="AL381" s="242"/>
      <c r="AM381" s="346"/>
      <c r="AN381" s="346"/>
      <c r="AO381" s="346"/>
      <c r="AP381" s="346"/>
      <c r="AQ381" s="346"/>
      <c r="AR381" s="346"/>
      <c r="AS381" s="346"/>
      <c r="AT381" s="346"/>
      <c r="AU381" s="346"/>
      <c r="AV381" s="346"/>
      <c r="AW381" s="346"/>
      <c r="AX381" s="346"/>
      <c r="AY381" s="346"/>
      <c r="AZ381" s="346"/>
      <c r="BA381" s="257"/>
    </row>
    <row r="382" spans="1:53" ht="15" hidden="1" outlineLevel="1">
      <c r="A382" s="418">
        <v>28</v>
      </c>
      <c r="B382" s="271" t="s">
        <v>352</v>
      </c>
      <c r="C382" s="242" t="s">
        <v>323</v>
      </c>
      <c r="D382" s="246"/>
      <c r="E382" s="246"/>
      <c r="F382" s="246"/>
      <c r="G382" s="246"/>
      <c r="H382" s="246"/>
      <c r="I382" s="246"/>
      <c r="J382" s="246"/>
      <c r="K382" s="246"/>
      <c r="L382" s="246"/>
      <c r="M382" s="246"/>
      <c r="N382" s="246"/>
      <c r="O382" s="246"/>
      <c r="P382" s="246"/>
      <c r="Q382" s="246"/>
      <c r="R382" s="246"/>
      <c r="S382" s="246"/>
      <c r="T382" s="246"/>
      <c r="U382" s="246">
        <v>0</v>
      </c>
      <c r="V382" s="246"/>
      <c r="W382" s="246"/>
      <c r="X382" s="246"/>
      <c r="Y382" s="246"/>
      <c r="Z382" s="246"/>
      <c r="AA382" s="246"/>
      <c r="AB382" s="246"/>
      <c r="AC382" s="246"/>
      <c r="AD382" s="246"/>
      <c r="AE382" s="246"/>
      <c r="AF382" s="246"/>
      <c r="AG382" s="246"/>
      <c r="AH382" s="246"/>
      <c r="AI382" s="246"/>
      <c r="AJ382" s="246"/>
      <c r="AK382" s="246"/>
      <c r="AL382" s="246"/>
      <c r="AM382" s="360"/>
      <c r="AN382" s="349"/>
      <c r="AO382" s="349"/>
      <c r="AP382" s="349"/>
      <c r="AQ382" s="349"/>
      <c r="AR382" s="349"/>
      <c r="AS382" s="349"/>
      <c r="AT382" s="349"/>
      <c r="AU382" s="349"/>
      <c r="AV382" s="349"/>
      <c r="AW382" s="349"/>
      <c r="AX382" s="349"/>
      <c r="AY382" s="349"/>
      <c r="AZ382" s="349"/>
      <c r="BA382" s="247">
        <f>SUM(AM382:AZ382)</f>
        <v>0</v>
      </c>
    </row>
    <row r="383" spans="1:53" ht="15" hidden="1" outlineLevel="1">
      <c r="B383" s="245" t="s">
        <v>407</v>
      </c>
      <c r="C383" s="242" t="s">
        <v>325</v>
      </c>
      <c r="D383" s="246"/>
      <c r="E383" s="246"/>
      <c r="F383" s="246"/>
      <c r="G383" s="246"/>
      <c r="H383" s="246"/>
      <c r="I383" s="246"/>
      <c r="J383" s="246"/>
      <c r="K383" s="246"/>
      <c r="L383" s="246"/>
      <c r="M383" s="246"/>
      <c r="N383" s="246"/>
      <c r="O383" s="246"/>
      <c r="P383" s="246"/>
      <c r="Q383" s="246"/>
      <c r="R383" s="246"/>
      <c r="S383" s="246"/>
      <c r="T383" s="246"/>
      <c r="U383" s="246">
        <f>U382</f>
        <v>0</v>
      </c>
      <c r="V383" s="246"/>
      <c r="W383" s="246"/>
      <c r="X383" s="246"/>
      <c r="Y383" s="246"/>
      <c r="Z383" s="246"/>
      <c r="AA383" s="246"/>
      <c r="AB383" s="246"/>
      <c r="AC383" s="246"/>
      <c r="AD383" s="246"/>
      <c r="AE383" s="246"/>
      <c r="AF383" s="246"/>
      <c r="AG383" s="246"/>
      <c r="AH383" s="246"/>
      <c r="AI383" s="246"/>
      <c r="AJ383" s="246"/>
      <c r="AK383" s="246"/>
      <c r="AL383" s="246"/>
      <c r="AM383" s="345">
        <f>AM382</f>
        <v>0</v>
      </c>
      <c r="AN383" s="345">
        <f>AN382</f>
        <v>0</v>
      </c>
      <c r="AO383" s="345">
        <f t="shared" ref="AO383:AZ383" si="127">AO382</f>
        <v>0</v>
      </c>
      <c r="AP383" s="345">
        <f t="shared" si="127"/>
        <v>0</v>
      </c>
      <c r="AQ383" s="345">
        <f t="shared" si="127"/>
        <v>0</v>
      </c>
      <c r="AR383" s="345">
        <f t="shared" si="127"/>
        <v>0</v>
      </c>
      <c r="AS383" s="345">
        <f t="shared" si="127"/>
        <v>0</v>
      </c>
      <c r="AT383" s="345">
        <f t="shared" si="127"/>
        <v>0</v>
      </c>
      <c r="AU383" s="345">
        <f t="shared" si="127"/>
        <v>0</v>
      </c>
      <c r="AV383" s="345">
        <f t="shared" si="127"/>
        <v>0</v>
      </c>
      <c r="AW383" s="345">
        <f t="shared" si="127"/>
        <v>0</v>
      </c>
      <c r="AX383" s="345">
        <f t="shared" si="127"/>
        <v>0</v>
      </c>
      <c r="AY383" s="345">
        <f t="shared" si="127"/>
        <v>0</v>
      </c>
      <c r="AZ383" s="345">
        <f t="shared" si="127"/>
        <v>0</v>
      </c>
      <c r="BA383" s="248"/>
    </row>
    <row r="384" spans="1:53" ht="15" hidden="1" outlineLevel="1">
      <c r="B384" s="272"/>
      <c r="C384" s="242"/>
      <c r="D384" s="242"/>
      <c r="E384" s="242"/>
      <c r="F384" s="242"/>
      <c r="G384" s="242"/>
      <c r="H384" s="242"/>
      <c r="I384" s="242"/>
      <c r="J384" s="242"/>
      <c r="K384" s="242"/>
      <c r="L384" s="242"/>
      <c r="M384" s="242"/>
      <c r="N384" s="242"/>
      <c r="O384" s="242"/>
      <c r="P384" s="242"/>
      <c r="Q384" s="242"/>
      <c r="R384" s="242"/>
      <c r="S384" s="242"/>
      <c r="T384" s="242"/>
      <c r="U384" s="242"/>
      <c r="V384" s="242"/>
      <c r="W384" s="242"/>
      <c r="X384" s="242"/>
      <c r="Y384" s="242"/>
      <c r="Z384" s="242"/>
      <c r="AA384" s="242"/>
      <c r="AB384" s="242"/>
      <c r="AC384" s="242"/>
      <c r="AD384" s="242"/>
      <c r="AE384" s="242"/>
      <c r="AF384" s="242"/>
      <c r="AG384" s="242"/>
      <c r="AH384" s="242"/>
      <c r="AI384" s="242"/>
      <c r="AJ384" s="242"/>
      <c r="AK384" s="242"/>
      <c r="AL384" s="242"/>
      <c r="AM384" s="346"/>
      <c r="AN384" s="346"/>
      <c r="AO384" s="346"/>
      <c r="AP384" s="346"/>
      <c r="AQ384" s="346"/>
      <c r="AR384" s="346"/>
      <c r="AS384" s="346"/>
      <c r="AT384" s="346"/>
      <c r="AU384" s="346"/>
      <c r="AV384" s="346"/>
      <c r="AW384" s="346"/>
      <c r="AX384" s="346"/>
      <c r="AY384" s="346"/>
      <c r="AZ384" s="346"/>
      <c r="BA384" s="257"/>
    </row>
    <row r="385" spans="1:53" ht="15" hidden="1" outlineLevel="1">
      <c r="A385" s="418">
        <v>29</v>
      </c>
      <c r="B385" s="274" t="s">
        <v>353</v>
      </c>
      <c r="C385" s="242" t="s">
        <v>323</v>
      </c>
      <c r="D385" s="246"/>
      <c r="E385" s="246"/>
      <c r="F385" s="246"/>
      <c r="G385" s="246"/>
      <c r="H385" s="246"/>
      <c r="I385" s="246"/>
      <c r="J385" s="246"/>
      <c r="K385" s="246"/>
      <c r="L385" s="246"/>
      <c r="M385" s="246"/>
      <c r="N385" s="246"/>
      <c r="O385" s="246"/>
      <c r="P385" s="246"/>
      <c r="Q385" s="246"/>
      <c r="R385" s="246"/>
      <c r="S385" s="246"/>
      <c r="T385" s="246"/>
      <c r="U385" s="246">
        <v>0</v>
      </c>
      <c r="V385" s="246"/>
      <c r="W385" s="246"/>
      <c r="X385" s="246"/>
      <c r="Y385" s="246"/>
      <c r="Z385" s="246"/>
      <c r="AA385" s="246"/>
      <c r="AB385" s="246"/>
      <c r="AC385" s="246"/>
      <c r="AD385" s="246"/>
      <c r="AE385" s="246"/>
      <c r="AF385" s="246"/>
      <c r="AG385" s="246"/>
      <c r="AH385" s="246"/>
      <c r="AI385" s="246"/>
      <c r="AJ385" s="246"/>
      <c r="AK385" s="246"/>
      <c r="AL385" s="246"/>
      <c r="AM385" s="360"/>
      <c r="AN385" s="349"/>
      <c r="AO385" s="349"/>
      <c r="AP385" s="349"/>
      <c r="AQ385" s="349"/>
      <c r="AR385" s="349"/>
      <c r="AS385" s="349"/>
      <c r="AT385" s="349"/>
      <c r="AU385" s="349"/>
      <c r="AV385" s="349"/>
      <c r="AW385" s="349"/>
      <c r="AX385" s="349"/>
      <c r="AY385" s="349"/>
      <c r="AZ385" s="349"/>
      <c r="BA385" s="247">
        <f>SUM(AM385:AZ385)</f>
        <v>0</v>
      </c>
    </row>
    <row r="386" spans="1:53" ht="15" hidden="1" outlineLevel="1">
      <c r="B386" s="274" t="s">
        <v>407</v>
      </c>
      <c r="C386" s="242" t="s">
        <v>325</v>
      </c>
      <c r="D386" s="246"/>
      <c r="E386" s="246"/>
      <c r="F386" s="246"/>
      <c r="G386" s="246"/>
      <c r="H386" s="246"/>
      <c r="I386" s="246"/>
      <c r="J386" s="246"/>
      <c r="K386" s="246"/>
      <c r="L386" s="246"/>
      <c r="M386" s="246"/>
      <c r="N386" s="246"/>
      <c r="O386" s="246"/>
      <c r="P386" s="246"/>
      <c r="Q386" s="246"/>
      <c r="R386" s="246"/>
      <c r="S386" s="246"/>
      <c r="T386" s="246"/>
      <c r="U386" s="246">
        <f>U385</f>
        <v>0</v>
      </c>
      <c r="V386" s="246"/>
      <c r="W386" s="246"/>
      <c r="X386" s="246"/>
      <c r="Y386" s="246"/>
      <c r="Z386" s="246"/>
      <c r="AA386" s="246"/>
      <c r="AB386" s="246"/>
      <c r="AC386" s="246"/>
      <c r="AD386" s="246"/>
      <c r="AE386" s="246"/>
      <c r="AF386" s="246"/>
      <c r="AG386" s="246"/>
      <c r="AH386" s="246"/>
      <c r="AI386" s="246"/>
      <c r="AJ386" s="246"/>
      <c r="AK386" s="246"/>
      <c r="AL386" s="246"/>
      <c r="AM386" s="345">
        <f>AM385</f>
        <v>0</v>
      </c>
      <c r="AN386" s="345">
        <f t="shared" ref="AN386:AZ386" si="128">AN385</f>
        <v>0</v>
      </c>
      <c r="AO386" s="345">
        <f t="shared" si="128"/>
        <v>0</v>
      </c>
      <c r="AP386" s="345">
        <f t="shared" si="128"/>
        <v>0</v>
      </c>
      <c r="AQ386" s="345">
        <f t="shared" si="128"/>
        <v>0</v>
      </c>
      <c r="AR386" s="345">
        <f t="shared" si="128"/>
        <v>0</v>
      </c>
      <c r="AS386" s="345">
        <f t="shared" si="128"/>
        <v>0</v>
      </c>
      <c r="AT386" s="345">
        <f t="shared" si="128"/>
        <v>0</v>
      </c>
      <c r="AU386" s="345">
        <f t="shared" si="128"/>
        <v>0</v>
      </c>
      <c r="AV386" s="345">
        <f t="shared" si="128"/>
        <v>0</v>
      </c>
      <c r="AW386" s="345">
        <f t="shared" si="128"/>
        <v>0</v>
      </c>
      <c r="AX386" s="345">
        <f t="shared" si="128"/>
        <v>0</v>
      </c>
      <c r="AY386" s="345">
        <f t="shared" si="128"/>
        <v>0</v>
      </c>
      <c r="AZ386" s="345">
        <f t="shared" si="128"/>
        <v>0</v>
      </c>
      <c r="BA386" s="248"/>
    </row>
    <row r="387" spans="1:53" ht="15" hidden="1" outlineLevel="1">
      <c r="B387" s="274"/>
      <c r="C387" s="242"/>
      <c r="D387" s="242"/>
      <c r="E387" s="242"/>
      <c r="F387" s="242"/>
      <c r="G387" s="242"/>
      <c r="H387" s="242"/>
      <c r="I387" s="242"/>
      <c r="J387" s="242"/>
      <c r="K387" s="242"/>
      <c r="L387" s="242"/>
      <c r="M387" s="242"/>
      <c r="N387" s="242"/>
      <c r="O387" s="242"/>
      <c r="P387" s="242"/>
      <c r="Q387" s="242"/>
      <c r="R387" s="242"/>
      <c r="S387" s="242"/>
      <c r="T387" s="242"/>
      <c r="U387" s="242"/>
      <c r="V387" s="242"/>
      <c r="W387" s="242"/>
      <c r="X387" s="242"/>
      <c r="Y387" s="242"/>
      <c r="Z387" s="242"/>
      <c r="AA387" s="242"/>
      <c r="AB387" s="242"/>
      <c r="AC387" s="242"/>
      <c r="AD387" s="242"/>
      <c r="AE387" s="242"/>
      <c r="AF387" s="242"/>
      <c r="AG387" s="242"/>
      <c r="AH387" s="242"/>
      <c r="AI387" s="242"/>
      <c r="AJ387" s="242"/>
      <c r="AK387" s="242"/>
      <c r="AL387" s="242"/>
      <c r="AM387" s="357"/>
      <c r="AN387" s="357"/>
      <c r="AO387" s="357"/>
      <c r="AP387" s="357"/>
      <c r="AQ387" s="357"/>
      <c r="AR387" s="357"/>
      <c r="AS387" s="357"/>
      <c r="AT387" s="357"/>
      <c r="AU387" s="357"/>
      <c r="AV387" s="357"/>
      <c r="AW387" s="357"/>
      <c r="AX387" s="357"/>
      <c r="AY387" s="357"/>
      <c r="AZ387" s="357"/>
      <c r="BA387" s="263"/>
    </row>
    <row r="388" spans="1:53" s="234" customFormat="1" ht="15" hidden="1" outlineLevel="1">
      <c r="A388" s="418">
        <v>30</v>
      </c>
      <c r="B388" s="274" t="s">
        <v>354</v>
      </c>
      <c r="C388" s="242" t="s">
        <v>323</v>
      </c>
      <c r="D388" s="246"/>
      <c r="E388" s="246"/>
      <c r="F388" s="246"/>
      <c r="G388" s="246"/>
      <c r="H388" s="246"/>
      <c r="I388" s="246"/>
      <c r="J388" s="246"/>
      <c r="K388" s="246"/>
      <c r="L388" s="246"/>
      <c r="M388" s="246"/>
      <c r="N388" s="246"/>
      <c r="O388" s="246"/>
      <c r="P388" s="246"/>
      <c r="Q388" s="246"/>
      <c r="R388" s="246"/>
      <c r="S388" s="246"/>
      <c r="T388" s="246"/>
      <c r="U388" s="246">
        <v>0</v>
      </c>
      <c r="V388" s="246"/>
      <c r="W388" s="246"/>
      <c r="X388" s="246"/>
      <c r="Y388" s="246"/>
      <c r="Z388" s="246"/>
      <c r="AA388" s="246"/>
      <c r="AB388" s="246"/>
      <c r="AC388" s="246"/>
      <c r="AD388" s="246"/>
      <c r="AE388" s="246"/>
      <c r="AF388" s="246"/>
      <c r="AG388" s="246"/>
      <c r="AH388" s="246"/>
      <c r="AI388" s="246"/>
      <c r="AJ388" s="246"/>
      <c r="AK388" s="246"/>
      <c r="AL388" s="246"/>
      <c r="AM388" s="344"/>
      <c r="AN388" s="344"/>
      <c r="AO388" s="344"/>
      <c r="AP388" s="344"/>
      <c r="AQ388" s="344"/>
      <c r="AR388" s="344"/>
      <c r="AS388" s="344"/>
      <c r="AT388" s="344"/>
      <c r="AU388" s="344"/>
      <c r="AV388" s="344"/>
      <c r="AW388" s="344"/>
      <c r="AX388" s="344"/>
      <c r="AY388" s="344"/>
      <c r="AZ388" s="344"/>
      <c r="BA388" s="247">
        <f>SUM(AM388:AZ388)</f>
        <v>0</v>
      </c>
    </row>
    <row r="389" spans="1:53" s="234" customFormat="1" ht="15" hidden="1" outlineLevel="1">
      <c r="A389" s="418"/>
      <c r="B389" s="274" t="s">
        <v>407</v>
      </c>
      <c r="C389" s="242" t="s">
        <v>325</v>
      </c>
      <c r="D389" s="246"/>
      <c r="E389" s="246"/>
      <c r="F389" s="246"/>
      <c r="G389" s="246"/>
      <c r="H389" s="246"/>
      <c r="I389" s="246"/>
      <c r="J389" s="246"/>
      <c r="K389" s="246"/>
      <c r="L389" s="246"/>
      <c r="M389" s="246"/>
      <c r="N389" s="246"/>
      <c r="O389" s="246"/>
      <c r="P389" s="246"/>
      <c r="Q389" s="246"/>
      <c r="R389" s="246"/>
      <c r="S389" s="246"/>
      <c r="T389" s="246"/>
      <c r="U389" s="246">
        <f>U388</f>
        <v>0</v>
      </c>
      <c r="V389" s="246"/>
      <c r="W389" s="246"/>
      <c r="X389" s="246"/>
      <c r="Y389" s="246"/>
      <c r="Z389" s="246"/>
      <c r="AA389" s="246"/>
      <c r="AB389" s="246"/>
      <c r="AC389" s="246"/>
      <c r="AD389" s="246"/>
      <c r="AE389" s="246"/>
      <c r="AF389" s="246"/>
      <c r="AG389" s="246"/>
      <c r="AH389" s="246"/>
      <c r="AI389" s="246"/>
      <c r="AJ389" s="246"/>
      <c r="AK389" s="246"/>
      <c r="AL389" s="246"/>
      <c r="AM389" s="345">
        <f>AM388</f>
        <v>0</v>
      </c>
      <c r="AN389" s="345">
        <f t="shared" ref="AN389:AZ389" si="129">AN388</f>
        <v>0</v>
      </c>
      <c r="AO389" s="345">
        <f t="shared" si="129"/>
        <v>0</v>
      </c>
      <c r="AP389" s="345">
        <f t="shared" si="129"/>
        <v>0</v>
      </c>
      <c r="AQ389" s="345">
        <f t="shared" si="129"/>
        <v>0</v>
      </c>
      <c r="AR389" s="345">
        <f t="shared" si="129"/>
        <v>0</v>
      </c>
      <c r="AS389" s="345">
        <f t="shared" si="129"/>
        <v>0</v>
      </c>
      <c r="AT389" s="345">
        <f t="shared" si="129"/>
        <v>0</v>
      </c>
      <c r="AU389" s="345">
        <f t="shared" si="129"/>
        <v>0</v>
      </c>
      <c r="AV389" s="345">
        <f t="shared" si="129"/>
        <v>0</v>
      </c>
      <c r="AW389" s="345">
        <f t="shared" si="129"/>
        <v>0</v>
      </c>
      <c r="AX389" s="345">
        <f t="shared" si="129"/>
        <v>0</v>
      </c>
      <c r="AY389" s="345">
        <f t="shared" si="129"/>
        <v>0</v>
      </c>
      <c r="AZ389" s="345">
        <f t="shared" si="129"/>
        <v>0</v>
      </c>
      <c r="BA389" s="248"/>
    </row>
    <row r="390" spans="1:53" s="234" customFormat="1" ht="15" hidden="1" outlineLevel="1">
      <c r="A390" s="418"/>
      <c r="B390" s="274"/>
      <c r="C390" s="242"/>
      <c r="D390" s="242"/>
      <c r="E390" s="242"/>
      <c r="F390" s="242"/>
      <c r="G390" s="242"/>
      <c r="H390" s="242"/>
      <c r="I390" s="242"/>
      <c r="J390" s="242"/>
      <c r="K390" s="242"/>
      <c r="L390" s="242"/>
      <c r="M390" s="242"/>
      <c r="N390" s="242"/>
      <c r="O390" s="242"/>
      <c r="P390" s="242"/>
      <c r="Q390" s="242"/>
      <c r="R390" s="242"/>
      <c r="S390" s="242"/>
      <c r="T390" s="242"/>
      <c r="U390" s="242"/>
      <c r="V390" s="242"/>
      <c r="W390" s="242"/>
      <c r="X390" s="242"/>
      <c r="Y390" s="242"/>
      <c r="Z390" s="242"/>
      <c r="AA390" s="242"/>
      <c r="AB390" s="242"/>
      <c r="AC390" s="242"/>
      <c r="AD390" s="242"/>
      <c r="AE390" s="242"/>
      <c r="AF390" s="242"/>
      <c r="AG390" s="242"/>
      <c r="AH390" s="242"/>
      <c r="AI390" s="242"/>
      <c r="AJ390" s="242"/>
      <c r="AK390" s="242"/>
      <c r="AL390" s="242"/>
      <c r="AM390" s="346"/>
      <c r="AN390" s="346"/>
      <c r="AO390" s="346"/>
      <c r="AP390" s="346"/>
      <c r="AQ390" s="346"/>
      <c r="AR390" s="346"/>
      <c r="AS390" s="346"/>
      <c r="AT390" s="346"/>
      <c r="AU390" s="346"/>
      <c r="AV390" s="346"/>
      <c r="AW390" s="346"/>
      <c r="AX390" s="346"/>
      <c r="AY390" s="346"/>
      <c r="AZ390" s="346"/>
      <c r="BA390" s="263"/>
    </row>
    <row r="391" spans="1:53" s="234" customFormat="1" ht="15.6" hidden="1" outlineLevel="1">
      <c r="A391" s="418"/>
      <c r="B391" s="239" t="s">
        <v>296</v>
      </c>
      <c r="C391" s="242"/>
      <c r="D391" s="242"/>
      <c r="E391" s="242"/>
      <c r="F391" s="242"/>
      <c r="G391" s="242"/>
      <c r="H391" s="242"/>
      <c r="I391" s="242"/>
      <c r="J391" s="242"/>
      <c r="K391" s="242"/>
      <c r="L391" s="242"/>
      <c r="M391" s="242"/>
      <c r="N391" s="242"/>
      <c r="O391" s="242"/>
      <c r="P391" s="242"/>
      <c r="Q391" s="242"/>
      <c r="R391" s="242"/>
      <c r="S391" s="242"/>
      <c r="T391" s="242"/>
      <c r="U391" s="242"/>
      <c r="V391" s="242"/>
      <c r="W391" s="242"/>
      <c r="X391" s="242"/>
      <c r="Y391" s="242"/>
      <c r="Z391" s="242"/>
      <c r="AA391" s="242"/>
      <c r="AB391" s="242"/>
      <c r="AC391" s="242"/>
      <c r="AD391" s="242"/>
      <c r="AE391" s="242"/>
      <c r="AF391" s="242"/>
      <c r="AG391" s="242"/>
      <c r="AH391" s="242"/>
      <c r="AI391" s="242"/>
      <c r="AJ391" s="242"/>
      <c r="AK391" s="242"/>
      <c r="AL391" s="242"/>
      <c r="AM391" s="346"/>
      <c r="AN391" s="346"/>
      <c r="AO391" s="346"/>
      <c r="AP391" s="346"/>
      <c r="AQ391" s="346"/>
      <c r="AR391" s="346"/>
      <c r="AS391" s="346"/>
      <c r="AT391" s="346"/>
      <c r="AU391" s="346"/>
      <c r="AV391" s="346"/>
      <c r="AW391" s="346"/>
      <c r="AX391" s="346"/>
      <c r="AY391" s="346"/>
      <c r="AZ391" s="346"/>
      <c r="BA391" s="263"/>
    </row>
    <row r="392" spans="1:53" s="234" customFormat="1" ht="15" hidden="1" outlineLevel="1">
      <c r="A392" s="418">
        <v>31</v>
      </c>
      <c r="B392" s="274" t="s">
        <v>355</v>
      </c>
      <c r="C392" s="242" t="s">
        <v>323</v>
      </c>
      <c r="D392" s="246"/>
      <c r="E392" s="246"/>
      <c r="F392" s="246"/>
      <c r="G392" s="246"/>
      <c r="H392" s="246"/>
      <c r="I392" s="246"/>
      <c r="J392" s="246"/>
      <c r="K392" s="246"/>
      <c r="L392" s="246"/>
      <c r="M392" s="246"/>
      <c r="N392" s="246"/>
      <c r="O392" s="246"/>
      <c r="P392" s="246"/>
      <c r="Q392" s="246"/>
      <c r="R392" s="246"/>
      <c r="S392" s="246"/>
      <c r="T392" s="246"/>
      <c r="U392" s="246">
        <v>0</v>
      </c>
      <c r="V392" s="246"/>
      <c r="W392" s="246"/>
      <c r="X392" s="246"/>
      <c r="Y392" s="246"/>
      <c r="Z392" s="246"/>
      <c r="AA392" s="246"/>
      <c r="AB392" s="246"/>
      <c r="AC392" s="246"/>
      <c r="AD392" s="246"/>
      <c r="AE392" s="246"/>
      <c r="AF392" s="246"/>
      <c r="AG392" s="246"/>
      <c r="AH392" s="246"/>
      <c r="AI392" s="246"/>
      <c r="AJ392" s="246"/>
      <c r="AK392" s="246"/>
      <c r="AL392" s="246"/>
      <c r="AM392" s="344"/>
      <c r="AN392" s="344"/>
      <c r="AO392" s="344"/>
      <c r="AP392" s="344"/>
      <c r="AQ392" s="344"/>
      <c r="AR392" s="344"/>
      <c r="AS392" s="344"/>
      <c r="AT392" s="344"/>
      <c r="AU392" s="344"/>
      <c r="AV392" s="344"/>
      <c r="AW392" s="344"/>
      <c r="AX392" s="344"/>
      <c r="AY392" s="344"/>
      <c r="AZ392" s="344"/>
      <c r="BA392" s="247">
        <f>SUM(AM392:AZ392)</f>
        <v>0</v>
      </c>
    </row>
    <row r="393" spans="1:53" s="234" customFormat="1" ht="15" hidden="1" outlineLevel="1">
      <c r="A393" s="418"/>
      <c r="B393" s="274" t="s">
        <v>407</v>
      </c>
      <c r="C393" s="242" t="s">
        <v>325</v>
      </c>
      <c r="D393" s="246"/>
      <c r="E393" s="246"/>
      <c r="F393" s="246"/>
      <c r="G393" s="246"/>
      <c r="H393" s="246"/>
      <c r="I393" s="246"/>
      <c r="J393" s="246"/>
      <c r="K393" s="246"/>
      <c r="L393" s="246"/>
      <c r="M393" s="246"/>
      <c r="N393" s="246"/>
      <c r="O393" s="246"/>
      <c r="P393" s="246"/>
      <c r="Q393" s="246"/>
      <c r="R393" s="246"/>
      <c r="S393" s="246"/>
      <c r="T393" s="246"/>
      <c r="U393" s="246">
        <f>U392</f>
        <v>0</v>
      </c>
      <c r="V393" s="246"/>
      <c r="W393" s="246"/>
      <c r="X393" s="246"/>
      <c r="Y393" s="246"/>
      <c r="Z393" s="246"/>
      <c r="AA393" s="246"/>
      <c r="AB393" s="246"/>
      <c r="AC393" s="246"/>
      <c r="AD393" s="246"/>
      <c r="AE393" s="246"/>
      <c r="AF393" s="246"/>
      <c r="AG393" s="246"/>
      <c r="AH393" s="246"/>
      <c r="AI393" s="246"/>
      <c r="AJ393" s="246"/>
      <c r="AK393" s="246"/>
      <c r="AL393" s="246"/>
      <c r="AM393" s="345">
        <f>AM392</f>
        <v>0</v>
      </c>
      <c r="AN393" s="345">
        <f t="shared" ref="AN393:AZ393" si="130">AN392</f>
        <v>0</v>
      </c>
      <c r="AO393" s="345">
        <f t="shared" si="130"/>
        <v>0</v>
      </c>
      <c r="AP393" s="345">
        <f t="shared" si="130"/>
        <v>0</v>
      </c>
      <c r="AQ393" s="345">
        <f t="shared" si="130"/>
        <v>0</v>
      </c>
      <c r="AR393" s="345">
        <f t="shared" si="130"/>
        <v>0</v>
      </c>
      <c r="AS393" s="345">
        <f t="shared" si="130"/>
        <v>0</v>
      </c>
      <c r="AT393" s="345">
        <f t="shared" si="130"/>
        <v>0</v>
      </c>
      <c r="AU393" s="345">
        <f t="shared" si="130"/>
        <v>0</v>
      </c>
      <c r="AV393" s="345">
        <f t="shared" si="130"/>
        <v>0</v>
      </c>
      <c r="AW393" s="345">
        <f t="shared" si="130"/>
        <v>0</v>
      </c>
      <c r="AX393" s="345">
        <f t="shared" si="130"/>
        <v>0</v>
      </c>
      <c r="AY393" s="345">
        <f t="shared" si="130"/>
        <v>0</v>
      </c>
      <c r="AZ393" s="345">
        <f t="shared" si="130"/>
        <v>0</v>
      </c>
      <c r="BA393" s="248"/>
    </row>
    <row r="394" spans="1:53" s="234" customFormat="1" ht="15" hidden="1" outlineLevel="1">
      <c r="A394" s="418"/>
      <c r="B394" s="274"/>
      <c r="C394" s="242"/>
      <c r="D394" s="242"/>
      <c r="E394" s="242"/>
      <c r="F394" s="242"/>
      <c r="G394" s="242"/>
      <c r="H394" s="242"/>
      <c r="I394" s="242"/>
      <c r="J394" s="242"/>
      <c r="K394" s="242"/>
      <c r="L394" s="242"/>
      <c r="M394" s="242"/>
      <c r="N394" s="242"/>
      <c r="O394" s="242"/>
      <c r="P394" s="242"/>
      <c r="Q394" s="242"/>
      <c r="R394" s="242"/>
      <c r="S394" s="242"/>
      <c r="T394" s="242"/>
      <c r="U394" s="242"/>
      <c r="V394" s="242"/>
      <c r="W394" s="242"/>
      <c r="X394" s="242"/>
      <c r="Y394" s="242"/>
      <c r="Z394" s="242"/>
      <c r="AA394" s="242"/>
      <c r="AB394" s="242"/>
      <c r="AC394" s="242"/>
      <c r="AD394" s="242"/>
      <c r="AE394" s="242"/>
      <c r="AF394" s="242"/>
      <c r="AG394" s="242"/>
      <c r="AH394" s="242"/>
      <c r="AI394" s="242"/>
      <c r="AJ394" s="242"/>
      <c r="AK394" s="242"/>
      <c r="AL394" s="242"/>
      <c r="AM394" s="346"/>
      <c r="AN394" s="346"/>
      <c r="AO394" s="346"/>
      <c r="AP394" s="346"/>
      <c r="AQ394" s="346"/>
      <c r="AR394" s="346"/>
      <c r="AS394" s="346"/>
      <c r="AT394" s="346"/>
      <c r="AU394" s="346"/>
      <c r="AV394" s="346"/>
      <c r="AW394" s="346"/>
      <c r="AX394" s="346"/>
      <c r="AY394" s="346"/>
      <c r="AZ394" s="346"/>
      <c r="BA394" s="263"/>
    </row>
    <row r="395" spans="1:53" s="234" customFormat="1" ht="15" hidden="1" outlineLevel="1">
      <c r="A395" s="418">
        <v>32</v>
      </c>
      <c r="B395" s="274" t="s">
        <v>356</v>
      </c>
      <c r="C395" s="242" t="s">
        <v>323</v>
      </c>
      <c r="D395" s="246"/>
      <c r="E395" s="246"/>
      <c r="F395" s="246"/>
      <c r="G395" s="246"/>
      <c r="H395" s="246"/>
      <c r="I395" s="246"/>
      <c r="J395" s="246"/>
      <c r="K395" s="246"/>
      <c r="L395" s="246"/>
      <c r="M395" s="246"/>
      <c r="N395" s="246"/>
      <c r="O395" s="246"/>
      <c r="P395" s="246"/>
      <c r="Q395" s="246"/>
      <c r="R395" s="246"/>
      <c r="S395" s="246"/>
      <c r="T395" s="246"/>
      <c r="U395" s="246">
        <v>0</v>
      </c>
      <c r="V395" s="246"/>
      <c r="W395" s="246"/>
      <c r="X395" s="246"/>
      <c r="Y395" s="246"/>
      <c r="Z395" s="246"/>
      <c r="AA395" s="246"/>
      <c r="AB395" s="246"/>
      <c r="AC395" s="246"/>
      <c r="AD395" s="246"/>
      <c r="AE395" s="246"/>
      <c r="AF395" s="246"/>
      <c r="AG395" s="246"/>
      <c r="AH395" s="246"/>
      <c r="AI395" s="246"/>
      <c r="AJ395" s="246"/>
      <c r="AK395" s="246"/>
      <c r="AL395" s="246"/>
      <c r="AM395" s="344"/>
      <c r="AN395" s="344"/>
      <c r="AO395" s="344"/>
      <c r="AP395" s="344"/>
      <c r="AQ395" s="344"/>
      <c r="AR395" s="344"/>
      <c r="AS395" s="344"/>
      <c r="AT395" s="344"/>
      <c r="AU395" s="344"/>
      <c r="AV395" s="344"/>
      <c r="AW395" s="344"/>
      <c r="AX395" s="344"/>
      <c r="AY395" s="344"/>
      <c r="AZ395" s="344"/>
      <c r="BA395" s="247">
        <f>SUM(AM395:AZ395)</f>
        <v>0</v>
      </c>
    </row>
    <row r="396" spans="1:53" s="234" customFormat="1" ht="15" hidden="1" outlineLevel="1">
      <c r="A396" s="418"/>
      <c r="B396" s="274" t="s">
        <v>407</v>
      </c>
      <c r="C396" s="242" t="s">
        <v>325</v>
      </c>
      <c r="D396" s="246"/>
      <c r="E396" s="246"/>
      <c r="F396" s="246"/>
      <c r="G396" s="246"/>
      <c r="H396" s="246"/>
      <c r="I396" s="246"/>
      <c r="J396" s="246"/>
      <c r="K396" s="246"/>
      <c r="L396" s="246"/>
      <c r="M396" s="246"/>
      <c r="N396" s="246"/>
      <c r="O396" s="246"/>
      <c r="P396" s="246"/>
      <c r="Q396" s="246"/>
      <c r="R396" s="246"/>
      <c r="S396" s="246"/>
      <c r="T396" s="246"/>
      <c r="U396" s="246">
        <f>U395</f>
        <v>0</v>
      </c>
      <c r="V396" s="246"/>
      <c r="W396" s="246"/>
      <c r="X396" s="246"/>
      <c r="Y396" s="246"/>
      <c r="Z396" s="246"/>
      <c r="AA396" s="246"/>
      <c r="AB396" s="246"/>
      <c r="AC396" s="246"/>
      <c r="AD396" s="246"/>
      <c r="AE396" s="246"/>
      <c r="AF396" s="246"/>
      <c r="AG396" s="246"/>
      <c r="AH396" s="246"/>
      <c r="AI396" s="246"/>
      <c r="AJ396" s="246"/>
      <c r="AK396" s="246"/>
      <c r="AL396" s="246"/>
      <c r="AM396" s="345">
        <f>AM395</f>
        <v>0</v>
      </c>
      <c r="AN396" s="345">
        <f t="shared" ref="AN396:AZ396" si="131">AN395</f>
        <v>0</v>
      </c>
      <c r="AO396" s="345">
        <f t="shared" si="131"/>
        <v>0</v>
      </c>
      <c r="AP396" s="345">
        <f t="shared" si="131"/>
        <v>0</v>
      </c>
      <c r="AQ396" s="345">
        <f t="shared" si="131"/>
        <v>0</v>
      </c>
      <c r="AR396" s="345">
        <f t="shared" si="131"/>
        <v>0</v>
      </c>
      <c r="AS396" s="345">
        <f t="shared" si="131"/>
        <v>0</v>
      </c>
      <c r="AT396" s="345">
        <f t="shared" si="131"/>
        <v>0</v>
      </c>
      <c r="AU396" s="345">
        <f t="shared" si="131"/>
        <v>0</v>
      </c>
      <c r="AV396" s="345">
        <f t="shared" si="131"/>
        <v>0</v>
      </c>
      <c r="AW396" s="345">
        <f t="shared" si="131"/>
        <v>0</v>
      </c>
      <c r="AX396" s="345">
        <f t="shared" si="131"/>
        <v>0</v>
      </c>
      <c r="AY396" s="345">
        <f t="shared" si="131"/>
        <v>0</v>
      </c>
      <c r="AZ396" s="345">
        <f t="shared" si="131"/>
        <v>0</v>
      </c>
      <c r="BA396" s="248"/>
    </row>
    <row r="397" spans="1:53" s="234" customFormat="1" ht="15" hidden="1" outlineLevel="1">
      <c r="A397" s="418"/>
      <c r="B397" s="274"/>
      <c r="C397" s="242"/>
      <c r="D397" s="242"/>
      <c r="E397" s="242"/>
      <c r="F397" s="242"/>
      <c r="G397" s="242"/>
      <c r="H397" s="242"/>
      <c r="I397" s="242"/>
      <c r="J397" s="242"/>
      <c r="K397" s="242"/>
      <c r="L397" s="242"/>
      <c r="M397" s="242"/>
      <c r="N397" s="242"/>
      <c r="O397" s="242"/>
      <c r="P397" s="242"/>
      <c r="Q397" s="242"/>
      <c r="R397" s="242"/>
      <c r="S397" s="242"/>
      <c r="T397" s="242"/>
      <c r="U397" s="242"/>
      <c r="V397" s="242"/>
      <c r="W397" s="242"/>
      <c r="X397" s="242"/>
      <c r="Y397" s="242"/>
      <c r="Z397" s="242"/>
      <c r="AA397" s="242"/>
      <c r="AB397" s="242"/>
      <c r="AC397" s="242"/>
      <c r="AD397" s="242"/>
      <c r="AE397" s="242"/>
      <c r="AF397" s="242"/>
      <c r="AG397" s="242"/>
      <c r="AH397" s="242"/>
      <c r="AI397" s="242"/>
      <c r="AJ397" s="242"/>
      <c r="AK397" s="242"/>
      <c r="AL397" s="242"/>
      <c r="AM397" s="346"/>
      <c r="AN397" s="346"/>
      <c r="AO397" s="346"/>
      <c r="AP397" s="346"/>
      <c r="AQ397" s="346"/>
      <c r="AR397" s="346"/>
      <c r="AS397" s="346"/>
      <c r="AT397" s="346"/>
      <c r="AU397" s="346"/>
      <c r="AV397" s="346"/>
      <c r="AW397" s="346"/>
      <c r="AX397" s="346"/>
      <c r="AY397" s="346"/>
      <c r="AZ397" s="346"/>
      <c r="BA397" s="263"/>
    </row>
    <row r="398" spans="1:53" s="234" customFormat="1" ht="15" hidden="1" outlineLevel="1">
      <c r="A398" s="418">
        <v>33</v>
      </c>
      <c r="B398" s="274" t="s">
        <v>357</v>
      </c>
      <c r="C398" s="242" t="s">
        <v>323</v>
      </c>
      <c r="D398" s="246"/>
      <c r="E398" s="246"/>
      <c r="F398" s="246"/>
      <c r="G398" s="246"/>
      <c r="H398" s="246"/>
      <c r="I398" s="246"/>
      <c r="J398" s="246"/>
      <c r="K398" s="246"/>
      <c r="L398" s="246"/>
      <c r="M398" s="246"/>
      <c r="N398" s="246"/>
      <c r="O398" s="246"/>
      <c r="P398" s="246"/>
      <c r="Q398" s="246"/>
      <c r="R398" s="246"/>
      <c r="S398" s="246"/>
      <c r="T398" s="246"/>
      <c r="U398" s="246">
        <v>12</v>
      </c>
      <c r="V398" s="246"/>
      <c r="W398" s="246"/>
      <c r="X398" s="246"/>
      <c r="Y398" s="246"/>
      <c r="Z398" s="246"/>
      <c r="AA398" s="246"/>
      <c r="AB398" s="246"/>
      <c r="AC398" s="246"/>
      <c r="AD398" s="246"/>
      <c r="AE398" s="246"/>
      <c r="AF398" s="246"/>
      <c r="AG398" s="246"/>
      <c r="AH398" s="246"/>
      <c r="AI398" s="246"/>
      <c r="AJ398" s="246"/>
      <c r="AK398" s="246"/>
      <c r="AL398" s="246"/>
      <c r="AM398" s="344"/>
      <c r="AN398" s="344"/>
      <c r="AO398" s="344"/>
      <c r="AP398" s="344"/>
      <c r="AQ398" s="344"/>
      <c r="AR398" s="344"/>
      <c r="AS398" s="344"/>
      <c r="AT398" s="344"/>
      <c r="AU398" s="344"/>
      <c r="AV398" s="344"/>
      <c r="AW398" s="344"/>
      <c r="AX398" s="344"/>
      <c r="AY398" s="344"/>
      <c r="AZ398" s="344"/>
      <c r="BA398" s="247">
        <f>SUM(AM398:AZ398)</f>
        <v>0</v>
      </c>
    </row>
    <row r="399" spans="1:53" s="234" customFormat="1" ht="15" hidden="1" outlineLevel="1">
      <c r="A399" s="418"/>
      <c r="B399" s="274" t="s">
        <v>407</v>
      </c>
      <c r="C399" s="242" t="s">
        <v>325</v>
      </c>
      <c r="D399" s="246"/>
      <c r="E399" s="246"/>
      <c r="F399" s="246"/>
      <c r="G399" s="246"/>
      <c r="H399" s="246"/>
      <c r="I399" s="246"/>
      <c r="J399" s="246"/>
      <c r="K399" s="246"/>
      <c r="L399" s="246"/>
      <c r="M399" s="246"/>
      <c r="N399" s="246"/>
      <c r="O399" s="246"/>
      <c r="P399" s="246"/>
      <c r="Q399" s="246"/>
      <c r="R399" s="246"/>
      <c r="S399" s="246"/>
      <c r="T399" s="246"/>
      <c r="U399" s="246">
        <f>U398</f>
        <v>12</v>
      </c>
      <c r="V399" s="246"/>
      <c r="W399" s="246"/>
      <c r="X399" s="246"/>
      <c r="Y399" s="246"/>
      <c r="Z399" s="246"/>
      <c r="AA399" s="246"/>
      <c r="AB399" s="246"/>
      <c r="AC399" s="246"/>
      <c r="AD399" s="246"/>
      <c r="AE399" s="246"/>
      <c r="AF399" s="246"/>
      <c r="AG399" s="246"/>
      <c r="AH399" s="246"/>
      <c r="AI399" s="246"/>
      <c r="AJ399" s="246"/>
      <c r="AK399" s="246"/>
      <c r="AL399" s="246"/>
      <c r="AM399" s="345">
        <f>AM398</f>
        <v>0</v>
      </c>
      <c r="AN399" s="345">
        <f t="shared" ref="AN399:AY399" si="132">AN398</f>
        <v>0</v>
      </c>
      <c r="AO399" s="345">
        <f t="shared" si="132"/>
        <v>0</v>
      </c>
      <c r="AP399" s="345">
        <f t="shared" si="132"/>
        <v>0</v>
      </c>
      <c r="AQ399" s="345">
        <f t="shared" si="132"/>
        <v>0</v>
      </c>
      <c r="AR399" s="345">
        <f t="shared" si="132"/>
        <v>0</v>
      </c>
      <c r="AS399" s="345">
        <f t="shared" si="132"/>
        <v>0</v>
      </c>
      <c r="AT399" s="345">
        <f t="shared" si="132"/>
        <v>0</v>
      </c>
      <c r="AU399" s="345">
        <f t="shared" si="132"/>
        <v>0</v>
      </c>
      <c r="AV399" s="345">
        <f t="shared" si="132"/>
        <v>0</v>
      </c>
      <c r="AW399" s="345">
        <f t="shared" si="132"/>
        <v>0</v>
      </c>
      <c r="AX399" s="345">
        <f t="shared" si="132"/>
        <v>0</v>
      </c>
      <c r="AY399" s="345">
        <f t="shared" si="132"/>
        <v>0</v>
      </c>
      <c r="AZ399" s="345">
        <f>AZ398</f>
        <v>0</v>
      </c>
      <c r="BA399" s="248"/>
    </row>
    <row r="400" spans="1:53" ht="15" hidden="1" outlineLevel="1">
      <c r="B400" s="265"/>
      <c r="C400" s="275"/>
      <c r="D400" s="276"/>
      <c r="E400" s="276"/>
      <c r="F400" s="276"/>
      <c r="G400" s="276"/>
      <c r="H400" s="276"/>
      <c r="I400" s="276"/>
      <c r="J400" s="276"/>
      <c r="K400" s="276"/>
      <c r="L400" s="276"/>
      <c r="M400" s="276"/>
      <c r="N400" s="276"/>
      <c r="O400" s="276"/>
      <c r="P400" s="276"/>
      <c r="Q400" s="276"/>
      <c r="R400" s="276"/>
      <c r="S400" s="276"/>
      <c r="T400" s="276"/>
      <c r="U400" s="276"/>
      <c r="V400" s="276"/>
      <c r="W400" s="276"/>
      <c r="X400" s="276"/>
      <c r="Y400" s="276"/>
      <c r="Z400" s="276"/>
      <c r="AA400" s="276"/>
      <c r="AB400" s="276"/>
      <c r="AC400" s="276"/>
      <c r="AD400" s="276"/>
      <c r="AE400" s="276"/>
      <c r="AF400" s="242"/>
      <c r="AG400" s="242"/>
      <c r="AH400" s="242"/>
      <c r="AI400" s="242"/>
      <c r="AJ400" s="242"/>
      <c r="AK400" s="242"/>
      <c r="AL400" s="242"/>
      <c r="AM400" s="252"/>
      <c r="AN400" s="252"/>
      <c r="AO400" s="252"/>
      <c r="AP400" s="252"/>
      <c r="AQ400" s="252"/>
      <c r="AR400" s="252"/>
      <c r="AS400" s="252"/>
      <c r="AT400" s="252"/>
      <c r="AU400" s="252"/>
      <c r="AV400" s="252"/>
      <c r="AW400" s="252"/>
      <c r="AX400" s="252"/>
      <c r="AY400" s="252"/>
      <c r="AZ400" s="252"/>
      <c r="BA400" s="257"/>
    </row>
    <row r="401" spans="1:55" ht="15.6" collapsed="1">
      <c r="B401" s="277" t="s">
        <v>408</v>
      </c>
      <c r="C401" s="279"/>
      <c r="D401" s="279">
        <f>SUM(D296:D399)</f>
        <v>0</v>
      </c>
      <c r="E401" s="279"/>
      <c r="F401" s="279"/>
      <c r="G401" s="279"/>
      <c r="H401" s="279"/>
      <c r="I401" s="279"/>
      <c r="J401" s="279"/>
      <c r="K401" s="279"/>
      <c r="L401" s="279"/>
      <c r="M401" s="279"/>
      <c r="N401" s="279"/>
      <c r="O401" s="279"/>
      <c r="P401" s="279"/>
      <c r="Q401" s="279"/>
      <c r="R401" s="279"/>
      <c r="S401" s="279"/>
      <c r="T401" s="279"/>
      <c r="U401" s="279"/>
      <c r="V401" s="279">
        <f>SUM(V296:V399)</f>
        <v>0</v>
      </c>
      <c r="W401" s="279"/>
      <c r="X401" s="279"/>
      <c r="Y401" s="279"/>
      <c r="Z401" s="279"/>
      <c r="AA401" s="279"/>
      <c r="AB401" s="279"/>
      <c r="AC401" s="279"/>
      <c r="AD401" s="279"/>
      <c r="AE401" s="279"/>
      <c r="AF401" s="279"/>
      <c r="AG401" s="279"/>
      <c r="AH401" s="279"/>
      <c r="AI401" s="279"/>
      <c r="AJ401" s="279"/>
      <c r="AK401" s="279"/>
      <c r="AL401" s="279"/>
      <c r="AM401" s="279">
        <f>IF(AM295="kWh",SUMPRODUCT(D296:D399,AM296:AM399))</f>
        <v>0</v>
      </c>
      <c r="AN401" s="279">
        <f>IF(AN295="kWh",SUMPRODUCT(D296:D399,AN296:AN399))</f>
        <v>0</v>
      </c>
      <c r="AO401" s="279">
        <f>IF(AO295="kW",SUMPRODUCT(U296:U399,V296:V399,AO296:AO399),SUMPRODUCT(D296:D399,AO296:AO399))</f>
        <v>0</v>
      </c>
      <c r="AP401" s="279">
        <f>IF(AP295="kW",SUMPRODUCT(U296:U399,V296:V399,AP296:AP399),SUMPRODUCT(D296:D399,AP296:AP399))</f>
        <v>0</v>
      </c>
      <c r="AQ401" s="279">
        <f>IF(AQ295="kW",SUMPRODUCT(U296:U399,V296:V399,AQ296:AQ399),SUMPRODUCT(D296:D399,AQ296:AQ399))</f>
        <v>0</v>
      </c>
      <c r="AR401" s="279">
        <f>IF(AR295="kW",SUMPRODUCT(U296:U399,V296:V399,AR296:AR399),SUMPRODUCT(D296:D399,AR296:AR399))</f>
        <v>0</v>
      </c>
      <c r="AS401" s="279">
        <f>IF(AS295="kW",SUMPRODUCT(U296:U399,V296:V399,AS296:AS399),SUMPRODUCT(D296:D399,AS296:AS399))</f>
        <v>0</v>
      </c>
      <c r="AT401" s="279">
        <f>IF(AT295="kW",SUMPRODUCT(U296:U399,V296:V399,AT296:AT399),SUMPRODUCT(D296:D399,AT296:AT399))</f>
        <v>0</v>
      </c>
      <c r="AU401" s="279">
        <f>IF(AU295="kW",SUMPRODUCT(U296:U399,V296:V399,AU296:AU399),SUMPRODUCT(D296:D399,AU296:AU399))</f>
        <v>0</v>
      </c>
      <c r="AV401" s="279">
        <f>IF(AV295="kW",SUMPRODUCT(U296:U399,V296:V399,AV296:AV399),SUMPRODUCT(D296:D399,AV296:AV399))</f>
        <v>0</v>
      </c>
      <c r="AW401" s="279">
        <f>IF(AW295="kW",SUMPRODUCT(U296:U399,V296:V399,AW296:AW399),SUMPRODUCT(D296:D399,AW296:AW399))</f>
        <v>0</v>
      </c>
      <c r="AX401" s="279">
        <f>IF(AX295="kW",SUMPRODUCT(U296:U399,V296:V399,AX296:AX399),SUMPRODUCT(D296:D399,AX296:AX399))</f>
        <v>0</v>
      </c>
      <c r="AY401" s="279">
        <f>IF(AY295="kW",SUMPRODUCT(U296:U399,V296:V399,AY296:AY399),SUMPRODUCT(D296:D399,AY296:AY399))</f>
        <v>0</v>
      </c>
      <c r="AZ401" s="279">
        <f>IF(AZ295="kW",SUMPRODUCT(U296:U399,V296:V399,AZ296:AZ399),SUMPRODUCT(D296:D399,AZ296:AZ399))</f>
        <v>0</v>
      </c>
      <c r="BA401" s="280"/>
    </row>
    <row r="402" spans="1:55" ht="15.6">
      <c r="B402" s="332" t="s">
        <v>409</v>
      </c>
      <c r="C402" s="333"/>
      <c r="D402" s="333"/>
      <c r="E402" s="333"/>
      <c r="F402" s="333"/>
      <c r="G402" s="333"/>
      <c r="H402" s="333"/>
      <c r="I402" s="333"/>
      <c r="J402" s="333"/>
      <c r="K402" s="333"/>
      <c r="L402" s="333"/>
      <c r="M402" s="333"/>
      <c r="N402" s="333"/>
      <c r="O402" s="333"/>
      <c r="P402" s="333"/>
      <c r="Q402" s="333"/>
      <c r="R402" s="333"/>
      <c r="S402" s="333"/>
      <c r="T402" s="333"/>
      <c r="U402" s="333"/>
      <c r="V402" s="333"/>
      <c r="W402" s="333"/>
      <c r="X402" s="333"/>
      <c r="Y402" s="333"/>
      <c r="Z402" s="333"/>
      <c r="AA402" s="333"/>
      <c r="AB402" s="333"/>
      <c r="AC402" s="333"/>
      <c r="AD402" s="333"/>
      <c r="AE402" s="333"/>
      <c r="AF402" s="333"/>
      <c r="AG402" s="333"/>
      <c r="AH402" s="333"/>
      <c r="AI402" s="333"/>
      <c r="AJ402" s="333"/>
      <c r="AK402" s="333"/>
      <c r="AL402" s="333"/>
      <c r="AM402" s="278">
        <f>HLOOKUP(AM294,'2. LRAMVA Threshold'!$B$56:$Q$67,5,FALSE)</f>
        <v>0</v>
      </c>
      <c r="AN402" s="278">
        <f>HLOOKUP(AN294,'2. LRAMVA Threshold'!$B$56:$Q$67,5,FALSE)</f>
        <v>0</v>
      </c>
      <c r="AO402" s="278">
        <f>HLOOKUP(AO294,'2. LRAMVA Threshold'!$B$56:$Q$67,5,FALSE)</f>
        <v>0</v>
      </c>
      <c r="AP402" s="278">
        <f>HLOOKUP(AP294,'2. LRAMVA Threshold'!$B$56:$Q$67,5,FALSE)</f>
        <v>0</v>
      </c>
      <c r="AQ402" s="278">
        <f>HLOOKUP(AQ294,'2. LRAMVA Threshold'!$B$56:$Q$67,5,FALSE)</f>
        <v>0</v>
      </c>
      <c r="AR402" s="278">
        <f>HLOOKUP(AR294,'2. LRAMVA Threshold'!$B$56:$Q$67,5,FALSE)</f>
        <v>0</v>
      </c>
      <c r="AS402" s="278">
        <f>HLOOKUP(AS294,'2. LRAMVA Threshold'!$B$56:$Q$67,5,FALSE)</f>
        <v>0</v>
      </c>
      <c r="AT402" s="278">
        <f>HLOOKUP(AT294,'2. LRAMVA Threshold'!$B$56:$Q$67,5,FALSE)</f>
        <v>0</v>
      </c>
      <c r="AU402" s="278">
        <f>HLOOKUP(AU294,'2. LRAMVA Threshold'!$B$56:$Q$67,5,FALSE)</f>
        <v>0</v>
      </c>
      <c r="AV402" s="278">
        <f>HLOOKUP(AV294,'2. LRAMVA Threshold'!$B$56:$Q$67,5,FALSE)</f>
        <v>0</v>
      </c>
      <c r="AW402" s="278">
        <f>HLOOKUP(AW294,'2. LRAMVA Threshold'!$B$56:$Q$67,5,FALSE)</f>
        <v>0</v>
      </c>
      <c r="AX402" s="278">
        <f>HLOOKUP(AX294,'2. LRAMVA Threshold'!$B$56:$Q$67,5,FALSE)</f>
        <v>0</v>
      </c>
      <c r="AY402" s="278">
        <f>HLOOKUP(AY294,'2. LRAMVA Threshold'!$B$56:$Q$67,5,FALSE)</f>
        <v>0</v>
      </c>
      <c r="AZ402" s="278">
        <f>HLOOKUP(AZ294,'2. LRAMVA Threshold'!$B$56:$Q$67,5,FALSE)</f>
        <v>0</v>
      </c>
      <c r="BA402" s="334"/>
    </row>
    <row r="403" spans="1:55" ht="15">
      <c r="B403" s="426"/>
      <c r="C403" s="335"/>
      <c r="D403" s="336"/>
      <c r="E403" s="336"/>
      <c r="F403" s="336"/>
      <c r="G403" s="336"/>
      <c r="H403" s="336"/>
      <c r="I403" s="336"/>
      <c r="J403" s="336"/>
      <c r="K403" s="336"/>
      <c r="L403" s="336"/>
      <c r="M403" s="336"/>
      <c r="N403" s="336"/>
      <c r="O403" s="336"/>
      <c r="P403" s="336"/>
      <c r="Q403" s="336"/>
      <c r="R403" s="336"/>
      <c r="S403" s="336"/>
      <c r="T403" s="336"/>
      <c r="U403" s="336"/>
      <c r="V403" s="337"/>
      <c r="W403" s="336"/>
      <c r="X403" s="336"/>
      <c r="Y403" s="336"/>
      <c r="Z403" s="338"/>
      <c r="AA403" s="338"/>
      <c r="AB403" s="338"/>
      <c r="AC403" s="338"/>
      <c r="AD403" s="336"/>
      <c r="AE403" s="336"/>
      <c r="AF403" s="336"/>
      <c r="AG403" s="336"/>
      <c r="AH403" s="336"/>
      <c r="AI403" s="336"/>
      <c r="AJ403" s="336"/>
      <c r="AK403" s="336"/>
      <c r="AL403" s="336"/>
      <c r="AM403" s="339"/>
      <c r="AN403" s="339"/>
      <c r="AO403" s="339"/>
      <c r="AP403" s="339"/>
      <c r="AQ403" s="339"/>
      <c r="AR403" s="339"/>
      <c r="AS403" s="339"/>
      <c r="AT403" s="339"/>
      <c r="AU403" s="339"/>
      <c r="AV403" s="339"/>
      <c r="AW403" s="339"/>
      <c r="AX403" s="339"/>
      <c r="AY403" s="339"/>
      <c r="AZ403" s="339"/>
      <c r="BA403" s="340"/>
    </row>
    <row r="404" spans="1:55" ht="15">
      <c r="B404" s="274" t="s">
        <v>410</v>
      </c>
      <c r="C404" s="287"/>
      <c r="D404" s="287"/>
      <c r="E404" s="320"/>
      <c r="F404" s="320"/>
      <c r="G404" s="320"/>
      <c r="H404" s="320"/>
      <c r="I404" s="320"/>
      <c r="J404" s="320"/>
      <c r="K404" s="320"/>
      <c r="L404" s="320"/>
      <c r="M404" s="320"/>
      <c r="N404" s="320"/>
      <c r="O404" s="320"/>
      <c r="P404" s="320"/>
      <c r="Q404" s="320"/>
      <c r="R404" s="320"/>
      <c r="S404" s="320"/>
      <c r="T404" s="320"/>
      <c r="U404" s="320"/>
      <c r="V404" s="242"/>
      <c r="W404" s="289"/>
      <c r="X404" s="289"/>
      <c r="Y404" s="289"/>
      <c r="Z404" s="288"/>
      <c r="AA404" s="288"/>
      <c r="AB404" s="288"/>
      <c r="AC404" s="288"/>
      <c r="AD404" s="289"/>
      <c r="AE404" s="289"/>
      <c r="AF404" s="289"/>
      <c r="AG404" s="289"/>
      <c r="AH404" s="289"/>
      <c r="AI404" s="289"/>
      <c r="AJ404" s="289"/>
      <c r="AK404" s="289"/>
      <c r="AL404" s="289"/>
      <c r="AM404" s="670">
        <f>HLOOKUP(AM$20,'3.  Distribution Rates'!$C$122:$P$133,5,FALSE)</f>
        <v>0</v>
      </c>
      <c r="AN404" s="670">
        <f>HLOOKUP(AN$20,'3.  Distribution Rates'!$C$122:$P$133,5,FALSE)</f>
        <v>0</v>
      </c>
      <c r="AO404" s="290">
        <f>HLOOKUP(AO$20,'3.  Distribution Rates'!$C$122:$P$133,5,FALSE)</f>
        <v>0</v>
      </c>
      <c r="AP404" s="290">
        <f>HLOOKUP(AP$20,'3.  Distribution Rates'!$C$122:$P$133,5,FALSE)</f>
        <v>0</v>
      </c>
      <c r="AQ404" s="290">
        <f>HLOOKUP(AQ$20,'3.  Distribution Rates'!$C$122:$P$133,5,FALSE)</f>
        <v>0</v>
      </c>
      <c r="AR404" s="290">
        <f>HLOOKUP(AR$20,'3.  Distribution Rates'!$C$122:$P$133,5,FALSE)</f>
        <v>0</v>
      </c>
      <c r="AS404" s="290">
        <f>HLOOKUP(AS$20,'3.  Distribution Rates'!$C$122:$P$133,5,FALSE)</f>
        <v>0</v>
      </c>
      <c r="AT404" s="290">
        <f>HLOOKUP(AT$20,'3.  Distribution Rates'!$C$122:$P$133,5,FALSE)</f>
        <v>0</v>
      </c>
      <c r="AU404" s="290">
        <f>HLOOKUP(AU$20,'3.  Distribution Rates'!$C$122:$P$133,5,FALSE)</f>
        <v>0</v>
      </c>
      <c r="AV404" s="290">
        <f>HLOOKUP(AV$20,'3.  Distribution Rates'!$C$122:$P$133,5,FALSE)</f>
        <v>0</v>
      </c>
      <c r="AW404" s="290">
        <f>HLOOKUP(AW$20,'3.  Distribution Rates'!$C$122:$P$133,5,FALSE)</f>
        <v>0</v>
      </c>
      <c r="AX404" s="290">
        <f>HLOOKUP(AX$20,'3.  Distribution Rates'!$C$122:$P$133,5,FALSE)</f>
        <v>0</v>
      </c>
      <c r="AY404" s="290">
        <f>HLOOKUP(AY$20,'3.  Distribution Rates'!$C$122:$P$133,5,FALSE)</f>
        <v>0</v>
      </c>
      <c r="AZ404" s="290">
        <f>HLOOKUP(AZ$20,'3.  Distribution Rates'!$C$122:$P$133,5,FALSE)</f>
        <v>0</v>
      </c>
      <c r="BA404" s="341"/>
    </row>
    <row r="405" spans="1:55" ht="15">
      <c r="B405" s="274" t="s">
        <v>411</v>
      </c>
      <c r="C405" s="292"/>
      <c r="D405" s="234"/>
      <c r="E405" s="231"/>
      <c r="F405" s="231"/>
      <c r="G405" s="231"/>
      <c r="H405" s="231"/>
      <c r="I405" s="231"/>
      <c r="J405" s="231"/>
      <c r="K405" s="231"/>
      <c r="L405" s="231"/>
      <c r="M405" s="231"/>
      <c r="N405" s="231"/>
      <c r="O405" s="231"/>
      <c r="P405" s="231"/>
      <c r="Q405" s="231"/>
      <c r="R405" s="231"/>
      <c r="S405" s="231"/>
      <c r="T405" s="231"/>
      <c r="U405" s="231"/>
      <c r="V405" s="242"/>
      <c r="W405" s="231"/>
      <c r="X405" s="231"/>
      <c r="Y405" s="231"/>
      <c r="Z405" s="234"/>
      <c r="AA405" s="234"/>
      <c r="AB405" s="234"/>
      <c r="AC405" s="234"/>
      <c r="AD405" s="231"/>
      <c r="AE405" s="231"/>
      <c r="AF405" s="231"/>
      <c r="AG405" s="231"/>
      <c r="AH405" s="231"/>
      <c r="AI405" s="231"/>
      <c r="AJ405" s="231"/>
      <c r="AK405" s="231"/>
      <c r="AL405" s="231"/>
      <c r="AM405" s="322">
        <f t="shared" ref="AM405" si="133">AM136*AM404</f>
        <v>0</v>
      </c>
      <c r="AN405" s="322">
        <f t="shared" ref="AN405:AZ405" si="134">AN136*AN404</f>
        <v>0</v>
      </c>
      <c r="AO405" s="322">
        <f t="shared" si="134"/>
        <v>0</v>
      </c>
      <c r="AP405" s="322">
        <f t="shared" si="134"/>
        <v>0</v>
      </c>
      <c r="AQ405" s="322">
        <f t="shared" si="134"/>
        <v>0</v>
      </c>
      <c r="AR405" s="322">
        <f t="shared" si="134"/>
        <v>0</v>
      </c>
      <c r="AS405" s="322">
        <f t="shared" si="134"/>
        <v>0</v>
      </c>
      <c r="AT405" s="322">
        <f t="shared" si="134"/>
        <v>0</v>
      </c>
      <c r="AU405" s="322">
        <f t="shared" si="134"/>
        <v>0</v>
      </c>
      <c r="AV405" s="322">
        <f t="shared" si="134"/>
        <v>0</v>
      </c>
      <c r="AW405" s="322">
        <f t="shared" si="134"/>
        <v>0</v>
      </c>
      <c r="AX405" s="322">
        <f t="shared" si="134"/>
        <v>0</v>
      </c>
      <c r="AY405" s="322">
        <f t="shared" si="134"/>
        <v>0</v>
      </c>
      <c r="AZ405" s="322">
        <f t="shared" si="134"/>
        <v>0</v>
      </c>
      <c r="BA405" s="507">
        <f>SUM(AM405:AZ405)</f>
        <v>0</v>
      </c>
      <c r="BC405" s="234"/>
    </row>
    <row r="406" spans="1:55" ht="15">
      <c r="B406" s="274" t="s">
        <v>412</v>
      </c>
      <c r="C406" s="292"/>
      <c r="D406" s="234"/>
      <c r="E406" s="231"/>
      <c r="F406" s="231"/>
      <c r="G406" s="231"/>
      <c r="H406" s="231"/>
      <c r="I406" s="231"/>
      <c r="J406" s="231"/>
      <c r="K406" s="231"/>
      <c r="L406" s="231"/>
      <c r="M406" s="231"/>
      <c r="N406" s="231"/>
      <c r="O406" s="231"/>
      <c r="P406" s="231"/>
      <c r="Q406" s="231"/>
      <c r="R406" s="231"/>
      <c r="S406" s="231"/>
      <c r="T406" s="231"/>
      <c r="U406" s="231"/>
      <c r="V406" s="242"/>
      <c r="W406" s="231"/>
      <c r="X406" s="231"/>
      <c r="Y406" s="231"/>
      <c r="Z406" s="234"/>
      <c r="AA406" s="234"/>
      <c r="AB406" s="234"/>
      <c r="AC406" s="234"/>
      <c r="AD406" s="231"/>
      <c r="AE406" s="231"/>
      <c r="AF406" s="231"/>
      <c r="AG406" s="231"/>
      <c r="AH406" s="231"/>
      <c r="AI406" s="231"/>
      <c r="AJ406" s="231"/>
      <c r="AK406" s="231"/>
      <c r="AL406" s="231"/>
      <c r="AM406" s="322">
        <f t="shared" ref="AM406" si="135">AM275*AM404</f>
        <v>0</v>
      </c>
      <c r="AN406" s="322">
        <f t="shared" ref="AN406:AZ406" si="136">AN275*AN404</f>
        <v>0</v>
      </c>
      <c r="AO406" s="322">
        <f t="shared" si="136"/>
        <v>0</v>
      </c>
      <c r="AP406" s="322">
        <f t="shared" si="136"/>
        <v>0</v>
      </c>
      <c r="AQ406" s="322">
        <f t="shared" si="136"/>
        <v>0</v>
      </c>
      <c r="AR406" s="322">
        <f t="shared" si="136"/>
        <v>0</v>
      </c>
      <c r="AS406" s="322">
        <f t="shared" si="136"/>
        <v>0</v>
      </c>
      <c r="AT406" s="322">
        <f t="shared" si="136"/>
        <v>0</v>
      </c>
      <c r="AU406" s="322">
        <f t="shared" si="136"/>
        <v>0</v>
      </c>
      <c r="AV406" s="322">
        <f t="shared" si="136"/>
        <v>0</v>
      </c>
      <c r="AW406" s="322">
        <f t="shared" si="136"/>
        <v>0</v>
      </c>
      <c r="AX406" s="322">
        <f t="shared" si="136"/>
        <v>0</v>
      </c>
      <c r="AY406" s="322">
        <f t="shared" si="136"/>
        <v>0</v>
      </c>
      <c r="AZ406" s="322">
        <f t="shared" si="136"/>
        <v>0</v>
      </c>
      <c r="BA406" s="507">
        <f>SUM(AM406:AZ406)</f>
        <v>0</v>
      </c>
    </row>
    <row r="407" spans="1:55" ht="15">
      <c r="B407" s="274" t="s">
        <v>413</v>
      </c>
      <c r="C407" s="292"/>
      <c r="D407" s="234"/>
      <c r="E407" s="231"/>
      <c r="F407" s="231"/>
      <c r="G407" s="231"/>
      <c r="H407" s="231"/>
      <c r="I407" s="231"/>
      <c r="J407" s="231"/>
      <c r="K407" s="231"/>
      <c r="L407" s="231"/>
      <c r="M407" s="231"/>
      <c r="N407" s="231"/>
      <c r="O407" s="231"/>
      <c r="P407" s="231"/>
      <c r="Q407" s="231"/>
      <c r="R407" s="231"/>
      <c r="S407" s="231"/>
      <c r="T407" s="231"/>
      <c r="U407" s="231"/>
      <c r="V407" s="242"/>
      <c r="W407" s="231"/>
      <c r="X407" s="231"/>
      <c r="Y407" s="231"/>
      <c r="Z407" s="234"/>
      <c r="AA407" s="234"/>
      <c r="AB407" s="234"/>
      <c r="AC407" s="234"/>
      <c r="AD407" s="231"/>
      <c r="AE407" s="231"/>
      <c r="AF407" s="231"/>
      <c r="AG407" s="231"/>
      <c r="AH407" s="231"/>
      <c r="AI407" s="231"/>
      <c r="AJ407" s="231"/>
      <c r="AK407" s="231"/>
      <c r="AL407" s="231"/>
      <c r="AM407" s="322">
        <f>AM401*AM404</f>
        <v>0</v>
      </c>
      <c r="AN407" s="322">
        <f t="shared" ref="AN407:AZ407" si="137">AN401*AN404</f>
        <v>0</v>
      </c>
      <c r="AO407" s="322">
        <f t="shared" si="137"/>
        <v>0</v>
      </c>
      <c r="AP407" s="322">
        <f t="shared" si="137"/>
        <v>0</v>
      </c>
      <c r="AQ407" s="322">
        <f t="shared" si="137"/>
        <v>0</v>
      </c>
      <c r="AR407" s="322">
        <f t="shared" si="137"/>
        <v>0</v>
      </c>
      <c r="AS407" s="322">
        <f t="shared" si="137"/>
        <v>0</v>
      </c>
      <c r="AT407" s="322">
        <f t="shared" si="137"/>
        <v>0</v>
      </c>
      <c r="AU407" s="322">
        <f t="shared" si="137"/>
        <v>0</v>
      </c>
      <c r="AV407" s="322">
        <f t="shared" si="137"/>
        <v>0</v>
      </c>
      <c r="AW407" s="322">
        <f t="shared" si="137"/>
        <v>0</v>
      </c>
      <c r="AX407" s="322">
        <f t="shared" si="137"/>
        <v>0</v>
      </c>
      <c r="AY407" s="322">
        <f t="shared" si="137"/>
        <v>0</v>
      </c>
      <c r="AZ407" s="322">
        <f t="shared" si="137"/>
        <v>0</v>
      </c>
      <c r="BA407" s="507">
        <f>SUM(AM407:AZ407)</f>
        <v>0</v>
      </c>
    </row>
    <row r="408" spans="1:55" s="324" customFormat="1" ht="15.6">
      <c r="A408" s="420"/>
      <c r="B408" s="296" t="s">
        <v>414</v>
      </c>
      <c r="C408" s="292"/>
      <c r="D408" s="254"/>
      <c r="E408" s="284"/>
      <c r="F408" s="284"/>
      <c r="G408" s="284"/>
      <c r="H408" s="284"/>
      <c r="I408" s="284"/>
      <c r="J408" s="284"/>
      <c r="K408" s="284"/>
      <c r="L408" s="284"/>
      <c r="M408" s="284"/>
      <c r="N408" s="284"/>
      <c r="O408" s="284"/>
      <c r="P408" s="284"/>
      <c r="Q408" s="284"/>
      <c r="R408" s="284"/>
      <c r="S408" s="284"/>
      <c r="T408" s="284"/>
      <c r="U408" s="284"/>
      <c r="V408" s="251"/>
      <c r="W408" s="284"/>
      <c r="X408" s="284"/>
      <c r="Y408" s="284"/>
      <c r="Z408" s="254"/>
      <c r="AA408" s="254"/>
      <c r="AB408" s="254"/>
      <c r="AC408" s="254"/>
      <c r="AD408" s="284"/>
      <c r="AE408" s="284"/>
      <c r="AF408" s="284"/>
      <c r="AG408" s="284"/>
      <c r="AH408" s="284"/>
      <c r="AI408" s="284"/>
      <c r="AJ408" s="284"/>
      <c r="AK408" s="284"/>
      <c r="AL408" s="284"/>
      <c r="AM408" s="293">
        <f>SUM(AM405:AM407)</f>
        <v>0</v>
      </c>
      <c r="AN408" s="293">
        <f>SUM(AN405:AN407)</f>
        <v>0</v>
      </c>
      <c r="AO408" s="293">
        <f t="shared" ref="AO408:AS408" si="138">SUM(AO405:AO407)</f>
        <v>0</v>
      </c>
      <c r="AP408" s="293">
        <f t="shared" si="138"/>
        <v>0</v>
      </c>
      <c r="AQ408" s="293">
        <f t="shared" si="138"/>
        <v>0</v>
      </c>
      <c r="AR408" s="293">
        <f t="shared" si="138"/>
        <v>0</v>
      </c>
      <c r="AS408" s="293">
        <f t="shared" si="138"/>
        <v>0</v>
      </c>
      <c r="AT408" s="293">
        <f t="shared" ref="AT408:AZ408" si="139">SUM(AT405:AT407)</f>
        <v>0</v>
      </c>
      <c r="AU408" s="293">
        <f t="shared" si="139"/>
        <v>0</v>
      </c>
      <c r="AV408" s="293">
        <f t="shared" si="139"/>
        <v>0</v>
      </c>
      <c r="AW408" s="293">
        <f t="shared" si="139"/>
        <v>0</v>
      </c>
      <c r="AX408" s="293">
        <f t="shared" si="139"/>
        <v>0</v>
      </c>
      <c r="AY408" s="293">
        <f t="shared" si="139"/>
        <v>0</v>
      </c>
      <c r="AZ408" s="293">
        <f t="shared" si="139"/>
        <v>0</v>
      </c>
      <c r="BA408" s="342">
        <f>SUM(BA405:BA407)</f>
        <v>0</v>
      </c>
    </row>
    <row r="409" spans="1:55" s="324" customFormat="1" ht="15.6">
      <c r="A409" s="420"/>
      <c r="B409" s="296" t="s">
        <v>415</v>
      </c>
      <c r="C409" s="292"/>
      <c r="D409" s="297"/>
      <c r="E409" s="284"/>
      <c r="F409" s="284"/>
      <c r="G409" s="284"/>
      <c r="H409" s="284"/>
      <c r="I409" s="284"/>
      <c r="J409" s="284"/>
      <c r="K409" s="284"/>
      <c r="L409" s="284"/>
      <c r="M409" s="284"/>
      <c r="N409" s="284"/>
      <c r="O409" s="284"/>
      <c r="P409" s="284"/>
      <c r="Q409" s="284"/>
      <c r="R409" s="284"/>
      <c r="S409" s="284"/>
      <c r="T409" s="284"/>
      <c r="U409" s="284"/>
      <c r="V409" s="251"/>
      <c r="W409" s="284"/>
      <c r="X409" s="284"/>
      <c r="Y409" s="284"/>
      <c r="Z409" s="254"/>
      <c r="AA409" s="254"/>
      <c r="AB409" s="254"/>
      <c r="AC409" s="254"/>
      <c r="AD409" s="284"/>
      <c r="AE409" s="284"/>
      <c r="AF409" s="284"/>
      <c r="AG409" s="284"/>
      <c r="AH409" s="284"/>
      <c r="AI409" s="284"/>
      <c r="AJ409" s="284"/>
      <c r="AK409" s="284"/>
      <c r="AL409" s="284"/>
      <c r="AM409" s="294">
        <f t="shared" ref="AM409:AS409" si="140">AM402*AM404</f>
        <v>0</v>
      </c>
      <c r="AN409" s="294">
        <f t="shared" si="140"/>
        <v>0</v>
      </c>
      <c r="AO409" s="294">
        <f t="shared" si="140"/>
        <v>0</v>
      </c>
      <c r="AP409" s="294">
        <f t="shared" si="140"/>
        <v>0</v>
      </c>
      <c r="AQ409" s="294">
        <f t="shared" si="140"/>
        <v>0</v>
      </c>
      <c r="AR409" s="294">
        <f t="shared" si="140"/>
        <v>0</v>
      </c>
      <c r="AS409" s="294">
        <f t="shared" si="140"/>
        <v>0</v>
      </c>
      <c r="AT409" s="294">
        <f t="shared" ref="AT409:AZ409" si="141">AT402*AT404</f>
        <v>0</v>
      </c>
      <c r="AU409" s="294">
        <f t="shared" si="141"/>
        <v>0</v>
      </c>
      <c r="AV409" s="294">
        <f t="shared" si="141"/>
        <v>0</v>
      </c>
      <c r="AW409" s="294">
        <f t="shared" si="141"/>
        <v>0</v>
      </c>
      <c r="AX409" s="294">
        <f t="shared" si="141"/>
        <v>0</v>
      </c>
      <c r="AY409" s="294">
        <f t="shared" si="141"/>
        <v>0</v>
      </c>
      <c r="AZ409" s="294">
        <f t="shared" si="141"/>
        <v>0</v>
      </c>
      <c r="BA409" s="342">
        <f>SUM(AM409:AZ409)</f>
        <v>0</v>
      </c>
    </row>
    <row r="410" spans="1:55" ht="15.75" customHeight="1">
      <c r="A410" s="420"/>
      <c r="B410" s="296" t="s">
        <v>416</v>
      </c>
      <c r="C410" s="292"/>
      <c r="D410" s="297"/>
      <c r="E410" s="284"/>
      <c r="F410" s="284"/>
      <c r="G410" s="284"/>
      <c r="H410" s="284"/>
      <c r="I410" s="284"/>
      <c r="J410" s="284"/>
      <c r="K410" s="284"/>
      <c r="L410" s="284"/>
      <c r="M410" s="284"/>
      <c r="N410" s="284"/>
      <c r="O410" s="284"/>
      <c r="P410" s="284"/>
      <c r="Q410" s="284"/>
      <c r="R410" s="284"/>
      <c r="S410" s="284"/>
      <c r="T410" s="284"/>
      <c r="U410" s="284"/>
      <c r="V410" s="251"/>
      <c r="W410" s="284"/>
      <c r="X410" s="284"/>
      <c r="Y410" s="284"/>
      <c r="Z410" s="297"/>
      <c r="AA410" s="297"/>
      <c r="AB410" s="297"/>
      <c r="AC410" s="297"/>
      <c r="AD410" s="284"/>
      <c r="AE410" s="284"/>
      <c r="AF410" s="284"/>
      <c r="AG410" s="284"/>
      <c r="AH410" s="284"/>
      <c r="AI410" s="284"/>
      <c r="AJ410" s="284"/>
      <c r="AK410" s="284"/>
      <c r="AL410" s="284"/>
      <c r="AM410" s="251"/>
      <c r="AN410" s="298"/>
      <c r="AO410" s="298"/>
      <c r="AP410" s="298"/>
      <c r="AQ410" s="298"/>
      <c r="AR410" s="298"/>
      <c r="AS410" s="298"/>
      <c r="AT410" s="298"/>
      <c r="AU410" s="298"/>
      <c r="AV410" s="298"/>
      <c r="AW410" s="298"/>
      <c r="AX410" s="298"/>
      <c r="AY410" s="298"/>
      <c r="AZ410" s="298"/>
      <c r="BA410" s="342">
        <f>BA408-BA409</f>
        <v>0</v>
      </c>
    </row>
    <row r="411" spans="1:55" ht="15">
      <c r="B411" s="274"/>
      <c r="C411" s="297"/>
      <c r="D411" s="297"/>
      <c r="E411" s="284"/>
      <c r="F411" s="284"/>
      <c r="G411" s="284"/>
      <c r="H411" s="284"/>
      <c r="I411" s="284"/>
      <c r="J411" s="284"/>
      <c r="K411" s="284"/>
      <c r="L411" s="284"/>
      <c r="M411" s="284"/>
      <c r="N411" s="284"/>
      <c r="O411" s="284"/>
      <c r="P411" s="284"/>
      <c r="Q411" s="284"/>
      <c r="R411" s="284"/>
      <c r="S411" s="284"/>
      <c r="T411" s="284"/>
      <c r="U411" s="284"/>
      <c r="V411" s="251"/>
      <c r="W411" s="284"/>
      <c r="X411" s="284"/>
      <c r="Y411" s="284"/>
      <c r="Z411" s="297"/>
      <c r="AA411" s="292"/>
      <c r="AB411" s="297"/>
      <c r="AC411" s="297"/>
      <c r="AD411" s="284"/>
      <c r="AE411" s="284"/>
      <c r="AF411" s="284"/>
      <c r="AG411" s="284"/>
      <c r="AH411" s="284"/>
      <c r="AI411" s="284"/>
      <c r="AJ411" s="284"/>
      <c r="AK411" s="284"/>
      <c r="AL411" s="284"/>
      <c r="AM411" s="208"/>
      <c r="AN411" s="208"/>
      <c r="AO411" s="208"/>
      <c r="AP411" s="208"/>
      <c r="AQ411" s="208"/>
      <c r="AR411" s="208"/>
      <c r="AS411" s="208"/>
      <c r="AT411" s="208"/>
      <c r="AU411" s="208"/>
      <c r="AV411" s="208"/>
      <c r="AW411" s="208"/>
      <c r="AX411" s="208"/>
      <c r="AY411" s="208"/>
      <c r="AZ411" s="208"/>
      <c r="BA411" s="300"/>
    </row>
    <row r="412" spans="1:55" ht="15">
      <c r="B412" s="274" t="s">
        <v>417</v>
      </c>
      <c r="C412" s="302"/>
      <c r="D412" s="231"/>
      <c r="E412" s="231"/>
      <c r="F412" s="231"/>
      <c r="G412" s="231"/>
      <c r="H412" s="231"/>
      <c r="I412" s="231"/>
      <c r="J412" s="231"/>
      <c r="K412" s="231"/>
      <c r="L412" s="231"/>
      <c r="M412" s="231"/>
      <c r="N412" s="231"/>
      <c r="O412" s="231"/>
      <c r="P412" s="231"/>
      <c r="Q412" s="231"/>
      <c r="R412" s="231"/>
      <c r="S412" s="231"/>
      <c r="T412" s="231"/>
      <c r="U412" s="231"/>
      <c r="V412" s="303"/>
      <c r="W412" s="231"/>
      <c r="X412" s="231"/>
      <c r="Y412" s="231"/>
      <c r="Z412" s="255"/>
      <c r="AA412" s="234"/>
      <c r="AB412" s="234"/>
      <c r="AC412" s="231"/>
      <c r="AD412" s="231"/>
      <c r="AE412" s="234"/>
      <c r="AF412" s="234"/>
      <c r="AG412" s="234"/>
      <c r="AH412" s="234"/>
      <c r="AI412" s="234"/>
      <c r="AJ412" s="234"/>
      <c r="AK412" s="234"/>
      <c r="AL412" s="234"/>
      <c r="AM412" s="242">
        <f>SUMPRODUCT($E$296:$E$399,AM296:AM399)</f>
        <v>0</v>
      </c>
      <c r="AN412" s="242">
        <f>SUMPRODUCT($E$296:$E$399,AN296:AN399)</f>
        <v>0</v>
      </c>
      <c r="AO412" s="242">
        <f>IF(AO295="kW",SUMPRODUCT(U296:U399,W296:W399,AO296:AO399),SUMPRODUCT(E296:E399,AO296:AO399))</f>
        <v>0</v>
      </c>
      <c r="AP412" s="242">
        <f>IF(AP295="kW",SUMPRODUCT(U296:U399,W296:W399,AP296:AP399),SUMPRODUCT(E296:E399,AP296:AP399))</f>
        <v>0</v>
      </c>
      <c r="AQ412" s="242">
        <f>IF(AQ295="kW",SUMPRODUCT(U296:U399,W296:W399,AQ296:AQ399),SUMPRODUCT(E296:E399,AQ296:AQ399))</f>
        <v>0</v>
      </c>
      <c r="AR412" s="242">
        <f>IF(AR295="kW",SUMPRODUCT(U296:U399,W296:W399,AR296:AR399),SUMPRODUCT(E296:E399, AR296:AR399))</f>
        <v>0</v>
      </c>
      <c r="AS412" s="242">
        <f>IF(AS295="kW",SUMPRODUCT(U296:U399,W296:W399,AS296:AS399),SUMPRODUCT(E296:E399,AS296:AS399))</f>
        <v>0</v>
      </c>
      <c r="AT412" s="242">
        <f>IF(AT295="kW",SUMPRODUCT(U296:U399,W296:W399,AT296:AT399),SUMPRODUCT(E296:E399,AT296:AT399))</f>
        <v>0</v>
      </c>
      <c r="AU412" s="242">
        <f>IF(AU295="kW",SUMPRODUCT(U296:U399,W296:W399,AU296:AU399),SUMPRODUCT(E296:E399,AU296:AU399))</f>
        <v>0</v>
      </c>
      <c r="AV412" s="242">
        <f>IF(AV295="kW",SUMPRODUCT(U296:U399,W296:W399,AV296:AV399),SUMPRODUCT(E296:E399,AV296:AV399))</f>
        <v>0</v>
      </c>
      <c r="AW412" s="242">
        <f>IF(AW295="kW",SUMPRODUCT(U296:U399,W296:W399,AW296:AW399),SUMPRODUCT(E296:E399,AW296:AW399))</f>
        <v>0</v>
      </c>
      <c r="AX412" s="242">
        <f>IF(AX295="kW",SUMPRODUCT(U296:U399,W296:W399,AX296:AX399),SUMPRODUCT(E296:E399,AX296:AX399))</f>
        <v>0</v>
      </c>
      <c r="AY412" s="242">
        <f>IF(AY295="kW",SUMPRODUCT(U296:U399,W296:W399,AY296:AY399),SUMPRODUCT(E296:E399,AY296:AY399))</f>
        <v>0</v>
      </c>
      <c r="AZ412" s="242">
        <f>IF(AZ295="kW",SUMPRODUCT(U296:U399,W296:W399,AZ296:AZ399),SUMPRODUCT(E296:E399,AZ296:AZ399))</f>
        <v>0</v>
      </c>
      <c r="BA412" s="286"/>
    </row>
    <row r="413" spans="1:55" ht="15">
      <c r="B413" s="274" t="s">
        <v>418</v>
      </c>
      <c r="C413" s="302"/>
      <c r="D413" s="231"/>
      <c r="E413" s="231"/>
      <c r="F413" s="231"/>
      <c r="G413" s="231"/>
      <c r="H413" s="231"/>
      <c r="I413" s="231"/>
      <c r="J413" s="231"/>
      <c r="K413" s="231"/>
      <c r="L413" s="231"/>
      <c r="M413" s="231"/>
      <c r="N413" s="231"/>
      <c r="O413" s="231"/>
      <c r="P413" s="231"/>
      <c r="Q413" s="231"/>
      <c r="R413" s="231"/>
      <c r="S413" s="231"/>
      <c r="T413" s="231"/>
      <c r="U413" s="231"/>
      <c r="V413" s="303"/>
      <c r="W413" s="231"/>
      <c r="X413" s="231"/>
      <c r="Y413" s="231"/>
      <c r="Z413" s="255"/>
      <c r="AA413" s="234"/>
      <c r="AB413" s="234"/>
      <c r="AC413" s="231"/>
      <c r="AD413" s="231"/>
      <c r="AE413" s="234"/>
      <c r="AF413" s="234"/>
      <c r="AG413" s="234"/>
      <c r="AH413" s="234"/>
      <c r="AI413" s="234"/>
      <c r="AJ413" s="234"/>
      <c r="AK413" s="234"/>
      <c r="AL413" s="234"/>
      <c r="AM413" s="242">
        <f>SUMPRODUCT($F$296:$F$399,AM296:AM399)</f>
        <v>0</v>
      </c>
      <c r="AN413" s="242">
        <f>SUMPRODUCT($F$296:$F$399,AN296:AN399)</f>
        <v>0</v>
      </c>
      <c r="AO413" s="242">
        <f>IF(AO295="kW",SUMPRODUCT(U296:U399,X296:X399,AO296:AO399),SUMPRODUCT(F296:F399,AO296:AO399))</f>
        <v>0</v>
      </c>
      <c r="AP413" s="242">
        <f>IF(AP295="kW",SUMPRODUCT(U296:U399,X296:X399,AP296:AP399),SUMPRODUCT(F296:F399,AP296:AP399))</f>
        <v>0</v>
      </c>
      <c r="AQ413" s="242">
        <f>IF(AQ295="kW",SUMPRODUCT(U296:U399,X296:X399,AQ296:AQ399),SUMPRODUCT(F296:F399, AQ296:AQ399))</f>
        <v>0</v>
      </c>
      <c r="AR413" s="242">
        <f>IF(AR295="kW",SUMPRODUCT(U296:U399,X296:X399,AR296:AR399),SUMPRODUCT(F296:F399, AR296:AR399))</f>
        <v>0</v>
      </c>
      <c r="AS413" s="242">
        <f>IF(AS295="kW",SUMPRODUCT(U296:U399,X296:X399,AS296:AS399),SUMPRODUCT(F296:F399,AS296:AS399))</f>
        <v>0</v>
      </c>
      <c r="AT413" s="242">
        <f>IF(AT295="kW",SUMPRODUCT(U296:U399,X296:X399,AT296:AT399),SUMPRODUCT(F296:F399,AT296:AT399))</f>
        <v>0</v>
      </c>
      <c r="AU413" s="242">
        <f>IF(AU295="kW",SUMPRODUCT(U296:U399,X296:X399,AU296:AU399),SUMPRODUCT(F296:F399,AU296:AU399))</f>
        <v>0</v>
      </c>
      <c r="AV413" s="242">
        <f>IF(AV295="kW",SUMPRODUCT(U296:U399,X296:X399,AV296:AV399),SUMPRODUCT(F296:F399,AV296:AV399))</f>
        <v>0</v>
      </c>
      <c r="AW413" s="242">
        <f>IF(AW295="kW",SUMPRODUCT(U296:U399,X296:X399,AW296:AW399),SUMPRODUCT(F296:F399,AW296:AW399))</f>
        <v>0</v>
      </c>
      <c r="AX413" s="242">
        <f>IF(AX295="kW",SUMPRODUCT(U296:U399,X296:X399,AX296:AX399),SUMPRODUCT(F296:F399,AX296:AX399))</f>
        <v>0</v>
      </c>
      <c r="AY413" s="242">
        <f>IF(AY295="kW",SUMPRODUCT(U296:U399,X296:X399,AY296:AY399),SUMPRODUCT(F296:F399,AY296:AY399))</f>
        <v>0</v>
      </c>
      <c r="AZ413" s="242">
        <f>IF(AZ295="kW",SUMPRODUCT(U296:U399,X296:X399,AZ296:AZ399),SUMPRODUCT(F296:F399,AZ296:AZ399))</f>
        <v>0</v>
      </c>
      <c r="BA413" s="286"/>
    </row>
    <row r="414" spans="1:55" ht="15">
      <c r="B414" s="274" t="s">
        <v>419</v>
      </c>
      <c r="C414" s="302"/>
      <c r="D414" s="231"/>
      <c r="E414" s="231"/>
      <c r="F414" s="231"/>
      <c r="G414" s="231"/>
      <c r="H414" s="231"/>
      <c r="I414" s="231"/>
      <c r="J414" s="231"/>
      <c r="K414" s="231"/>
      <c r="L414" s="231"/>
      <c r="M414" s="231"/>
      <c r="N414" s="231"/>
      <c r="O414" s="231"/>
      <c r="P414" s="231"/>
      <c r="Q414" s="231"/>
      <c r="R414" s="231"/>
      <c r="S414" s="231"/>
      <c r="T414" s="231"/>
      <c r="U414" s="231"/>
      <c r="V414" s="303"/>
      <c r="W414" s="231"/>
      <c r="X414" s="231"/>
      <c r="Y414" s="231"/>
      <c r="Z414" s="255"/>
      <c r="AA414" s="234"/>
      <c r="AB414" s="234"/>
      <c r="AC414" s="231"/>
      <c r="AD414" s="231"/>
      <c r="AE414" s="234"/>
      <c r="AF414" s="234"/>
      <c r="AG414" s="234"/>
      <c r="AH414" s="234"/>
      <c r="AI414" s="234"/>
      <c r="AJ414" s="234"/>
      <c r="AK414" s="234"/>
      <c r="AL414" s="234"/>
      <c r="AM414" s="242">
        <f>SUMPRODUCT($G$296:$G$399,AM296:AM399)</f>
        <v>0</v>
      </c>
      <c r="AN414" s="242">
        <f>SUMPRODUCT($G$296:$G$399,AN296:AN399)</f>
        <v>0</v>
      </c>
      <c r="AO414" s="242">
        <f>IF(AO295="kW",SUMPRODUCT(U296:U399,Y296:Y399,AO296:AO399),SUMPRODUCT(G296:G399,AO296:AO399))</f>
        <v>0</v>
      </c>
      <c r="AP414" s="242">
        <f>IF(AP295="kW",SUMPRODUCT(U296:U399,Y296:Y399,AP296:AP399),SUMPRODUCT(G296:G399,AP296:AP399))</f>
        <v>0</v>
      </c>
      <c r="AQ414" s="242">
        <f>IF(AQ295="kW",SUMPRODUCT(U296:U399,Y296:Y399,AQ296:AQ399),SUMPRODUCT(G296:G399, AQ296:AQ399))</f>
        <v>0</v>
      </c>
      <c r="AR414" s="242">
        <f>IF(AR295="kW",SUMPRODUCT(U296:U399,Y296:Y399,AR296:AR399),SUMPRODUCT(G296:G399, AR296:AR399))</f>
        <v>0</v>
      </c>
      <c r="AS414" s="242">
        <f>IF(AS295="kW",SUMPRODUCT(U296:U399,Y296:Y399,AS296:AS399),SUMPRODUCT(G296:G399,AS296:AS399))</f>
        <v>0</v>
      </c>
      <c r="AT414" s="242">
        <f>IF(AT295="kW",SUMPRODUCT(U296:U399,Y296:Y399,AT296:AT399),SUMPRODUCT(G296:G399,AT296:AT399))</f>
        <v>0</v>
      </c>
      <c r="AU414" s="242">
        <f>IF(AU295="kW",SUMPRODUCT(U296:U399,Y296:Y399,AU296:AU399),SUMPRODUCT(G296:G399,AU296:AU399))</f>
        <v>0</v>
      </c>
      <c r="AV414" s="242">
        <f>IF(AV295="kW",SUMPRODUCT(U296:U399,Y296:Y399,AV296:AV399),SUMPRODUCT(G296:G399,AV296:AV399))</f>
        <v>0</v>
      </c>
      <c r="AW414" s="242">
        <f>IF(AW295="kW",SUMPRODUCT(U296:U399,Y296:Y399,AW296:AW399),SUMPRODUCT(G296:G399,AW296:AW399))</f>
        <v>0</v>
      </c>
      <c r="AX414" s="242">
        <f>IF(AX295="kW",SUMPRODUCT(U296:U399,Y296:Y399,AX296:AX399),SUMPRODUCT(G296:G399,AX296:AX399))</f>
        <v>0</v>
      </c>
      <c r="AY414" s="242">
        <f>IF(AY295="kW",SUMPRODUCT(U296:U399,Y296:Y399,AY296:AY399),SUMPRODUCT(G296:G399,AY296:AY399))</f>
        <v>0</v>
      </c>
      <c r="AZ414" s="242">
        <f>IF(AZ295="kW",SUMPRODUCT(U296:U399,Y296:Y399,AZ296:AZ399),SUMPRODUCT(G296:G399,AZ296:AZ399))</f>
        <v>0</v>
      </c>
      <c r="BA414" s="286"/>
    </row>
    <row r="415" spans="1:55" ht="15">
      <c r="B415" s="274" t="s">
        <v>420</v>
      </c>
      <c r="C415" s="302"/>
      <c r="D415" s="231"/>
      <c r="E415" s="231"/>
      <c r="F415" s="231"/>
      <c r="G415" s="231"/>
      <c r="H415" s="231"/>
      <c r="I415" s="231"/>
      <c r="J415" s="231"/>
      <c r="K415" s="231"/>
      <c r="L415" s="231"/>
      <c r="M415" s="231"/>
      <c r="N415" s="231"/>
      <c r="O415" s="231"/>
      <c r="P415" s="231"/>
      <c r="Q415" s="231"/>
      <c r="R415" s="231"/>
      <c r="S415" s="231"/>
      <c r="T415" s="231"/>
      <c r="U415" s="231"/>
      <c r="V415" s="303"/>
      <c r="W415" s="231"/>
      <c r="X415" s="231"/>
      <c r="Y415" s="231"/>
      <c r="Z415" s="255"/>
      <c r="AA415" s="234"/>
      <c r="AB415" s="234"/>
      <c r="AC415" s="231"/>
      <c r="AD415" s="231"/>
      <c r="AE415" s="234"/>
      <c r="AF415" s="234"/>
      <c r="AG415" s="234"/>
      <c r="AH415" s="234"/>
      <c r="AI415" s="234"/>
      <c r="AJ415" s="234"/>
      <c r="AK415" s="234"/>
      <c r="AL415" s="234"/>
      <c r="AM415" s="242">
        <f>SUMPRODUCT($H$296:$H$399,AM296:AM399)</f>
        <v>0</v>
      </c>
      <c r="AN415" s="242">
        <f>SUMPRODUCT($H$296:$H$399,AN296:AN399)</f>
        <v>0</v>
      </c>
      <c r="AO415" s="242">
        <f>IF(AO295="kW",SUMPRODUCT(U296:U399,Z296:Z399,AO296:AO399),SUMPRODUCT(H296:H399,AO296:AO399))</f>
        <v>0</v>
      </c>
      <c r="AP415" s="242">
        <f>IF(AP295="kW",SUMPRODUCT(U296:U399,Z296:Z399,AP296:AP399),SUMPRODUCT(H296:H399,AP296:AP399))</f>
        <v>0</v>
      </c>
      <c r="AQ415" s="242">
        <f>IF(AQ295="kW",SUMPRODUCT(U296:U399,Z296:Z399,AQ296:AQ399),SUMPRODUCT(H296:H399, AQ296:AQ399))</f>
        <v>0</v>
      </c>
      <c r="AR415" s="242">
        <f>IF(AR295="kW",SUMPRODUCT(U296:U399,Z296:Z399,AR296:AR399),SUMPRODUCT(H296:H399, AR296:AR399))</f>
        <v>0</v>
      </c>
      <c r="AS415" s="242">
        <f>IF(AS295="kW",SUMPRODUCT(U296:U399,Z296:Z399,AS296:AS399),SUMPRODUCT(H296:H399,AS296:AS399))</f>
        <v>0</v>
      </c>
      <c r="AT415" s="242">
        <f>IF(AT295="kW",SUMPRODUCT(U296:U399,Z296:Z399,AT296:AT399),SUMPRODUCT(H296:H399,AT296:AT399))</f>
        <v>0</v>
      </c>
      <c r="AU415" s="242">
        <f>IF(AU295="kW",SUMPRODUCT(U296:U399,Z296:Z399,AU296:AU399),SUMPRODUCT(H296:H399,AU296:AU399))</f>
        <v>0</v>
      </c>
      <c r="AV415" s="242">
        <f>IF(AV295="kW",SUMPRODUCT(U296:U399,Z296:Z399,AV296:AV399),SUMPRODUCT(H296:H399,AV296:AV399))</f>
        <v>0</v>
      </c>
      <c r="AW415" s="242">
        <f>IF(AW295="kW",SUMPRODUCT(U296:U399,Z296:Z399,AW296:AW399),SUMPRODUCT(H296:H399,AW296:AW399))</f>
        <v>0</v>
      </c>
      <c r="AX415" s="242">
        <f>IF(AX295="kW",SUMPRODUCT(U296:U399,Z296:Z399,AX296:AX399),SUMPRODUCT(H296:H399,AX296:AX399))</f>
        <v>0</v>
      </c>
      <c r="AY415" s="242">
        <f>IF(AY295="kW",SUMPRODUCT(U296:U399,Z296:Z399,AY296:AY399),SUMPRODUCT(H296:H399,AY296:AY399))</f>
        <v>0</v>
      </c>
      <c r="AZ415" s="242">
        <f>IF(AZ295="kW",SUMPRODUCT(U296:U399,Z296:Z399,AZ296:AZ399),SUMPRODUCT(H296:H399,AZ296:AZ399))</f>
        <v>0</v>
      </c>
      <c r="BA415" s="286"/>
    </row>
    <row r="416" spans="1:55" ht="15">
      <c r="B416" s="274" t="s">
        <v>421</v>
      </c>
      <c r="C416" s="302"/>
      <c r="D416" s="231"/>
      <c r="E416" s="231"/>
      <c r="F416" s="231"/>
      <c r="G416" s="231"/>
      <c r="H416" s="231"/>
      <c r="I416" s="231"/>
      <c r="J416" s="231"/>
      <c r="K416" s="231"/>
      <c r="L416" s="231"/>
      <c r="M416" s="231"/>
      <c r="N416" s="231"/>
      <c r="O416" s="231"/>
      <c r="P416" s="231"/>
      <c r="Q416" s="231"/>
      <c r="R416" s="231"/>
      <c r="S416" s="231"/>
      <c r="T416" s="231"/>
      <c r="U416" s="231"/>
      <c r="V416" s="303"/>
      <c r="W416" s="231"/>
      <c r="X416" s="231"/>
      <c r="Y416" s="231"/>
      <c r="Z416" s="255"/>
      <c r="AA416" s="234"/>
      <c r="AB416" s="234"/>
      <c r="AC416" s="231"/>
      <c r="AD416" s="231"/>
      <c r="AE416" s="234"/>
      <c r="AF416" s="234"/>
      <c r="AG416" s="234"/>
      <c r="AH416" s="234"/>
      <c r="AI416" s="234"/>
      <c r="AJ416" s="234"/>
      <c r="AK416" s="234"/>
      <c r="AL416" s="234"/>
      <c r="AM416" s="242">
        <f>SUMPRODUCT($I$296:$I$399,AM296:AM399)</f>
        <v>0</v>
      </c>
      <c r="AN416" s="242">
        <f>SUMPRODUCT($I$296:$I$399,AN296:AN399)</f>
        <v>0</v>
      </c>
      <c r="AO416" s="242">
        <f>IF(AO295="kW",SUMPRODUCT(U296:U399,AA296:AA399,AO296:AO399),SUMPRODUCT(I296:I399,AO296:AO399))</f>
        <v>0</v>
      </c>
      <c r="AP416" s="242">
        <f>IF(AP295="kW",SUMPRODUCT(U296:U399,AA296:AA399,AP296:AP399),SUMPRODUCT(I296:I399,AP296:AP399))</f>
        <v>0</v>
      </c>
      <c r="AQ416" s="242">
        <f>IF(AQ295="kW",SUMPRODUCT(U296:U399,AA296:AA399,AQ296:AQ399),SUMPRODUCT(I296:I399, AQ296:AQ399))</f>
        <v>0</v>
      </c>
      <c r="AR416" s="242">
        <f>IF(AR295="kW",SUMPRODUCT(U296:U399,AA296:AA399,AR296:AR399),SUMPRODUCT(I296:I399, AR296:AR399))</f>
        <v>0</v>
      </c>
      <c r="AS416" s="242">
        <f>IF(AS295="kW",SUMPRODUCT(U296:U399,AA296:AA399,AS296:AS399),SUMPRODUCT(I296:I399,AS296:AS399))</f>
        <v>0</v>
      </c>
      <c r="AT416" s="242">
        <f>IF(AT295="kW",SUMPRODUCT(U296:U399,AA296:AA399,AT296:AT399),SUMPRODUCT(I296:I399,AT296:AT399))</f>
        <v>0</v>
      </c>
      <c r="AU416" s="242">
        <f>IF(AU295="kW",SUMPRODUCT(U296:U399,AA296:AA399,AU296:AU399),SUMPRODUCT(I296:I399,AU296:AU399))</f>
        <v>0</v>
      </c>
      <c r="AV416" s="242">
        <f>IF(AV295="kW",SUMPRODUCT(U296:U399,AA296:AA399,AV296:AV399),SUMPRODUCT(I296:I399,AV296:AV399))</f>
        <v>0</v>
      </c>
      <c r="AW416" s="242">
        <f>IF(AW295="kW",SUMPRODUCT(U296:U399,AA296:AA399,AW296:AW399),SUMPRODUCT(I296:I399,AW296:AW399))</f>
        <v>0</v>
      </c>
      <c r="AX416" s="242">
        <f>IF(AX295="kW",SUMPRODUCT(U296:U399,AA296:AA399,AX296:AX399),SUMPRODUCT(I296:I399,AX296:AX399))</f>
        <v>0</v>
      </c>
      <c r="AY416" s="242">
        <f>IF(AY295="kW",SUMPRODUCT(U296:U399,AA296:AA399,AY296:AY399),SUMPRODUCT(I296:I399,AY296:AY399))</f>
        <v>0</v>
      </c>
      <c r="AZ416" s="242">
        <f>IF(AZ295="kW",SUMPRODUCT(U296:U399,AA296:AA399,AZ296:AZ399),SUMPRODUCT(I296:I399,AZ296:AZ399))</f>
        <v>0</v>
      </c>
      <c r="BA416" s="286"/>
    </row>
    <row r="417" spans="1:53" ht="15">
      <c r="B417" s="274" t="s">
        <v>422</v>
      </c>
      <c r="C417" s="302"/>
      <c r="D417" s="234"/>
      <c r="E417" s="234"/>
      <c r="F417" s="234"/>
      <c r="G417" s="234"/>
      <c r="H417" s="234"/>
      <c r="I417" s="234"/>
      <c r="J417" s="234"/>
      <c r="K417" s="234"/>
      <c r="L417" s="234"/>
      <c r="M417" s="234"/>
      <c r="N417" s="234"/>
      <c r="O417" s="234"/>
      <c r="P417" s="234"/>
      <c r="Q417" s="234"/>
      <c r="R417" s="234"/>
      <c r="S417" s="234"/>
      <c r="T417" s="234"/>
      <c r="U417" s="234"/>
      <c r="V417" s="303"/>
      <c r="W417" s="234"/>
      <c r="X417" s="234"/>
      <c r="Y417" s="234"/>
      <c r="Z417" s="255"/>
      <c r="AA417" s="234"/>
      <c r="AB417" s="234"/>
      <c r="AC417" s="234"/>
      <c r="AD417" s="234"/>
      <c r="AE417" s="234"/>
      <c r="AF417" s="234"/>
      <c r="AG417" s="234"/>
      <c r="AH417" s="234"/>
      <c r="AI417" s="234"/>
      <c r="AJ417" s="234"/>
      <c r="AK417" s="234"/>
      <c r="AL417" s="234"/>
      <c r="AM417" s="242">
        <f>SUMPRODUCT($J$296:$J$399,AM296:AM399)</f>
        <v>0</v>
      </c>
      <c r="AN417" s="242">
        <f>SUMPRODUCT($J$296:$J$399,AN296:AN399)</f>
        <v>0</v>
      </c>
      <c r="AO417" s="242">
        <f>IF(AO295="kW",SUMPRODUCT(U296:U399,AB296:AB399,AO296:AO399),SUMPRODUCT(J296:J399,AO296:AO399))</f>
        <v>0</v>
      </c>
      <c r="AP417" s="242">
        <f>IF(AP295="kW",SUMPRODUCT(U296:U399,AB296:AB399,AP296:AP399),SUMPRODUCT(J296:J399,AP296:AP399))</f>
        <v>0</v>
      </c>
      <c r="AQ417" s="242">
        <f>IF(AQ295="kW",SUMPRODUCT(U296:U399,AB296:AB399,AQ296:AQ399),SUMPRODUCT(J296:J399, AQ296:AQ399))</f>
        <v>0</v>
      </c>
      <c r="AR417" s="242">
        <f>IF(AR295="kW",SUMPRODUCT(U296:U399,AB296:AB399,AR296:AR399),SUMPRODUCT(J296:J399, AR296:AR399))</f>
        <v>0</v>
      </c>
      <c r="AS417" s="242">
        <f>IF(AS295="kW",SUMPRODUCT(U296:U399,AB296:AB399,AS296:AS399),SUMPRODUCT(J296:J399,AS296:AS399))</f>
        <v>0</v>
      </c>
      <c r="AT417" s="242">
        <f>IF(AT295="kW",SUMPRODUCT(U296:U399,AB296:AB399,AT296:AT399),SUMPRODUCT(J296:J399,AT296:AT399))</f>
        <v>0</v>
      </c>
      <c r="AU417" s="242">
        <f>IF(AU295="kW",SUMPRODUCT(U296:U399,AB296:AB399,AU296:AU399),SUMPRODUCT(J296:J399,AU296:AU399))</f>
        <v>0</v>
      </c>
      <c r="AV417" s="242">
        <f>IF(AV295="kW",SUMPRODUCT(U296:U399,AB296:AB399,AV296:AV399),SUMPRODUCT(J296:J399,AV296:AV399))</f>
        <v>0</v>
      </c>
      <c r="AW417" s="242">
        <f>IF(AW295="kW",SUMPRODUCT(U296:U399,AB296:AB399,AW296:AW399),SUMPRODUCT(J296:J399,AW296:AW399))</f>
        <v>0</v>
      </c>
      <c r="AX417" s="242">
        <f>IF(AX295="kW",SUMPRODUCT(U296:U399,AB296:AB399,AX296:AX399),SUMPRODUCT(J296:J399,AX296:AX399))</f>
        <v>0</v>
      </c>
      <c r="AY417" s="242">
        <f>IF(AY295="kW",SUMPRODUCT(U296:U399,AB296:AB399,AY296:AY399),SUMPRODUCT(J296:J399,AY296:AY399))</f>
        <v>0</v>
      </c>
      <c r="AZ417" s="242">
        <f>IF(AZ295="kW",SUMPRODUCT(U296:U399,AB296:AB399,AZ296:AZ399),SUMPRODUCT(J296:J399,AZ296:AZ399))</f>
        <v>0</v>
      </c>
      <c r="BA417" s="286"/>
    </row>
    <row r="418" spans="1:53" ht="15">
      <c r="B418" s="274" t="s">
        <v>423</v>
      </c>
      <c r="C418" s="302"/>
      <c r="D418" s="234"/>
      <c r="E418" s="234"/>
      <c r="F418" s="234"/>
      <c r="G418" s="234"/>
      <c r="H418" s="234"/>
      <c r="I418" s="234"/>
      <c r="J418" s="234"/>
      <c r="K418" s="234"/>
      <c r="L418" s="234"/>
      <c r="M418" s="234"/>
      <c r="N418" s="234"/>
      <c r="O418" s="234"/>
      <c r="P418" s="234"/>
      <c r="Q418" s="234"/>
      <c r="R418" s="234"/>
      <c r="S418" s="234"/>
      <c r="T418" s="234"/>
      <c r="U418" s="234"/>
      <c r="V418" s="303"/>
      <c r="W418" s="234"/>
      <c r="X418" s="234"/>
      <c r="Y418" s="234"/>
      <c r="Z418" s="255"/>
      <c r="AA418" s="234"/>
      <c r="AB418" s="234"/>
      <c r="AC418" s="234"/>
      <c r="AD418" s="234"/>
      <c r="AE418" s="234"/>
      <c r="AF418" s="234"/>
      <c r="AG418" s="234"/>
      <c r="AH418" s="234"/>
      <c r="AI418" s="234"/>
      <c r="AJ418" s="234"/>
      <c r="AK418" s="234"/>
      <c r="AL418" s="234"/>
      <c r="AM418" s="242">
        <f>SUMPRODUCT($K$296:$K$399,AM296:AM399)</f>
        <v>0</v>
      </c>
      <c r="AN418" s="242">
        <f>SUMPRODUCT($K$296:$K$399,AN296:AN399)</f>
        <v>0</v>
      </c>
      <c r="AO418" s="242">
        <f>IF(AO295="kW",SUMPRODUCT($U$296:$U$399,$AC$296:$AC$399,AO296:AO399),SUMPRODUCT($K$296:$K$399,AO296:AO399))</f>
        <v>0</v>
      </c>
      <c r="AP418" s="242">
        <f t="shared" ref="AP418:AZ418" si="142">IF(AP295="kW",SUMPRODUCT($U$296:$U$399,$AC$296:$AC$399,AP296:AP399),SUMPRODUCT($K$296:$K$399,AP296:AP399))</f>
        <v>0</v>
      </c>
      <c r="AQ418" s="242">
        <f t="shared" si="142"/>
        <v>0</v>
      </c>
      <c r="AR418" s="242">
        <f t="shared" si="142"/>
        <v>0</v>
      </c>
      <c r="AS418" s="242">
        <f t="shared" si="142"/>
        <v>0</v>
      </c>
      <c r="AT418" s="242">
        <f t="shared" si="142"/>
        <v>0</v>
      </c>
      <c r="AU418" s="242">
        <f t="shared" si="142"/>
        <v>0</v>
      </c>
      <c r="AV418" s="242">
        <f t="shared" si="142"/>
        <v>0</v>
      </c>
      <c r="AW418" s="242">
        <f t="shared" si="142"/>
        <v>0</v>
      </c>
      <c r="AX418" s="242">
        <f t="shared" si="142"/>
        <v>0</v>
      </c>
      <c r="AY418" s="242">
        <f t="shared" si="142"/>
        <v>0</v>
      </c>
      <c r="AZ418" s="242">
        <f t="shared" si="142"/>
        <v>0</v>
      </c>
      <c r="BA418" s="286"/>
    </row>
    <row r="419" spans="1:53" ht="15">
      <c r="B419" s="274" t="s">
        <v>424</v>
      </c>
      <c r="C419" s="302"/>
      <c r="D419" s="234"/>
      <c r="E419" s="234"/>
      <c r="F419" s="234"/>
      <c r="G419" s="234"/>
      <c r="H419" s="234"/>
      <c r="I419" s="234"/>
      <c r="J419" s="234"/>
      <c r="K419" s="234"/>
      <c r="L419" s="234"/>
      <c r="M419" s="234"/>
      <c r="N419" s="234"/>
      <c r="O419" s="234"/>
      <c r="P419" s="234"/>
      <c r="Q419" s="234"/>
      <c r="R419" s="234"/>
      <c r="S419" s="234"/>
      <c r="T419" s="234"/>
      <c r="U419" s="234"/>
      <c r="V419" s="303"/>
      <c r="W419" s="234"/>
      <c r="X419" s="234"/>
      <c r="Y419" s="234"/>
      <c r="Z419" s="255"/>
      <c r="AA419" s="234"/>
      <c r="AB419" s="234"/>
      <c r="AC419" s="234"/>
      <c r="AD419" s="234"/>
      <c r="AE419" s="234"/>
      <c r="AF419" s="234"/>
      <c r="AG419" s="234"/>
      <c r="AH419" s="234"/>
      <c r="AI419" s="234"/>
      <c r="AJ419" s="234"/>
      <c r="AK419" s="234"/>
      <c r="AL419" s="234"/>
      <c r="AM419" s="242">
        <f>SUMPRODUCT($L$296:$L$399,AM296:AM399)</f>
        <v>0</v>
      </c>
      <c r="AN419" s="242">
        <f>SUMPRODUCT($L$296:$L$399,AN296:AN399)</f>
        <v>0</v>
      </c>
      <c r="AO419" s="242">
        <f>IF(AO295="kW",SUMPRODUCT($U$296:$U$399,$AD$296:$AD$399,AO296:AO399),SUMPRODUCT($L$296:$L$399,AO296:AO399))</f>
        <v>0</v>
      </c>
      <c r="AP419" s="242">
        <f t="shared" ref="AP419:AZ419" si="143">IF(AP295="kW",SUMPRODUCT($U$296:$U$399,$AD$296:$AD$399,AP296:AP399),SUMPRODUCT($L$296:$L$399,AP296:AP399))</f>
        <v>0</v>
      </c>
      <c r="AQ419" s="242">
        <f t="shared" si="143"/>
        <v>0</v>
      </c>
      <c r="AR419" s="242">
        <f t="shared" si="143"/>
        <v>0</v>
      </c>
      <c r="AS419" s="242">
        <f t="shared" si="143"/>
        <v>0</v>
      </c>
      <c r="AT419" s="242">
        <f t="shared" si="143"/>
        <v>0</v>
      </c>
      <c r="AU419" s="242">
        <f t="shared" si="143"/>
        <v>0</v>
      </c>
      <c r="AV419" s="242">
        <f t="shared" si="143"/>
        <v>0</v>
      </c>
      <c r="AW419" s="242">
        <f t="shared" si="143"/>
        <v>0</v>
      </c>
      <c r="AX419" s="242">
        <f t="shared" si="143"/>
        <v>0</v>
      </c>
      <c r="AY419" s="242">
        <f t="shared" si="143"/>
        <v>0</v>
      </c>
      <c r="AZ419" s="242">
        <f t="shared" si="143"/>
        <v>0</v>
      </c>
      <c r="BA419" s="286"/>
    </row>
    <row r="420" spans="1:53" ht="15">
      <c r="B420" s="274" t="s">
        <v>425</v>
      </c>
      <c r="C420" s="302"/>
      <c r="D420" s="234"/>
      <c r="E420" s="234"/>
      <c r="F420" s="234"/>
      <c r="G420" s="234"/>
      <c r="H420" s="234"/>
      <c r="I420" s="234"/>
      <c r="J420" s="234"/>
      <c r="K420" s="234"/>
      <c r="L420" s="234"/>
      <c r="M420" s="234"/>
      <c r="N420" s="234"/>
      <c r="O420" s="234"/>
      <c r="P420" s="234"/>
      <c r="Q420" s="234"/>
      <c r="R420" s="234"/>
      <c r="S420" s="234"/>
      <c r="T420" s="234"/>
      <c r="U420" s="234"/>
      <c r="V420" s="303"/>
      <c r="W420" s="234"/>
      <c r="X420" s="234"/>
      <c r="Y420" s="234"/>
      <c r="Z420" s="255"/>
      <c r="AA420" s="234"/>
      <c r="AB420" s="234"/>
      <c r="AC420" s="234"/>
      <c r="AD420" s="234"/>
      <c r="AE420" s="234"/>
      <c r="AF420" s="234"/>
      <c r="AG420" s="234"/>
      <c r="AH420" s="234"/>
      <c r="AI420" s="234"/>
      <c r="AJ420" s="234"/>
      <c r="AK420" s="234"/>
      <c r="AL420" s="234"/>
      <c r="AM420" s="242">
        <f>SUMPRODUCT($M$296:$M$399,AM296:AM399)</f>
        <v>0</v>
      </c>
      <c r="AN420" s="242">
        <f>SUMPRODUCT($M$296:$M$399,AN296:AN399)</f>
        <v>0</v>
      </c>
      <c r="AO420" s="242">
        <f>IF(AO295="kW",SUMPRODUCT($U$296:$U$399,$AE$296:$AE$399,AO296:AO399),SUMPRODUCT($M$296:$M$399,AO296:AO399))</f>
        <v>0</v>
      </c>
      <c r="AP420" s="242">
        <f t="shared" ref="AP420:AZ420" si="144">IF(AP295="kW",SUMPRODUCT($U$296:$U$399,$AE$296:$AE$399,AP296:AP399),SUMPRODUCT($M$296:$M$399,AP296:AP399))</f>
        <v>0</v>
      </c>
      <c r="AQ420" s="242">
        <f t="shared" si="144"/>
        <v>0</v>
      </c>
      <c r="AR420" s="242">
        <f t="shared" si="144"/>
        <v>0</v>
      </c>
      <c r="AS420" s="242">
        <f t="shared" si="144"/>
        <v>0</v>
      </c>
      <c r="AT420" s="242">
        <f t="shared" si="144"/>
        <v>0</v>
      </c>
      <c r="AU420" s="242">
        <f t="shared" si="144"/>
        <v>0</v>
      </c>
      <c r="AV420" s="242">
        <f t="shared" si="144"/>
        <v>0</v>
      </c>
      <c r="AW420" s="242">
        <f t="shared" si="144"/>
        <v>0</v>
      </c>
      <c r="AX420" s="242">
        <f t="shared" si="144"/>
        <v>0</v>
      </c>
      <c r="AY420" s="242">
        <f t="shared" si="144"/>
        <v>0</v>
      </c>
      <c r="AZ420" s="242">
        <f t="shared" si="144"/>
        <v>0</v>
      </c>
      <c r="BA420" s="286"/>
    </row>
    <row r="421" spans="1:53" ht="15">
      <c r="B421" s="274" t="s">
        <v>426</v>
      </c>
      <c r="C421" s="302"/>
      <c r="D421" s="234"/>
      <c r="E421" s="234"/>
      <c r="F421" s="234"/>
      <c r="G421" s="234"/>
      <c r="H421" s="234"/>
      <c r="I421" s="234"/>
      <c r="J421" s="234"/>
      <c r="K421" s="234"/>
      <c r="L421" s="234"/>
      <c r="M421" s="234"/>
      <c r="N421" s="234"/>
      <c r="O421" s="234"/>
      <c r="P421" s="234"/>
      <c r="Q421" s="234"/>
      <c r="R421" s="234"/>
      <c r="S421" s="234"/>
      <c r="T421" s="234"/>
      <c r="U421" s="234"/>
      <c r="V421" s="303"/>
      <c r="W421" s="234"/>
      <c r="X421" s="234"/>
      <c r="Y421" s="234"/>
      <c r="Z421" s="255"/>
      <c r="AA421" s="234"/>
      <c r="AB421" s="234"/>
      <c r="AC421" s="234"/>
      <c r="AD421" s="234"/>
      <c r="AE421" s="234"/>
      <c r="AF421" s="234"/>
      <c r="AG421" s="234"/>
      <c r="AH421" s="234"/>
      <c r="AI421" s="234"/>
      <c r="AJ421" s="234"/>
      <c r="AK421" s="234"/>
      <c r="AL421" s="234"/>
      <c r="AM421" s="242">
        <f>SUMPRODUCT($N$296:$N$399,AM296:AM399)</f>
        <v>0</v>
      </c>
      <c r="AN421" s="242">
        <f>SUMPRODUCT($N$296:$N$399,AN296:AN399)</f>
        <v>0</v>
      </c>
      <c r="AO421" s="242">
        <f>IF(AO295="kW",SUMPRODUCT($U$296:$U$399,$AF$296:$AF$399,AO296:AO399),SUMPRODUCT($N$296:$N$399,AO296:AO399))</f>
        <v>0</v>
      </c>
      <c r="AP421" s="242">
        <f t="shared" ref="AP421:AZ421" si="145">IF(AP295="kW",SUMPRODUCT($U$296:$U$399,$AF$296:$AF$399,AP296:AP399),SUMPRODUCT($N$296:$N$399,AP296:AP399))</f>
        <v>0</v>
      </c>
      <c r="AQ421" s="242">
        <f t="shared" si="145"/>
        <v>0</v>
      </c>
      <c r="AR421" s="242">
        <f t="shared" si="145"/>
        <v>0</v>
      </c>
      <c r="AS421" s="242">
        <f t="shared" si="145"/>
        <v>0</v>
      </c>
      <c r="AT421" s="242">
        <f t="shared" si="145"/>
        <v>0</v>
      </c>
      <c r="AU421" s="242">
        <f t="shared" si="145"/>
        <v>0</v>
      </c>
      <c r="AV421" s="242">
        <f t="shared" si="145"/>
        <v>0</v>
      </c>
      <c r="AW421" s="242">
        <f t="shared" si="145"/>
        <v>0</v>
      </c>
      <c r="AX421" s="242">
        <f t="shared" si="145"/>
        <v>0</v>
      </c>
      <c r="AY421" s="242">
        <f t="shared" si="145"/>
        <v>0</v>
      </c>
      <c r="AZ421" s="242">
        <f t="shared" si="145"/>
        <v>0</v>
      </c>
      <c r="BA421" s="286"/>
    </row>
    <row r="422" spans="1:53" ht="15">
      <c r="B422" s="274" t="s">
        <v>427</v>
      </c>
      <c r="C422" s="302"/>
      <c r="D422" s="234"/>
      <c r="E422" s="234"/>
      <c r="F422" s="234"/>
      <c r="G422" s="234"/>
      <c r="H422" s="234"/>
      <c r="I422" s="234"/>
      <c r="J422" s="234"/>
      <c r="K422" s="234"/>
      <c r="L422" s="234"/>
      <c r="M422" s="234"/>
      <c r="N422" s="234"/>
      <c r="O422" s="234"/>
      <c r="P422" s="234"/>
      <c r="Q422" s="234"/>
      <c r="R422" s="234"/>
      <c r="S422" s="234"/>
      <c r="T422" s="234"/>
      <c r="U422" s="234"/>
      <c r="V422" s="303"/>
      <c r="W422" s="234"/>
      <c r="X422" s="234"/>
      <c r="Y422" s="234"/>
      <c r="Z422" s="255"/>
      <c r="AA422" s="234"/>
      <c r="AB422" s="234"/>
      <c r="AC422" s="234"/>
      <c r="AD422" s="234"/>
      <c r="AE422" s="234"/>
      <c r="AF422" s="234"/>
      <c r="AG422" s="234"/>
      <c r="AH422" s="234"/>
      <c r="AI422" s="234"/>
      <c r="AJ422" s="234"/>
      <c r="AK422" s="234"/>
      <c r="AL422" s="234"/>
      <c r="AM422" s="242">
        <f>SUMPRODUCT($O$296:$O$399,AM296:AM399)</f>
        <v>0</v>
      </c>
      <c r="AN422" s="242">
        <f>SUMPRODUCT($O$296:$O$399,AN296:AN399)</f>
        <v>0</v>
      </c>
      <c r="AO422" s="242">
        <f>IF(AO295="kW",SUMPRODUCT($U$296:$U$399,$AG$296:$AG$399,AO296:AO399),SUMPRODUCT($O$296:$O$399,AO296:AO399))</f>
        <v>0</v>
      </c>
      <c r="AP422" s="242">
        <f t="shared" ref="AP422:AZ422" si="146">IF(AP295="kW",SUMPRODUCT($U$296:$U$399,$AG$296:$AG$399,AP296:AP399),SUMPRODUCT($O$296:$O$399,AP296:AP399))</f>
        <v>0</v>
      </c>
      <c r="AQ422" s="242">
        <f t="shared" si="146"/>
        <v>0</v>
      </c>
      <c r="AR422" s="242">
        <f t="shared" si="146"/>
        <v>0</v>
      </c>
      <c r="AS422" s="242">
        <f t="shared" si="146"/>
        <v>0</v>
      </c>
      <c r="AT422" s="242">
        <f t="shared" si="146"/>
        <v>0</v>
      </c>
      <c r="AU422" s="242">
        <f t="shared" si="146"/>
        <v>0</v>
      </c>
      <c r="AV422" s="242">
        <f t="shared" si="146"/>
        <v>0</v>
      </c>
      <c r="AW422" s="242">
        <f t="shared" si="146"/>
        <v>0</v>
      </c>
      <c r="AX422" s="242">
        <f t="shared" si="146"/>
        <v>0</v>
      </c>
      <c r="AY422" s="242">
        <f t="shared" si="146"/>
        <v>0</v>
      </c>
      <c r="AZ422" s="242">
        <f t="shared" si="146"/>
        <v>0</v>
      </c>
      <c r="BA422" s="286"/>
    </row>
    <row r="423" spans="1:53" ht="15">
      <c r="B423" s="274" t="s">
        <v>428</v>
      </c>
      <c r="C423" s="302"/>
      <c r="D423" s="234"/>
      <c r="E423" s="234"/>
      <c r="F423" s="234"/>
      <c r="G423" s="234"/>
      <c r="H423" s="234"/>
      <c r="I423" s="234"/>
      <c r="J423" s="234"/>
      <c r="K423" s="234"/>
      <c r="L423" s="234"/>
      <c r="M423" s="234"/>
      <c r="N423" s="234"/>
      <c r="O423" s="234"/>
      <c r="P423" s="234"/>
      <c r="Q423" s="234"/>
      <c r="R423" s="234"/>
      <c r="S423" s="234"/>
      <c r="T423" s="234"/>
      <c r="U423" s="234"/>
      <c r="V423" s="303"/>
      <c r="W423" s="234"/>
      <c r="X423" s="234"/>
      <c r="Y423" s="234"/>
      <c r="Z423" s="255"/>
      <c r="AA423" s="234"/>
      <c r="AB423" s="234"/>
      <c r="AC423" s="234"/>
      <c r="AD423" s="234"/>
      <c r="AE423" s="234"/>
      <c r="AF423" s="234"/>
      <c r="AG423" s="234"/>
      <c r="AH423" s="234"/>
      <c r="AI423" s="234"/>
      <c r="AJ423" s="234"/>
      <c r="AK423" s="234"/>
      <c r="AL423" s="234"/>
      <c r="AM423" s="242">
        <f>SUMPRODUCT($P$296:$P$399,AM296:AM399)</f>
        <v>0</v>
      </c>
      <c r="AN423" s="242">
        <f>SUMPRODUCT($P$296:$P$399,AN296:AN399)</f>
        <v>0</v>
      </c>
      <c r="AO423" s="242">
        <f>IF(AO295="kW",SUMPRODUCT($U$296:$U$399,$AH$296:$AH$399,AO296:AO399),SUMPRODUCT($P$296:$P$399,AO296:AO399))</f>
        <v>0</v>
      </c>
      <c r="AP423" s="242">
        <f t="shared" ref="AP423:AZ423" si="147">IF(AP295="kW",SUMPRODUCT($U$296:$U$399,$AH$296:$AH$399,AP296:AP399),SUMPRODUCT($P$296:$P$399,AP296:AP399))</f>
        <v>0</v>
      </c>
      <c r="AQ423" s="242">
        <f t="shared" si="147"/>
        <v>0</v>
      </c>
      <c r="AR423" s="242">
        <f t="shared" si="147"/>
        <v>0</v>
      </c>
      <c r="AS423" s="242">
        <f t="shared" si="147"/>
        <v>0</v>
      </c>
      <c r="AT423" s="242">
        <f t="shared" si="147"/>
        <v>0</v>
      </c>
      <c r="AU423" s="242">
        <f t="shared" si="147"/>
        <v>0</v>
      </c>
      <c r="AV423" s="242">
        <f t="shared" si="147"/>
        <v>0</v>
      </c>
      <c r="AW423" s="242">
        <f t="shared" si="147"/>
        <v>0</v>
      </c>
      <c r="AX423" s="242">
        <f t="shared" si="147"/>
        <v>0</v>
      </c>
      <c r="AY423" s="242">
        <f t="shared" si="147"/>
        <v>0</v>
      </c>
      <c r="AZ423" s="242">
        <f t="shared" si="147"/>
        <v>0</v>
      </c>
      <c r="BA423" s="286"/>
    </row>
    <row r="424" spans="1:53" ht="15">
      <c r="B424" s="274" t="s">
        <v>429</v>
      </c>
      <c r="C424" s="302"/>
      <c r="D424" s="285"/>
      <c r="E424" s="285"/>
      <c r="F424" s="285"/>
      <c r="G424" s="285"/>
      <c r="H424" s="285"/>
      <c r="I424" s="285"/>
      <c r="J424" s="285"/>
      <c r="K424" s="285"/>
      <c r="L424" s="285"/>
      <c r="M424" s="285"/>
      <c r="N424" s="285"/>
      <c r="O424" s="285"/>
      <c r="P424" s="285"/>
      <c r="Q424" s="285"/>
      <c r="R424" s="285"/>
      <c r="S424" s="285"/>
      <c r="T424" s="285"/>
      <c r="U424" s="285"/>
      <c r="V424" s="234"/>
      <c r="W424" s="231"/>
      <c r="X424" s="231"/>
      <c r="Y424" s="234"/>
      <c r="Z424" s="255"/>
      <c r="AA424" s="234"/>
      <c r="AB424" s="234"/>
      <c r="AC424" s="303"/>
      <c r="AD424" s="303"/>
      <c r="AE424" s="234"/>
      <c r="AF424" s="234"/>
      <c r="AG424" s="234"/>
      <c r="AH424" s="234"/>
      <c r="AI424" s="234"/>
      <c r="AJ424" s="234"/>
      <c r="AK424" s="234"/>
      <c r="AL424" s="234"/>
      <c r="AM424" s="242">
        <f>SUMPRODUCT($Q$296:$Q$399,AM296:AM399)</f>
        <v>0</v>
      </c>
      <c r="AN424" s="242">
        <f>SUMPRODUCT($Q$296:$Q$399,AN296:AN399)</f>
        <v>0</v>
      </c>
      <c r="AO424" s="242">
        <f>IF(AO295="kW",SUMPRODUCT($U$296:$U$399,$AI$296:$AI$399,AO296:AO399),SUMPRODUCT($Q$296:$Q$399,AO296:AO399))</f>
        <v>0</v>
      </c>
      <c r="AP424" s="242">
        <f t="shared" ref="AP424:AZ424" si="148">IF(AP295="kW",SUMPRODUCT($U$296:$U$399,$AI$296:$AI$399,AP296:AP399),SUMPRODUCT($Q$296:$Q$399,AP296:AP399))</f>
        <v>0</v>
      </c>
      <c r="AQ424" s="242">
        <f t="shared" si="148"/>
        <v>0</v>
      </c>
      <c r="AR424" s="242">
        <f t="shared" si="148"/>
        <v>0</v>
      </c>
      <c r="AS424" s="242">
        <f t="shared" si="148"/>
        <v>0</v>
      </c>
      <c r="AT424" s="242">
        <f t="shared" si="148"/>
        <v>0</v>
      </c>
      <c r="AU424" s="242">
        <f t="shared" si="148"/>
        <v>0</v>
      </c>
      <c r="AV424" s="242">
        <f t="shared" si="148"/>
        <v>0</v>
      </c>
      <c r="AW424" s="242">
        <f t="shared" si="148"/>
        <v>0</v>
      </c>
      <c r="AX424" s="242">
        <f t="shared" si="148"/>
        <v>0</v>
      </c>
      <c r="AY424" s="242">
        <f t="shared" si="148"/>
        <v>0</v>
      </c>
      <c r="AZ424" s="242">
        <f t="shared" si="148"/>
        <v>0</v>
      </c>
      <c r="BA424" s="286"/>
    </row>
    <row r="425" spans="1:53" ht="15.75" customHeight="1">
      <c r="B425" s="746" t="s">
        <v>430</v>
      </c>
      <c r="C425" s="305"/>
      <c r="D425" s="325"/>
      <c r="E425" s="325"/>
      <c r="F425" s="325"/>
      <c r="G425" s="325"/>
      <c r="H425" s="325"/>
      <c r="I425" s="325"/>
      <c r="J425" s="325"/>
      <c r="K425" s="325"/>
      <c r="L425" s="325"/>
      <c r="M425" s="325"/>
      <c r="N425" s="325"/>
      <c r="O425" s="325"/>
      <c r="P425" s="325"/>
      <c r="Q425" s="325"/>
      <c r="R425" s="325"/>
      <c r="S425" s="325"/>
      <c r="T425" s="325"/>
      <c r="U425" s="325"/>
      <c r="V425" s="328"/>
      <c r="W425" s="327"/>
      <c r="X425" s="327"/>
      <c r="Y425" s="328"/>
      <c r="Z425" s="310"/>
      <c r="AA425" s="328"/>
      <c r="AB425" s="328"/>
      <c r="AC425" s="326"/>
      <c r="AD425" s="326"/>
      <c r="AE425" s="328"/>
      <c r="AF425" s="328"/>
      <c r="AG425" s="328"/>
      <c r="AH425" s="328"/>
      <c r="AI425" s="328"/>
      <c r="AJ425" s="328"/>
      <c r="AK425" s="328"/>
      <c r="AL425" s="328"/>
      <c r="AM425" s="276">
        <f>SUMPRODUCT($R$296:$R$399,AM296:AM399)</f>
        <v>0</v>
      </c>
      <c r="AN425" s="276">
        <f>SUMPRODUCT($R$296:$R$399,AN296:AN399)</f>
        <v>0</v>
      </c>
      <c r="AO425" s="276">
        <f>IF(AO295="kW",SUMPRODUCT($U$296:$U$399,$AI$296:$AI$399,AO296:AO399),SUMPRODUCT($Q$296:$Q$399,AO296:AO399))</f>
        <v>0</v>
      </c>
      <c r="AP425" s="276">
        <f t="shared" ref="AP425:AZ425" si="149">IF(AP295="kW",SUMPRODUCT($U$296:$U$399,$AI$296:$AI$399,AP296:AP399),SUMPRODUCT($Q$296:$Q$399,AP296:AP399))</f>
        <v>0</v>
      </c>
      <c r="AQ425" s="276">
        <f t="shared" si="149"/>
        <v>0</v>
      </c>
      <c r="AR425" s="276">
        <f t="shared" si="149"/>
        <v>0</v>
      </c>
      <c r="AS425" s="276">
        <f t="shared" si="149"/>
        <v>0</v>
      </c>
      <c r="AT425" s="276">
        <f t="shared" si="149"/>
        <v>0</v>
      </c>
      <c r="AU425" s="276">
        <f t="shared" si="149"/>
        <v>0</v>
      </c>
      <c r="AV425" s="276">
        <f t="shared" si="149"/>
        <v>0</v>
      </c>
      <c r="AW425" s="276">
        <f t="shared" si="149"/>
        <v>0</v>
      </c>
      <c r="AX425" s="276">
        <f t="shared" si="149"/>
        <v>0</v>
      </c>
      <c r="AY425" s="276">
        <f t="shared" si="149"/>
        <v>0</v>
      </c>
      <c r="AZ425" s="276">
        <f t="shared" si="149"/>
        <v>0</v>
      </c>
      <c r="BA425" s="747"/>
    </row>
    <row r="426" spans="1:53" ht="21.75" customHeight="1">
      <c r="B426" s="313" t="s">
        <v>380</v>
      </c>
      <c r="C426" s="329"/>
      <c r="D426" s="330"/>
      <c r="E426" s="330"/>
      <c r="F426" s="330"/>
      <c r="G426" s="330"/>
      <c r="H426" s="330"/>
      <c r="I426" s="330"/>
      <c r="J426" s="330"/>
      <c r="K426" s="330"/>
      <c r="L426" s="330"/>
      <c r="M426" s="330"/>
      <c r="N426" s="330"/>
      <c r="O426" s="330"/>
      <c r="P426" s="330"/>
      <c r="Q426" s="330"/>
      <c r="R426" s="330"/>
      <c r="S426" s="330"/>
      <c r="T426" s="330"/>
      <c r="U426" s="330"/>
      <c r="V426" s="330"/>
      <c r="W426" s="330"/>
      <c r="X426" s="330"/>
      <c r="Y426" s="330"/>
      <c r="Z426" s="316"/>
      <c r="AA426" s="317"/>
      <c r="AB426" s="330"/>
      <c r="AC426" s="330"/>
      <c r="AD426" s="330"/>
      <c r="AE426" s="330"/>
      <c r="AF426" s="330"/>
      <c r="AG426" s="330"/>
      <c r="AH426" s="330"/>
      <c r="AI426" s="330"/>
      <c r="AJ426" s="330"/>
      <c r="AK426" s="330"/>
      <c r="AL426" s="330"/>
      <c r="AM426" s="331"/>
      <c r="AN426" s="331"/>
      <c r="AO426" s="331"/>
      <c r="AP426" s="331"/>
      <c r="AQ426" s="331"/>
      <c r="AR426" s="331"/>
      <c r="AS426" s="331"/>
      <c r="AT426" s="331"/>
      <c r="AU426" s="331"/>
      <c r="AV426" s="331"/>
      <c r="AW426" s="331"/>
      <c r="AX426" s="331"/>
      <c r="AY426" s="331"/>
      <c r="AZ426" s="331"/>
      <c r="BA426" s="331"/>
    </row>
    <row r="428" spans="1:53" ht="15.6">
      <c r="B428" s="232" t="s">
        <v>431</v>
      </c>
      <c r="C428" s="233"/>
      <c r="D428" s="478" t="s">
        <v>432</v>
      </c>
      <c r="F428" s="478"/>
      <c r="V428" s="233"/>
      <c r="AM428" s="222"/>
      <c r="AN428" s="220"/>
      <c r="AO428" s="220"/>
      <c r="AP428" s="220"/>
      <c r="AQ428" s="220"/>
      <c r="AR428" s="220"/>
      <c r="AS428" s="220"/>
      <c r="AT428" s="220"/>
      <c r="AU428" s="220"/>
      <c r="AV428" s="220"/>
      <c r="AW428" s="220"/>
      <c r="AX428" s="220"/>
      <c r="AY428" s="220"/>
      <c r="AZ428" s="220"/>
      <c r="BA428" s="220"/>
    </row>
    <row r="429" spans="1:53" ht="36" customHeight="1">
      <c r="B429" s="913" t="s">
        <v>313</v>
      </c>
      <c r="C429" s="915" t="s">
        <v>314</v>
      </c>
      <c r="D429" s="235" t="s">
        <v>315</v>
      </c>
      <c r="E429" s="918" t="s">
        <v>316</v>
      </c>
      <c r="F429" s="919"/>
      <c r="G429" s="919"/>
      <c r="H429" s="919"/>
      <c r="I429" s="919"/>
      <c r="J429" s="919"/>
      <c r="K429" s="919"/>
      <c r="L429" s="919"/>
      <c r="M429" s="919"/>
      <c r="N429" s="919"/>
      <c r="O429" s="919"/>
      <c r="P429" s="919"/>
      <c r="Q429" s="919"/>
      <c r="R429" s="919"/>
      <c r="S429" s="919"/>
      <c r="T429" s="920"/>
      <c r="U429" s="915" t="s">
        <v>317</v>
      </c>
      <c r="V429" s="235" t="s">
        <v>318</v>
      </c>
      <c r="W429" s="910" t="s">
        <v>319</v>
      </c>
      <c r="X429" s="911"/>
      <c r="Y429" s="911"/>
      <c r="Z429" s="911"/>
      <c r="AA429" s="911"/>
      <c r="AB429" s="911"/>
      <c r="AC429" s="911"/>
      <c r="AD429" s="911"/>
      <c r="AE429" s="911"/>
      <c r="AF429" s="911"/>
      <c r="AG429" s="911"/>
      <c r="AH429" s="911"/>
      <c r="AI429" s="911"/>
      <c r="AJ429" s="911"/>
      <c r="AK429" s="911"/>
      <c r="AL429" s="921"/>
      <c r="AM429" s="910" t="s">
        <v>320</v>
      </c>
      <c r="AN429" s="911"/>
      <c r="AO429" s="911"/>
      <c r="AP429" s="911"/>
      <c r="AQ429" s="911"/>
      <c r="AR429" s="911"/>
      <c r="AS429" s="911"/>
      <c r="AT429" s="911"/>
      <c r="AU429" s="911"/>
      <c r="AV429" s="911"/>
      <c r="AW429" s="911"/>
      <c r="AX429" s="911"/>
      <c r="AY429" s="911"/>
      <c r="AZ429" s="911"/>
      <c r="BA429" s="912"/>
    </row>
    <row r="430" spans="1:53" ht="45.75" customHeight="1">
      <c r="B430" s="914"/>
      <c r="C430" s="916"/>
      <c r="D430" s="236">
        <v>2014</v>
      </c>
      <c r="E430" s="236">
        <v>2015</v>
      </c>
      <c r="F430" s="236">
        <v>2016</v>
      </c>
      <c r="G430" s="236">
        <v>2017</v>
      </c>
      <c r="H430" s="236">
        <v>2018</v>
      </c>
      <c r="I430" s="236">
        <v>2019</v>
      </c>
      <c r="J430" s="236">
        <v>2020</v>
      </c>
      <c r="K430" s="236">
        <v>2021</v>
      </c>
      <c r="L430" s="236">
        <v>2022</v>
      </c>
      <c r="M430" s="236">
        <v>2023</v>
      </c>
      <c r="N430" s="236">
        <v>2024</v>
      </c>
      <c r="O430" s="236">
        <v>2025</v>
      </c>
      <c r="P430" s="236">
        <v>2026</v>
      </c>
      <c r="Q430" s="236">
        <v>2027</v>
      </c>
      <c r="R430" s="236">
        <v>2028</v>
      </c>
      <c r="S430" s="236">
        <v>2029</v>
      </c>
      <c r="T430" s="236">
        <v>2030</v>
      </c>
      <c r="U430" s="917"/>
      <c r="V430" s="236">
        <v>2014</v>
      </c>
      <c r="W430" s="236">
        <v>2015</v>
      </c>
      <c r="X430" s="236">
        <v>2016</v>
      </c>
      <c r="Y430" s="236">
        <v>2017</v>
      </c>
      <c r="Z430" s="236">
        <v>2018</v>
      </c>
      <c r="AA430" s="236">
        <v>2019</v>
      </c>
      <c r="AB430" s="236">
        <v>2020</v>
      </c>
      <c r="AC430" s="236">
        <v>2021</v>
      </c>
      <c r="AD430" s="236">
        <v>2022</v>
      </c>
      <c r="AE430" s="236">
        <v>2023</v>
      </c>
      <c r="AF430" s="236">
        <v>2024</v>
      </c>
      <c r="AG430" s="236">
        <v>2025</v>
      </c>
      <c r="AH430" s="236">
        <v>2026</v>
      </c>
      <c r="AI430" s="236">
        <v>2027</v>
      </c>
      <c r="AJ430" s="236">
        <v>2028</v>
      </c>
      <c r="AK430" s="236">
        <v>2029</v>
      </c>
      <c r="AL430" s="236">
        <v>2030</v>
      </c>
      <c r="AM430" s="236" t="str">
        <f>'1.  LRAMVA Summary'!D53</f>
        <v>Residential</v>
      </c>
      <c r="AN430" s="236" t="str">
        <f>'1.  LRAMVA Summary'!E53</f>
        <v>GS&lt;50 kW</v>
      </c>
      <c r="AO430" s="236" t="str">
        <f>'1.  LRAMVA Summary'!F53</f>
        <v>GS 50 TO 1,499 KW</v>
      </c>
      <c r="AP430" s="236" t="str">
        <f>'1.  LRAMVA Summary'!G53</f>
        <v>GS 1,500 TO 4,999</v>
      </c>
      <c r="AQ430" s="236" t="str">
        <f>'1.  LRAMVA Summary'!H53</f>
        <v>Large User</v>
      </c>
      <c r="AR430" s="236" t="str">
        <f>'1.  LRAMVA Summary'!I53</f>
        <v>Unmetered Scattered Load</v>
      </c>
      <c r="AS430" s="236" t="str">
        <f>'1.  LRAMVA Summary'!J53</f>
        <v>Streetlighting</v>
      </c>
      <c r="AT430" s="236" t="str">
        <f>'1.  LRAMVA Summary'!K53</f>
        <v/>
      </c>
      <c r="AU430" s="236" t="str">
        <f>'1.  LRAMVA Summary'!L53</f>
        <v/>
      </c>
      <c r="AV430" s="236" t="str">
        <f>'1.  LRAMVA Summary'!M53</f>
        <v/>
      </c>
      <c r="AW430" s="236" t="str">
        <f>'1.  LRAMVA Summary'!N53</f>
        <v/>
      </c>
      <c r="AX430" s="236" t="str">
        <f>'1.  LRAMVA Summary'!O53</f>
        <v/>
      </c>
      <c r="AY430" s="236" t="str">
        <f>'1.  LRAMVA Summary'!P53</f>
        <v/>
      </c>
      <c r="AZ430" s="236" t="str">
        <f>'1.  LRAMVA Summary'!Q53</f>
        <v/>
      </c>
      <c r="BA430" s="238" t="str">
        <f>'1.  LRAMVA Summary'!R53</f>
        <v>Total</v>
      </c>
    </row>
    <row r="431" spans="1:53" ht="15.75" customHeight="1">
      <c r="A431" s="419"/>
      <c r="B431" s="239" t="s">
        <v>321</v>
      </c>
      <c r="C431" s="240"/>
      <c r="D431" s="240"/>
      <c r="E431" s="240"/>
      <c r="F431" s="240"/>
      <c r="G431" s="240"/>
      <c r="H431" s="240"/>
      <c r="I431" s="240"/>
      <c r="J431" s="240"/>
      <c r="K431" s="240"/>
      <c r="L431" s="240"/>
      <c r="M431" s="240"/>
      <c r="N431" s="240"/>
      <c r="O431" s="240"/>
      <c r="P431" s="240"/>
      <c r="Q431" s="240"/>
      <c r="R431" s="240"/>
      <c r="S431" s="240"/>
      <c r="T431" s="240"/>
      <c r="U431" s="241"/>
      <c r="V431" s="240"/>
      <c r="W431" s="240"/>
      <c r="X431" s="240"/>
      <c r="Y431" s="240"/>
      <c r="Z431" s="240"/>
      <c r="AA431" s="240"/>
      <c r="AB431" s="240"/>
      <c r="AC431" s="240"/>
      <c r="AD431" s="240"/>
      <c r="AE431" s="240"/>
      <c r="AF431" s="240"/>
      <c r="AG431" s="240"/>
      <c r="AH431" s="240"/>
      <c r="AI431" s="240"/>
      <c r="AJ431" s="240"/>
      <c r="AK431" s="240"/>
      <c r="AL431" s="240"/>
      <c r="AM431" s="242" t="str">
        <f>'1.  LRAMVA Summary'!D54</f>
        <v>kWh</v>
      </c>
      <c r="AN431" s="242" t="str">
        <f>'1.  LRAMVA Summary'!E54</f>
        <v>kWh</v>
      </c>
      <c r="AO431" s="242" t="str">
        <f>'1.  LRAMVA Summary'!F54</f>
        <v>kW</v>
      </c>
      <c r="AP431" s="242" t="str">
        <f>'1.  LRAMVA Summary'!G54</f>
        <v>KW</v>
      </c>
      <c r="AQ431" s="242" t="str">
        <f>'1.  LRAMVA Summary'!H54</f>
        <v>kW</v>
      </c>
      <c r="AR431" s="242" t="str">
        <f>'1.  LRAMVA Summary'!I54</f>
        <v>kWh</v>
      </c>
      <c r="AS431" s="242" t="str">
        <f>'1.  LRAMVA Summary'!J54</f>
        <v>kW</v>
      </c>
      <c r="AT431" s="242">
        <f>'1.  LRAMVA Summary'!K54</f>
        <v>0</v>
      </c>
      <c r="AU431" s="242">
        <f>'1.  LRAMVA Summary'!L54</f>
        <v>0</v>
      </c>
      <c r="AV431" s="242">
        <f>'1.  LRAMVA Summary'!M54</f>
        <v>0</v>
      </c>
      <c r="AW431" s="242">
        <f>'1.  LRAMVA Summary'!N54</f>
        <v>0</v>
      </c>
      <c r="AX431" s="242">
        <f>'1.  LRAMVA Summary'!O54</f>
        <v>0</v>
      </c>
      <c r="AY431" s="242">
        <f>'1.  LRAMVA Summary'!P54</f>
        <v>0</v>
      </c>
      <c r="AZ431" s="242">
        <f>'1.  LRAMVA Summary'!Q54</f>
        <v>0</v>
      </c>
      <c r="BA431" s="243"/>
    </row>
    <row r="432" spans="1:53" ht="15" hidden="1" outlineLevel="1">
      <c r="A432" s="418">
        <v>1</v>
      </c>
      <c r="B432" s="245" t="s">
        <v>322</v>
      </c>
      <c r="C432" s="242" t="s">
        <v>323</v>
      </c>
      <c r="D432" s="246"/>
      <c r="E432" s="246"/>
      <c r="F432" s="246"/>
      <c r="G432" s="246"/>
      <c r="H432" s="246"/>
      <c r="I432" s="246"/>
      <c r="J432" s="246"/>
      <c r="K432" s="246"/>
      <c r="L432" s="246"/>
      <c r="M432" s="246"/>
      <c r="N432" s="246"/>
      <c r="O432" s="246"/>
      <c r="P432" s="246"/>
      <c r="Q432" s="246"/>
      <c r="R432" s="246"/>
      <c r="S432" s="246"/>
      <c r="T432" s="246"/>
      <c r="U432" s="242"/>
      <c r="V432" s="246"/>
      <c r="W432" s="246"/>
      <c r="X432" s="246"/>
      <c r="Y432" s="246"/>
      <c r="Z432" s="246"/>
      <c r="AA432" s="246"/>
      <c r="AB432" s="246"/>
      <c r="AC432" s="246"/>
      <c r="AD432" s="246"/>
      <c r="AE432" s="246"/>
      <c r="AF432" s="246"/>
      <c r="AG432" s="246"/>
      <c r="AH432" s="246"/>
      <c r="AI432" s="246"/>
      <c r="AJ432" s="246"/>
      <c r="AK432" s="246"/>
      <c r="AL432" s="246"/>
      <c r="AM432" s="388"/>
      <c r="AN432" s="344"/>
      <c r="AO432" s="344"/>
      <c r="AP432" s="344"/>
      <c r="AQ432" s="344"/>
      <c r="AR432" s="344"/>
      <c r="AS432" s="344"/>
      <c r="AT432" s="344"/>
      <c r="AU432" s="344"/>
      <c r="AV432" s="344"/>
      <c r="AW432" s="344"/>
      <c r="AX432" s="344"/>
      <c r="AY432" s="344"/>
      <c r="AZ432" s="344"/>
      <c r="BA432" s="247">
        <f>SUM(AM432:AZ432)</f>
        <v>0</v>
      </c>
    </row>
    <row r="433" spans="1:53" ht="15" hidden="1" outlineLevel="1">
      <c r="B433" s="245" t="s">
        <v>433</v>
      </c>
      <c r="C433" s="242" t="s">
        <v>325</v>
      </c>
      <c r="D433" s="246"/>
      <c r="E433" s="246"/>
      <c r="F433" s="246"/>
      <c r="G433" s="246"/>
      <c r="H433" s="246"/>
      <c r="I433" s="246"/>
      <c r="J433" s="246"/>
      <c r="K433" s="246"/>
      <c r="L433" s="246"/>
      <c r="M433" s="246"/>
      <c r="N433" s="246"/>
      <c r="O433" s="246"/>
      <c r="P433" s="246"/>
      <c r="Q433" s="246"/>
      <c r="R433" s="246"/>
      <c r="S433" s="246"/>
      <c r="T433" s="246"/>
      <c r="U433" s="386"/>
      <c r="V433" s="246"/>
      <c r="W433" s="246"/>
      <c r="X433" s="246"/>
      <c r="Y433" s="246"/>
      <c r="Z433" s="246"/>
      <c r="AA433" s="246"/>
      <c r="AB433" s="246"/>
      <c r="AC433" s="246"/>
      <c r="AD433" s="246"/>
      <c r="AE433" s="246"/>
      <c r="AF433" s="246"/>
      <c r="AG433" s="246"/>
      <c r="AH433" s="246"/>
      <c r="AI433" s="246"/>
      <c r="AJ433" s="246"/>
      <c r="AK433" s="246"/>
      <c r="AL433" s="246"/>
      <c r="AM433" s="345">
        <f>AM432</f>
        <v>0</v>
      </c>
      <c r="AN433" s="345">
        <f>AN432</f>
        <v>0</v>
      </c>
      <c r="AO433" s="345">
        <f t="shared" ref="AO433:AZ433" si="150">AO432</f>
        <v>0</v>
      </c>
      <c r="AP433" s="345">
        <f t="shared" si="150"/>
        <v>0</v>
      </c>
      <c r="AQ433" s="345">
        <f t="shared" si="150"/>
        <v>0</v>
      </c>
      <c r="AR433" s="345">
        <f t="shared" si="150"/>
        <v>0</v>
      </c>
      <c r="AS433" s="345">
        <f t="shared" si="150"/>
        <v>0</v>
      </c>
      <c r="AT433" s="345">
        <f t="shared" si="150"/>
        <v>0</v>
      </c>
      <c r="AU433" s="345">
        <f t="shared" si="150"/>
        <v>0</v>
      </c>
      <c r="AV433" s="345">
        <f t="shared" si="150"/>
        <v>0</v>
      </c>
      <c r="AW433" s="345">
        <f t="shared" si="150"/>
        <v>0</v>
      </c>
      <c r="AX433" s="345">
        <f t="shared" si="150"/>
        <v>0</v>
      </c>
      <c r="AY433" s="345">
        <f t="shared" si="150"/>
        <v>0</v>
      </c>
      <c r="AZ433" s="345">
        <f t="shared" si="150"/>
        <v>0</v>
      </c>
      <c r="BA433" s="248"/>
    </row>
    <row r="434" spans="1:53" ht="15.6" hidden="1" outlineLevel="1">
      <c r="A434" s="420"/>
      <c r="B434" s="249"/>
      <c r="C434" s="250"/>
      <c r="D434" s="250"/>
      <c r="E434" s="250"/>
      <c r="F434" s="250"/>
      <c r="G434" s="250"/>
      <c r="H434" s="250"/>
      <c r="I434" s="250"/>
      <c r="J434" s="250"/>
      <c r="K434" s="250"/>
      <c r="L434" s="250"/>
      <c r="M434" s="250"/>
      <c r="N434" s="250"/>
      <c r="O434" s="250"/>
      <c r="P434" s="250"/>
      <c r="Q434" s="250"/>
      <c r="R434" s="250"/>
      <c r="S434" s="250"/>
      <c r="T434" s="250"/>
      <c r="U434" s="254"/>
      <c r="V434" s="250"/>
      <c r="W434" s="250"/>
      <c r="X434" s="250"/>
      <c r="Y434" s="250"/>
      <c r="Z434" s="250"/>
      <c r="AA434" s="250"/>
      <c r="AB434" s="250"/>
      <c r="AC434" s="250"/>
      <c r="AD434" s="250"/>
      <c r="AE434" s="250"/>
      <c r="AF434" s="250"/>
      <c r="AG434" s="250"/>
      <c r="AH434" s="250"/>
      <c r="AI434" s="250"/>
      <c r="AJ434" s="250"/>
      <c r="AK434" s="250"/>
      <c r="AL434" s="250"/>
      <c r="AM434" s="346"/>
      <c r="AN434" s="347"/>
      <c r="AO434" s="347"/>
      <c r="AP434" s="347"/>
      <c r="AQ434" s="347"/>
      <c r="AR434" s="347"/>
      <c r="AS434" s="347"/>
      <c r="AT434" s="347"/>
      <c r="AU434" s="347"/>
      <c r="AV434" s="347"/>
      <c r="AW434" s="347"/>
      <c r="AX434" s="347"/>
      <c r="AY434" s="347"/>
      <c r="AZ434" s="347"/>
      <c r="BA434" s="253"/>
    </row>
    <row r="435" spans="1:53" ht="15" hidden="1" outlineLevel="1">
      <c r="A435" s="418">
        <v>2</v>
      </c>
      <c r="B435" s="245" t="s">
        <v>326</v>
      </c>
      <c r="C435" s="242" t="s">
        <v>323</v>
      </c>
      <c r="D435" s="246"/>
      <c r="E435" s="246"/>
      <c r="F435" s="246"/>
      <c r="G435" s="246"/>
      <c r="H435" s="246"/>
      <c r="I435" s="246"/>
      <c r="J435" s="246"/>
      <c r="K435" s="246"/>
      <c r="L435" s="246"/>
      <c r="M435" s="246"/>
      <c r="N435" s="246"/>
      <c r="O435" s="246"/>
      <c r="P435" s="246"/>
      <c r="Q435" s="246"/>
      <c r="R435" s="246"/>
      <c r="S435" s="246"/>
      <c r="T435" s="246"/>
      <c r="U435" s="242"/>
      <c r="V435" s="246"/>
      <c r="W435" s="246"/>
      <c r="X435" s="246"/>
      <c r="Y435" s="246"/>
      <c r="Z435" s="246"/>
      <c r="AA435" s="246"/>
      <c r="AB435" s="246"/>
      <c r="AC435" s="246"/>
      <c r="AD435" s="246"/>
      <c r="AE435" s="246"/>
      <c r="AF435" s="246"/>
      <c r="AG435" s="246"/>
      <c r="AH435" s="246"/>
      <c r="AI435" s="246"/>
      <c r="AJ435" s="246"/>
      <c r="AK435" s="246"/>
      <c r="AL435" s="246"/>
      <c r="AM435" s="388"/>
      <c r="AN435" s="344"/>
      <c r="AO435" s="344"/>
      <c r="AP435" s="344"/>
      <c r="AQ435" s="344"/>
      <c r="AR435" s="344"/>
      <c r="AS435" s="344"/>
      <c r="AT435" s="344"/>
      <c r="AU435" s="344"/>
      <c r="AV435" s="344"/>
      <c r="AW435" s="344"/>
      <c r="AX435" s="344"/>
      <c r="AY435" s="344"/>
      <c r="AZ435" s="344"/>
      <c r="BA435" s="247">
        <f>SUM(AM435:AZ435)</f>
        <v>0</v>
      </c>
    </row>
    <row r="436" spans="1:53" ht="15" hidden="1" outlineLevel="1">
      <c r="B436" s="245" t="s">
        <v>433</v>
      </c>
      <c r="C436" s="242" t="s">
        <v>325</v>
      </c>
      <c r="D436" s="246"/>
      <c r="E436" s="246"/>
      <c r="F436" s="246"/>
      <c r="G436" s="246"/>
      <c r="H436" s="246"/>
      <c r="I436" s="246"/>
      <c r="J436" s="246"/>
      <c r="K436" s="246"/>
      <c r="L436" s="246"/>
      <c r="M436" s="246"/>
      <c r="N436" s="246"/>
      <c r="O436" s="246"/>
      <c r="P436" s="246"/>
      <c r="Q436" s="246"/>
      <c r="R436" s="246"/>
      <c r="S436" s="246"/>
      <c r="T436" s="246"/>
      <c r="U436" s="386"/>
      <c r="V436" s="246"/>
      <c r="W436" s="246"/>
      <c r="X436" s="246"/>
      <c r="Y436" s="246"/>
      <c r="Z436" s="246"/>
      <c r="AA436" s="246"/>
      <c r="AB436" s="246"/>
      <c r="AC436" s="246"/>
      <c r="AD436" s="246"/>
      <c r="AE436" s="246"/>
      <c r="AF436" s="246"/>
      <c r="AG436" s="246"/>
      <c r="AH436" s="246"/>
      <c r="AI436" s="246"/>
      <c r="AJ436" s="246"/>
      <c r="AK436" s="246"/>
      <c r="AL436" s="246"/>
      <c r="AM436" s="345">
        <f>AM435</f>
        <v>0</v>
      </c>
      <c r="AN436" s="345">
        <f>AN435</f>
        <v>0</v>
      </c>
      <c r="AO436" s="345">
        <f t="shared" ref="AO436:AZ436" si="151">AO435</f>
        <v>0</v>
      </c>
      <c r="AP436" s="345">
        <f t="shared" si="151"/>
        <v>0</v>
      </c>
      <c r="AQ436" s="345">
        <f t="shared" si="151"/>
        <v>0</v>
      </c>
      <c r="AR436" s="345">
        <f t="shared" si="151"/>
        <v>0</v>
      </c>
      <c r="AS436" s="345">
        <f t="shared" si="151"/>
        <v>0</v>
      </c>
      <c r="AT436" s="345">
        <f t="shared" si="151"/>
        <v>0</v>
      </c>
      <c r="AU436" s="345">
        <f t="shared" si="151"/>
        <v>0</v>
      </c>
      <c r="AV436" s="345">
        <f t="shared" si="151"/>
        <v>0</v>
      </c>
      <c r="AW436" s="345">
        <f t="shared" si="151"/>
        <v>0</v>
      </c>
      <c r="AX436" s="345">
        <f t="shared" si="151"/>
        <v>0</v>
      </c>
      <c r="AY436" s="345">
        <f t="shared" si="151"/>
        <v>0</v>
      </c>
      <c r="AZ436" s="345">
        <f t="shared" si="151"/>
        <v>0</v>
      </c>
      <c r="BA436" s="248"/>
    </row>
    <row r="437" spans="1:53" ht="15.6" hidden="1" outlineLevel="1">
      <c r="A437" s="420"/>
      <c r="B437" s="249"/>
      <c r="C437" s="250"/>
      <c r="D437" s="255"/>
      <c r="E437" s="255"/>
      <c r="F437" s="255"/>
      <c r="G437" s="255"/>
      <c r="H437" s="255"/>
      <c r="I437" s="255"/>
      <c r="J437" s="255"/>
      <c r="K437" s="255"/>
      <c r="L437" s="255"/>
      <c r="M437" s="255"/>
      <c r="N437" s="255"/>
      <c r="O437" s="255"/>
      <c r="P437" s="255"/>
      <c r="Q437" s="255"/>
      <c r="R437" s="255"/>
      <c r="S437" s="255"/>
      <c r="T437" s="255"/>
      <c r="U437" s="254"/>
      <c r="V437" s="255"/>
      <c r="W437" s="255"/>
      <c r="X437" s="255"/>
      <c r="Y437" s="255"/>
      <c r="Z437" s="255"/>
      <c r="AA437" s="255"/>
      <c r="AB437" s="255"/>
      <c r="AC437" s="255"/>
      <c r="AD437" s="255"/>
      <c r="AE437" s="255"/>
      <c r="AF437" s="255"/>
      <c r="AG437" s="255"/>
      <c r="AH437" s="255"/>
      <c r="AI437" s="255"/>
      <c r="AJ437" s="255"/>
      <c r="AK437" s="255"/>
      <c r="AL437" s="255"/>
      <c r="AM437" s="346"/>
      <c r="AN437" s="347"/>
      <c r="AO437" s="347"/>
      <c r="AP437" s="347"/>
      <c r="AQ437" s="347"/>
      <c r="AR437" s="347"/>
      <c r="AS437" s="347"/>
      <c r="AT437" s="347"/>
      <c r="AU437" s="347"/>
      <c r="AV437" s="347"/>
      <c r="AW437" s="347"/>
      <c r="AX437" s="347"/>
      <c r="AY437" s="347"/>
      <c r="AZ437" s="347"/>
      <c r="BA437" s="253"/>
    </row>
    <row r="438" spans="1:53" ht="15" hidden="1" outlineLevel="1">
      <c r="A438" s="418">
        <v>3</v>
      </c>
      <c r="B438" s="245" t="s">
        <v>327</v>
      </c>
      <c r="C438" s="242" t="s">
        <v>323</v>
      </c>
      <c r="D438" s="246"/>
      <c r="E438" s="246"/>
      <c r="F438" s="246"/>
      <c r="G438" s="246"/>
      <c r="H438" s="246"/>
      <c r="I438" s="246"/>
      <c r="J438" s="246"/>
      <c r="K438" s="246"/>
      <c r="L438" s="246"/>
      <c r="M438" s="246"/>
      <c r="N438" s="246"/>
      <c r="O438" s="246"/>
      <c r="P438" s="246"/>
      <c r="Q438" s="246"/>
      <c r="R438" s="246"/>
      <c r="S438" s="246"/>
      <c r="T438" s="246"/>
      <c r="U438" s="242"/>
      <c r="V438" s="246"/>
      <c r="W438" s="246"/>
      <c r="X438" s="246"/>
      <c r="Y438" s="246"/>
      <c r="Z438" s="246"/>
      <c r="AA438" s="246"/>
      <c r="AB438" s="246"/>
      <c r="AC438" s="246"/>
      <c r="AD438" s="246"/>
      <c r="AE438" s="246"/>
      <c r="AF438" s="246"/>
      <c r="AG438" s="246"/>
      <c r="AH438" s="246"/>
      <c r="AI438" s="246"/>
      <c r="AJ438" s="246"/>
      <c r="AK438" s="246"/>
      <c r="AL438" s="246"/>
      <c r="AM438" s="388"/>
      <c r="AN438" s="344"/>
      <c r="AO438" s="344"/>
      <c r="AP438" s="344"/>
      <c r="AQ438" s="344"/>
      <c r="AR438" s="344"/>
      <c r="AS438" s="344"/>
      <c r="AT438" s="344"/>
      <c r="AU438" s="344"/>
      <c r="AV438" s="344"/>
      <c r="AW438" s="344"/>
      <c r="AX438" s="344"/>
      <c r="AY438" s="344"/>
      <c r="AZ438" s="344"/>
      <c r="BA438" s="247">
        <f>SUM(AM438:AZ438)</f>
        <v>0</v>
      </c>
    </row>
    <row r="439" spans="1:53" ht="15" hidden="1" outlineLevel="1">
      <c r="B439" s="245" t="s">
        <v>433</v>
      </c>
      <c r="C439" s="242" t="s">
        <v>325</v>
      </c>
      <c r="D439" s="246"/>
      <c r="E439" s="246"/>
      <c r="F439" s="246"/>
      <c r="G439" s="246"/>
      <c r="H439" s="246"/>
      <c r="I439" s="246"/>
      <c r="J439" s="246"/>
      <c r="K439" s="246"/>
      <c r="L439" s="246"/>
      <c r="M439" s="246"/>
      <c r="N439" s="246"/>
      <c r="O439" s="246"/>
      <c r="P439" s="246"/>
      <c r="Q439" s="246"/>
      <c r="R439" s="246"/>
      <c r="S439" s="246"/>
      <c r="T439" s="246"/>
      <c r="U439" s="386"/>
      <c r="V439" s="246"/>
      <c r="W439" s="246"/>
      <c r="X439" s="246"/>
      <c r="Y439" s="246"/>
      <c r="Z439" s="246"/>
      <c r="AA439" s="246"/>
      <c r="AB439" s="246"/>
      <c r="AC439" s="246"/>
      <c r="AD439" s="246"/>
      <c r="AE439" s="246"/>
      <c r="AF439" s="246"/>
      <c r="AG439" s="246"/>
      <c r="AH439" s="246"/>
      <c r="AI439" s="246"/>
      <c r="AJ439" s="246"/>
      <c r="AK439" s="246"/>
      <c r="AL439" s="246"/>
      <c r="AM439" s="345">
        <f>AM438</f>
        <v>0</v>
      </c>
      <c r="AN439" s="345">
        <f>AN438</f>
        <v>0</v>
      </c>
      <c r="AO439" s="345">
        <f t="shared" ref="AO439:AZ439" si="152">AO438</f>
        <v>0</v>
      </c>
      <c r="AP439" s="345">
        <f t="shared" si="152"/>
        <v>0</v>
      </c>
      <c r="AQ439" s="345">
        <f t="shared" si="152"/>
        <v>0</v>
      </c>
      <c r="AR439" s="345">
        <f t="shared" si="152"/>
        <v>0</v>
      </c>
      <c r="AS439" s="345">
        <f t="shared" si="152"/>
        <v>0</v>
      </c>
      <c r="AT439" s="345">
        <f t="shared" si="152"/>
        <v>0</v>
      </c>
      <c r="AU439" s="345">
        <f t="shared" si="152"/>
        <v>0</v>
      </c>
      <c r="AV439" s="345">
        <f t="shared" si="152"/>
        <v>0</v>
      </c>
      <c r="AW439" s="345">
        <f t="shared" si="152"/>
        <v>0</v>
      </c>
      <c r="AX439" s="345">
        <f t="shared" si="152"/>
        <v>0</v>
      </c>
      <c r="AY439" s="345">
        <f t="shared" si="152"/>
        <v>0</v>
      </c>
      <c r="AZ439" s="345">
        <f t="shared" si="152"/>
        <v>0</v>
      </c>
      <c r="BA439" s="248"/>
    </row>
    <row r="440" spans="1:53" ht="15" hidden="1" outlineLevel="1">
      <c r="B440" s="245"/>
      <c r="C440" s="256"/>
      <c r="D440" s="242"/>
      <c r="E440" s="242"/>
      <c r="F440" s="242"/>
      <c r="G440" s="242"/>
      <c r="H440" s="242"/>
      <c r="I440" s="242"/>
      <c r="J440" s="242"/>
      <c r="K440" s="242"/>
      <c r="L440" s="242"/>
      <c r="M440" s="242"/>
      <c r="N440" s="242"/>
      <c r="O440" s="242"/>
      <c r="P440" s="242"/>
      <c r="Q440" s="242"/>
      <c r="R440" s="242"/>
      <c r="S440" s="242"/>
      <c r="T440" s="242"/>
      <c r="U440" s="234"/>
      <c r="V440" s="242"/>
      <c r="W440" s="242"/>
      <c r="X440" s="242"/>
      <c r="Y440" s="242"/>
      <c r="Z440" s="242"/>
      <c r="AA440" s="242"/>
      <c r="AB440" s="242"/>
      <c r="AC440" s="242"/>
      <c r="AD440" s="242"/>
      <c r="AE440" s="242"/>
      <c r="AF440" s="242"/>
      <c r="AG440" s="242"/>
      <c r="AH440" s="242"/>
      <c r="AI440" s="242"/>
      <c r="AJ440" s="242"/>
      <c r="AK440" s="242"/>
      <c r="AL440" s="242"/>
      <c r="AM440" s="346"/>
      <c r="AN440" s="346"/>
      <c r="AO440" s="346"/>
      <c r="AP440" s="346"/>
      <c r="AQ440" s="346"/>
      <c r="AR440" s="346"/>
      <c r="AS440" s="346"/>
      <c r="AT440" s="346"/>
      <c r="AU440" s="346"/>
      <c r="AV440" s="346"/>
      <c r="AW440" s="346"/>
      <c r="AX440" s="346"/>
      <c r="AY440" s="346"/>
      <c r="AZ440" s="346"/>
      <c r="BA440" s="257"/>
    </row>
    <row r="441" spans="1:53" ht="15" hidden="1" outlineLevel="1">
      <c r="A441" s="418">
        <v>4</v>
      </c>
      <c r="B441" s="245" t="s">
        <v>328</v>
      </c>
      <c r="C441" s="242" t="s">
        <v>323</v>
      </c>
      <c r="D441" s="246"/>
      <c r="E441" s="246"/>
      <c r="F441" s="246"/>
      <c r="G441" s="246"/>
      <c r="H441" s="246"/>
      <c r="I441" s="246"/>
      <c r="J441" s="246"/>
      <c r="K441" s="246"/>
      <c r="L441" s="246"/>
      <c r="M441" s="246"/>
      <c r="N441" s="246"/>
      <c r="O441" s="246"/>
      <c r="P441" s="246"/>
      <c r="Q441" s="246"/>
      <c r="R441" s="246"/>
      <c r="S441" s="246"/>
      <c r="T441" s="246"/>
      <c r="U441" s="242"/>
      <c r="V441" s="246"/>
      <c r="W441" s="246"/>
      <c r="X441" s="246"/>
      <c r="Y441" s="246"/>
      <c r="Z441" s="246"/>
      <c r="AA441" s="246"/>
      <c r="AB441" s="246"/>
      <c r="AC441" s="246"/>
      <c r="AD441" s="246"/>
      <c r="AE441" s="246"/>
      <c r="AF441" s="246"/>
      <c r="AG441" s="246"/>
      <c r="AH441" s="246"/>
      <c r="AI441" s="246"/>
      <c r="AJ441" s="246"/>
      <c r="AK441" s="246"/>
      <c r="AL441" s="246"/>
      <c r="AM441" s="388"/>
      <c r="AN441" s="344"/>
      <c r="AO441" s="344"/>
      <c r="AP441" s="344"/>
      <c r="AQ441" s="344"/>
      <c r="AR441" s="344"/>
      <c r="AS441" s="344"/>
      <c r="AT441" s="344"/>
      <c r="AU441" s="344"/>
      <c r="AV441" s="344"/>
      <c r="AW441" s="344"/>
      <c r="AX441" s="344"/>
      <c r="AY441" s="344"/>
      <c r="AZ441" s="344"/>
      <c r="BA441" s="247">
        <f>SUM(AM441:AZ441)</f>
        <v>0</v>
      </c>
    </row>
    <row r="442" spans="1:53" ht="15" hidden="1" outlineLevel="1">
      <c r="B442" s="245" t="s">
        <v>433</v>
      </c>
      <c r="C442" s="242" t="s">
        <v>325</v>
      </c>
      <c r="D442" s="246"/>
      <c r="E442" s="246"/>
      <c r="F442" s="246"/>
      <c r="G442" s="246"/>
      <c r="H442" s="246"/>
      <c r="I442" s="246"/>
      <c r="J442" s="246"/>
      <c r="K442" s="246"/>
      <c r="L442" s="246"/>
      <c r="M442" s="246"/>
      <c r="N442" s="246"/>
      <c r="O442" s="246"/>
      <c r="P442" s="246"/>
      <c r="Q442" s="246"/>
      <c r="R442" s="246"/>
      <c r="S442" s="246"/>
      <c r="T442" s="246"/>
      <c r="U442" s="386"/>
      <c r="V442" s="246"/>
      <c r="W442" s="246"/>
      <c r="X442" s="246"/>
      <c r="Y442" s="246"/>
      <c r="Z442" s="246"/>
      <c r="AA442" s="246"/>
      <c r="AB442" s="246"/>
      <c r="AC442" s="246"/>
      <c r="AD442" s="246"/>
      <c r="AE442" s="246"/>
      <c r="AF442" s="246"/>
      <c r="AG442" s="246"/>
      <c r="AH442" s="246"/>
      <c r="AI442" s="246"/>
      <c r="AJ442" s="246"/>
      <c r="AK442" s="246"/>
      <c r="AL442" s="246"/>
      <c r="AM442" s="345">
        <f>AM441</f>
        <v>0</v>
      </c>
      <c r="AN442" s="345">
        <f>AN441</f>
        <v>0</v>
      </c>
      <c r="AO442" s="345">
        <f t="shared" ref="AO442:AZ442" si="153">AO441</f>
        <v>0</v>
      </c>
      <c r="AP442" s="345">
        <f t="shared" si="153"/>
        <v>0</v>
      </c>
      <c r="AQ442" s="345">
        <f t="shared" si="153"/>
        <v>0</v>
      </c>
      <c r="AR442" s="345">
        <f t="shared" si="153"/>
        <v>0</v>
      </c>
      <c r="AS442" s="345">
        <f t="shared" si="153"/>
        <v>0</v>
      </c>
      <c r="AT442" s="345">
        <f t="shared" si="153"/>
        <v>0</v>
      </c>
      <c r="AU442" s="345">
        <f t="shared" si="153"/>
        <v>0</v>
      </c>
      <c r="AV442" s="345">
        <f t="shared" si="153"/>
        <v>0</v>
      </c>
      <c r="AW442" s="345">
        <f t="shared" si="153"/>
        <v>0</v>
      </c>
      <c r="AX442" s="345">
        <f t="shared" si="153"/>
        <v>0</v>
      </c>
      <c r="AY442" s="345">
        <f t="shared" si="153"/>
        <v>0</v>
      </c>
      <c r="AZ442" s="345">
        <f t="shared" si="153"/>
        <v>0</v>
      </c>
      <c r="BA442" s="248"/>
    </row>
    <row r="443" spans="1:53" ht="15" hidden="1" outlineLevel="1">
      <c r="B443" s="245"/>
      <c r="C443" s="256"/>
      <c r="D443" s="255"/>
      <c r="E443" s="255"/>
      <c r="F443" s="255"/>
      <c r="G443" s="255"/>
      <c r="H443" s="255"/>
      <c r="I443" s="255"/>
      <c r="J443" s="255"/>
      <c r="K443" s="255"/>
      <c r="L443" s="255"/>
      <c r="M443" s="255"/>
      <c r="N443" s="255"/>
      <c r="O443" s="255"/>
      <c r="P443" s="255"/>
      <c r="Q443" s="255"/>
      <c r="R443" s="255"/>
      <c r="S443" s="255"/>
      <c r="T443" s="255"/>
      <c r="U443" s="242"/>
      <c r="V443" s="255"/>
      <c r="W443" s="255"/>
      <c r="X443" s="255"/>
      <c r="Y443" s="255"/>
      <c r="Z443" s="255"/>
      <c r="AA443" s="255"/>
      <c r="AB443" s="255"/>
      <c r="AC443" s="255"/>
      <c r="AD443" s="255"/>
      <c r="AE443" s="255"/>
      <c r="AF443" s="255"/>
      <c r="AG443" s="255"/>
      <c r="AH443" s="255"/>
      <c r="AI443" s="255"/>
      <c r="AJ443" s="255"/>
      <c r="AK443" s="255"/>
      <c r="AL443" s="255"/>
      <c r="AM443" s="346"/>
      <c r="AN443" s="346"/>
      <c r="AO443" s="346"/>
      <c r="AP443" s="346"/>
      <c r="AQ443" s="346"/>
      <c r="AR443" s="346"/>
      <c r="AS443" s="346"/>
      <c r="AT443" s="346"/>
      <c r="AU443" s="346"/>
      <c r="AV443" s="346"/>
      <c r="AW443" s="346"/>
      <c r="AX443" s="346"/>
      <c r="AY443" s="346"/>
      <c r="AZ443" s="346"/>
      <c r="BA443" s="257"/>
    </row>
    <row r="444" spans="1:53" ht="15" hidden="1" outlineLevel="1">
      <c r="A444" s="418">
        <v>5</v>
      </c>
      <c r="B444" s="245" t="s">
        <v>329</v>
      </c>
      <c r="C444" s="242" t="s">
        <v>323</v>
      </c>
      <c r="D444" s="246"/>
      <c r="E444" s="246"/>
      <c r="F444" s="246"/>
      <c r="G444" s="246"/>
      <c r="H444" s="246"/>
      <c r="I444" s="246"/>
      <c r="J444" s="246"/>
      <c r="K444" s="246"/>
      <c r="L444" s="246"/>
      <c r="M444" s="246"/>
      <c r="N444" s="246"/>
      <c r="O444" s="246"/>
      <c r="P444" s="246"/>
      <c r="Q444" s="246"/>
      <c r="R444" s="246"/>
      <c r="S444" s="246"/>
      <c r="T444" s="246"/>
      <c r="U444" s="242"/>
      <c r="V444" s="246"/>
      <c r="W444" s="246"/>
      <c r="X444" s="246"/>
      <c r="Y444" s="246"/>
      <c r="Z444" s="246"/>
      <c r="AA444" s="246"/>
      <c r="AB444" s="246"/>
      <c r="AC444" s="246"/>
      <c r="AD444" s="246"/>
      <c r="AE444" s="246"/>
      <c r="AF444" s="246"/>
      <c r="AG444" s="246"/>
      <c r="AH444" s="246"/>
      <c r="AI444" s="246"/>
      <c r="AJ444" s="246"/>
      <c r="AK444" s="246"/>
      <c r="AL444" s="246"/>
      <c r="AM444" s="388"/>
      <c r="AN444" s="344"/>
      <c r="AO444" s="344"/>
      <c r="AP444" s="344"/>
      <c r="AQ444" s="344"/>
      <c r="AR444" s="344"/>
      <c r="AS444" s="344"/>
      <c r="AT444" s="344"/>
      <c r="AU444" s="344"/>
      <c r="AV444" s="344"/>
      <c r="AW444" s="344"/>
      <c r="AX444" s="344"/>
      <c r="AY444" s="344"/>
      <c r="AZ444" s="344"/>
      <c r="BA444" s="247">
        <f>SUM(AM444:AZ444)</f>
        <v>0</v>
      </c>
    </row>
    <row r="445" spans="1:53" ht="15" hidden="1" outlineLevel="1">
      <c r="B445" s="245" t="s">
        <v>433</v>
      </c>
      <c r="C445" s="242" t="s">
        <v>325</v>
      </c>
      <c r="D445" s="246"/>
      <c r="E445" s="246"/>
      <c r="F445" s="246"/>
      <c r="G445" s="246"/>
      <c r="H445" s="246"/>
      <c r="I445" s="246"/>
      <c r="J445" s="246"/>
      <c r="K445" s="246"/>
      <c r="L445" s="246"/>
      <c r="M445" s="246"/>
      <c r="N445" s="246"/>
      <c r="O445" s="246"/>
      <c r="P445" s="246"/>
      <c r="Q445" s="246"/>
      <c r="R445" s="246"/>
      <c r="S445" s="246"/>
      <c r="T445" s="246"/>
      <c r="U445" s="386"/>
      <c r="V445" s="246"/>
      <c r="W445" s="246"/>
      <c r="X445" s="246"/>
      <c r="Y445" s="246"/>
      <c r="Z445" s="246"/>
      <c r="AA445" s="246"/>
      <c r="AB445" s="246"/>
      <c r="AC445" s="246"/>
      <c r="AD445" s="246"/>
      <c r="AE445" s="246"/>
      <c r="AF445" s="246"/>
      <c r="AG445" s="246"/>
      <c r="AH445" s="246"/>
      <c r="AI445" s="246"/>
      <c r="AJ445" s="246"/>
      <c r="AK445" s="246"/>
      <c r="AL445" s="246"/>
      <c r="AM445" s="345">
        <f>AM444</f>
        <v>0</v>
      </c>
      <c r="AN445" s="345">
        <f>AN444</f>
        <v>0</v>
      </c>
      <c r="AO445" s="345">
        <f t="shared" ref="AO445:AZ445" si="154">AO444</f>
        <v>0</v>
      </c>
      <c r="AP445" s="345">
        <f t="shared" si="154"/>
        <v>0</v>
      </c>
      <c r="AQ445" s="345">
        <f t="shared" si="154"/>
        <v>0</v>
      </c>
      <c r="AR445" s="345">
        <f t="shared" si="154"/>
        <v>0</v>
      </c>
      <c r="AS445" s="345">
        <f t="shared" si="154"/>
        <v>0</v>
      </c>
      <c r="AT445" s="345">
        <f t="shared" si="154"/>
        <v>0</v>
      </c>
      <c r="AU445" s="345">
        <f t="shared" si="154"/>
        <v>0</v>
      </c>
      <c r="AV445" s="345">
        <f t="shared" si="154"/>
        <v>0</v>
      </c>
      <c r="AW445" s="345">
        <f t="shared" si="154"/>
        <v>0</v>
      </c>
      <c r="AX445" s="345">
        <f t="shared" si="154"/>
        <v>0</v>
      </c>
      <c r="AY445" s="345">
        <f t="shared" si="154"/>
        <v>0</v>
      </c>
      <c r="AZ445" s="345">
        <f t="shared" si="154"/>
        <v>0</v>
      </c>
      <c r="BA445" s="248"/>
    </row>
    <row r="446" spans="1:53" ht="15" hidden="1" outlineLevel="1">
      <c r="B446" s="245"/>
      <c r="C446" s="256"/>
      <c r="D446" s="255"/>
      <c r="E446" s="255"/>
      <c r="F446" s="255"/>
      <c r="G446" s="255"/>
      <c r="H446" s="255"/>
      <c r="I446" s="255"/>
      <c r="J446" s="255"/>
      <c r="K446" s="255"/>
      <c r="L446" s="255"/>
      <c r="M446" s="255"/>
      <c r="N446" s="255"/>
      <c r="O446" s="255"/>
      <c r="P446" s="255"/>
      <c r="Q446" s="255"/>
      <c r="R446" s="255"/>
      <c r="S446" s="255"/>
      <c r="T446" s="255"/>
      <c r="U446" s="242"/>
      <c r="V446" s="255"/>
      <c r="W446" s="255"/>
      <c r="X446" s="255"/>
      <c r="Y446" s="255"/>
      <c r="Z446" s="255"/>
      <c r="AA446" s="255"/>
      <c r="AB446" s="255"/>
      <c r="AC446" s="255"/>
      <c r="AD446" s="255"/>
      <c r="AE446" s="255"/>
      <c r="AF446" s="255"/>
      <c r="AG446" s="255"/>
      <c r="AH446" s="255"/>
      <c r="AI446" s="255"/>
      <c r="AJ446" s="255"/>
      <c r="AK446" s="255"/>
      <c r="AL446" s="255"/>
      <c r="AM446" s="346"/>
      <c r="AN446" s="346"/>
      <c r="AO446" s="346"/>
      <c r="AP446" s="346"/>
      <c r="AQ446" s="346"/>
      <c r="AR446" s="346"/>
      <c r="AS446" s="346"/>
      <c r="AT446" s="346"/>
      <c r="AU446" s="346"/>
      <c r="AV446" s="346"/>
      <c r="AW446" s="346"/>
      <c r="AX446" s="346"/>
      <c r="AY446" s="346"/>
      <c r="AZ446" s="346"/>
      <c r="BA446" s="257"/>
    </row>
    <row r="447" spans="1:53" ht="15" hidden="1" outlineLevel="1">
      <c r="A447" s="418">
        <v>6</v>
      </c>
      <c r="B447" s="245" t="s">
        <v>330</v>
      </c>
      <c r="C447" s="242" t="s">
        <v>323</v>
      </c>
      <c r="D447" s="246"/>
      <c r="E447" s="246"/>
      <c r="F447" s="246"/>
      <c r="G447" s="246"/>
      <c r="H447" s="246"/>
      <c r="I447" s="246"/>
      <c r="J447" s="246"/>
      <c r="K447" s="246"/>
      <c r="L447" s="246"/>
      <c r="M447" s="246"/>
      <c r="N447" s="246"/>
      <c r="O447" s="246"/>
      <c r="P447" s="246"/>
      <c r="Q447" s="246"/>
      <c r="R447" s="246"/>
      <c r="S447" s="246"/>
      <c r="T447" s="246"/>
      <c r="U447" s="242"/>
      <c r="V447" s="246"/>
      <c r="W447" s="246"/>
      <c r="X447" s="246"/>
      <c r="Y447" s="246"/>
      <c r="Z447" s="246"/>
      <c r="AA447" s="246"/>
      <c r="AB447" s="246"/>
      <c r="AC447" s="246"/>
      <c r="AD447" s="246"/>
      <c r="AE447" s="246"/>
      <c r="AF447" s="246"/>
      <c r="AG447" s="246"/>
      <c r="AH447" s="246"/>
      <c r="AI447" s="246"/>
      <c r="AJ447" s="246"/>
      <c r="AK447" s="246"/>
      <c r="AL447" s="246"/>
      <c r="AM447" s="344"/>
      <c r="AN447" s="344"/>
      <c r="AO447" s="344"/>
      <c r="AP447" s="344"/>
      <c r="AQ447" s="344"/>
      <c r="AR447" s="344"/>
      <c r="AS447" s="344"/>
      <c r="AT447" s="344"/>
      <c r="AU447" s="344"/>
      <c r="AV447" s="344"/>
      <c r="AW447" s="344"/>
      <c r="AX447" s="344"/>
      <c r="AY447" s="344"/>
      <c r="AZ447" s="344"/>
      <c r="BA447" s="247">
        <f>SUM(AM447:AZ447)</f>
        <v>0</v>
      </c>
    </row>
    <row r="448" spans="1:53" ht="15" hidden="1" outlineLevel="1">
      <c r="B448" s="245" t="s">
        <v>433</v>
      </c>
      <c r="C448" s="242" t="s">
        <v>325</v>
      </c>
      <c r="D448" s="246"/>
      <c r="E448" s="246"/>
      <c r="F448" s="246"/>
      <c r="G448" s="246"/>
      <c r="H448" s="246"/>
      <c r="I448" s="246"/>
      <c r="J448" s="246"/>
      <c r="K448" s="246"/>
      <c r="L448" s="246"/>
      <c r="M448" s="246"/>
      <c r="N448" s="246"/>
      <c r="O448" s="246"/>
      <c r="P448" s="246"/>
      <c r="Q448" s="246"/>
      <c r="R448" s="246"/>
      <c r="S448" s="246"/>
      <c r="T448" s="246"/>
      <c r="U448" s="386"/>
      <c r="V448" s="246"/>
      <c r="W448" s="246"/>
      <c r="X448" s="246"/>
      <c r="Y448" s="246"/>
      <c r="Z448" s="246"/>
      <c r="AA448" s="246"/>
      <c r="AB448" s="246"/>
      <c r="AC448" s="246"/>
      <c r="AD448" s="246"/>
      <c r="AE448" s="246"/>
      <c r="AF448" s="246"/>
      <c r="AG448" s="246"/>
      <c r="AH448" s="246"/>
      <c r="AI448" s="246"/>
      <c r="AJ448" s="246"/>
      <c r="AK448" s="246"/>
      <c r="AL448" s="246"/>
      <c r="AM448" s="345">
        <f>AM447</f>
        <v>0</v>
      </c>
      <c r="AN448" s="345">
        <f>AN447</f>
        <v>0</v>
      </c>
      <c r="AO448" s="345">
        <f t="shared" ref="AO448:AZ448" si="155">AO447</f>
        <v>0</v>
      </c>
      <c r="AP448" s="345">
        <f t="shared" si="155"/>
        <v>0</v>
      </c>
      <c r="AQ448" s="345">
        <f t="shared" si="155"/>
        <v>0</v>
      </c>
      <c r="AR448" s="345">
        <f t="shared" si="155"/>
        <v>0</v>
      </c>
      <c r="AS448" s="345">
        <f t="shared" si="155"/>
        <v>0</v>
      </c>
      <c r="AT448" s="345">
        <f t="shared" si="155"/>
        <v>0</v>
      </c>
      <c r="AU448" s="345">
        <f t="shared" si="155"/>
        <v>0</v>
      </c>
      <c r="AV448" s="345">
        <f t="shared" si="155"/>
        <v>0</v>
      </c>
      <c r="AW448" s="345">
        <f t="shared" si="155"/>
        <v>0</v>
      </c>
      <c r="AX448" s="345">
        <f t="shared" si="155"/>
        <v>0</v>
      </c>
      <c r="AY448" s="345">
        <f t="shared" si="155"/>
        <v>0</v>
      </c>
      <c r="AZ448" s="345">
        <f t="shared" si="155"/>
        <v>0</v>
      </c>
      <c r="BA448" s="248"/>
    </row>
    <row r="449" spans="1:53" ht="15" hidden="1" outlineLevel="1">
      <c r="B449" s="245"/>
      <c r="C449" s="256"/>
      <c r="D449" s="255"/>
      <c r="E449" s="255"/>
      <c r="F449" s="255"/>
      <c r="G449" s="255"/>
      <c r="H449" s="255"/>
      <c r="I449" s="255"/>
      <c r="J449" s="255"/>
      <c r="K449" s="255"/>
      <c r="L449" s="255"/>
      <c r="M449" s="255"/>
      <c r="N449" s="255"/>
      <c r="O449" s="255"/>
      <c r="P449" s="255"/>
      <c r="Q449" s="255"/>
      <c r="R449" s="255"/>
      <c r="S449" s="255"/>
      <c r="T449" s="255"/>
      <c r="U449" s="242"/>
      <c r="V449" s="255"/>
      <c r="W449" s="255"/>
      <c r="X449" s="255"/>
      <c r="Y449" s="255"/>
      <c r="Z449" s="255"/>
      <c r="AA449" s="255"/>
      <c r="AB449" s="255"/>
      <c r="AC449" s="255"/>
      <c r="AD449" s="255"/>
      <c r="AE449" s="255"/>
      <c r="AF449" s="255"/>
      <c r="AG449" s="255"/>
      <c r="AH449" s="255"/>
      <c r="AI449" s="255"/>
      <c r="AJ449" s="255"/>
      <c r="AK449" s="255"/>
      <c r="AL449" s="255"/>
      <c r="AM449" s="346"/>
      <c r="AN449" s="346"/>
      <c r="AO449" s="346"/>
      <c r="AP449" s="346"/>
      <c r="AQ449" s="346"/>
      <c r="AR449" s="346"/>
      <c r="AS449" s="346"/>
      <c r="AT449" s="346"/>
      <c r="AU449" s="346"/>
      <c r="AV449" s="346"/>
      <c r="AW449" s="346"/>
      <c r="AX449" s="346"/>
      <c r="AY449" s="346"/>
      <c r="AZ449" s="346"/>
      <c r="BA449" s="257"/>
    </row>
    <row r="450" spans="1:53" ht="15" hidden="1" outlineLevel="1">
      <c r="A450" s="418">
        <v>7</v>
      </c>
      <c r="B450" s="245" t="s">
        <v>331</v>
      </c>
      <c r="C450" s="242" t="s">
        <v>323</v>
      </c>
      <c r="D450" s="246"/>
      <c r="E450" s="246"/>
      <c r="F450" s="246"/>
      <c r="G450" s="246"/>
      <c r="H450" s="246"/>
      <c r="I450" s="246"/>
      <c r="J450" s="246"/>
      <c r="K450" s="246"/>
      <c r="L450" s="246"/>
      <c r="M450" s="246"/>
      <c r="N450" s="246"/>
      <c r="O450" s="246"/>
      <c r="P450" s="246"/>
      <c r="Q450" s="246"/>
      <c r="R450" s="246"/>
      <c r="S450" s="246"/>
      <c r="T450" s="246"/>
      <c r="U450" s="242"/>
      <c r="V450" s="246"/>
      <c r="W450" s="246"/>
      <c r="X450" s="246"/>
      <c r="Y450" s="246"/>
      <c r="Z450" s="246"/>
      <c r="AA450" s="246"/>
      <c r="AB450" s="246"/>
      <c r="AC450" s="246"/>
      <c r="AD450" s="246"/>
      <c r="AE450" s="246"/>
      <c r="AF450" s="246"/>
      <c r="AG450" s="246"/>
      <c r="AH450" s="246"/>
      <c r="AI450" s="246"/>
      <c r="AJ450" s="246"/>
      <c r="AK450" s="246"/>
      <c r="AL450" s="246"/>
      <c r="AM450" s="344"/>
      <c r="AN450" s="344"/>
      <c r="AO450" s="344"/>
      <c r="AP450" s="344"/>
      <c r="AQ450" s="344"/>
      <c r="AR450" s="344"/>
      <c r="AS450" s="344"/>
      <c r="AT450" s="344"/>
      <c r="AU450" s="344"/>
      <c r="AV450" s="344"/>
      <c r="AW450" s="344"/>
      <c r="AX450" s="344"/>
      <c r="AY450" s="344"/>
      <c r="AZ450" s="344"/>
      <c r="BA450" s="247">
        <f>SUM(AM450:AZ450)</f>
        <v>0</v>
      </c>
    </row>
    <row r="451" spans="1:53" ht="15" hidden="1" outlineLevel="1">
      <c r="B451" s="245" t="s">
        <v>433</v>
      </c>
      <c r="C451" s="242" t="s">
        <v>325</v>
      </c>
      <c r="D451" s="246"/>
      <c r="E451" s="246"/>
      <c r="F451" s="246"/>
      <c r="G451" s="246"/>
      <c r="H451" s="246"/>
      <c r="I451" s="246"/>
      <c r="J451" s="246"/>
      <c r="K451" s="246"/>
      <c r="L451" s="246"/>
      <c r="M451" s="246"/>
      <c r="N451" s="246"/>
      <c r="O451" s="246"/>
      <c r="P451" s="246"/>
      <c r="Q451" s="246"/>
      <c r="R451" s="246"/>
      <c r="S451" s="246"/>
      <c r="T451" s="246"/>
      <c r="U451" s="242"/>
      <c r="V451" s="246"/>
      <c r="W451" s="246"/>
      <c r="X451" s="246"/>
      <c r="Y451" s="246"/>
      <c r="Z451" s="246"/>
      <c r="AA451" s="246"/>
      <c r="AB451" s="246"/>
      <c r="AC451" s="246"/>
      <c r="AD451" s="246"/>
      <c r="AE451" s="246"/>
      <c r="AF451" s="246"/>
      <c r="AG451" s="246"/>
      <c r="AH451" s="246"/>
      <c r="AI451" s="246"/>
      <c r="AJ451" s="246"/>
      <c r="AK451" s="246"/>
      <c r="AL451" s="246"/>
      <c r="AM451" s="345">
        <f>AM450</f>
        <v>0</v>
      </c>
      <c r="AN451" s="345">
        <f>AN450</f>
        <v>0</v>
      </c>
      <c r="AO451" s="345">
        <f t="shared" ref="AO451:AZ451" si="156">AO450</f>
        <v>0</v>
      </c>
      <c r="AP451" s="345">
        <f t="shared" si="156"/>
        <v>0</v>
      </c>
      <c r="AQ451" s="345">
        <f t="shared" si="156"/>
        <v>0</v>
      </c>
      <c r="AR451" s="345">
        <f t="shared" si="156"/>
        <v>0</v>
      </c>
      <c r="AS451" s="345">
        <f t="shared" si="156"/>
        <v>0</v>
      </c>
      <c r="AT451" s="345">
        <f t="shared" si="156"/>
        <v>0</v>
      </c>
      <c r="AU451" s="345">
        <f t="shared" si="156"/>
        <v>0</v>
      </c>
      <c r="AV451" s="345">
        <f t="shared" si="156"/>
        <v>0</v>
      </c>
      <c r="AW451" s="345">
        <f t="shared" si="156"/>
        <v>0</v>
      </c>
      <c r="AX451" s="345">
        <f t="shared" si="156"/>
        <v>0</v>
      </c>
      <c r="AY451" s="345">
        <f t="shared" si="156"/>
        <v>0</v>
      </c>
      <c r="AZ451" s="345">
        <f t="shared" si="156"/>
        <v>0</v>
      </c>
      <c r="BA451" s="248"/>
    </row>
    <row r="452" spans="1:53" ht="15" hidden="1" outlineLevel="1">
      <c r="B452" s="245"/>
      <c r="C452" s="256"/>
      <c r="D452" s="255"/>
      <c r="E452" s="255"/>
      <c r="F452" s="255"/>
      <c r="G452" s="255"/>
      <c r="H452" s="255"/>
      <c r="I452" s="255"/>
      <c r="J452" s="255"/>
      <c r="K452" s="255"/>
      <c r="L452" s="255"/>
      <c r="M452" s="255"/>
      <c r="N452" s="255"/>
      <c r="O452" s="255"/>
      <c r="P452" s="255"/>
      <c r="Q452" s="255"/>
      <c r="R452" s="255"/>
      <c r="S452" s="255"/>
      <c r="T452" s="255"/>
      <c r="U452" s="242"/>
      <c r="V452" s="255"/>
      <c r="W452" s="255"/>
      <c r="X452" s="255"/>
      <c r="Y452" s="255"/>
      <c r="Z452" s="255"/>
      <c r="AA452" s="255"/>
      <c r="AB452" s="255"/>
      <c r="AC452" s="255"/>
      <c r="AD452" s="255"/>
      <c r="AE452" s="255"/>
      <c r="AF452" s="255"/>
      <c r="AG452" s="255"/>
      <c r="AH452" s="255"/>
      <c r="AI452" s="255"/>
      <c r="AJ452" s="255"/>
      <c r="AK452" s="255"/>
      <c r="AL452" s="255"/>
      <c r="AM452" s="346"/>
      <c r="AN452" s="346"/>
      <c r="AO452" s="346"/>
      <c r="AP452" s="346"/>
      <c r="AQ452" s="346"/>
      <c r="AR452" s="346"/>
      <c r="AS452" s="346"/>
      <c r="AT452" s="346"/>
      <c r="AU452" s="346"/>
      <c r="AV452" s="346"/>
      <c r="AW452" s="346"/>
      <c r="AX452" s="346"/>
      <c r="AY452" s="346"/>
      <c r="AZ452" s="346"/>
      <c r="BA452" s="257"/>
    </row>
    <row r="453" spans="1:53" s="234" customFormat="1" ht="15" hidden="1" outlineLevel="1">
      <c r="A453" s="418">
        <v>8</v>
      </c>
      <c r="B453" s="245" t="s">
        <v>332</v>
      </c>
      <c r="C453" s="242" t="s">
        <v>323</v>
      </c>
      <c r="D453" s="246"/>
      <c r="E453" s="246"/>
      <c r="F453" s="246"/>
      <c r="G453" s="246"/>
      <c r="H453" s="246"/>
      <c r="I453" s="246"/>
      <c r="J453" s="246"/>
      <c r="K453" s="246"/>
      <c r="L453" s="246"/>
      <c r="M453" s="246"/>
      <c r="N453" s="246"/>
      <c r="O453" s="246"/>
      <c r="P453" s="246"/>
      <c r="Q453" s="246"/>
      <c r="R453" s="246"/>
      <c r="S453" s="246"/>
      <c r="T453" s="246"/>
      <c r="U453" s="242"/>
      <c r="V453" s="246"/>
      <c r="W453" s="246"/>
      <c r="X453" s="246"/>
      <c r="Y453" s="246"/>
      <c r="Z453" s="246"/>
      <c r="AA453" s="246"/>
      <c r="AB453" s="246"/>
      <c r="AC453" s="246"/>
      <c r="AD453" s="246"/>
      <c r="AE453" s="246"/>
      <c r="AF453" s="246"/>
      <c r="AG453" s="246"/>
      <c r="AH453" s="246"/>
      <c r="AI453" s="246"/>
      <c r="AJ453" s="246"/>
      <c r="AK453" s="246"/>
      <c r="AL453" s="246"/>
      <c r="AM453" s="344"/>
      <c r="AN453" s="344"/>
      <c r="AO453" s="344"/>
      <c r="AP453" s="344"/>
      <c r="AQ453" s="344"/>
      <c r="AR453" s="344"/>
      <c r="AS453" s="344"/>
      <c r="AT453" s="344"/>
      <c r="AU453" s="344"/>
      <c r="AV453" s="344"/>
      <c r="AW453" s="344"/>
      <c r="AX453" s="344"/>
      <c r="AY453" s="344"/>
      <c r="AZ453" s="344"/>
      <c r="BA453" s="247">
        <f>SUM(AM453:AZ453)</f>
        <v>0</v>
      </c>
    </row>
    <row r="454" spans="1:53" s="234" customFormat="1" ht="15" hidden="1" outlineLevel="1">
      <c r="A454" s="418"/>
      <c r="B454" s="245" t="s">
        <v>433</v>
      </c>
      <c r="C454" s="242" t="s">
        <v>325</v>
      </c>
      <c r="D454" s="246"/>
      <c r="E454" s="246"/>
      <c r="F454" s="246"/>
      <c r="G454" s="246"/>
      <c r="H454" s="246"/>
      <c r="I454" s="246"/>
      <c r="J454" s="246"/>
      <c r="K454" s="246"/>
      <c r="L454" s="246"/>
      <c r="M454" s="246"/>
      <c r="N454" s="246"/>
      <c r="O454" s="246"/>
      <c r="P454" s="246"/>
      <c r="Q454" s="246"/>
      <c r="R454" s="246"/>
      <c r="S454" s="246"/>
      <c r="T454" s="246"/>
      <c r="U454" s="242"/>
      <c r="V454" s="246"/>
      <c r="W454" s="246"/>
      <c r="X454" s="246"/>
      <c r="Y454" s="246"/>
      <c r="Z454" s="246"/>
      <c r="AA454" s="246"/>
      <c r="AB454" s="246"/>
      <c r="AC454" s="246"/>
      <c r="AD454" s="246"/>
      <c r="AE454" s="246"/>
      <c r="AF454" s="246"/>
      <c r="AG454" s="246"/>
      <c r="AH454" s="246"/>
      <c r="AI454" s="246"/>
      <c r="AJ454" s="246"/>
      <c r="AK454" s="246"/>
      <c r="AL454" s="246"/>
      <c r="AM454" s="345">
        <f>AM453</f>
        <v>0</v>
      </c>
      <c r="AN454" s="345">
        <f>AN453</f>
        <v>0</v>
      </c>
      <c r="AO454" s="345">
        <f t="shared" ref="AO454:AZ454" si="157">AO453</f>
        <v>0</v>
      </c>
      <c r="AP454" s="345">
        <f t="shared" si="157"/>
        <v>0</v>
      </c>
      <c r="AQ454" s="345">
        <f t="shared" si="157"/>
        <v>0</v>
      </c>
      <c r="AR454" s="345">
        <f t="shared" si="157"/>
        <v>0</v>
      </c>
      <c r="AS454" s="345">
        <f t="shared" si="157"/>
        <v>0</v>
      </c>
      <c r="AT454" s="345">
        <f t="shared" si="157"/>
        <v>0</v>
      </c>
      <c r="AU454" s="345">
        <f t="shared" si="157"/>
        <v>0</v>
      </c>
      <c r="AV454" s="345">
        <f t="shared" si="157"/>
        <v>0</v>
      </c>
      <c r="AW454" s="345">
        <f t="shared" si="157"/>
        <v>0</v>
      </c>
      <c r="AX454" s="345">
        <f t="shared" si="157"/>
        <v>0</v>
      </c>
      <c r="AY454" s="345">
        <f t="shared" si="157"/>
        <v>0</v>
      </c>
      <c r="AZ454" s="345">
        <f t="shared" si="157"/>
        <v>0</v>
      </c>
      <c r="BA454" s="248"/>
    </row>
    <row r="455" spans="1:53" s="234" customFormat="1" ht="15" hidden="1" outlineLevel="1">
      <c r="A455" s="418"/>
      <c r="B455" s="245"/>
      <c r="C455" s="256"/>
      <c r="D455" s="255"/>
      <c r="E455" s="255"/>
      <c r="F455" s="255"/>
      <c r="G455" s="255"/>
      <c r="H455" s="255"/>
      <c r="I455" s="255"/>
      <c r="J455" s="255"/>
      <c r="K455" s="255"/>
      <c r="L455" s="255"/>
      <c r="M455" s="255"/>
      <c r="N455" s="255"/>
      <c r="O455" s="255"/>
      <c r="P455" s="255"/>
      <c r="Q455" s="255"/>
      <c r="R455" s="255"/>
      <c r="S455" s="255"/>
      <c r="T455" s="255"/>
      <c r="U455" s="242"/>
      <c r="V455" s="255"/>
      <c r="W455" s="255"/>
      <c r="X455" s="255"/>
      <c r="Y455" s="255"/>
      <c r="Z455" s="255"/>
      <c r="AA455" s="255"/>
      <c r="AB455" s="255"/>
      <c r="AC455" s="255"/>
      <c r="AD455" s="255"/>
      <c r="AE455" s="255"/>
      <c r="AF455" s="255"/>
      <c r="AG455" s="255"/>
      <c r="AH455" s="255"/>
      <c r="AI455" s="255"/>
      <c r="AJ455" s="255"/>
      <c r="AK455" s="255"/>
      <c r="AL455" s="255"/>
      <c r="AM455" s="346"/>
      <c r="AN455" s="346"/>
      <c r="AO455" s="346"/>
      <c r="AP455" s="346"/>
      <c r="AQ455" s="346"/>
      <c r="AR455" s="346"/>
      <c r="AS455" s="346"/>
      <c r="AT455" s="346"/>
      <c r="AU455" s="346"/>
      <c r="AV455" s="346"/>
      <c r="AW455" s="346"/>
      <c r="AX455" s="346"/>
      <c r="AY455" s="346"/>
      <c r="AZ455" s="346"/>
      <c r="BA455" s="257"/>
    </row>
    <row r="456" spans="1:53" ht="15" hidden="1" outlineLevel="1">
      <c r="A456" s="418">
        <v>9</v>
      </c>
      <c r="B456" s="245" t="s">
        <v>333</v>
      </c>
      <c r="C456" s="242" t="s">
        <v>323</v>
      </c>
      <c r="D456" s="246"/>
      <c r="E456" s="246"/>
      <c r="F456" s="246"/>
      <c r="G456" s="246"/>
      <c r="H456" s="246"/>
      <c r="I456" s="246"/>
      <c r="J456" s="246"/>
      <c r="K456" s="246"/>
      <c r="L456" s="246"/>
      <c r="M456" s="246"/>
      <c r="N456" s="246"/>
      <c r="O456" s="246"/>
      <c r="P456" s="246"/>
      <c r="Q456" s="246"/>
      <c r="R456" s="246"/>
      <c r="S456" s="246"/>
      <c r="T456" s="246"/>
      <c r="U456" s="242"/>
      <c r="V456" s="246"/>
      <c r="W456" s="246"/>
      <c r="X456" s="246"/>
      <c r="Y456" s="246"/>
      <c r="Z456" s="246"/>
      <c r="AA456" s="246"/>
      <c r="AB456" s="246"/>
      <c r="AC456" s="246"/>
      <c r="AD456" s="246"/>
      <c r="AE456" s="246"/>
      <c r="AF456" s="246"/>
      <c r="AG456" s="246"/>
      <c r="AH456" s="246"/>
      <c r="AI456" s="246"/>
      <c r="AJ456" s="246"/>
      <c r="AK456" s="246"/>
      <c r="AL456" s="246"/>
      <c r="AM456" s="344"/>
      <c r="AN456" s="344"/>
      <c r="AO456" s="344"/>
      <c r="AP456" s="344"/>
      <c r="AQ456" s="344"/>
      <c r="AR456" s="344"/>
      <c r="AS456" s="344"/>
      <c r="AT456" s="344"/>
      <c r="AU456" s="344"/>
      <c r="AV456" s="344"/>
      <c r="AW456" s="344"/>
      <c r="AX456" s="344"/>
      <c r="AY456" s="344"/>
      <c r="AZ456" s="344"/>
      <c r="BA456" s="247">
        <f>SUM(AM456:AZ456)</f>
        <v>0</v>
      </c>
    </row>
    <row r="457" spans="1:53" ht="15" hidden="1" outlineLevel="1">
      <c r="B457" s="245" t="s">
        <v>433</v>
      </c>
      <c r="C457" s="242" t="s">
        <v>325</v>
      </c>
      <c r="D457" s="246"/>
      <c r="E457" s="246"/>
      <c r="F457" s="246"/>
      <c r="G457" s="246"/>
      <c r="H457" s="246"/>
      <c r="I457" s="246"/>
      <c r="J457" s="246"/>
      <c r="K457" s="246"/>
      <c r="L457" s="246"/>
      <c r="M457" s="246"/>
      <c r="N457" s="246"/>
      <c r="O457" s="246"/>
      <c r="P457" s="246"/>
      <c r="Q457" s="246"/>
      <c r="R457" s="246"/>
      <c r="S457" s="246"/>
      <c r="T457" s="246"/>
      <c r="U457" s="242"/>
      <c r="V457" s="246"/>
      <c r="W457" s="246"/>
      <c r="X457" s="246"/>
      <c r="Y457" s="246"/>
      <c r="Z457" s="246"/>
      <c r="AA457" s="246"/>
      <c r="AB457" s="246"/>
      <c r="AC457" s="246"/>
      <c r="AD457" s="246"/>
      <c r="AE457" s="246"/>
      <c r="AF457" s="246"/>
      <c r="AG457" s="246"/>
      <c r="AH457" s="246"/>
      <c r="AI457" s="246"/>
      <c r="AJ457" s="246"/>
      <c r="AK457" s="246"/>
      <c r="AL457" s="246"/>
      <c r="AM457" s="345">
        <f>AM456</f>
        <v>0</v>
      </c>
      <c r="AN457" s="345">
        <f>AN456</f>
        <v>0</v>
      </c>
      <c r="AO457" s="345">
        <f t="shared" ref="AO457:AZ457" si="158">AO456</f>
        <v>0</v>
      </c>
      <c r="AP457" s="345">
        <f t="shared" si="158"/>
        <v>0</v>
      </c>
      <c r="AQ457" s="345">
        <f t="shared" si="158"/>
        <v>0</v>
      </c>
      <c r="AR457" s="345">
        <f t="shared" si="158"/>
        <v>0</v>
      </c>
      <c r="AS457" s="345">
        <f t="shared" si="158"/>
        <v>0</v>
      </c>
      <c r="AT457" s="345">
        <f t="shared" si="158"/>
        <v>0</v>
      </c>
      <c r="AU457" s="345">
        <f t="shared" si="158"/>
        <v>0</v>
      </c>
      <c r="AV457" s="345">
        <f t="shared" si="158"/>
        <v>0</v>
      </c>
      <c r="AW457" s="345">
        <f t="shared" si="158"/>
        <v>0</v>
      </c>
      <c r="AX457" s="345">
        <f t="shared" si="158"/>
        <v>0</v>
      </c>
      <c r="AY457" s="345">
        <f t="shared" si="158"/>
        <v>0</v>
      </c>
      <c r="AZ457" s="345">
        <f t="shared" si="158"/>
        <v>0</v>
      </c>
      <c r="BA457" s="248"/>
    </row>
    <row r="458" spans="1:53" ht="15" hidden="1" outlineLevel="1">
      <c r="B458" s="258"/>
      <c r="C458" s="259"/>
      <c r="D458" s="242"/>
      <c r="E458" s="242"/>
      <c r="F458" s="242"/>
      <c r="G458" s="242"/>
      <c r="H458" s="242"/>
      <c r="I458" s="242"/>
      <c r="J458" s="242"/>
      <c r="K458" s="242"/>
      <c r="L458" s="242"/>
      <c r="M458" s="242"/>
      <c r="N458" s="242"/>
      <c r="O458" s="242"/>
      <c r="P458" s="242"/>
      <c r="Q458" s="242"/>
      <c r="R458" s="242"/>
      <c r="S458" s="242"/>
      <c r="T458" s="242"/>
      <c r="U458" s="242"/>
      <c r="V458" s="242"/>
      <c r="W458" s="242"/>
      <c r="X458" s="242"/>
      <c r="Y458" s="242"/>
      <c r="Z458" s="242"/>
      <c r="AA458" s="242"/>
      <c r="AB458" s="242"/>
      <c r="AC458" s="242"/>
      <c r="AD458" s="242"/>
      <c r="AE458" s="242"/>
      <c r="AF458" s="242"/>
      <c r="AG458" s="242"/>
      <c r="AH458" s="242"/>
      <c r="AI458" s="242"/>
      <c r="AJ458" s="242"/>
      <c r="AK458" s="242"/>
      <c r="AL458" s="242"/>
      <c r="AM458" s="346"/>
      <c r="AN458" s="346"/>
      <c r="AO458" s="346"/>
      <c r="AP458" s="346"/>
      <c r="AQ458" s="346"/>
      <c r="AR458" s="346"/>
      <c r="AS458" s="346"/>
      <c r="AT458" s="346"/>
      <c r="AU458" s="346"/>
      <c r="AV458" s="346"/>
      <c r="AW458" s="346"/>
      <c r="AX458" s="346"/>
      <c r="AY458" s="346"/>
      <c r="AZ458" s="346"/>
      <c r="BA458" s="257"/>
    </row>
    <row r="459" spans="1:53" ht="15.6" hidden="1" outlineLevel="1">
      <c r="A459" s="419"/>
      <c r="B459" s="239" t="s">
        <v>334</v>
      </c>
      <c r="C459" s="240"/>
      <c r="D459" s="240"/>
      <c r="E459" s="240"/>
      <c r="F459" s="240"/>
      <c r="G459" s="240"/>
      <c r="H459" s="240"/>
      <c r="I459" s="240"/>
      <c r="J459" s="240"/>
      <c r="K459" s="240"/>
      <c r="L459" s="240"/>
      <c r="M459" s="240"/>
      <c r="N459" s="240"/>
      <c r="O459" s="240"/>
      <c r="P459" s="240"/>
      <c r="Q459" s="240"/>
      <c r="R459" s="240"/>
      <c r="S459" s="240"/>
      <c r="T459" s="240"/>
      <c r="U459" s="242"/>
      <c r="V459" s="240"/>
      <c r="W459" s="240"/>
      <c r="X459" s="240"/>
      <c r="Y459" s="240"/>
      <c r="Z459" s="240"/>
      <c r="AA459" s="240"/>
      <c r="AB459" s="240"/>
      <c r="AC459" s="240"/>
      <c r="AD459" s="240"/>
      <c r="AE459" s="240"/>
      <c r="AF459" s="240"/>
      <c r="AG459" s="240"/>
      <c r="AH459" s="240"/>
      <c r="AI459" s="240"/>
      <c r="AJ459" s="240"/>
      <c r="AK459" s="240"/>
      <c r="AL459" s="240"/>
      <c r="AM459" s="348"/>
      <c r="AN459" s="348"/>
      <c r="AO459" s="348"/>
      <c r="AP459" s="348"/>
      <c r="AQ459" s="348"/>
      <c r="AR459" s="348"/>
      <c r="AS459" s="348"/>
      <c r="AT459" s="348"/>
      <c r="AU459" s="348"/>
      <c r="AV459" s="348"/>
      <c r="AW459" s="348"/>
      <c r="AX459" s="348"/>
      <c r="AY459" s="348"/>
      <c r="AZ459" s="348"/>
      <c r="BA459" s="243"/>
    </row>
    <row r="460" spans="1:53" ht="15" hidden="1" outlineLevel="1">
      <c r="A460" s="418">
        <v>10</v>
      </c>
      <c r="B460" s="260" t="s">
        <v>335</v>
      </c>
      <c r="C460" s="242" t="s">
        <v>323</v>
      </c>
      <c r="D460" s="246"/>
      <c r="E460" s="246"/>
      <c r="F460" s="246"/>
      <c r="G460" s="246"/>
      <c r="H460" s="246"/>
      <c r="I460" s="246"/>
      <c r="J460" s="246"/>
      <c r="K460" s="246"/>
      <c r="L460" s="246"/>
      <c r="M460" s="246"/>
      <c r="N460" s="246"/>
      <c r="O460" s="246"/>
      <c r="P460" s="246"/>
      <c r="Q460" s="246"/>
      <c r="R460" s="246"/>
      <c r="S460" s="246"/>
      <c r="T460" s="246"/>
      <c r="U460" s="246">
        <v>12</v>
      </c>
      <c r="V460" s="246"/>
      <c r="W460" s="246"/>
      <c r="X460" s="246"/>
      <c r="Y460" s="246"/>
      <c r="Z460" s="246"/>
      <c r="AA460" s="246"/>
      <c r="AB460" s="246"/>
      <c r="AC460" s="246"/>
      <c r="AD460" s="246"/>
      <c r="AE460" s="246"/>
      <c r="AF460" s="246"/>
      <c r="AG460" s="246"/>
      <c r="AH460" s="246"/>
      <c r="AI460" s="246"/>
      <c r="AJ460" s="246"/>
      <c r="AK460" s="246"/>
      <c r="AL460" s="246"/>
      <c r="AM460" s="349"/>
      <c r="AN460" s="387"/>
      <c r="AO460" s="387"/>
      <c r="AP460" s="387"/>
      <c r="AQ460" s="349"/>
      <c r="AR460" s="349"/>
      <c r="AS460" s="349"/>
      <c r="AT460" s="349"/>
      <c r="AU460" s="349"/>
      <c r="AV460" s="349"/>
      <c r="AW460" s="349"/>
      <c r="AX460" s="349"/>
      <c r="AY460" s="349"/>
      <c r="AZ460" s="349"/>
      <c r="BA460" s="247">
        <f>SUM(AM460:AZ460)</f>
        <v>0</v>
      </c>
    </row>
    <row r="461" spans="1:53" ht="15" hidden="1" outlineLevel="1">
      <c r="B461" s="245" t="s">
        <v>433</v>
      </c>
      <c r="C461" s="242" t="s">
        <v>325</v>
      </c>
      <c r="D461" s="246"/>
      <c r="E461" s="246"/>
      <c r="F461" s="246"/>
      <c r="G461" s="246"/>
      <c r="H461" s="246"/>
      <c r="I461" s="246"/>
      <c r="J461" s="246"/>
      <c r="K461" s="246"/>
      <c r="L461" s="246"/>
      <c r="M461" s="246"/>
      <c r="N461" s="246"/>
      <c r="O461" s="246"/>
      <c r="P461" s="246"/>
      <c r="Q461" s="246"/>
      <c r="R461" s="246"/>
      <c r="S461" s="246"/>
      <c r="T461" s="246"/>
      <c r="U461" s="246">
        <f>U460</f>
        <v>12</v>
      </c>
      <c r="V461" s="246"/>
      <c r="W461" s="246"/>
      <c r="X461" s="246"/>
      <c r="Y461" s="246"/>
      <c r="Z461" s="246"/>
      <c r="AA461" s="246"/>
      <c r="AB461" s="246"/>
      <c r="AC461" s="246"/>
      <c r="AD461" s="246"/>
      <c r="AE461" s="246"/>
      <c r="AF461" s="246"/>
      <c r="AG461" s="246"/>
      <c r="AH461" s="246"/>
      <c r="AI461" s="246"/>
      <c r="AJ461" s="246"/>
      <c r="AK461" s="246"/>
      <c r="AL461" s="246"/>
      <c r="AM461" s="345">
        <f>AM460</f>
        <v>0</v>
      </c>
      <c r="AN461" s="345">
        <f>AN460</f>
        <v>0</v>
      </c>
      <c r="AO461" s="345">
        <f t="shared" ref="AO461:AZ461" si="159">AO460</f>
        <v>0</v>
      </c>
      <c r="AP461" s="345">
        <f t="shared" si="159"/>
        <v>0</v>
      </c>
      <c r="AQ461" s="345">
        <f t="shared" si="159"/>
        <v>0</v>
      </c>
      <c r="AR461" s="345">
        <f t="shared" si="159"/>
        <v>0</v>
      </c>
      <c r="AS461" s="345">
        <f t="shared" si="159"/>
        <v>0</v>
      </c>
      <c r="AT461" s="345">
        <f t="shared" si="159"/>
        <v>0</v>
      </c>
      <c r="AU461" s="345">
        <f t="shared" si="159"/>
        <v>0</v>
      </c>
      <c r="AV461" s="345">
        <f t="shared" si="159"/>
        <v>0</v>
      </c>
      <c r="AW461" s="345">
        <f t="shared" si="159"/>
        <v>0</v>
      </c>
      <c r="AX461" s="345">
        <f t="shared" si="159"/>
        <v>0</v>
      </c>
      <c r="AY461" s="345">
        <f t="shared" si="159"/>
        <v>0</v>
      </c>
      <c r="AZ461" s="345">
        <f t="shared" si="159"/>
        <v>0</v>
      </c>
      <c r="BA461" s="261"/>
    </row>
    <row r="462" spans="1:53" ht="15" hidden="1" outlineLevel="1">
      <c r="B462" s="260"/>
      <c r="C462" s="262"/>
      <c r="D462" s="242"/>
      <c r="E462" s="242"/>
      <c r="F462" s="242"/>
      <c r="G462" s="242"/>
      <c r="H462" s="242"/>
      <c r="I462" s="242"/>
      <c r="J462" s="242"/>
      <c r="K462" s="242"/>
      <c r="L462" s="242"/>
      <c r="M462" s="242"/>
      <c r="N462" s="242"/>
      <c r="O462" s="242"/>
      <c r="P462" s="242"/>
      <c r="Q462" s="242"/>
      <c r="R462" s="242"/>
      <c r="S462" s="242"/>
      <c r="T462" s="242"/>
      <c r="U462" s="242"/>
      <c r="V462" s="242"/>
      <c r="W462" s="242"/>
      <c r="X462" s="242"/>
      <c r="Y462" s="242"/>
      <c r="Z462" s="242"/>
      <c r="AA462" s="242"/>
      <c r="AB462" s="242"/>
      <c r="AC462" s="242"/>
      <c r="AD462" s="242"/>
      <c r="AE462" s="242"/>
      <c r="AF462" s="242"/>
      <c r="AG462" s="242"/>
      <c r="AH462" s="242"/>
      <c r="AI462" s="242"/>
      <c r="AJ462" s="242"/>
      <c r="AK462" s="242"/>
      <c r="AL462" s="242"/>
      <c r="AM462" s="350"/>
      <c r="AN462" s="350"/>
      <c r="AO462" s="350"/>
      <c r="AP462" s="350"/>
      <c r="AQ462" s="350"/>
      <c r="AR462" s="350"/>
      <c r="AS462" s="350"/>
      <c r="AT462" s="350"/>
      <c r="AU462" s="350"/>
      <c r="AV462" s="350"/>
      <c r="AW462" s="350"/>
      <c r="AX462" s="350"/>
      <c r="AY462" s="350"/>
      <c r="AZ462" s="350"/>
      <c r="BA462" s="263"/>
    </row>
    <row r="463" spans="1:53" ht="15" hidden="1" outlineLevel="1">
      <c r="A463" s="418">
        <v>11</v>
      </c>
      <c r="B463" s="264" t="s">
        <v>336</v>
      </c>
      <c r="C463" s="242" t="s">
        <v>323</v>
      </c>
      <c r="D463" s="246"/>
      <c r="E463" s="246"/>
      <c r="F463" s="246"/>
      <c r="G463" s="246"/>
      <c r="H463" s="246"/>
      <c r="I463" s="246"/>
      <c r="J463" s="246"/>
      <c r="K463" s="246"/>
      <c r="L463" s="246"/>
      <c r="M463" s="246"/>
      <c r="N463" s="246"/>
      <c r="O463" s="246"/>
      <c r="P463" s="246"/>
      <c r="Q463" s="246"/>
      <c r="R463" s="246"/>
      <c r="S463" s="246"/>
      <c r="T463" s="246"/>
      <c r="U463" s="246">
        <v>12</v>
      </c>
      <c r="V463" s="246"/>
      <c r="W463" s="246"/>
      <c r="X463" s="246"/>
      <c r="Y463" s="246"/>
      <c r="Z463" s="246"/>
      <c r="AA463" s="246"/>
      <c r="AB463" s="246"/>
      <c r="AC463" s="246"/>
      <c r="AD463" s="246"/>
      <c r="AE463" s="246"/>
      <c r="AF463" s="246"/>
      <c r="AG463" s="246"/>
      <c r="AH463" s="246"/>
      <c r="AI463" s="246"/>
      <c r="AJ463" s="246"/>
      <c r="AK463" s="246"/>
      <c r="AL463" s="246"/>
      <c r="AM463" s="349"/>
      <c r="AN463" s="387"/>
      <c r="AO463" s="349"/>
      <c r="AP463" s="349"/>
      <c r="AQ463" s="349"/>
      <c r="AR463" s="349"/>
      <c r="AS463" s="349"/>
      <c r="AT463" s="349"/>
      <c r="AU463" s="349"/>
      <c r="AV463" s="349"/>
      <c r="AW463" s="349"/>
      <c r="AX463" s="349"/>
      <c r="AY463" s="349"/>
      <c r="AZ463" s="349"/>
      <c r="BA463" s="247">
        <f>SUM(AM463:AZ463)</f>
        <v>0</v>
      </c>
    </row>
    <row r="464" spans="1:53" ht="15" hidden="1" outlineLevel="1">
      <c r="B464" s="245" t="s">
        <v>433</v>
      </c>
      <c r="C464" s="242" t="s">
        <v>325</v>
      </c>
      <c r="D464" s="246"/>
      <c r="E464" s="246"/>
      <c r="F464" s="246"/>
      <c r="G464" s="246"/>
      <c r="H464" s="246"/>
      <c r="I464" s="246"/>
      <c r="J464" s="246"/>
      <c r="K464" s="246"/>
      <c r="L464" s="246"/>
      <c r="M464" s="246"/>
      <c r="N464" s="246"/>
      <c r="O464" s="246"/>
      <c r="P464" s="246"/>
      <c r="Q464" s="246"/>
      <c r="R464" s="246"/>
      <c r="S464" s="246"/>
      <c r="T464" s="246"/>
      <c r="U464" s="246">
        <f>U463</f>
        <v>12</v>
      </c>
      <c r="V464" s="246"/>
      <c r="W464" s="246"/>
      <c r="X464" s="246"/>
      <c r="Y464" s="246"/>
      <c r="Z464" s="246"/>
      <c r="AA464" s="246"/>
      <c r="AB464" s="246"/>
      <c r="AC464" s="246"/>
      <c r="AD464" s="246"/>
      <c r="AE464" s="246"/>
      <c r="AF464" s="246"/>
      <c r="AG464" s="246"/>
      <c r="AH464" s="246"/>
      <c r="AI464" s="246"/>
      <c r="AJ464" s="246"/>
      <c r="AK464" s="246"/>
      <c r="AL464" s="246"/>
      <c r="AM464" s="345">
        <f>AM463</f>
        <v>0</v>
      </c>
      <c r="AN464" s="345">
        <f>AN463</f>
        <v>0</v>
      </c>
      <c r="AO464" s="345">
        <f t="shared" ref="AO464:AZ464" si="160">AO463</f>
        <v>0</v>
      </c>
      <c r="AP464" s="345">
        <f t="shared" si="160"/>
        <v>0</v>
      </c>
      <c r="AQ464" s="345">
        <f t="shared" si="160"/>
        <v>0</v>
      </c>
      <c r="AR464" s="345">
        <f t="shared" si="160"/>
        <v>0</v>
      </c>
      <c r="AS464" s="345">
        <f t="shared" si="160"/>
        <v>0</v>
      </c>
      <c r="AT464" s="345">
        <f t="shared" si="160"/>
        <v>0</v>
      </c>
      <c r="AU464" s="345">
        <f t="shared" si="160"/>
        <v>0</v>
      </c>
      <c r="AV464" s="345">
        <f t="shared" si="160"/>
        <v>0</v>
      </c>
      <c r="AW464" s="345">
        <f t="shared" si="160"/>
        <v>0</v>
      </c>
      <c r="AX464" s="345">
        <f t="shared" si="160"/>
        <v>0</v>
      </c>
      <c r="AY464" s="345">
        <f t="shared" si="160"/>
        <v>0</v>
      </c>
      <c r="AZ464" s="345">
        <f t="shared" si="160"/>
        <v>0</v>
      </c>
      <c r="BA464" s="261"/>
    </row>
    <row r="465" spans="1:53" ht="15" hidden="1" outlineLevel="1">
      <c r="B465" s="264"/>
      <c r="C465" s="262"/>
      <c r="D465" s="242"/>
      <c r="E465" s="242"/>
      <c r="F465" s="242"/>
      <c r="G465" s="242"/>
      <c r="H465" s="242"/>
      <c r="I465" s="242"/>
      <c r="J465" s="242"/>
      <c r="K465" s="242"/>
      <c r="L465" s="242"/>
      <c r="M465" s="242"/>
      <c r="N465" s="242"/>
      <c r="O465" s="242"/>
      <c r="P465" s="242"/>
      <c r="Q465" s="242"/>
      <c r="R465" s="242"/>
      <c r="S465" s="242"/>
      <c r="T465" s="242"/>
      <c r="U465" s="242"/>
      <c r="V465" s="242"/>
      <c r="W465" s="242"/>
      <c r="X465" s="242"/>
      <c r="Y465" s="242"/>
      <c r="Z465" s="242"/>
      <c r="AA465" s="242"/>
      <c r="AB465" s="242"/>
      <c r="AC465" s="242"/>
      <c r="AD465" s="242"/>
      <c r="AE465" s="242"/>
      <c r="AF465" s="242"/>
      <c r="AG465" s="242"/>
      <c r="AH465" s="242"/>
      <c r="AI465" s="242"/>
      <c r="AJ465" s="242"/>
      <c r="AK465" s="242"/>
      <c r="AL465" s="242"/>
      <c r="AM465" s="350"/>
      <c r="AN465" s="351"/>
      <c r="AO465" s="350"/>
      <c r="AP465" s="350"/>
      <c r="AQ465" s="350"/>
      <c r="AR465" s="350"/>
      <c r="AS465" s="350"/>
      <c r="AT465" s="350"/>
      <c r="AU465" s="350"/>
      <c r="AV465" s="350"/>
      <c r="AW465" s="350"/>
      <c r="AX465" s="350"/>
      <c r="AY465" s="350"/>
      <c r="AZ465" s="350"/>
      <c r="BA465" s="263"/>
    </row>
    <row r="466" spans="1:53" ht="15" hidden="1" outlineLevel="1">
      <c r="A466" s="418">
        <v>12</v>
      </c>
      <c r="B466" s="264" t="s">
        <v>337</v>
      </c>
      <c r="C466" s="242" t="s">
        <v>323</v>
      </c>
      <c r="D466" s="246"/>
      <c r="E466" s="246"/>
      <c r="F466" s="246"/>
      <c r="G466" s="246"/>
      <c r="H466" s="246"/>
      <c r="I466" s="246"/>
      <c r="J466" s="246"/>
      <c r="K466" s="246"/>
      <c r="L466" s="246"/>
      <c r="M466" s="246"/>
      <c r="N466" s="246"/>
      <c r="O466" s="246"/>
      <c r="P466" s="246"/>
      <c r="Q466" s="246"/>
      <c r="R466" s="246"/>
      <c r="S466" s="246"/>
      <c r="T466" s="246"/>
      <c r="U466" s="246">
        <v>3</v>
      </c>
      <c r="V466" s="246"/>
      <c r="W466" s="246"/>
      <c r="X466" s="246"/>
      <c r="Y466" s="246"/>
      <c r="Z466" s="246"/>
      <c r="AA466" s="246"/>
      <c r="AB466" s="246"/>
      <c r="AC466" s="246"/>
      <c r="AD466" s="246"/>
      <c r="AE466" s="246"/>
      <c r="AF466" s="246"/>
      <c r="AG466" s="246"/>
      <c r="AH466" s="246"/>
      <c r="AI466" s="246"/>
      <c r="AJ466" s="246"/>
      <c r="AK466" s="246"/>
      <c r="AL466" s="246"/>
      <c r="AM466" s="349"/>
      <c r="AN466" s="349"/>
      <c r="AO466" s="387"/>
      <c r="AP466" s="349"/>
      <c r="AQ466" s="349"/>
      <c r="AR466" s="349"/>
      <c r="AS466" s="349"/>
      <c r="AT466" s="349"/>
      <c r="AU466" s="349"/>
      <c r="AV466" s="349"/>
      <c r="AW466" s="349"/>
      <c r="AX466" s="349"/>
      <c r="AY466" s="349"/>
      <c r="AZ466" s="349"/>
      <c r="BA466" s="247">
        <f>SUM(AM466:AZ466)</f>
        <v>0</v>
      </c>
    </row>
    <row r="467" spans="1:53" ht="15" hidden="1" outlineLevel="1">
      <c r="B467" s="245" t="s">
        <v>433</v>
      </c>
      <c r="C467" s="242" t="s">
        <v>325</v>
      </c>
      <c r="D467" s="246"/>
      <c r="E467" s="246"/>
      <c r="F467" s="246"/>
      <c r="G467" s="246"/>
      <c r="H467" s="246"/>
      <c r="I467" s="246"/>
      <c r="J467" s="246"/>
      <c r="K467" s="246"/>
      <c r="L467" s="246"/>
      <c r="M467" s="246"/>
      <c r="N467" s="246"/>
      <c r="O467" s="246"/>
      <c r="P467" s="246"/>
      <c r="Q467" s="246"/>
      <c r="R467" s="246"/>
      <c r="S467" s="246"/>
      <c r="T467" s="246"/>
      <c r="U467" s="246">
        <f>U466</f>
        <v>3</v>
      </c>
      <c r="V467" s="246"/>
      <c r="W467" s="246"/>
      <c r="X467" s="246"/>
      <c r="Y467" s="246"/>
      <c r="Z467" s="246"/>
      <c r="AA467" s="246"/>
      <c r="AB467" s="246"/>
      <c r="AC467" s="246"/>
      <c r="AD467" s="246"/>
      <c r="AE467" s="246"/>
      <c r="AF467" s="246"/>
      <c r="AG467" s="246"/>
      <c r="AH467" s="246"/>
      <c r="AI467" s="246"/>
      <c r="AJ467" s="246"/>
      <c r="AK467" s="246"/>
      <c r="AL467" s="246"/>
      <c r="AM467" s="345">
        <f>AM466</f>
        <v>0</v>
      </c>
      <c r="AN467" s="345">
        <f>AN466</f>
        <v>0</v>
      </c>
      <c r="AO467" s="345">
        <f>AO466</f>
        <v>0</v>
      </c>
      <c r="AP467" s="345">
        <f t="shared" ref="AP467:AZ467" si="161">AP466</f>
        <v>0</v>
      </c>
      <c r="AQ467" s="345">
        <f t="shared" si="161"/>
        <v>0</v>
      </c>
      <c r="AR467" s="345">
        <f t="shared" si="161"/>
        <v>0</v>
      </c>
      <c r="AS467" s="345">
        <f t="shared" si="161"/>
        <v>0</v>
      </c>
      <c r="AT467" s="345">
        <f t="shared" si="161"/>
        <v>0</v>
      </c>
      <c r="AU467" s="345">
        <f t="shared" si="161"/>
        <v>0</v>
      </c>
      <c r="AV467" s="345">
        <f t="shared" si="161"/>
        <v>0</v>
      </c>
      <c r="AW467" s="345">
        <f t="shared" si="161"/>
        <v>0</v>
      </c>
      <c r="AX467" s="345">
        <f t="shared" si="161"/>
        <v>0</v>
      </c>
      <c r="AY467" s="345">
        <f t="shared" si="161"/>
        <v>0</v>
      </c>
      <c r="AZ467" s="345">
        <f t="shared" si="161"/>
        <v>0</v>
      </c>
      <c r="BA467" s="261"/>
    </row>
    <row r="468" spans="1:53" ht="15" hidden="1" outlineLevel="1">
      <c r="B468" s="264"/>
      <c r="C468" s="262"/>
      <c r="D468" s="266"/>
      <c r="E468" s="266"/>
      <c r="F468" s="266"/>
      <c r="G468" s="266"/>
      <c r="H468" s="266"/>
      <c r="I468" s="266"/>
      <c r="J468" s="266"/>
      <c r="K468" s="266"/>
      <c r="L468" s="266"/>
      <c r="M468" s="266"/>
      <c r="N468" s="266"/>
      <c r="O468" s="266"/>
      <c r="P468" s="266"/>
      <c r="Q468" s="266"/>
      <c r="R468" s="266"/>
      <c r="S468" s="266"/>
      <c r="T468" s="266"/>
      <c r="U468" s="242"/>
      <c r="V468" s="266"/>
      <c r="W468" s="266"/>
      <c r="X468" s="266"/>
      <c r="Y468" s="266"/>
      <c r="Z468" s="266"/>
      <c r="AA468" s="266"/>
      <c r="AB468" s="266"/>
      <c r="AC468" s="266"/>
      <c r="AD468" s="266"/>
      <c r="AE468" s="266"/>
      <c r="AF468" s="266"/>
      <c r="AG468" s="266"/>
      <c r="AH468" s="266"/>
      <c r="AI468" s="266"/>
      <c r="AJ468" s="266"/>
      <c r="AK468" s="266"/>
      <c r="AL468" s="266"/>
      <c r="AM468" s="350"/>
      <c r="AN468" s="351"/>
      <c r="AO468" s="350"/>
      <c r="AP468" s="350"/>
      <c r="AQ468" s="350"/>
      <c r="AR468" s="350"/>
      <c r="AS468" s="350"/>
      <c r="AT468" s="350"/>
      <c r="AU468" s="350"/>
      <c r="AV468" s="350"/>
      <c r="AW468" s="350"/>
      <c r="AX468" s="350"/>
      <c r="AY468" s="350"/>
      <c r="AZ468" s="350"/>
      <c r="BA468" s="263"/>
    </row>
    <row r="469" spans="1:53" ht="15" hidden="1" outlineLevel="1">
      <c r="A469" s="418">
        <v>13</v>
      </c>
      <c r="B469" s="264" t="s">
        <v>338</v>
      </c>
      <c r="C469" s="242" t="s">
        <v>323</v>
      </c>
      <c r="D469" s="246"/>
      <c r="E469" s="246"/>
      <c r="F469" s="246"/>
      <c r="G469" s="246"/>
      <c r="H469" s="246"/>
      <c r="I469" s="246"/>
      <c r="J469" s="246"/>
      <c r="K469" s="246"/>
      <c r="L469" s="246"/>
      <c r="M469" s="246"/>
      <c r="N469" s="246"/>
      <c r="O469" s="246"/>
      <c r="P469" s="246"/>
      <c r="Q469" s="246"/>
      <c r="R469" s="246"/>
      <c r="S469" s="246"/>
      <c r="T469" s="246"/>
      <c r="U469" s="246">
        <v>12</v>
      </c>
      <c r="V469" s="246"/>
      <c r="W469" s="246"/>
      <c r="X469" s="246"/>
      <c r="Y469" s="246"/>
      <c r="Z469" s="246"/>
      <c r="AA469" s="246"/>
      <c r="AB469" s="246"/>
      <c r="AC469" s="246"/>
      <c r="AD469" s="246"/>
      <c r="AE469" s="246"/>
      <c r="AF469" s="246"/>
      <c r="AG469" s="246"/>
      <c r="AH469" s="246"/>
      <c r="AI469" s="246"/>
      <c r="AJ469" s="246"/>
      <c r="AK469" s="246"/>
      <c r="AL469" s="246"/>
      <c r="AM469" s="349"/>
      <c r="AN469" s="349"/>
      <c r="AO469" s="349"/>
      <c r="AP469" s="349"/>
      <c r="AQ469" s="349"/>
      <c r="AR469" s="349"/>
      <c r="AS469" s="349"/>
      <c r="AT469" s="349"/>
      <c r="AU469" s="349"/>
      <c r="AV469" s="349"/>
      <c r="AW469" s="349"/>
      <c r="AX469" s="349"/>
      <c r="AY469" s="349"/>
      <c r="AZ469" s="349"/>
      <c r="BA469" s="247">
        <f>SUM(AM469:AZ469)</f>
        <v>0</v>
      </c>
    </row>
    <row r="470" spans="1:53" ht="15" hidden="1" outlineLevel="1">
      <c r="B470" s="245" t="s">
        <v>433</v>
      </c>
      <c r="C470" s="242" t="s">
        <v>325</v>
      </c>
      <c r="D470" s="246"/>
      <c r="E470" s="246"/>
      <c r="F470" s="246"/>
      <c r="G470" s="246"/>
      <c r="H470" s="246"/>
      <c r="I470" s="246"/>
      <c r="J470" s="246"/>
      <c r="K470" s="246"/>
      <c r="L470" s="246"/>
      <c r="M470" s="246"/>
      <c r="N470" s="246"/>
      <c r="O470" s="246"/>
      <c r="P470" s="246"/>
      <c r="Q470" s="246"/>
      <c r="R470" s="246"/>
      <c r="S470" s="246"/>
      <c r="T470" s="246"/>
      <c r="U470" s="246">
        <f>U469</f>
        <v>12</v>
      </c>
      <c r="V470" s="246"/>
      <c r="W470" s="246"/>
      <c r="X470" s="246"/>
      <c r="Y470" s="246"/>
      <c r="Z470" s="246"/>
      <c r="AA470" s="246"/>
      <c r="AB470" s="246"/>
      <c r="AC470" s="246"/>
      <c r="AD470" s="246"/>
      <c r="AE470" s="246"/>
      <c r="AF470" s="246"/>
      <c r="AG470" s="246"/>
      <c r="AH470" s="246"/>
      <c r="AI470" s="246"/>
      <c r="AJ470" s="246"/>
      <c r="AK470" s="246"/>
      <c r="AL470" s="246"/>
      <c r="AM470" s="345">
        <f>AM469</f>
        <v>0</v>
      </c>
      <c r="AN470" s="345">
        <f>AN469</f>
        <v>0</v>
      </c>
      <c r="AO470" s="345">
        <f>AO469</f>
        <v>0</v>
      </c>
      <c r="AP470" s="345">
        <f t="shared" ref="AP470:AZ470" si="162">AP469</f>
        <v>0</v>
      </c>
      <c r="AQ470" s="345">
        <f t="shared" si="162"/>
        <v>0</v>
      </c>
      <c r="AR470" s="345">
        <f t="shared" si="162"/>
        <v>0</v>
      </c>
      <c r="AS470" s="345">
        <f t="shared" si="162"/>
        <v>0</v>
      </c>
      <c r="AT470" s="345">
        <f t="shared" si="162"/>
        <v>0</v>
      </c>
      <c r="AU470" s="345">
        <f t="shared" si="162"/>
        <v>0</v>
      </c>
      <c r="AV470" s="345">
        <f t="shared" si="162"/>
        <v>0</v>
      </c>
      <c r="AW470" s="345">
        <f t="shared" si="162"/>
        <v>0</v>
      </c>
      <c r="AX470" s="345">
        <f t="shared" si="162"/>
        <v>0</v>
      </c>
      <c r="AY470" s="345">
        <f t="shared" si="162"/>
        <v>0</v>
      </c>
      <c r="AZ470" s="345">
        <f t="shared" si="162"/>
        <v>0</v>
      </c>
      <c r="BA470" s="261"/>
    </row>
    <row r="471" spans="1:53" ht="15" hidden="1" outlineLevel="1">
      <c r="B471" s="264"/>
      <c r="C471" s="262"/>
      <c r="D471" s="266"/>
      <c r="E471" s="266"/>
      <c r="F471" s="266"/>
      <c r="G471" s="266"/>
      <c r="H471" s="266"/>
      <c r="I471" s="266"/>
      <c r="J471" s="266"/>
      <c r="K471" s="266"/>
      <c r="L471" s="266"/>
      <c r="M471" s="266"/>
      <c r="N471" s="266"/>
      <c r="O471" s="266"/>
      <c r="P471" s="266"/>
      <c r="Q471" s="266"/>
      <c r="R471" s="266"/>
      <c r="S471" s="266"/>
      <c r="T471" s="266"/>
      <c r="U471" s="242"/>
      <c r="V471" s="266"/>
      <c r="W471" s="266"/>
      <c r="X471" s="266"/>
      <c r="Y471" s="266"/>
      <c r="Z471" s="266"/>
      <c r="AA471" s="266"/>
      <c r="AB471" s="266"/>
      <c r="AC471" s="266"/>
      <c r="AD471" s="266"/>
      <c r="AE471" s="266"/>
      <c r="AF471" s="266"/>
      <c r="AG471" s="266"/>
      <c r="AH471" s="266"/>
      <c r="AI471" s="266"/>
      <c r="AJ471" s="266"/>
      <c r="AK471" s="266"/>
      <c r="AL471" s="266"/>
      <c r="AM471" s="350"/>
      <c r="AN471" s="350"/>
      <c r="AO471" s="350"/>
      <c r="AP471" s="350"/>
      <c r="AQ471" s="350"/>
      <c r="AR471" s="350"/>
      <c r="AS471" s="350"/>
      <c r="AT471" s="350"/>
      <c r="AU471" s="350"/>
      <c r="AV471" s="350"/>
      <c r="AW471" s="350"/>
      <c r="AX471" s="350"/>
      <c r="AY471" s="350"/>
      <c r="AZ471" s="350"/>
      <c r="BA471" s="263"/>
    </row>
    <row r="472" spans="1:53" ht="15" hidden="1" outlineLevel="1">
      <c r="A472" s="418">
        <v>14</v>
      </c>
      <c r="B472" s="264" t="s">
        <v>339</v>
      </c>
      <c r="C472" s="242" t="s">
        <v>323</v>
      </c>
      <c r="D472" s="246"/>
      <c r="E472" s="246"/>
      <c r="F472" s="246"/>
      <c r="G472" s="246"/>
      <c r="H472" s="246"/>
      <c r="I472" s="246"/>
      <c r="J472" s="246"/>
      <c r="K472" s="246"/>
      <c r="L472" s="246"/>
      <c r="M472" s="246"/>
      <c r="N472" s="246"/>
      <c r="O472" s="246"/>
      <c r="P472" s="246"/>
      <c r="Q472" s="246"/>
      <c r="R472" s="246"/>
      <c r="S472" s="246"/>
      <c r="T472" s="246"/>
      <c r="U472" s="246">
        <v>12</v>
      </c>
      <c r="V472" s="246"/>
      <c r="W472" s="246"/>
      <c r="X472" s="246"/>
      <c r="Y472" s="246"/>
      <c r="Z472" s="246"/>
      <c r="AA472" s="246"/>
      <c r="AB472" s="246"/>
      <c r="AC472" s="246"/>
      <c r="AD472" s="246"/>
      <c r="AE472" s="246"/>
      <c r="AF472" s="246"/>
      <c r="AG472" s="246"/>
      <c r="AH472" s="246"/>
      <c r="AI472" s="246"/>
      <c r="AJ472" s="246"/>
      <c r="AK472" s="246"/>
      <c r="AL472" s="246"/>
      <c r="AM472" s="349"/>
      <c r="AN472" s="349"/>
      <c r="AO472" s="387"/>
      <c r="AP472" s="349"/>
      <c r="AQ472" s="349"/>
      <c r="AR472" s="349"/>
      <c r="AS472" s="349"/>
      <c r="AT472" s="349"/>
      <c r="AU472" s="349"/>
      <c r="AV472" s="349"/>
      <c r="AW472" s="349"/>
      <c r="AX472" s="349"/>
      <c r="AY472" s="349"/>
      <c r="AZ472" s="349"/>
      <c r="BA472" s="247">
        <f>SUM(AM472:AZ472)</f>
        <v>0</v>
      </c>
    </row>
    <row r="473" spans="1:53" ht="15" hidden="1" outlineLevel="1">
      <c r="B473" s="245" t="s">
        <v>433</v>
      </c>
      <c r="C473" s="242" t="s">
        <v>325</v>
      </c>
      <c r="D473" s="246"/>
      <c r="E473" s="246"/>
      <c r="F473" s="246"/>
      <c r="G473" s="246"/>
      <c r="H473" s="246"/>
      <c r="I473" s="246"/>
      <c r="J473" s="246"/>
      <c r="K473" s="246"/>
      <c r="L473" s="246"/>
      <c r="M473" s="246"/>
      <c r="N473" s="246"/>
      <c r="O473" s="246"/>
      <c r="P473" s="246"/>
      <c r="Q473" s="246"/>
      <c r="R473" s="246"/>
      <c r="S473" s="246"/>
      <c r="T473" s="246"/>
      <c r="U473" s="246">
        <f>U472</f>
        <v>12</v>
      </c>
      <c r="V473" s="246"/>
      <c r="W473" s="246"/>
      <c r="X473" s="246"/>
      <c r="Y473" s="246"/>
      <c r="Z473" s="246"/>
      <c r="AA473" s="246"/>
      <c r="AB473" s="246"/>
      <c r="AC473" s="246"/>
      <c r="AD473" s="246"/>
      <c r="AE473" s="246"/>
      <c r="AF473" s="246"/>
      <c r="AG473" s="246"/>
      <c r="AH473" s="246"/>
      <c r="AI473" s="246"/>
      <c r="AJ473" s="246"/>
      <c r="AK473" s="246"/>
      <c r="AL473" s="246"/>
      <c r="AM473" s="345">
        <f>AM472</f>
        <v>0</v>
      </c>
      <c r="AN473" s="345">
        <f>AN472</f>
        <v>0</v>
      </c>
      <c r="AO473" s="345">
        <f t="shared" ref="AO473:AZ473" si="163">AO472</f>
        <v>0</v>
      </c>
      <c r="AP473" s="345">
        <f t="shared" si="163"/>
        <v>0</v>
      </c>
      <c r="AQ473" s="345">
        <f t="shared" si="163"/>
        <v>0</v>
      </c>
      <c r="AR473" s="345">
        <f t="shared" si="163"/>
        <v>0</v>
      </c>
      <c r="AS473" s="345">
        <f t="shared" si="163"/>
        <v>0</v>
      </c>
      <c r="AT473" s="345">
        <f t="shared" si="163"/>
        <v>0</v>
      </c>
      <c r="AU473" s="345">
        <f t="shared" si="163"/>
        <v>0</v>
      </c>
      <c r="AV473" s="345">
        <f t="shared" si="163"/>
        <v>0</v>
      </c>
      <c r="AW473" s="345">
        <f t="shared" si="163"/>
        <v>0</v>
      </c>
      <c r="AX473" s="345">
        <f t="shared" si="163"/>
        <v>0</v>
      </c>
      <c r="AY473" s="345">
        <f t="shared" si="163"/>
        <v>0</v>
      </c>
      <c r="AZ473" s="345">
        <f t="shared" si="163"/>
        <v>0</v>
      </c>
      <c r="BA473" s="261"/>
    </row>
    <row r="474" spans="1:53" ht="15" hidden="1" outlineLevel="1">
      <c r="B474" s="264"/>
      <c r="C474" s="262"/>
      <c r="D474" s="266"/>
      <c r="E474" s="266"/>
      <c r="F474" s="266"/>
      <c r="G474" s="266"/>
      <c r="H474" s="266"/>
      <c r="I474" s="266"/>
      <c r="J474" s="266"/>
      <c r="K474" s="266"/>
      <c r="L474" s="266"/>
      <c r="M474" s="266"/>
      <c r="N474" s="266"/>
      <c r="O474" s="266"/>
      <c r="P474" s="266"/>
      <c r="Q474" s="266"/>
      <c r="R474" s="266"/>
      <c r="S474" s="266"/>
      <c r="T474" s="266"/>
      <c r="U474" s="242"/>
      <c r="V474" s="266"/>
      <c r="W474" s="266"/>
      <c r="X474" s="266"/>
      <c r="Y474" s="266"/>
      <c r="Z474" s="266"/>
      <c r="AA474" s="266"/>
      <c r="AB474" s="266"/>
      <c r="AC474" s="266"/>
      <c r="AD474" s="266"/>
      <c r="AE474" s="266"/>
      <c r="AF474" s="266"/>
      <c r="AG474" s="266"/>
      <c r="AH474" s="266"/>
      <c r="AI474" s="266"/>
      <c r="AJ474" s="266"/>
      <c r="AK474" s="266"/>
      <c r="AL474" s="266"/>
      <c r="AM474" s="350"/>
      <c r="AN474" s="351"/>
      <c r="AO474" s="350"/>
      <c r="AP474" s="350"/>
      <c r="AQ474" s="350"/>
      <c r="AR474" s="350"/>
      <c r="AS474" s="350"/>
      <c r="AT474" s="350"/>
      <c r="AU474" s="350"/>
      <c r="AV474" s="350"/>
      <c r="AW474" s="350"/>
      <c r="AX474" s="350"/>
      <c r="AY474" s="350"/>
      <c r="AZ474" s="350"/>
      <c r="BA474" s="263"/>
    </row>
    <row r="475" spans="1:53" s="234" customFormat="1" ht="15" hidden="1" outlineLevel="1">
      <c r="A475" s="418">
        <v>15</v>
      </c>
      <c r="B475" s="264" t="s">
        <v>340</v>
      </c>
      <c r="C475" s="242" t="s">
        <v>323</v>
      </c>
      <c r="D475" s="246"/>
      <c r="E475" s="246"/>
      <c r="F475" s="246"/>
      <c r="G475" s="246"/>
      <c r="H475" s="246"/>
      <c r="I475" s="246"/>
      <c r="J475" s="246"/>
      <c r="K475" s="246"/>
      <c r="L475" s="246"/>
      <c r="M475" s="246"/>
      <c r="N475" s="246"/>
      <c r="O475" s="246"/>
      <c r="P475" s="246"/>
      <c r="Q475" s="246"/>
      <c r="R475" s="246"/>
      <c r="S475" s="246"/>
      <c r="T475" s="246"/>
      <c r="U475" s="242"/>
      <c r="V475" s="246"/>
      <c r="W475" s="246"/>
      <c r="X475" s="246"/>
      <c r="Y475" s="246"/>
      <c r="Z475" s="246"/>
      <c r="AA475" s="246"/>
      <c r="AB475" s="246"/>
      <c r="AC475" s="246"/>
      <c r="AD475" s="246"/>
      <c r="AE475" s="246"/>
      <c r="AF475" s="246"/>
      <c r="AG475" s="246"/>
      <c r="AH475" s="246"/>
      <c r="AI475" s="246"/>
      <c r="AJ475" s="246"/>
      <c r="AK475" s="246"/>
      <c r="AL475" s="246"/>
      <c r="AM475" s="349"/>
      <c r="AN475" s="349"/>
      <c r="AO475" s="349"/>
      <c r="AP475" s="349"/>
      <c r="AQ475" s="349"/>
      <c r="AR475" s="349"/>
      <c r="AS475" s="349"/>
      <c r="AT475" s="349"/>
      <c r="AU475" s="349"/>
      <c r="AV475" s="349"/>
      <c r="AW475" s="349"/>
      <c r="AX475" s="349"/>
      <c r="AY475" s="349"/>
      <c r="AZ475" s="349"/>
      <c r="BA475" s="247">
        <f>SUM(AM475:AZ475)</f>
        <v>0</v>
      </c>
    </row>
    <row r="476" spans="1:53" s="234" customFormat="1" ht="15" hidden="1" outlineLevel="1">
      <c r="A476" s="418"/>
      <c r="B476" s="264" t="s">
        <v>433</v>
      </c>
      <c r="C476" s="242" t="s">
        <v>325</v>
      </c>
      <c r="D476" s="246"/>
      <c r="E476" s="246"/>
      <c r="F476" s="246"/>
      <c r="G476" s="246"/>
      <c r="H476" s="246"/>
      <c r="I476" s="246"/>
      <c r="J476" s="246"/>
      <c r="K476" s="246"/>
      <c r="L476" s="246"/>
      <c r="M476" s="246"/>
      <c r="N476" s="246"/>
      <c r="O476" s="246"/>
      <c r="P476" s="246"/>
      <c r="Q476" s="246"/>
      <c r="R476" s="246"/>
      <c r="S476" s="246"/>
      <c r="T476" s="246"/>
      <c r="U476" s="242"/>
      <c r="V476" s="246"/>
      <c r="W476" s="246"/>
      <c r="X476" s="246"/>
      <c r="Y476" s="246"/>
      <c r="Z476" s="246"/>
      <c r="AA476" s="246"/>
      <c r="AB476" s="246"/>
      <c r="AC476" s="246"/>
      <c r="AD476" s="246"/>
      <c r="AE476" s="246"/>
      <c r="AF476" s="246"/>
      <c r="AG476" s="246"/>
      <c r="AH476" s="246"/>
      <c r="AI476" s="246"/>
      <c r="AJ476" s="246"/>
      <c r="AK476" s="246"/>
      <c r="AL476" s="246"/>
      <c r="AM476" s="345">
        <f>AM475</f>
        <v>0</v>
      </c>
      <c r="AN476" s="345">
        <f>AN475</f>
        <v>0</v>
      </c>
      <c r="AO476" s="345">
        <f t="shared" ref="AO476:AZ476" si="164">AO475</f>
        <v>0</v>
      </c>
      <c r="AP476" s="345">
        <f t="shared" si="164"/>
        <v>0</v>
      </c>
      <c r="AQ476" s="345">
        <f t="shared" si="164"/>
        <v>0</v>
      </c>
      <c r="AR476" s="345">
        <f t="shared" si="164"/>
        <v>0</v>
      </c>
      <c r="AS476" s="345">
        <f t="shared" si="164"/>
        <v>0</v>
      </c>
      <c r="AT476" s="345">
        <f t="shared" si="164"/>
        <v>0</v>
      </c>
      <c r="AU476" s="345">
        <f t="shared" si="164"/>
        <v>0</v>
      </c>
      <c r="AV476" s="345">
        <f t="shared" si="164"/>
        <v>0</v>
      </c>
      <c r="AW476" s="345">
        <f t="shared" si="164"/>
        <v>0</v>
      </c>
      <c r="AX476" s="345">
        <f t="shared" si="164"/>
        <v>0</v>
      </c>
      <c r="AY476" s="345">
        <f t="shared" si="164"/>
        <v>0</v>
      </c>
      <c r="AZ476" s="345">
        <f t="shared" si="164"/>
        <v>0</v>
      </c>
      <c r="BA476" s="261"/>
    </row>
    <row r="477" spans="1:53" s="234" customFormat="1" ht="15" hidden="1" outlineLevel="1">
      <c r="A477" s="418"/>
      <c r="B477" s="264"/>
      <c r="C477" s="262"/>
      <c r="D477" s="266"/>
      <c r="E477" s="266"/>
      <c r="F477" s="266"/>
      <c r="G477" s="266"/>
      <c r="H477" s="266"/>
      <c r="I477" s="266"/>
      <c r="J477" s="266"/>
      <c r="K477" s="266"/>
      <c r="L477" s="266"/>
      <c r="M477" s="266"/>
      <c r="N477" s="266"/>
      <c r="O477" s="266"/>
      <c r="P477" s="266"/>
      <c r="Q477" s="266"/>
      <c r="R477" s="266"/>
      <c r="S477" s="266"/>
      <c r="T477" s="266"/>
      <c r="U477" s="242"/>
      <c r="V477" s="266"/>
      <c r="W477" s="266"/>
      <c r="X477" s="266"/>
      <c r="Y477" s="266"/>
      <c r="Z477" s="266"/>
      <c r="AA477" s="266"/>
      <c r="AB477" s="266"/>
      <c r="AC477" s="266"/>
      <c r="AD477" s="266"/>
      <c r="AE477" s="266"/>
      <c r="AF477" s="266"/>
      <c r="AG477" s="266"/>
      <c r="AH477" s="266"/>
      <c r="AI477" s="266"/>
      <c r="AJ477" s="266"/>
      <c r="AK477" s="266"/>
      <c r="AL477" s="266"/>
      <c r="AM477" s="352"/>
      <c r="AN477" s="350"/>
      <c r="AO477" s="350"/>
      <c r="AP477" s="350"/>
      <c r="AQ477" s="350"/>
      <c r="AR477" s="350"/>
      <c r="AS477" s="350"/>
      <c r="AT477" s="350"/>
      <c r="AU477" s="350"/>
      <c r="AV477" s="350"/>
      <c r="AW477" s="350"/>
      <c r="AX477" s="350"/>
      <c r="AY477" s="350"/>
      <c r="AZ477" s="350"/>
      <c r="BA477" s="263"/>
    </row>
    <row r="478" spans="1:53" s="234" customFormat="1" ht="30" hidden="1" outlineLevel="1">
      <c r="A478" s="418">
        <v>16</v>
      </c>
      <c r="B478" s="264" t="s">
        <v>341</v>
      </c>
      <c r="C478" s="242" t="s">
        <v>323</v>
      </c>
      <c r="D478" s="246"/>
      <c r="E478" s="246"/>
      <c r="F478" s="246"/>
      <c r="G478" s="246"/>
      <c r="H478" s="246"/>
      <c r="I478" s="246"/>
      <c r="J478" s="246"/>
      <c r="K478" s="246"/>
      <c r="L478" s="246"/>
      <c r="M478" s="246"/>
      <c r="N478" s="246"/>
      <c r="O478" s="246"/>
      <c r="P478" s="246"/>
      <c r="Q478" s="246"/>
      <c r="R478" s="246"/>
      <c r="S478" s="246"/>
      <c r="T478" s="246"/>
      <c r="U478" s="242"/>
      <c r="V478" s="246"/>
      <c r="W478" s="246"/>
      <c r="X478" s="246"/>
      <c r="Y478" s="246"/>
      <c r="Z478" s="246"/>
      <c r="AA478" s="246"/>
      <c r="AB478" s="246"/>
      <c r="AC478" s="246"/>
      <c r="AD478" s="246"/>
      <c r="AE478" s="246"/>
      <c r="AF478" s="246"/>
      <c r="AG478" s="246"/>
      <c r="AH478" s="246"/>
      <c r="AI478" s="246"/>
      <c r="AJ478" s="246"/>
      <c r="AK478" s="246"/>
      <c r="AL478" s="246"/>
      <c r="AM478" s="349"/>
      <c r="AN478" s="349"/>
      <c r="AO478" s="349"/>
      <c r="AP478" s="349"/>
      <c r="AQ478" s="349"/>
      <c r="AR478" s="349"/>
      <c r="AS478" s="349"/>
      <c r="AT478" s="349"/>
      <c r="AU478" s="349"/>
      <c r="AV478" s="349"/>
      <c r="AW478" s="349"/>
      <c r="AX478" s="349"/>
      <c r="AY478" s="349"/>
      <c r="AZ478" s="349"/>
      <c r="BA478" s="247">
        <f>SUM(AM478:AZ478)</f>
        <v>0</v>
      </c>
    </row>
    <row r="479" spans="1:53" s="234" customFormat="1" ht="15" hidden="1" outlineLevel="1">
      <c r="A479" s="418"/>
      <c r="B479" s="264" t="s">
        <v>433</v>
      </c>
      <c r="C479" s="242" t="s">
        <v>325</v>
      </c>
      <c r="D479" s="246"/>
      <c r="E479" s="246"/>
      <c r="F479" s="246"/>
      <c r="G479" s="246"/>
      <c r="H479" s="246"/>
      <c r="I479" s="246"/>
      <c r="J479" s="246"/>
      <c r="K479" s="246"/>
      <c r="L479" s="246"/>
      <c r="M479" s="246"/>
      <c r="N479" s="246"/>
      <c r="O479" s="246"/>
      <c r="P479" s="246"/>
      <c r="Q479" s="246"/>
      <c r="R479" s="246"/>
      <c r="S479" s="246"/>
      <c r="T479" s="246"/>
      <c r="U479" s="242"/>
      <c r="V479" s="246"/>
      <c r="W479" s="246"/>
      <c r="X479" s="246"/>
      <c r="Y479" s="246"/>
      <c r="Z479" s="246"/>
      <c r="AA479" s="246"/>
      <c r="AB479" s="246"/>
      <c r="AC479" s="246"/>
      <c r="AD479" s="246"/>
      <c r="AE479" s="246"/>
      <c r="AF479" s="246"/>
      <c r="AG479" s="246"/>
      <c r="AH479" s="246"/>
      <c r="AI479" s="246"/>
      <c r="AJ479" s="246"/>
      <c r="AK479" s="246"/>
      <c r="AL479" s="246"/>
      <c r="AM479" s="345">
        <f>AM478</f>
        <v>0</v>
      </c>
      <c r="AN479" s="345">
        <f>AN478</f>
        <v>0</v>
      </c>
      <c r="AO479" s="345">
        <f t="shared" ref="AO479:AZ479" si="165">AO478</f>
        <v>0</v>
      </c>
      <c r="AP479" s="345">
        <f t="shared" si="165"/>
        <v>0</v>
      </c>
      <c r="AQ479" s="345">
        <f t="shared" si="165"/>
        <v>0</v>
      </c>
      <c r="AR479" s="345">
        <f t="shared" si="165"/>
        <v>0</v>
      </c>
      <c r="AS479" s="345">
        <f t="shared" si="165"/>
        <v>0</v>
      </c>
      <c r="AT479" s="345">
        <f t="shared" si="165"/>
        <v>0</v>
      </c>
      <c r="AU479" s="345">
        <f t="shared" si="165"/>
        <v>0</v>
      </c>
      <c r="AV479" s="345">
        <f t="shared" si="165"/>
        <v>0</v>
      </c>
      <c r="AW479" s="345">
        <f t="shared" si="165"/>
        <v>0</v>
      </c>
      <c r="AX479" s="345">
        <f t="shared" si="165"/>
        <v>0</v>
      </c>
      <c r="AY479" s="345">
        <f t="shared" si="165"/>
        <v>0</v>
      </c>
      <c r="AZ479" s="345">
        <f t="shared" si="165"/>
        <v>0</v>
      </c>
      <c r="BA479" s="261"/>
    </row>
    <row r="480" spans="1:53" s="234" customFormat="1" ht="15" hidden="1" outlineLevel="1">
      <c r="A480" s="418"/>
      <c r="B480" s="264"/>
      <c r="C480" s="262"/>
      <c r="D480" s="266"/>
      <c r="E480" s="266"/>
      <c r="F480" s="266"/>
      <c r="G480" s="266"/>
      <c r="H480" s="266"/>
      <c r="I480" s="266"/>
      <c r="J480" s="266"/>
      <c r="K480" s="266"/>
      <c r="L480" s="266"/>
      <c r="M480" s="266"/>
      <c r="N480" s="266"/>
      <c r="O480" s="266"/>
      <c r="P480" s="266"/>
      <c r="Q480" s="266"/>
      <c r="R480" s="266"/>
      <c r="S480" s="266"/>
      <c r="T480" s="266"/>
      <c r="U480" s="242"/>
      <c r="V480" s="266"/>
      <c r="W480" s="266"/>
      <c r="X480" s="266"/>
      <c r="Y480" s="266"/>
      <c r="Z480" s="266"/>
      <c r="AA480" s="266"/>
      <c r="AB480" s="266"/>
      <c r="AC480" s="266"/>
      <c r="AD480" s="266"/>
      <c r="AE480" s="266"/>
      <c r="AF480" s="266"/>
      <c r="AG480" s="266"/>
      <c r="AH480" s="266"/>
      <c r="AI480" s="266"/>
      <c r="AJ480" s="266"/>
      <c r="AK480" s="266"/>
      <c r="AL480" s="266"/>
      <c r="AM480" s="352"/>
      <c r="AN480" s="350"/>
      <c r="AO480" s="350"/>
      <c r="AP480" s="350"/>
      <c r="AQ480" s="350"/>
      <c r="AR480" s="350"/>
      <c r="AS480" s="350"/>
      <c r="AT480" s="350"/>
      <c r="AU480" s="350"/>
      <c r="AV480" s="350"/>
      <c r="AW480" s="350"/>
      <c r="AX480" s="350"/>
      <c r="AY480" s="350"/>
      <c r="AZ480" s="350"/>
      <c r="BA480" s="263"/>
    </row>
    <row r="481" spans="1:53" ht="15" hidden="1" outlineLevel="1">
      <c r="A481" s="418">
        <v>17</v>
      </c>
      <c r="B481" s="264" t="s">
        <v>342</v>
      </c>
      <c r="C481" s="242" t="s">
        <v>323</v>
      </c>
      <c r="D481" s="246"/>
      <c r="E481" s="246"/>
      <c r="F481" s="246"/>
      <c r="G481" s="246"/>
      <c r="H481" s="246"/>
      <c r="I481" s="246"/>
      <c r="J481" s="246"/>
      <c r="K481" s="246"/>
      <c r="L481" s="246"/>
      <c r="M481" s="246"/>
      <c r="N481" s="246"/>
      <c r="O481" s="246"/>
      <c r="P481" s="246"/>
      <c r="Q481" s="246"/>
      <c r="R481" s="246"/>
      <c r="S481" s="246"/>
      <c r="T481" s="246"/>
      <c r="U481" s="242"/>
      <c r="V481" s="246"/>
      <c r="W481" s="246"/>
      <c r="X481" s="246"/>
      <c r="Y481" s="246"/>
      <c r="Z481" s="246"/>
      <c r="AA481" s="246"/>
      <c r="AB481" s="246"/>
      <c r="AC481" s="246"/>
      <c r="AD481" s="246"/>
      <c r="AE481" s="246"/>
      <c r="AF481" s="246"/>
      <c r="AG481" s="246"/>
      <c r="AH481" s="246"/>
      <c r="AI481" s="246"/>
      <c r="AJ481" s="246"/>
      <c r="AK481" s="246"/>
      <c r="AL481" s="246"/>
      <c r="AM481" s="349"/>
      <c r="AN481" s="349"/>
      <c r="AO481" s="349"/>
      <c r="AP481" s="349"/>
      <c r="AQ481" s="349"/>
      <c r="AR481" s="349"/>
      <c r="AS481" s="349"/>
      <c r="AT481" s="349"/>
      <c r="AU481" s="349"/>
      <c r="AV481" s="349"/>
      <c r="AW481" s="349"/>
      <c r="AX481" s="349"/>
      <c r="AY481" s="349"/>
      <c r="AZ481" s="349"/>
      <c r="BA481" s="247">
        <f>SUM(AM481:AZ481)</f>
        <v>0</v>
      </c>
    </row>
    <row r="482" spans="1:53" ht="15" hidden="1" outlineLevel="1">
      <c r="B482" s="245" t="s">
        <v>433</v>
      </c>
      <c r="C482" s="242" t="s">
        <v>325</v>
      </c>
      <c r="D482" s="246"/>
      <c r="E482" s="246"/>
      <c r="F482" s="246"/>
      <c r="G482" s="246"/>
      <c r="H482" s="246"/>
      <c r="I482" s="246"/>
      <c r="J482" s="246"/>
      <c r="K482" s="246"/>
      <c r="L482" s="246"/>
      <c r="M482" s="246"/>
      <c r="N482" s="246"/>
      <c r="O482" s="246"/>
      <c r="P482" s="246"/>
      <c r="Q482" s="246"/>
      <c r="R482" s="246"/>
      <c r="S482" s="246"/>
      <c r="T482" s="246"/>
      <c r="U482" s="242"/>
      <c r="V482" s="246"/>
      <c r="W482" s="246"/>
      <c r="X482" s="246"/>
      <c r="Y482" s="246"/>
      <c r="Z482" s="246"/>
      <c r="AA482" s="246"/>
      <c r="AB482" s="246"/>
      <c r="AC482" s="246"/>
      <c r="AD482" s="246"/>
      <c r="AE482" s="246"/>
      <c r="AF482" s="246"/>
      <c r="AG482" s="246"/>
      <c r="AH482" s="246"/>
      <c r="AI482" s="246"/>
      <c r="AJ482" s="246"/>
      <c r="AK482" s="246"/>
      <c r="AL482" s="246"/>
      <c r="AM482" s="345">
        <f>AM481</f>
        <v>0</v>
      </c>
      <c r="AN482" s="345">
        <f>AN481</f>
        <v>0</v>
      </c>
      <c r="AO482" s="345">
        <f t="shared" ref="AO482:AZ482" si="166">AO481</f>
        <v>0</v>
      </c>
      <c r="AP482" s="345">
        <f t="shared" si="166"/>
        <v>0</v>
      </c>
      <c r="AQ482" s="345">
        <f t="shared" si="166"/>
        <v>0</v>
      </c>
      <c r="AR482" s="345">
        <f t="shared" si="166"/>
        <v>0</v>
      </c>
      <c r="AS482" s="345">
        <f t="shared" si="166"/>
        <v>0</v>
      </c>
      <c r="AT482" s="345">
        <f t="shared" si="166"/>
        <v>0</v>
      </c>
      <c r="AU482" s="345">
        <f t="shared" si="166"/>
        <v>0</v>
      </c>
      <c r="AV482" s="345">
        <f t="shared" si="166"/>
        <v>0</v>
      </c>
      <c r="AW482" s="345">
        <f t="shared" si="166"/>
        <v>0</v>
      </c>
      <c r="AX482" s="345">
        <f t="shared" si="166"/>
        <v>0</v>
      </c>
      <c r="AY482" s="345">
        <f t="shared" si="166"/>
        <v>0</v>
      </c>
      <c r="AZ482" s="345">
        <f t="shared" si="166"/>
        <v>0</v>
      </c>
      <c r="BA482" s="261"/>
    </row>
    <row r="483" spans="1:53" ht="15" hidden="1" outlineLevel="1">
      <c r="B483" s="265"/>
      <c r="C483" s="256"/>
      <c r="D483" s="242"/>
      <c r="E483" s="242"/>
      <c r="F483" s="242"/>
      <c r="G483" s="242"/>
      <c r="H483" s="242"/>
      <c r="I483" s="242"/>
      <c r="J483" s="242"/>
      <c r="K483" s="242"/>
      <c r="L483" s="242"/>
      <c r="M483" s="242"/>
      <c r="N483" s="242"/>
      <c r="O483" s="242"/>
      <c r="P483" s="242"/>
      <c r="Q483" s="242"/>
      <c r="R483" s="242"/>
      <c r="S483" s="242"/>
      <c r="T483" s="242"/>
      <c r="U483" s="242"/>
      <c r="V483" s="242"/>
      <c r="W483" s="242"/>
      <c r="X483" s="242"/>
      <c r="Y483" s="242"/>
      <c r="Z483" s="242"/>
      <c r="AA483" s="242"/>
      <c r="AB483" s="242"/>
      <c r="AC483" s="242"/>
      <c r="AD483" s="242"/>
      <c r="AE483" s="242"/>
      <c r="AF483" s="242"/>
      <c r="AG483" s="242"/>
      <c r="AH483" s="242"/>
      <c r="AI483" s="242"/>
      <c r="AJ483" s="242"/>
      <c r="AK483" s="242"/>
      <c r="AL483" s="242"/>
      <c r="AM483" s="353"/>
      <c r="AN483" s="354"/>
      <c r="AO483" s="354"/>
      <c r="AP483" s="354"/>
      <c r="AQ483" s="354"/>
      <c r="AR483" s="354"/>
      <c r="AS483" s="354"/>
      <c r="AT483" s="354"/>
      <c r="AU483" s="354"/>
      <c r="AV483" s="354"/>
      <c r="AW483" s="354"/>
      <c r="AX483" s="354"/>
      <c r="AY483" s="354"/>
      <c r="AZ483" s="354"/>
      <c r="BA483" s="267"/>
    </row>
    <row r="484" spans="1:53" ht="15.6" hidden="1" outlineLevel="1">
      <c r="A484" s="419"/>
      <c r="B484" s="239" t="s">
        <v>343</v>
      </c>
      <c r="C484" s="240"/>
      <c r="D484" s="240"/>
      <c r="E484" s="240"/>
      <c r="F484" s="240"/>
      <c r="G484" s="240"/>
      <c r="H484" s="240"/>
      <c r="I484" s="240"/>
      <c r="J484" s="240"/>
      <c r="K484" s="240"/>
      <c r="L484" s="240"/>
      <c r="M484" s="240"/>
      <c r="N484" s="240"/>
      <c r="O484" s="240"/>
      <c r="P484" s="240"/>
      <c r="Q484" s="240"/>
      <c r="R484" s="240"/>
      <c r="S484" s="240"/>
      <c r="T484" s="240"/>
      <c r="U484" s="241"/>
      <c r="V484" s="240"/>
      <c r="W484" s="240"/>
      <c r="X484" s="240"/>
      <c r="Y484" s="240"/>
      <c r="Z484" s="240"/>
      <c r="AA484" s="240"/>
      <c r="AB484" s="240"/>
      <c r="AC484" s="240"/>
      <c r="AD484" s="240"/>
      <c r="AE484" s="240"/>
      <c r="AF484" s="240"/>
      <c r="AG484" s="240"/>
      <c r="AH484" s="240"/>
      <c r="AI484" s="240"/>
      <c r="AJ484" s="240"/>
      <c r="AK484" s="240"/>
      <c r="AL484" s="240"/>
      <c r="AM484" s="348"/>
      <c r="AN484" s="348"/>
      <c r="AO484" s="348"/>
      <c r="AP484" s="348"/>
      <c r="AQ484" s="348"/>
      <c r="AR484" s="348"/>
      <c r="AS484" s="348"/>
      <c r="AT484" s="348"/>
      <c r="AU484" s="348"/>
      <c r="AV484" s="348"/>
      <c r="AW484" s="348"/>
      <c r="AX484" s="348"/>
      <c r="AY484" s="348"/>
      <c r="AZ484" s="348"/>
      <c r="BA484" s="243"/>
    </row>
    <row r="485" spans="1:53" ht="15" hidden="1" outlineLevel="1">
      <c r="A485" s="418">
        <v>18</v>
      </c>
      <c r="B485" s="265" t="s">
        <v>344</v>
      </c>
      <c r="C485" s="242" t="s">
        <v>323</v>
      </c>
      <c r="D485" s="246"/>
      <c r="E485" s="246"/>
      <c r="F485" s="246"/>
      <c r="G485" s="246"/>
      <c r="H485" s="246"/>
      <c r="I485" s="246"/>
      <c r="J485" s="246"/>
      <c r="K485" s="246"/>
      <c r="L485" s="246"/>
      <c r="M485" s="246"/>
      <c r="N485" s="246"/>
      <c r="O485" s="246"/>
      <c r="P485" s="246"/>
      <c r="Q485" s="246"/>
      <c r="R485" s="246"/>
      <c r="S485" s="246"/>
      <c r="T485" s="246"/>
      <c r="U485" s="246">
        <v>12</v>
      </c>
      <c r="V485" s="246"/>
      <c r="W485" s="246"/>
      <c r="X485" s="246"/>
      <c r="Y485" s="246"/>
      <c r="Z485" s="246"/>
      <c r="AA485" s="246"/>
      <c r="AB485" s="246"/>
      <c r="AC485" s="246"/>
      <c r="AD485" s="246"/>
      <c r="AE485" s="246"/>
      <c r="AF485" s="246"/>
      <c r="AG485" s="246"/>
      <c r="AH485" s="246"/>
      <c r="AI485" s="246"/>
      <c r="AJ485" s="246"/>
      <c r="AK485" s="246"/>
      <c r="AL485" s="246"/>
      <c r="AM485" s="360"/>
      <c r="AN485" s="349"/>
      <c r="AO485" s="349"/>
      <c r="AP485" s="349"/>
      <c r="AQ485" s="349"/>
      <c r="AR485" s="349"/>
      <c r="AS485" s="349"/>
      <c r="AT485" s="349"/>
      <c r="AU485" s="349"/>
      <c r="AV485" s="349"/>
      <c r="AW485" s="349"/>
      <c r="AX485" s="349"/>
      <c r="AY485" s="349"/>
      <c r="AZ485" s="349"/>
      <c r="BA485" s="247">
        <f>SUM(AM485:AZ485)</f>
        <v>0</v>
      </c>
    </row>
    <row r="486" spans="1:53" ht="15" hidden="1" outlineLevel="1">
      <c r="B486" s="245" t="s">
        <v>433</v>
      </c>
      <c r="C486" s="242" t="s">
        <v>325</v>
      </c>
      <c r="D486" s="246"/>
      <c r="E486" s="246"/>
      <c r="F486" s="246"/>
      <c r="G486" s="246"/>
      <c r="H486" s="246"/>
      <c r="I486" s="246"/>
      <c r="J486" s="246"/>
      <c r="K486" s="246"/>
      <c r="L486" s="246"/>
      <c r="M486" s="246"/>
      <c r="N486" s="246"/>
      <c r="O486" s="246"/>
      <c r="P486" s="246"/>
      <c r="Q486" s="246"/>
      <c r="R486" s="246"/>
      <c r="S486" s="246"/>
      <c r="T486" s="246"/>
      <c r="U486" s="246">
        <f>U485</f>
        <v>12</v>
      </c>
      <c r="V486" s="246"/>
      <c r="W486" s="246"/>
      <c r="X486" s="246"/>
      <c r="Y486" s="246"/>
      <c r="Z486" s="246"/>
      <c r="AA486" s="246"/>
      <c r="AB486" s="246"/>
      <c r="AC486" s="246"/>
      <c r="AD486" s="246"/>
      <c r="AE486" s="246"/>
      <c r="AF486" s="246"/>
      <c r="AG486" s="246"/>
      <c r="AH486" s="246"/>
      <c r="AI486" s="246"/>
      <c r="AJ486" s="246"/>
      <c r="AK486" s="246"/>
      <c r="AL486" s="246"/>
      <c r="AM486" s="345">
        <f>AM485</f>
        <v>0</v>
      </c>
      <c r="AN486" s="345">
        <f>AN485</f>
        <v>0</v>
      </c>
      <c r="AO486" s="345">
        <f t="shared" ref="AO486:AZ486" si="167">AO485</f>
        <v>0</v>
      </c>
      <c r="AP486" s="345">
        <f t="shared" si="167"/>
        <v>0</v>
      </c>
      <c r="AQ486" s="345">
        <f t="shared" si="167"/>
        <v>0</v>
      </c>
      <c r="AR486" s="345">
        <f t="shared" si="167"/>
        <v>0</v>
      </c>
      <c r="AS486" s="345">
        <f t="shared" si="167"/>
        <v>0</v>
      </c>
      <c r="AT486" s="345">
        <f t="shared" si="167"/>
        <v>0</v>
      </c>
      <c r="AU486" s="345">
        <f t="shared" si="167"/>
        <v>0</v>
      </c>
      <c r="AV486" s="345">
        <f t="shared" si="167"/>
        <v>0</v>
      </c>
      <c r="AW486" s="345">
        <f t="shared" si="167"/>
        <v>0</v>
      </c>
      <c r="AX486" s="345">
        <f t="shared" si="167"/>
        <v>0</v>
      </c>
      <c r="AY486" s="345">
        <f t="shared" si="167"/>
        <v>0</v>
      </c>
      <c r="AZ486" s="345">
        <f t="shared" si="167"/>
        <v>0</v>
      </c>
      <c r="BA486" s="248"/>
    </row>
    <row r="487" spans="1:53" ht="15" hidden="1" outlineLevel="1">
      <c r="B487" s="265"/>
      <c r="C487" s="256"/>
      <c r="D487" s="242"/>
      <c r="E487" s="242"/>
      <c r="F487" s="242"/>
      <c r="G487" s="242"/>
      <c r="H487" s="242"/>
      <c r="I487" s="242"/>
      <c r="J487" s="242"/>
      <c r="K487" s="242"/>
      <c r="L487" s="242"/>
      <c r="M487" s="242"/>
      <c r="N487" s="242"/>
      <c r="O487" s="242"/>
      <c r="P487" s="242"/>
      <c r="Q487" s="242"/>
      <c r="R487" s="242"/>
      <c r="S487" s="242"/>
      <c r="T487" s="242"/>
      <c r="U487" s="242"/>
      <c r="V487" s="242"/>
      <c r="W487" s="242"/>
      <c r="X487" s="242"/>
      <c r="Y487" s="242"/>
      <c r="Z487" s="242"/>
      <c r="AA487" s="242"/>
      <c r="AB487" s="242"/>
      <c r="AC487" s="242"/>
      <c r="AD487" s="242"/>
      <c r="AE487" s="242"/>
      <c r="AF487" s="242"/>
      <c r="AG487" s="242"/>
      <c r="AH487" s="242"/>
      <c r="AI487" s="242"/>
      <c r="AJ487" s="242"/>
      <c r="AK487" s="242"/>
      <c r="AL487" s="242"/>
      <c r="AM487" s="346"/>
      <c r="AN487" s="355"/>
      <c r="AO487" s="355"/>
      <c r="AP487" s="355"/>
      <c r="AQ487" s="355"/>
      <c r="AR487" s="355"/>
      <c r="AS487" s="355"/>
      <c r="AT487" s="355"/>
      <c r="AU487" s="355"/>
      <c r="AV487" s="355"/>
      <c r="AW487" s="355"/>
      <c r="AX487" s="355"/>
      <c r="AY487" s="355"/>
      <c r="AZ487" s="355"/>
      <c r="BA487" s="257"/>
    </row>
    <row r="488" spans="1:53" ht="15" hidden="1" outlineLevel="1">
      <c r="A488" s="418">
        <v>19</v>
      </c>
      <c r="B488" s="265" t="s">
        <v>345</v>
      </c>
      <c r="C488" s="242" t="s">
        <v>323</v>
      </c>
      <c r="D488" s="246"/>
      <c r="E488" s="246"/>
      <c r="F488" s="246"/>
      <c r="G488" s="246"/>
      <c r="H488" s="246"/>
      <c r="I488" s="246"/>
      <c r="J488" s="246"/>
      <c r="K488" s="246"/>
      <c r="L488" s="246"/>
      <c r="M488" s="246"/>
      <c r="N488" s="246"/>
      <c r="O488" s="246"/>
      <c r="P488" s="246"/>
      <c r="Q488" s="246"/>
      <c r="R488" s="246"/>
      <c r="S488" s="246"/>
      <c r="T488" s="246"/>
      <c r="U488" s="246">
        <v>12</v>
      </c>
      <c r="V488" s="246"/>
      <c r="W488" s="246"/>
      <c r="X488" s="246"/>
      <c r="Y488" s="246"/>
      <c r="Z488" s="246"/>
      <c r="AA488" s="246"/>
      <c r="AB488" s="246"/>
      <c r="AC488" s="246"/>
      <c r="AD488" s="246"/>
      <c r="AE488" s="246"/>
      <c r="AF488" s="246"/>
      <c r="AG488" s="246"/>
      <c r="AH488" s="246"/>
      <c r="AI488" s="246"/>
      <c r="AJ488" s="246"/>
      <c r="AK488" s="246"/>
      <c r="AL488" s="246"/>
      <c r="AM488" s="344"/>
      <c r="AN488" s="349"/>
      <c r="AO488" s="349"/>
      <c r="AP488" s="349"/>
      <c r="AQ488" s="349"/>
      <c r="AR488" s="349"/>
      <c r="AS488" s="349"/>
      <c r="AT488" s="349"/>
      <c r="AU488" s="349"/>
      <c r="AV488" s="349"/>
      <c r="AW488" s="349"/>
      <c r="AX488" s="349"/>
      <c r="AY488" s="349"/>
      <c r="AZ488" s="349"/>
      <c r="BA488" s="247">
        <f>SUM(AM488:AZ488)</f>
        <v>0</v>
      </c>
    </row>
    <row r="489" spans="1:53" ht="15" hidden="1" outlineLevel="1">
      <c r="B489" s="245" t="s">
        <v>433</v>
      </c>
      <c r="C489" s="242" t="s">
        <v>325</v>
      </c>
      <c r="D489" s="246"/>
      <c r="E489" s="246"/>
      <c r="F489" s="246"/>
      <c r="G489" s="246"/>
      <c r="H489" s="246"/>
      <c r="I489" s="246"/>
      <c r="J489" s="246"/>
      <c r="K489" s="246"/>
      <c r="L489" s="246"/>
      <c r="M489" s="246"/>
      <c r="N489" s="246"/>
      <c r="O489" s="246"/>
      <c r="P489" s="246"/>
      <c r="Q489" s="246"/>
      <c r="R489" s="246"/>
      <c r="S489" s="246"/>
      <c r="T489" s="246"/>
      <c r="U489" s="246">
        <f>U488</f>
        <v>12</v>
      </c>
      <c r="V489" s="246"/>
      <c r="W489" s="246"/>
      <c r="X489" s="246"/>
      <c r="Y489" s="246"/>
      <c r="Z489" s="246"/>
      <c r="AA489" s="246"/>
      <c r="AB489" s="246"/>
      <c r="AC489" s="246"/>
      <c r="AD489" s="246"/>
      <c r="AE489" s="246"/>
      <c r="AF489" s="246"/>
      <c r="AG489" s="246"/>
      <c r="AH489" s="246"/>
      <c r="AI489" s="246"/>
      <c r="AJ489" s="246"/>
      <c r="AK489" s="246"/>
      <c r="AL489" s="246"/>
      <c r="AM489" s="345">
        <f>AM488</f>
        <v>0</v>
      </c>
      <c r="AN489" s="345">
        <f>AN488</f>
        <v>0</v>
      </c>
      <c r="AO489" s="345">
        <f t="shared" ref="AO489:AZ489" si="168">AO488</f>
        <v>0</v>
      </c>
      <c r="AP489" s="345">
        <f t="shared" si="168"/>
        <v>0</v>
      </c>
      <c r="AQ489" s="345">
        <f t="shared" si="168"/>
        <v>0</v>
      </c>
      <c r="AR489" s="345">
        <f t="shared" si="168"/>
        <v>0</v>
      </c>
      <c r="AS489" s="345">
        <f t="shared" si="168"/>
        <v>0</v>
      </c>
      <c r="AT489" s="345">
        <f t="shared" si="168"/>
        <v>0</v>
      </c>
      <c r="AU489" s="345">
        <f t="shared" si="168"/>
        <v>0</v>
      </c>
      <c r="AV489" s="345">
        <f t="shared" si="168"/>
        <v>0</v>
      </c>
      <c r="AW489" s="345">
        <f t="shared" si="168"/>
        <v>0</v>
      </c>
      <c r="AX489" s="345">
        <f t="shared" si="168"/>
        <v>0</v>
      </c>
      <c r="AY489" s="345">
        <f t="shared" si="168"/>
        <v>0</v>
      </c>
      <c r="AZ489" s="345">
        <f t="shared" si="168"/>
        <v>0</v>
      </c>
      <c r="BA489" s="248"/>
    </row>
    <row r="490" spans="1:53" ht="15" hidden="1" outlineLevel="1">
      <c r="B490" s="265"/>
      <c r="C490" s="256"/>
      <c r="D490" s="242"/>
      <c r="E490" s="242"/>
      <c r="F490" s="242"/>
      <c r="G490" s="242"/>
      <c r="H490" s="242"/>
      <c r="I490" s="242"/>
      <c r="J490" s="242"/>
      <c r="K490" s="242"/>
      <c r="L490" s="242"/>
      <c r="M490" s="242"/>
      <c r="N490" s="242"/>
      <c r="O490" s="242"/>
      <c r="P490" s="242"/>
      <c r="Q490" s="242"/>
      <c r="R490" s="242"/>
      <c r="S490" s="242"/>
      <c r="T490" s="242"/>
      <c r="U490" s="242"/>
      <c r="V490" s="242"/>
      <c r="W490" s="242"/>
      <c r="X490" s="242"/>
      <c r="Y490" s="242"/>
      <c r="Z490" s="242"/>
      <c r="AA490" s="242"/>
      <c r="AB490" s="242"/>
      <c r="AC490" s="242"/>
      <c r="AD490" s="242"/>
      <c r="AE490" s="242"/>
      <c r="AF490" s="242"/>
      <c r="AG490" s="242"/>
      <c r="AH490" s="242"/>
      <c r="AI490" s="242"/>
      <c r="AJ490" s="242"/>
      <c r="AK490" s="242"/>
      <c r="AL490" s="242"/>
      <c r="AM490" s="356"/>
      <c r="AN490" s="356"/>
      <c r="AO490" s="346"/>
      <c r="AP490" s="346"/>
      <c r="AQ490" s="346"/>
      <c r="AR490" s="346"/>
      <c r="AS490" s="346"/>
      <c r="AT490" s="346"/>
      <c r="AU490" s="346"/>
      <c r="AV490" s="346"/>
      <c r="AW490" s="346"/>
      <c r="AX490" s="346"/>
      <c r="AY490" s="346"/>
      <c r="AZ490" s="346"/>
      <c r="BA490" s="257"/>
    </row>
    <row r="491" spans="1:53" ht="15" hidden="1" outlineLevel="1">
      <c r="A491" s="418">
        <v>20</v>
      </c>
      <c r="B491" s="265" t="s">
        <v>346</v>
      </c>
      <c r="C491" s="242" t="s">
        <v>323</v>
      </c>
      <c r="D491" s="246"/>
      <c r="E491" s="246"/>
      <c r="F491" s="246"/>
      <c r="G491" s="246"/>
      <c r="H491" s="246"/>
      <c r="I491" s="246"/>
      <c r="J491" s="246"/>
      <c r="K491" s="246"/>
      <c r="L491" s="246"/>
      <c r="M491" s="246"/>
      <c r="N491" s="246"/>
      <c r="O491" s="246"/>
      <c r="P491" s="246"/>
      <c r="Q491" s="246"/>
      <c r="R491" s="246"/>
      <c r="S491" s="246"/>
      <c r="T491" s="246"/>
      <c r="U491" s="246">
        <v>12</v>
      </c>
      <c r="V491" s="246"/>
      <c r="W491" s="246"/>
      <c r="X491" s="246"/>
      <c r="Y491" s="246"/>
      <c r="Z491" s="246"/>
      <c r="AA491" s="246"/>
      <c r="AB491" s="246"/>
      <c r="AC491" s="246"/>
      <c r="AD491" s="246"/>
      <c r="AE491" s="246"/>
      <c r="AF491" s="246"/>
      <c r="AG491" s="246"/>
      <c r="AH491" s="246"/>
      <c r="AI491" s="246"/>
      <c r="AJ491" s="246"/>
      <c r="AK491" s="246"/>
      <c r="AL491" s="246"/>
      <c r="AM491" s="344"/>
      <c r="AN491" s="349"/>
      <c r="AO491" s="349"/>
      <c r="AP491" s="349"/>
      <c r="AQ491" s="349"/>
      <c r="AR491" s="349"/>
      <c r="AS491" s="349"/>
      <c r="AT491" s="349"/>
      <c r="AU491" s="349"/>
      <c r="AV491" s="349"/>
      <c r="AW491" s="349"/>
      <c r="AX491" s="349"/>
      <c r="AY491" s="349"/>
      <c r="AZ491" s="349"/>
      <c r="BA491" s="247">
        <f>SUM(AM491:AZ491)</f>
        <v>0</v>
      </c>
    </row>
    <row r="492" spans="1:53" ht="15" hidden="1" outlineLevel="1">
      <c r="B492" s="245" t="s">
        <v>433</v>
      </c>
      <c r="C492" s="242" t="s">
        <v>325</v>
      </c>
      <c r="D492" s="246"/>
      <c r="E492" s="246"/>
      <c r="F492" s="246"/>
      <c r="G492" s="246"/>
      <c r="H492" s="246"/>
      <c r="I492" s="246"/>
      <c r="J492" s="246"/>
      <c r="K492" s="246"/>
      <c r="L492" s="246"/>
      <c r="M492" s="246"/>
      <c r="N492" s="246"/>
      <c r="O492" s="246"/>
      <c r="P492" s="246"/>
      <c r="Q492" s="246"/>
      <c r="R492" s="246"/>
      <c r="S492" s="246"/>
      <c r="T492" s="246"/>
      <c r="U492" s="246">
        <f>U491</f>
        <v>12</v>
      </c>
      <c r="V492" s="246"/>
      <c r="W492" s="246"/>
      <c r="X492" s="246"/>
      <c r="Y492" s="246"/>
      <c r="Z492" s="246"/>
      <c r="AA492" s="246"/>
      <c r="AB492" s="246"/>
      <c r="AC492" s="246"/>
      <c r="AD492" s="246"/>
      <c r="AE492" s="246"/>
      <c r="AF492" s="246"/>
      <c r="AG492" s="246"/>
      <c r="AH492" s="246"/>
      <c r="AI492" s="246"/>
      <c r="AJ492" s="246"/>
      <c r="AK492" s="246"/>
      <c r="AL492" s="246"/>
      <c r="AM492" s="345">
        <f>AM491</f>
        <v>0</v>
      </c>
      <c r="AN492" s="345">
        <f>AN491</f>
        <v>0</v>
      </c>
      <c r="AO492" s="345">
        <f t="shared" ref="AO492:AZ492" si="169">AO491</f>
        <v>0</v>
      </c>
      <c r="AP492" s="345">
        <f t="shared" si="169"/>
        <v>0</v>
      </c>
      <c r="AQ492" s="345">
        <f t="shared" si="169"/>
        <v>0</v>
      </c>
      <c r="AR492" s="345">
        <f t="shared" si="169"/>
        <v>0</v>
      </c>
      <c r="AS492" s="345">
        <f t="shared" si="169"/>
        <v>0</v>
      </c>
      <c r="AT492" s="345">
        <f t="shared" si="169"/>
        <v>0</v>
      </c>
      <c r="AU492" s="345">
        <f t="shared" si="169"/>
        <v>0</v>
      </c>
      <c r="AV492" s="345">
        <f t="shared" si="169"/>
        <v>0</v>
      </c>
      <c r="AW492" s="345">
        <f t="shared" si="169"/>
        <v>0</v>
      </c>
      <c r="AX492" s="345">
        <f t="shared" si="169"/>
        <v>0</v>
      </c>
      <c r="AY492" s="345">
        <f t="shared" si="169"/>
        <v>0</v>
      </c>
      <c r="AZ492" s="345">
        <f t="shared" si="169"/>
        <v>0</v>
      </c>
      <c r="BA492" s="257"/>
    </row>
    <row r="493" spans="1:53" ht="15" hidden="1" outlineLevel="1">
      <c r="B493" s="265"/>
      <c r="C493" s="256"/>
      <c r="D493" s="242"/>
      <c r="E493" s="242"/>
      <c r="F493" s="242"/>
      <c r="G493" s="242"/>
      <c r="H493" s="242"/>
      <c r="I493" s="242"/>
      <c r="J493" s="242"/>
      <c r="K493" s="242"/>
      <c r="L493" s="242"/>
      <c r="M493" s="242"/>
      <c r="N493" s="242"/>
      <c r="O493" s="242"/>
      <c r="P493" s="242"/>
      <c r="Q493" s="242"/>
      <c r="R493" s="242"/>
      <c r="S493" s="242"/>
      <c r="T493" s="242"/>
      <c r="U493" s="268"/>
      <c r="V493" s="242"/>
      <c r="W493" s="242"/>
      <c r="X493" s="242"/>
      <c r="Y493" s="242"/>
      <c r="Z493" s="242"/>
      <c r="AA493" s="242"/>
      <c r="AB493" s="242"/>
      <c r="AC493" s="242"/>
      <c r="AD493" s="242"/>
      <c r="AE493" s="242"/>
      <c r="AF493" s="242"/>
      <c r="AG493" s="242"/>
      <c r="AH493" s="242"/>
      <c r="AI493" s="242"/>
      <c r="AJ493" s="242"/>
      <c r="AK493" s="242"/>
      <c r="AL493" s="242"/>
      <c r="AM493" s="346"/>
      <c r="AN493" s="346"/>
      <c r="AO493" s="346"/>
      <c r="AP493" s="346"/>
      <c r="AQ493" s="346"/>
      <c r="AR493" s="346"/>
      <c r="AS493" s="346"/>
      <c r="AT493" s="346"/>
      <c r="AU493" s="346"/>
      <c r="AV493" s="346"/>
      <c r="AW493" s="346"/>
      <c r="AX493" s="346"/>
      <c r="AY493" s="346"/>
      <c r="AZ493" s="346"/>
      <c r="BA493" s="257"/>
    </row>
    <row r="494" spans="1:53" ht="15" hidden="1" outlineLevel="1">
      <c r="A494" s="418">
        <v>21</v>
      </c>
      <c r="B494" s="265" t="s">
        <v>335</v>
      </c>
      <c r="C494" s="242" t="s">
        <v>323</v>
      </c>
      <c r="D494" s="246"/>
      <c r="E494" s="246"/>
      <c r="F494" s="246"/>
      <c r="G494" s="246"/>
      <c r="H494" s="246"/>
      <c r="I494" s="246"/>
      <c r="J494" s="246"/>
      <c r="K494" s="246"/>
      <c r="L494" s="246"/>
      <c r="M494" s="246"/>
      <c r="N494" s="246"/>
      <c r="O494" s="246"/>
      <c r="P494" s="246"/>
      <c r="Q494" s="246"/>
      <c r="R494" s="246"/>
      <c r="S494" s="246"/>
      <c r="T494" s="246"/>
      <c r="U494" s="246">
        <v>12</v>
      </c>
      <c r="V494" s="246"/>
      <c r="W494" s="246"/>
      <c r="X494" s="246"/>
      <c r="Y494" s="246"/>
      <c r="Z494" s="246"/>
      <c r="AA494" s="246"/>
      <c r="AB494" s="246"/>
      <c r="AC494" s="246"/>
      <c r="AD494" s="246"/>
      <c r="AE494" s="246"/>
      <c r="AF494" s="246"/>
      <c r="AG494" s="246"/>
      <c r="AH494" s="246"/>
      <c r="AI494" s="246"/>
      <c r="AJ494" s="246"/>
      <c r="AK494" s="246"/>
      <c r="AL494" s="246"/>
      <c r="AM494" s="344"/>
      <c r="AN494" s="349"/>
      <c r="AO494" s="349"/>
      <c r="AP494" s="349"/>
      <c r="AQ494" s="349"/>
      <c r="AR494" s="349"/>
      <c r="AS494" s="349"/>
      <c r="AT494" s="349"/>
      <c r="AU494" s="349"/>
      <c r="AV494" s="349"/>
      <c r="AW494" s="349"/>
      <c r="AX494" s="349"/>
      <c r="AY494" s="349"/>
      <c r="AZ494" s="349"/>
      <c r="BA494" s="247">
        <f>SUM(AM494:AZ494)</f>
        <v>0</v>
      </c>
    </row>
    <row r="495" spans="1:53" ht="15" hidden="1" outlineLevel="1">
      <c r="B495" s="245" t="s">
        <v>433</v>
      </c>
      <c r="C495" s="242" t="s">
        <v>325</v>
      </c>
      <c r="D495" s="246"/>
      <c r="E495" s="246"/>
      <c r="F495" s="246"/>
      <c r="G495" s="246"/>
      <c r="H495" s="246"/>
      <c r="I495" s="246"/>
      <c r="J495" s="246"/>
      <c r="K495" s="246"/>
      <c r="L495" s="246"/>
      <c r="M495" s="246"/>
      <c r="N495" s="246"/>
      <c r="O495" s="246"/>
      <c r="P495" s="246"/>
      <c r="Q495" s="246"/>
      <c r="R495" s="246"/>
      <c r="S495" s="246"/>
      <c r="T495" s="246"/>
      <c r="U495" s="246">
        <f>U494</f>
        <v>12</v>
      </c>
      <c r="V495" s="246"/>
      <c r="W495" s="246"/>
      <c r="X495" s="246"/>
      <c r="Y495" s="246"/>
      <c r="Z495" s="246"/>
      <c r="AA495" s="246"/>
      <c r="AB495" s="246"/>
      <c r="AC495" s="246"/>
      <c r="AD495" s="246"/>
      <c r="AE495" s="246"/>
      <c r="AF495" s="246"/>
      <c r="AG495" s="246"/>
      <c r="AH495" s="246"/>
      <c r="AI495" s="246"/>
      <c r="AJ495" s="246"/>
      <c r="AK495" s="246"/>
      <c r="AL495" s="246"/>
      <c r="AM495" s="345">
        <f>AM494</f>
        <v>0</v>
      </c>
      <c r="AN495" s="345">
        <f>AN494</f>
        <v>0</v>
      </c>
      <c r="AO495" s="345">
        <f t="shared" ref="AO495:AZ495" si="170">AO494</f>
        <v>0</v>
      </c>
      <c r="AP495" s="345">
        <f t="shared" si="170"/>
        <v>0</v>
      </c>
      <c r="AQ495" s="345">
        <f t="shared" si="170"/>
        <v>0</v>
      </c>
      <c r="AR495" s="345">
        <f t="shared" si="170"/>
        <v>0</v>
      </c>
      <c r="AS495" s="345">
        <f t="shared" si="170"/>
        <v>0</v>
      </c>
      <c r="AT495" s="345">
        <f t="shared" si="170"/>
        <v>0</v>
      </c>
      <c r="AU495" s="345">
        <f t="shared" si="170"/>
        <v>0</v>
      </c>
      <c r="AV495" s="345">
        <f t="shared" si="170"/>
        <v>0</v>
      </c>
      <c r="AW495" s="345">
        <f t="shared" si="170"/>
        <v>0</v>
      </c>
      <c r="AX495" s="345">
        <f t="shared" si="170"/>
        <v>0</v>
      </c>
      <c r="AY495" s="345">
        <f t="shared" si="170"/>
        <v>0</v>
      </c>
      <c r="AZ495" s="345">
        <f t="shared" si="170"/>
        <v>0</v>
      </c>
      <c r="BA495" s="248"/>
    </row>
    <row r="496" spans="1:53" ht="15" hidden="1" outlineLevel="1">
      <c r="B496" s="265"/>
      <c r="C496" s="256"/>
      <c r="D496" s="242"/>
      <c r="E496" s="242"/>
      <c r="F496" s="242"/>
      <c r="G496" s="242"/>
      <c r="H496" s="242"/>
      <c r="I496" s="242"/>
      <c r="J496" s="242"/>
      <c r="K496" s="242"/>
      <c r="L496" s="242"/>
      <c r="M496" s="242"/>
      <c r="N496" s="242"/>
      <c r="O496" s="242"/>
      <c r="P496" s="242"/>
      <c r="Q496" s="242"/>
      <c r="R496" s="242"/>
      <c r="S496" s="242"/>
      <c r="T496" s="242"/>
      <c r="U496" s="242"/>
      <c r="V496" s="242"/>
      <c r="W496" s="242"/>
      <c r="X496" s="242"/>
      <c r="Y496" s="242"/>
      <c r="Z496" s="242"/>
      <c r="AA496" s="242"/>
      <c r="AB496" s="242"/>
      <c r="AC496" s="242"/>
      <c r="AD496" s="242"/>
      <c r="AE496" s="242"/>
      <c r="AF496" s="242"/>
      <c r="AG496" s="242"/>
      <c r="AH496" s="242"/>
      <c r="AI496" s="242"/>
      <c r="AJ496" s="242"/>
      <c r="AK496" s="242"/>
      <c r="AL496" s="242"/>
      <c r="AM496" s="356"/>
      <c r="AN496" s="346"/>
      <c r="AO496" s="346"/>
      <c r="AP496" s="346"/>
      <c r="AQ496" s="346"/>
      <c r="AR496" s="346"/>
      <c r="AS496" s="346"/>
      <c r="AT496" s="346"/>
      <c r="AU496" s="346"/>
      <c r="AV496" s="346"/>
      <c r="AW496" s="346"/>
      <c r="AX496" s="346"/>
      <c r="AY496" s="346"/>
      <c r="AZ496" s="346"/>
      <c r="BA496" s="257"/>
    </row>
    <row r="497" spans="1:53" ht="15" hidden="1" outlineLevel="1">
      <c r="A497" s="418">
        <v>22</v>
      </c>
      <c r="B497" s="265" t="s">
        <v>342</v>
      </c>
      <c r="C497" s="242" t="s">
        <v>323</v>
      </c>
      <c r="D497" s="246"/>
      <c r="E497" s="246"/>
      <c r="F497" s="246"/>
      <c r="G497" s="246"/>
      <c r="H497" s="246"/>
      <c r="I497" s="246"/>
      <c r="J497" s="246"/>
      <c r="K497" s="246"/>
      <c r="L497" s="246"/>
      <c r="M497" s="246"/>
      <c r="N497" s="246"/>
      <c r="O497" s="246"/>
      <c r="P497" s="246"/>
      <c r="Q497" s="246"/>
      <c r="R497" s="246"/>
      <c r="S497" s="246"/>
      <c r="T497" s="246"/>
      <c r="U497" s="242"/>
      <c r="V497" s="246"/>
      <c r="W497" s="246"/>
      <c r="X497" s="246"/>
      <c r="Y497" s="246"/>
      <c r="Z497" s="246"/>
      <c r="AA497" s="246"/>
      <c r="AB497" s="246"/>
      <c r="AC497" s="246"/>
      <c r="AD497" s="246"/>
      <c r="AE497" s="246"/>
      <c r="AF497" s="246"/>
      <c r="AG497" s="246"/>
      <c r="AH497" s="246"/>
      <c r="AI497" s="246"/>
      <c r="AJ497" s="246"/>
      <c r="AK497" s="246"/>
      <c r="AL497" s="246"/>
      <c r="AM497" s="344"/>
      <c r="AN497" s="349"/>
      <c r="AO497" s="349"/>
      <c r="AP497" s="349"/>
      <c r="AQ497" s="349"/>
      <c r="AR497" s="349"/>
      <c r="AS497" s="349"/>
      <c r="AT497" s="349"/>
      <c r="AU497" s="349"/>
      <c r="AV497" s="349"/>
      <c r="AW497" s="349"/>
      <c r="AX497" s="349"/>
      <c r="AY497" s="349"/>
      <c r="AZ497" s="349"/>
      <c r="BA497" s="247">
        <f>SUM(AM497:AZ497)</f>
        <v>0</v>
      </c>
    </row>
    <row r="498" spans="1:53" ht="15" hidden="1" outlineLevel="1">
      <c r="B498" s="245" t="s">
        <v>433</v>
      </c>
      <c r="C498" s="242" t="s">
        <v>325</v>
      </c>
      <c r="D498" s="246"/>
      <c r="E498" s="246"/>
      <c r="F498" s="246"/>
      <c r="G498" s="246"/>
      <c r="H498" s="246"/>
      <c r="I498" s="246"/>
      <c r="J498" s="246"/>
      <c r="K498" s="246"/>
      <c r="L498" s="246"/>
      <c r="M498" s="246"/>
      <c r="N498" s="246"/>
      <c r="O498" s="246"/>
      <c r="P498" s="246"/>
      <c r="Q498" s="246"/>
      <c r="R498" s="246"/>
      <c r="S498" s="246"/>
      <c r="T498" s="246"/>
      <c r="U498" s="242"/>
      <c r="V498" s="246"/>
      <c r="W498" s="246"/>
      <c r="X498" s="246"/>
      <c r="Y498" s="246"/>
      <c r="Z498" s="246"/>
      <c r="AA498" s="246"/>
      <c r="AB498" s="246"/>
      <c r="AC498" s="246"/>
      <c r="AD498" s="246"/>
      <c r="AE498" s="246"/>
      <c r="AF498" s="246"/>
      <c r="AG498" s="246"/>
      <c r="AH498" s="246"/>
      <c r="AI498" s="246"/>
      <c r="AJ498" s="246"/>
      <c r="AK498" s="246"/>
      <c r="AL498" s="246"/>
      <c r="AM498" s="345">
        <f>AM497</f>
        <v>0</v>
      </c>
      <c r="AN498" s="345">
        <f>AN497</f>
        <v>0</v>
      </c>
      <c r="AO498" s="345">
        <f t="shared" ref="AO498:AZ498" si="171">AO497</f>
        <v>0</v>
      </c>
      <c r="AP498" s="345">
        <f t="shared" si="171"/>
        <v>0</v>
      </c>
      <c r="AQ498" s="345">
        <f t="shared" si="171"/>
        <v>0</v>
      </c>
      <c r="AR498" s="345">
        <f t="shared" si="171"/>
        <v>0</v>
      </c>
      <c r="AS498" s="345">
        <f t="shared" si="171"/>
        <v>0</v>
      </c>
      <c r="AT498" s="345">
        <f t="shared" si="171"/>
        <v>0</v>
      </c>
      <c r="AU498" s="345">
        <f t="shared" si="171"/>
        <v>0</v>
      </c>
      <c r="AV498" s="345">
        <f t="shared" si="171"/>
        <v>0</v>
      </c>
      <c r="AW498" s="345">
        <f t="shared" si="171"/>
        <v>0</v>
      </c>
      <c r="AX498" s="345">
        <f t="shared" si="171"/>
        <v>0</v>
      </c>
      <c r="AY498" s="345">
        <f t="shared" si="171"/>
        <v>0</v>
      </c>
      <c r="AZ498" s="345">
        <f t="shared" si="171"/>
        <v>0</v>
      </c>
      <c r="BA498" s="257"/>
    </row>
    <row r="499" spans="1:53" ht="15" hidden="1" outlineLevel="1">
      <c r="B499" s="265"/>
      <c r="C499" s="256"/>
      <c r="D499" s="242"/>
      <c r="E499" s="242"/>
      <c r="F499" s="242"/>
      <c r="G499" s="242"/>
      <c r="H499" s="242"/>
      <c r="I499" s="242"/>
      <c r="J499" s="242"/>
      <c r="K499" s="242"/>
      <c r="L499" s="242"/>
      <c r="M499" s="242"/>
      <c r="N499" s="242"/>
      <c r="O499" s="242"/>
      <c r="P499" s="242"/>
      <c r="Q499" s="242"/>
      <c r="R499" s="242"/>
      <c r="S499" s="242"/>
      <c r="T499" s="242"/>
      <c r="U499" s="242"/>
      <c r="V499" s="242"/>
      <c r="W499" s="242"/>
      <c r="X499" s="242"/>
      <c r="Y499" s="242"/>
      <c r="Z499" s="242"/>
      <c r="AA499" s="242"/>
      <c r="AB499" s="242"/>
      <c r="AC499" s="242"/>
      <c r="AD499" s="242"/>
      <c r="AE499" s="242"/>
      <c r="AF499" s="242"/>
      <c r="AG499" s="242"/>
      <c r="AH499" s="242"/>
      <c r="AI499" s="242"/>
      <c r="AJ499" s="242"/>
      <c r="AK499" s="242"/>
      <c r="AL499" s="242"/>
      <c r="AM499" s="346"/>
      <c r="AN499" s="346"/>
      <c r="AO499" s="346"/>
      <c r="AP499" s="346"/>
      <c r="AQ499" s="346"/>
      <c r="AR499" s="346"/>
      <c r="AS499" s="346"/>
      <c r="AT499" s="346"/>
      <c r="AU499" s="346"/>
      <c r="AV499" s="346"/>
      <c r="AW499" s="346"/>
      <c r="AX499" s="346"/>
      <c r="AY499" s="346"/>
      <c r="AZ499" s="346"/>
      <c r="BA499" s="257"/>
    </row>
    <row r="500" spans="1:53" ht="15.6" hidden="1" outlineLevel="1">
      <c r="A500" s="419"/>
      <c r="B500" s="239" t="s">
        <v>347</v>
      </c>
      <c r="C500" s="240"/>
      <c r="D500" s="241"/>
      <c r="E500" s="241"/>
      <c r="F500" s="241"/>
      <c r="G500" s="241"/>
      <c r="H500" s="241"/>
      <c r="I500" s="241"/>
      <c r="J500" s="241"/>
      <c r="K500" s="241"/>
      <c r="L500" s="241"/>
      <c r="M500" s="241"/>
      <c r="N500" s="241"/>
      <c r="O500" s="241"/>
      <c r="P500" s="241"/>
      <c r="Q500" s="241"/>
      <c r="R500" s="241"/>
      <c r="S500" s="241"/>
      <c r="T500" s="241"/>
      <c r="U500" s="241"/>
      <c r="V500" s="241"/>
      <c r="W500" s="240"/>
      <c r="X500" s="240"/>
      <c r="Y500" s="240"/>
      <c r="Z500" s="240"/>
      <c r="AA500" s="240"/>
      <c r="AB500" s="240"/>
      <c r="AC500" s="240"/>
      <c r="AD500" s="240"/>
      <c r="AE500" s="240"/>
      <c r="AF500" s="240"/>
      <c r="AG500" s="240"/>
      <c r="AH500" s="240"/>
      <c r="AI500" s="240"/>
      <c r="AJ500" s="240"/>
      <c r="AK500" s="240"/>
      <c r="AL500" s="240"/>
      <c r="AM500" s="348"/>
      <c r="AN500" s="348"/>
      <c r="AO500" s="348"/>
      <c r="AP500" s="348"/>
      <c r="AQ500" s="348"/>
      <c r="AR500" s="348"/>
      <c r="AS500" s="348"/>
      <c r="AT500" s="348"/>
      <c r="AU500" s="348"/>
      <c r="AV500" s="348"/>
      <c r="AW500" s="348"/>
      <c r="AX500" s="348"/>
      <c r="AY500" s="348"/>
      <c r="AZ500" s="348"/>
      <c r="BA500" s="243"/>
    </row>
    <row r="501" spans="1:53" ht="15" hidden="1" outlineLevel="1">
      <c r="A501" s="418">
        <v>23</v>
      </c>
      <c r="B501" s="265" t="s">
        <v>347</v>
      </c>
      <c r="C501" s="242" t="s">
        <v>323</v>
      </c>
      <c r="D501" s="246"/>
      <c r="E501" s="246"/>
      <c r="F501" s="246"/>
      <c r="G501" s="246"/>
      <c r="H501" s="246"/>
      <c r="I501" s="246"/>
      <c r="J501" s="246"/>
      <c r="K501" s="246"/>
      <c r="L501" s="246"/>
      <c r="M501" s="246"/>
      <c r="N501" s="246"/>
      <c r="O501" s="246"/>
      <c r="P501" s="246"/>
      <c r="Q501" s="246"/>
      <c r="R501" s="246"/>
      <c r="S501" s="246"/>
      <c r="T501" s="246"/>
      <c r="U501" s="242"/>
      <c r="V501" s="246"/>
      <c r="W501" s="246"/>
      <c r="X501" s="246"/>
      <c r="Y501" s="246"/>
      <c r="Z501" s="246"/>
      <c r="AA501" s="246"/>
      <c r="AB501" s="246"/>
      <c r="AC501" s="246"/>
      <c r="AD501" s="246"/>
      <c r="AE501" s="246"/>
      <c r="AF501" s="246"/>
      <c r="AG501" s="246"/>
      <c r="AH501" s="246"/>
      <c r="AI501" s="246"/>
      <c r="AJ501" s="246"/>
      <c r="AK501" s="246"/>
      <c r="AL501" s="246"/>
      <c r="AM501" s="388"/>
      <c r="AN501" s="344"/>
      <c r="AO501" s="344"/>
      <c r="AP501" s="344"/>
      <c r="AQ501" s="344"/>
      <c r="AR501" s="344"/>
      <c r="AS501" s="344"/>
      <c r="AT501" s="344"/>
      <c r="AU501" s="344"/>
      <c r="AV501" s="344"/>
      <c r="AW501" s="344"/>
      <c r="AX501" s="344"/>
      <c r="AY501" s="344"/>
      <c r="AZ501" s="344"/>
      <c r="BA501" s="247">
        <f>SUM(AM501:AZ501)</f>
        <v>0</v>
      </c>
    </row>
    <row r="502" spans="1:53" ht="15" hidden="1" outlineLevel="1">
      <c r="B502" s="245" t="s">
        <v>433</v>
      </c>
      <c r="C502" s="242" t="s">
        <v>325</v>
      </c>
      <c r="D502" s="246"/>
      <c r="E502" s="246"/>
      <c r="F502" s="246"/>
      <c r="G502" s="246"/>
      <c r="H502" s="246"/>
      <c r="I502" s="246"/>
      <c r="J502" s="246"/>
      <c r="K502" s="246"/>
      <c r="L502" s="246"/>
      <c r="M502" s="246"/>
      <c r="N502" s="246"/>
      <c r="O502" s="246"/>
      <c r="P502" s="246"/>
      <c r="Q502" s="246"/>
      <c r="R502" s="246"/>
      <c r="S502" s="246"/>
      <c r="T502" s="246"/>
      <c r="U502" s="386"/>
      <c r="V502" s="246"/>
      <c r="W502" s="246"/>
      <c r="X502" s="246"/>
      <c r="Y502" s="246"/>
      <c r="Z502" s="246"/>
      <c r="AA502" s="246"/>
      <c r="AB502" s="246"/>
      <c r="AC502" s="246"/>
      <c r="AD502" s="246"/>
      <c r="AE502" s="246"/>
      <c r="AF502" s="246"/>
      <c r="AG502" s="246"/>
      <c r="AH502" s="246"/>
      <c r="AI502" s="246"/>
      <c r="AJ502" s="246"/>
      <c r="AK502" s="246"/>
      <c r="AL502" s="246"/>
      <c r="AM502" s="345">
        <f>AM501</f>
        <v>0</v>
      </c>
      <c r="AN502" s="345">
        <f>AN501</f>
        <v>0</v>
      </c>
      <c r="AO502" s="345">
        <f t="shared" ref="AO502:AZ502" si="172">AO501</f>
        <v>0</v>
      </c>
      <c r="AP502" s="345">
        <f t="shared" si="172"/>
        <v>0</v>
      </c>
      <c r="AQ502" s="345">
        <f t="shared" si="172"/>
        <v>0</v>
      </c>
      <c r="AR502" s="345">
        <f t="shared" si="172"/>
        <v>0</v>
      </c>
      <c r="AS502" s="345">
        <f t="shared" si="172"/>
        <v>0</v>
      </c>
      <c r="AT502" s="345">
        <f t="shared" si="172"/>
        <v>0</v>
      </c>
      <c r="AU502" s="345">
        <f t="shared" si="172"/>
        <v>0</v>
      </c>
      <c r="AV502" s="345">
        <f t="shared" si="172"/>
        <v>0</v>
      </c>
      <c r="AW502" s="345">
        <f t="shared" si="172"/>
        <v>0</v>
      </c>
      <c r="AX502" s="345">
        <f t="shared" si="172"/>
        <v>0</v>
      </c>
      <c r="AY502" s="345">
        <f t="shared" si="172"/>
        <v>0</v>
      </c>
      <c r="AZ502" s="345">
        <f t="shared" si="172"/>
        <v>0</v>
      </c>
      <c r="BA502" s="248"/>
    </row>
    <row r="503" spans="1:53" ht="15" hidden="1" outlineLevel="1">
      <c r="B503" s="265"/>
      <c r="C503" s="256"/>
      <c r="D503" s="242"/>
      <c r="E503" s="242"/>
      <c r="F503" s="242"/>
      <c r="G503" s="242"/>
      <c r="H503" s="242"/>
      <c r="I503" s="242"/>
      <c r="J503" s="242"/>
      <c r="K503" s="242"/>
      <c r="L503" s="242"/>
      <c r="M503" s="242"/>
      <c r="N503" s="242"/>
      <c r="O503" s="242"/>
      <c r="P503" s="242"/>
      <c r="Q503" s="242"/>
      <c r="R503" s="242"/>
      <c r="S503" s="242"/>
      <c r="T503" s="242"/>
      <c r="U503" s="242"/>
      <c r="V503" s="242"/>
      <c r="W503" s="242"/>
      <c r="X503" s="242"/>
      <c r="Y503" s="242"/>
      <c r="Z503" s="242"/>
      <c r="AA503" s="242"/>
      <c r="AB503" s="242"/>
      <c r="AC503" s="242"/>
      <c r="AD503" s="242"/>
      <c r="AE503" s="242"/>
      <c r="AF503" s="242"/>
      <c r="AG503" s="242"/>
      <c r="AH503" s="242"/>
      <c r="AI503" s="242"/>
      <c r="AJ503" s="242"/>
      <c r="AK503" s="242"/>
      <c r="AL503" s="242"/>
      <c r="AM503" s="346"/>
      <c r="AN503" s="346"/>
      <c r="AO503" s="346"/>
      <c r="AP503" s="346"/>
      <c r="AQ503" s="346"/>
      <c r="AR503" s="346"/>
      <c r="AS503" s="346"/>
      <c r="AT503" s="346"/>
      <c r="AU503" s="346"/>
      <c r="AV503" s="346"/>
      <c r="AW503" s="346"/>
      <c r="AX503" s="346"/>
      <c r="AY503" s="346"/>
      <c r="AZ503" s="346"/>
      <c r="BA503" s="257"/>
    </row>
    <row r="504" spans="1:53" s="244" customFormat="1" ht="15.6" hidden="1" outlineLevel="1">
      <c r="A504" s="419"/>
      <c r="B504" s="239" t="s">
        <v>348</v>
      </c>
      <c r="C504" s="240"/>
      <c r="D504" s="241"/>
      <c r="E504" s="241"/>
      <c r="F504" s="241"/>
      <c r="G504" s="241"/>
      <c r="H504" s="241"/>
      <c r="I504" s="241"/>
      <c r="J504" s="241"/>
      <c r="K504" s="241"/>
      <c r="L504" s="241"/>
      <c r="M504" s="241"/>
      <c r="N504" s="241"/>
      <c r="O504" s="241"/>
      <c r="P504" s="241"/>
      <c r="Q504" s="241"/>
      <c r="R504" s="241"/>
      <c r="S504" s="241"/>
      <c r="T504" s="241"/>
      <c r="U504" s="241"/>
      <c r="V504" s="241"/>
      <c r="W504" s="240"/>
      <c r="X504" s="240"/>
      <c r="Y504" s="240"/>
      <c r="Z504" s="240"/>
      <c r="AA504" s="240"/>
      <c r="AB504" s="240"/>
      <c r="AC504" s="240"/>
      <c r="AD504" s="240"/>
      <c r="AE504" s="240"/>
      <c r="AF504" s="240"/>
      <c r="AG504" s="240"/>
      <c r="AH504" s="240"/>
      <c r="AI504" s="240"/>
      <c r="AJ504" s="240"/>
      <c r="AK504" s="240"/>
      <c r="AL504" s="240"/>
      <c r="AM504" s="348"/>
      <c r="AN504" s="348"/>
      <c r="AO504" s="348"/>
      <c r="AP504" s="348"/>
      <c r="AQ504" s="348"/>
      <c r="AR504" s="348"/>
      <c r="AS504" s="348"/>
      <c r="AT504" s="348"/>
      <c r="AU504" s="348"/>
      <c r="AV504" s="348"/>
      <c r="AW504" s="348"/>
      <c r="AX504" s="348"/>
      <c r="AY504" s="348"/>
      <c r="AZ504" s="348"/>
      <c r="BA504" s="243"/>
    </row>
    <row r="505" spans="1:53" s="234" customFormat="1" ht="15" hidden="1" outlineLevel="1">
      <c r="A505" s="418">
        <v>24</v>
      </c>
      <c r="B505" s="265" t="s">
        <v>347</v>
      </c>
      <c r="C505" s="242" t="s">
        <v>323</v>
      </c>
      <c r="D505" s="246"/>
      <c r="E505" s="246"/>
      <c r="F505" s="246"/>
      <c r="G505" s="246"/>
      <c r="H505" s="246"/>
      <c r="I505" s="246"/>
      <c r="J505" s="246"/>
      <c r="K505" s="246"/>
      <c r="L505" s="246"/>
      <c r="M505" s="246"/>
      <c r="N505" s="246"/>
      <c r="O505" s="246"/>
      <c r="P505" s="246"/>
      <c r="Q505" s="246"/>
      <c r="R505" s="246"/>
      <c r="S505" s="246"/>
      <c r="T505" s="246"/>
      <c r="U505" s="242"/>
      <c r="V505" s="246"/>
      <c r="W505" s="246"/>
      <c r="X505" s="246"/>
      <c r="Y505" s="246"/>
      <c r="Z505" s="246"/>
      <c r="AA505" s="246"/>
      <c r="AB505" s="246"/>
      <c r="AC505" s="246"/>
      <c r="AD505" s="246"/>
      <c r="AE505" s="246"/>
      <c r="AF505" s="246"/>
      <c r="AG505" s="246"/>
      <c r="AH505" s="246"/>
      <c r="AI505" s="246"/>
      <c r="AJ505" s="246"/>
      <c r="AK505" s="246"/>
      <c r="AL505" s="246"/>
      <c r="AM505" s="344"/>
      <c r="AN505" s="344"/>
      <c r="AO505" s="344"/>
      <c r="AP505" s="344"/>
      <c r="AQ505" s="344"/>
      <c r="AR505" s="344"/>
      <c r="AS505" s="344"/>
      <c r="AT505" s="344"/>
      <c r="AU505" s="344"/>
      <c r="AV505" s="344"/>
      <c r="AW505" s="344"/>
      <c r="AX505" s="344"/>
      <c r="AY505" s="344"/>
      <c r="AZ505" s="344"/>
      <c r="BA505" s="247">
        <f>SUM(AM505:AZ505)</f>
        <v>0</v>
      </c>
    </row>
    <row r="506" spans="1:53" s="234" customFormat="1" ht="15" hidden="1" outlineLevel="1">
      <c r="A506" s="418"/>
      <c r="B506" s="265" t="s">
        <v>433</v>
      </c>
      <c r="C506" s="242" t="s">
        <v>325</v>
      </c>
      <c r="D506" s="246"/>
      <c r="E506" s="246"/>
      <c r="F506" s="246"/>
      <c r="G506" s="246"/>
      <c r="H506" s="246"/>
      <c r="I506" s="246"/>
      <c r="J506" s="246"/>
      <c r="K506" s="246"/>
      <c r="L506" s="246"/>
      <c r="M506" s="246"/>
      <c r="N506" s="246"/>
      <c r="O506" s="246"/>
      <c r="P506" s="246"/>
      <c r="Q506" s="246"/>
      <c r="R506" s="246"/>
      <c r="S506" s="246"/>
      <c r="T506" s="246"/>
      <c r="U506" s="386"/>
      <c r="V506" s="246"/>
      <c r="W506" s="246"/>
      <c r="X506" s="246"/>
      <c r="Y506" s="246"/>
      <c r="Z506" s="246"/>
      <c r="AA506" s="246"/>
      <c r="AB506" s="246"/>
      <c r="AC506" s="246"/>
      <c r="AD506" s="246"/>
      <c r="AE506" s="246"/>
      <c r="AF506" s="246"/>
      <c r="AG506" s="246"/>
      <c r="AH506" s="246"/>
      <c r="AI506" s="246"/>
      <c r="AJ506" s="246"/>
      <c r="AK506" s="246"/>
      <c r="AL506" s="246"/>
      <c r="AM506" s="345">
        <f>AM505</f>
        <v>0</v>
      </c>
      <c r="AN506" s="345">
        <f>AN505</f>
        <v>0</v>
      </c>
      <c r="AO506" s="345">
        <f t="shared" ref="AO506:AZ506" si="173">AO505</f>
        <v>0</v>
      </c>
      <c r="AP506" s="345">
        <f t="shared" si="173"/>
        <v>0</v>
      </c>
      <c r="AQ506" s="345">
        <f t="shared" si="173"/>
        <v>0</v>
      </c>
      <c r="AR506" s="345">
        <f t="shared" si="173"/>
        <v>0</v>
      </c>
      <c r="AS506" s="345">
        <f t="shared" si="173"/>
        <v>0</v>
      </c>
      <c r="AT506" s="345">
        <f t="shared" si="173"/>
        <v>0</v>
      </c>
      <c r="AU506" s="345">
        <f t="shared" si="173"/>
        <v>0</v>
      </c>
      <c r="AV506" s="345">
        <f t="shared" si="173"/>
        <v>0</v>
      </c>
      <c r="AW506" s="345">
        <f t="shared" si="173"/>
        <v>0</v>
      </c>
      <c r="AX506" s="345">
        <f t="shared" si="173"/>
        <v>0</v>
      </c>
      <c r="AY506" s="345">
        <f t="shared" si="173"/>
        <v>0</v>
      </c>
      <c r="AZ506" s="345">
        <f t="shared" si="173"/>
        <v>0</v>
      </c>
      <c r="BA506" s="248"/>
    </row>
    <row r="507" spans="1:53" s="234" customFormat="1" ht="15" hidden="1" outlineLevel="1">
      <c r="A507" s="418"/>
      <c r="B507" s="265"/>
      <c r="C507" s="256"/>
      <c r="D507" s="242"/>
      <c r="E507" s="242"/>
      <c r="F507" s="242"/>
      <c r="G507" s="242"/>
      <c r="H507" s="242"/>
      <c r="I507" s="242"/>
      <c r="J507" s="242"/>
      <c r="K507" s="242"/>
      <c r="L507" s="242"/>
      <c r="M507" s="242"/>
      <c r="N507" s="242"/>
      <c r="O507" s="242"/>
      <c r="P507" s="242"/>
      <c r="Q507" s="242"/>
      <c r="R507" s="242"/>
      <c r="S507" s="242"/>
      <c r="T507" s="242"/>
      <c r="U507" s="242"/>
      <c r="V507" s="242"/>
      <c r="W507" s="242"/>
      <c r="X507" s="242"/>
      <c r="Y507" s="242"/>
      <c r="Z507" s="242"/>
      <c r="AA507" s="242"/>
      <c r="AB507" s="242"/>
      <c r="AC507" s="242"/>
      <c r="AD507" s="242"/>
      <c r="AE507" s="242"/>
      <c r="AF507" s="242"/>
      <c r="AG507" s="242"/>
      <c r="AH507" s="242"/>
      <c r="AI507" s="242"/>
      <c r="AJ507" s="242"/>
      <c r="AK507" s="242"/>
      <c r="AL507" s="242"/>
      <c r="AM507" s="346"/>
      <c r="AN507" s="346"/>
      <c r="AO507" s="346"/>
      <c r="AP507" s="346"/>
      <c r="AQ507" s="346"/>
      <c r="AR507" s="346"/>
      <c r="AS507" s="346"/>
      <c r="AT507" s="346"/>
      <c r="AU507" s="346"/>
      <c r="AV507" s="346"/>
      <c r="AW507" s="346"/>
      <c r="AX507" s="346"/>
      <c r="AY507" s="346"/>
      <c r="AZ507" s="346"/>
      <c r="BA507" s="257"/>
    </row>
    <row r="508" spans="1:53" s="234" customFormat="1" ht="15" hidden="1" outlineLevel="1">
      <c r="A508" s="418">
        <v>25</v>
      </c>
      <c r="B508" s="264" t="s">
        <v>336</v>
      </c>
      <c r="C508" s="242" t="s">
        <v>323</v>
      </c>
      <c r="D508" s="246"/>
      <c r="E508" s="246"/>
      <c r="F508" s="246"/>
      <c r="G508" s="246"/>
      <c r="H508" s="246"/>
      <c r="I508" s="246"/>
      <c r="J508" s="246"/>
      <c r="K508" s="246"/>
      <c r="L508" s="246"/>
      <c r="M508" s="246"/>
      <c r="N508" s="246"/>
      <c r="O508" s="246"/>
      <c r="P508" s="246"/>
      <c r="Q508" s="246"/>
      <c r="R508" s="246"/>
      <c r="S508" s="246"/>
      <c r="T508" s="246"/>
      <c r="U508" s="246">
        <v>0</v>
      </c>
      <c r="V508" s="246"/>
      <c r="W508" s="246"/>
      <c r="X508" s="246"/>
      <c r="Y508" s="246"/>
      <c r="Z508" s="246"/>
      <c r="AA508" s="246"/>
      <c r="AB508" s="246"/>
      <c r="AC508" s="246"/>
      <c r="AD508" s="246"/>
      <c r="AE508" s="246"/>
      <c r="AF508" s="246"/>
      <c r="AG508" s="246"/>
      <c r="AH508" s="246"/>
      <c r="AI508" s="246"/>
      <c r="AJ508" s="246"/>
      <c r="AK508" s="246"/>
      <c r="AL508" s="246"/>
      <c r="AM508" s="349"/>
      <c r="AN508" s="349"/>
      <c r="AO508" s="349"/>
      <c r="AP508" s="349"/>
      <c r="AQ508" s="349"/>
      <c r="AR508" s="349"/>
      <c r="AS508" s="349"/>
      <c r="AT508" s="349"/>
      <c r="AU508" s="349"/>
      <c r="AV508" s="349"/>
      <c r="AW508" s="349"/>
      <c r="AX508" s="349"/>
      <c r="AY508" s="349"/>
      <c r="AZ508" s="349"/>
      <c r="BA508" s="247">
        <f>SUM(AM508:AZ508)</f>
        <v>0</v>
      </c>
    </row>
    <row r="509" spans="1:53" s="234" customFormat="1" ht="15" hidden="1" outlineLevel="1">
      <c r="A509" s="418"/>
      <c r="B509" s="265" t="s">
        <v>433</v>
      </c>
      <c r="C509" s="242" t="s">
        <v>325</v>
      </c>
      <c r="D509" s="246"/>
      <c r="E509" s="246"/>
      <c r="F509" s="246"/>
      <c r="G509" s="246"/>
      <c r="H509" s="246"/>
      <c r="I509" s="246"/>
      <c r="J509" s="246"/>
      <c r="K509" s="246"/>
      <c r="L509" s="246"/>
      <c r="M509" s="246"/>
      <c r="N509" s="246"/>
      <c r="O509" s="246"/>
      <c r="P509" s="246"/>
      <c r="Q509" s="246"/>
      <c r="R509" s="246"/>
      <c r="S509" s="246"/>
      <c r="T509" s="246"/>
      <c r="U509" s="246">
        <f>U508</f>
        <v>0</v>
      </c>
      <c r="V509" s="246"/>
      <c r="W509" s="246"/>
      <c r="X509" s="246"/>
      <c r="Y509" s="246"/>
      <c r="Z509" s="246"/>
      <c r="AA509" s="246"/>
      <c r="AB509" s="246"/>
      <c r="AC509" s="246"/>
      <c r="AD509" s="246"/>
      <c r="AE509" s="246"/>
      <c r="AF509" s="246"/>
      <c r="AG509" s="246"/>
      <c r="AH509" s="246"/>
      <c r="AI509" s="246"/>
      <c r="AJ509" s="246"/>
      <c r="AK509" s="246"/>
      <c r="AL509" s="246"/>
      <c r="AM509" s="345">
        <f>AM508</f>
        <v>0</v>
      </c>
      <c r="AN509" s="345">
        <f>AN508</f>
        <v>0</v>
      </c>
      <c r="AO509" s="345">
        <f t="shared" ref="AO509:AZ509" si="174">AO508</f>
        <v>0</v>
      </c>
      <c r="AP509" s="345">
        <f t="shared" si="174"/>
        <v>0</v>
      </c>
      <c r="AQ509" s="345">
        <f t="shared" si="174"/>
        <v>0</v>
      </c>
      <c r="AR509" s="345">
        <f t="shared" si="174"/>
        <v>0</v>
      </c>
      <c r="AS509" s="345">
        <f t="shared" si="174"/>
        <v>0</v>
      </c>
      <c r="AT509" s="345">
        <f t="shared" si="174"/>
        <v>0</v>
      </c>
      <c r="AU509" s="345">
        <f t="shared" si="174"/>
        <v>0</v>
      </c>
      <c r="AV509" s="345">
        <f t="shared" si="174"/>
        <v>0</v>
      </c>
      <c r="AW509" s="345">
        <f t="shared" si="174"/>
        <v>0</v>
      </c>
      <c r="AX509" s="345">
        <f t="shared" si="174"/>
        <v>0</v>
      </c>
      <c r="AY509" s="345">
        <f t="shared" si="174"/>
        <v>0</v>
      </c>
      <c r="AZ509" s="345">
        <f t="shared" si="174"/>
        <v>0</v>
      </c>
      <c r="BA509" s="261"/>
    </row>
    <row r="510" spans="1:53" s="234" customFormat="1" ht="15" hidden="1" outlineLevel="1">
      <c r="A510" s="418"/>
      <c r="B510" s="264"/>
      <c r="C510" s="262"/>
      <c r="D510" s="242"/>
      <c r="E510" s="242"/>
      <c r="F510" s="242"/>
      <c r="G510" s="242"/>
      <c r="H510" s="242"/>
      <c r="I510" s="242"/>
      <c r="J510" s="242"/>
      <c r="K510" s="242"/>
      <c r="L510" s="242"/>
      <c r="M510" s="242"/>
      <c r="N510" s="242"/>
      <c r="O510" s="242"/>
      <c r="P510" s="242"/>
      <c r="Q510" s="242"/>
      <c r="R510" s="242"/>
      <c r="S510" s="242"/>
      <c r="T510" s="242"/>
      <c r="U510" s="242"/>
      <c r="V510" s="242"/>
      <c r="W510" s="242"/>
      <c r="X510" s="242"/>
      <c r="Y510" s="242"/>
      <c r="Z510" s="242"/>
      <c r="AA510" s="242"/>
      <c r="AB510" s="242"/>
      <c r="AC510" s="242"/>
      <c r="AD510" s="242"/>
      <c r="AE510" s="242"/>
      <c r="AF510" s="242"/>
      <c r="AG510" s="242"/>
      <c r="AH510" s="242"/>
      <c r="AI510" s="242"/>
      <c r="AJ510" s="242"/>
      <c r="AK510" s="242"/>
      <c r="AL510" s="242"/>
      <c r="AM510" s="350"/>
      <c r="AN510" s="351"/>
      <c r="AO510" s="350"/>
      <c r="AP510" s="350"/>
      <c r="AQ510" s="350"/>
      <c r="AR510" s="350"/>
      <c r="AS510" s="350"/>
      <c r="AT510" s="350"/>
      <c r="AU510" s="350"/>
      <c r="AV510" s="350"/>
      <c r="AW510" s="350"/>
      <c r="AX510" s="350"/>
      <c r="AY510" s="350"/>
      <c r="AZ510" s="350"/>
      <c r="BA510" s="263"/>
    </row>
    <row r="511" spans="1:53" ht="15.6" hidden="1" outlineLevel="1">
      <c r="A511" s="419"/>
      <c r="B511" s="239" t="s">
        <v>349</v>
      </c>
      <c r="C511" s="270"/>
      <c r="D511" s="241"/>
      <c r="E511" s="240"/>
      <c r="F511" s="240"/>
      <c r="G511" s="240"/>
      <c r="H511" s="240"/>
      <c r="I511" s="240"/>
      <c r="J511" s="240"/>
      <c r="K511" s="240"/>
      <c r="L511" s="240"/>
      <c r="M511" s="240"/>
      <c r="N511" s="240"/>
      <c r="O511" s="240"/>
      <c r="P511" s="240"/>
      <c r="Q511" s="240"/>
      <c r="R511" s="240"/>
      <c r="S511" s="240"/>
      <c r="T511" s="240"/>
      <c r="U511" s="242"/>
      <c r="V511" s="240"/>
      <c r="W511" s="240"/>
      <c r="X511" s="240"/>
      <c r="Y511" s="240"/>
      <c r="Z511" s="240"/>
      <c r="AA511" s="240"/>
      <c r="AB511" s="240"/>
      <c r="AC511" s="240"/>
      <c r="AD511" s="240"/>
      <c r="AE511" s="240"/>
      <c r="AF511" s="240"/>
      <c r="AG511" s="240"/>
      <c r="AH511" s="240"/>
      <c r="AI511" s="240"/>
      <c r="AJ511" s="240"/>
      <c r="AK511" s="240"/>
      <c r="AL511" s="240"/>
      <c r="AM511" s="348"/>
      <c r="AN511" s="348"/>
      <c r="AO511" s="348"/>
      <c r="AP511" s="348"/>
      <c r="AQ511" s="348"/>
      <c r="AR511" s="348"/>
      <c r="AS511" s="348"/>
      <c r="AT511" s="348"/>
      <c r="AU511" s="348"/>
      <c r="AV511" s="348"/>
      <c r="AW511" s="348"/>
      <c r="AX511" s="348"/>
      <c r="AY511" s="348"/>
      <c r="AZ511" s="348"/>
      <c r="BA511" s="243"/>
    </row>
    <row r="512" spans="1:53" ht="15" hidden="1" outlineLevel="1">
      <c r="A512" s="418">
        <v>26</v>
      </c>
      <c r="B512" s="271" t="s">
        <v>350</v>
      </c>
      <c r="C512" s="242" t="s">
        <v>323</v>
      </c>
      <c r="D512" s="246"/>
      <c r="E512" s="246"/>
      <c r="F512" s="246"/>
      <c r="G512" s="246"/>
      <c r="H512" s="246"/>
      <c r="I512" s="246"/>
      <c r="J512" s="246"/>
      <c r="K512" s="246"/>
      <c r="L512" s="246"/>
      <c r="M512" s="246"/>
      <c r="N512" s="246"/>
      <c r="O512" s="246"/>
      <c r="P512" s="246"/>
      <c r="Q512" s="246"/>
      <c r="R512" s="246"/>
      <c r="S512" s="246"/>
      <c r="T512" s="246"/>
      <c r="U512" s="246">
        <v>12</v>
      </c>
      <c r="V512" s="246"/>
      <c r="W512" s="246"/>
      <c r="X512" s="246"/>
      <c r="Y512" s="246"/>
      <c r="Z512" s="246"/>
      <c r="AA512" s="246"/>
      <c r="AB512" s="246"/>
      <c r="AC512" s="246"/>
      <c r="AD512" s="246"/>
      <c r="AE512" s="246"/>
      <c r="AF512" s="246"/>
      <c r="AG512" s="246"/>
      <c r="AH512" s="246"/>
      <c r="AI512" s="246"/>
      <c r="AJ512" s="246"/>
      <c r="AK512" s="246"/>
      <c r="AL512" s="246"/>
      <c r="AM512" s="360"/>
      <c r="AN512" s="349"/>
      <c r="AO512" s="349"/>
      <c r="AP512" s="349"/>
      <c r="AQ512" s="349"/>
      <c r="AR512" s="349"/>
      <c r="AS512" s="349"/>
      <c r="AT512" s="349"/>
      <c r="AU512" s="349"/>
      <c r="AV512" s="349"/>
      <c r="AW512" s="349"/>
      <c r="AX512" s="349"/>
      <c r="AY512" s="349"/>
      <c r="AZ512" s="349"/>
      <c r="BA512" s="247">
        <f>SUM(AM512:AZ512)</f>
        <v>0</v>
      </c>
    </row>
    <row r="513" spans="1:53" ht="15" hidden="1" outlineLevel="1">
      <c r="B513" s="245" t="s">
        <v>433</v>
      </c>
      <c r="C513" s="242" t="s">
        <v>325</v>
      </c>
      <c r="D513" s="246"/>
      <c r="E513" s="246"/>
      <c r="F513" s="246"/>
      <c r="G513" s="246"/>
      <c r="H513" s="246"/>
      <c r="I513" s="246"/>
      <c r="J513" s="246"/>
      <c r="K513" s="246"/>
      <c r="L513" s="246"/>
      <c r="M513" s="246"/>
      <c r="N513" s="246"/>
      <c r="O513" s="246"/>
      <c r="P513" s="246"/>
      <c r="Q513" s="246"/>
      <c r="R513" s="246"/>
      <c r="S513" s="246"/>
      <c r="T513" s="246"/>
      <c r="U513" s="246">
        <f>U512</f>
        <v>12</v>
      </c>
      <c r="V513" s="246"/>
      <c r="W513" s="246"/>
      <c r="X513" s="246"/>
      <c r="Y513" s="246"/>
      <c r="Z513" s="246"/>
      <c r="AA513" s="246"/>
      <c r="AB513" s="246"/>
      <c r="AC513" s="246"/>
      <c r="AD513" s="246"/>
      <c r="AE513" s="246"/>
      <c r="AF513" s="246"/>
      <c r="AG513" s="246"/>
      <c r="AH513" s="246"/>
      <c r="AI513" s="246"/>
      <c r="AJ513" s="246"/>
      <c r="AK513" s="246"/>
      <c r="AL513" s="246"/>
      <c r="AM513" s="345">
        <f>AM512</f>
        <v>0</v>
      </c>
      <c r="AN513" s="345">
        <f>AN512</f>
        <v>0</v>
      </c>
      <c r="AO513" s="345">
        <f t="shared" ref="AO513:AZ513" si="175">AO512</f>
        <v>0</v>
      </c>
      <c r="AP513" s="345">
        <f t="shared" si="175"/>
        <v>0</v>
      </c>
      <c r="AQ513" s="345">
        <f t="shared" si="175"/>
        <v>0</v>
      </c>
      <c r="AR513" s="345">
        <f t="shared" si="175"/>
        <v>0</v>
      </c>
      <c r="AS513" s="345">
        <f t="shared" si="175"/>
        <v>0</v>
      </c>
      <c r="AT513" s="345">
        <f t="shared" si="175"/>
        <v>0</v>
      </c>
      <c r="AU513" s="345">
        <f t="shared" si="175"/>
        <v>0</v>
      </c>
      <c r="AV513" s="345">
        <f t="shared" si="175"/>
        <v>0</v>
      </c>
      <c r="AW513" s="345">
        <f t="shared" si="175"/>
        <v>0</v>
      </c>
      <c r="AX513" s="345">
        <f t="shared" si="175"/>
        <v>0</v>
      </c>
      <c r="AY513" s="345">
        <f t="shared" si="175"/>
        <v>0</v>
      </c>
      <c r="AZ513" s="345">
        <f t="shared" si="175"/>
        <v>0</v>
      </c>
      <c r="BA513" s="257"/>
    </row>
    <row r="514" spans="1:53" ht="15" hidden="1" outlineLevel="1">
      <c r="B514" s="272"/>
      <c r="C514" s="242"/>
      <c r="D514" s="242"/>
      <c r="E514" s="242"/>
      <c r="F514" s="242"/>
      <c r="G514" s="242"/>
      <c r="H514" s="242"/>
      <c r="I514" s="242"/>
      <c r="J514" s="242"/>
      <c r="K514" s="242"/>
      <c r="L514" s="242"/>
      <c r="M514" s="242"/>
      <c r="N514" s="242"/>
      <c r="O514" s="242"/>
      <c r="P514" s="242"/>
      <c r="Q514" s="242"/>
      <c r="R514" s="242"/>
      <c r="S514" s="242"/>
      <c r="T514" s="242"/>
      <c r="U514" s="242"/>
      <c r="V514" s="242"/>
      <c r="W514" s="242"/>
      <c r="X514" s="242"/>
      <c r="Y514" s="242"/>
      <c r="Z514" s="242"/>
      <c r="AA514" s="242"/>
      <c r="AB514" s="242"/>
      <c r="AC514" s="242"/>
      <c r="AD514" s="242"/>
      <c r="AE514" s="242"/>
      <c r="AF514" s="242"/>
      <c r="AG514" s="242"/>
      <c r="AH514" s="242"/>
      <c r="AI514" s="242"/>
      <c r="AJ514" s="242"/>
      <c r="AK514" s="242"/>
      <c r="AL514" s="242"/>
      <c r="AM514" s="357"/>
      <c r="AN514" s="358"/>
      <c r="AO514" s="358"/>
      <c r="AP514" s="358"/>
      <c r="AQ514" s="358"/>
      <c r="AR514" s="358"/>
      <c r="AS514" s="358"/>
      <c r="AT514" s="358"/>
      <c r="AU514" s="358"/>
      <c r="AV514" s="358"/>
      <c r="AW514" s="358"/>
      <c r="AX514" s="358"/>
      <c r="AY514" s="358"/>
      <c r="AZ514" s="358"/>
      <c r="BA514" s="248"/>
    </row>
    <row r="515" spans="1:53" ht="15" hidden="1" outlineLevel="1">
      <c r="A515" s="418">
        <v>27</v>
      </c>
      <c r="B515" s="271" t="s">
        <v>351</v>
      </c>
      <c r="C515" s="242" t="s">
        <v>323</v>
      </c>
      <c r="D515" s="246"/>
      <c r="E515" s="246"/>
      <c r="F515" s="246"/>
      <c r="G515" s="246"/>
      <c r="H515" s="246"/>
      <c r="I515" s="246"/>
      <c r="J515" s="246"/>
      <c r="K515" s="246"/>
      <c r="L515" s="246"/>
      <c r="M515" s="246"/>
      <c r="N515" s="246"/>
      <c r="O515" s="246"/>
      <c r="P515" s="246"/>
      <c r="Q515" s="246"/>
      <c r="R515" s="246"/>
      <c r="S515" s="246"/>
      <c r="T515" s="246"/>
      <c r="U515" s="246">
        <v>12</v>
      </c>
      <c r="V515" s="246"/>
      <c r="W515" s="246"/>
      <c r="X515" s="246"/>
      <c r="Y515" s="246"/>
      <c r="Z515" s="246"/>
      <c r="AA515" s="246"/>
      <c r="AB515" s="246"/>
      <c r="AC515" s="246"/>
      <c r="AD515" s="246"/>
      <c r="AE515" s="246"/>
      <c r="AF515" s="246"/>
      <c r="AG515" s="246"/>
      <c r="AH515" s="246"/>
      <c r="AI515" s="246"/>
      <c r="AJ515" s="246"/>
      <c r="AK515" s="246"/>
      <c r="AL515" s="246"/>
      <c r="AM515" s="360"/>
      <c r="AN515" s="349"/>
      <c r="AO515" s="349"/>
      <c r="AP515" s="349"/>
      <c r="AQ515" s="349"/>
      <c r="AR515" s="349"/>
      <c r="AS515" s="349"/>
      <c r="AT515" s="349"/>
      <c r="AU515" s="349"/>
      <c r="AV515" s="349"/>
      <c r="AW515" s="349"/>
      <c r="AX515" s="349"/>
      <c r="AY515" s="349"/>
      <c r="AZ515" s="349"/>
      <c r="BA515" s="247">
        <f>SUM(AM515:AZ515)</f>
        <v>0</v>
      </c>
    </row>
    <row r="516" spans="1:53" ht="15" hidden="1" outlineLevel="1">
      <c r="B516" s="245" t="s">
        <v>433</v>
      </c>
      <c r="C516" s="242" t="s">
        <v>325</v>
      </c>
      <c r="D516" s="246"/>
      <c r="E516" s="246"/>
      <c r="F516" s="246"/>
      <c r="G516" s="246"/>
      <c r="H516" s="246"/>
      <c r="I516" s="246"/>
      <c r="J516" s="246"/>
      <c r="K516" s="246"/>
      <c r="L516" s="246"/>
      <c r="M516" s="246"/>
      <c r="N516" s="246"/>
      <c r="O516" s="246"/>
      <c r="P516" s="246"/>
      <c r="Q516" s="246"/>
      <c r="R516" s="246"/>
      <c r="S516" s="246"/>
      <c r="T516" s="246"/>
      <c r="U516" s="246">
        <f>U515</f>
        <v>12</v>
      </c>
      <c r="V516" s="246"/>
      <c r="W516" s="246"/>
      <c r="X516" s="246"/>
      <c r="Y516" s="246"/>
      <c r="Z516" s="246"/>
      <c r="AA516" s="246"/>
      <c r="AB516" s="246"/>
      <c r="AC516" s="246"/>
      <c r="AD516" s="246"/>
      <c r="AE516" s="246"/>
      <c r="AF516" s="246"/>
      <c r="AG516" s="246"/>
      <c r="AH516" s="246"/>
      <c r="AI516" s="246"/>
      <c r="AJ516" s="246"/>
      <c r="AK516" s="246"/>
      <c r="AL516" s="246"/>
      <c r="AM516" s="345">
        <f>AM515</f>
        <v>0</v>
      </c>
      <c r="AN516" s="345">
        <f>AN515</f>
        <v>0</v>
      </c>
      <c r="AO516" s="345">
        <f t="shared" ref="AO516:AZ516" si="176">AO515</f>
        <v>0</v>
      </c>
      <c r="AP516" s="345">
        <f t="shared" si="176"/>
        <v>0</v>
      </c>
      <c r="AQ516" s="345">
        <f t="shared" si="176"/>
        <v>0</v>
      </c>
      <c r="AR516" s="345">
        <f t="shared" si="176"/>
        <v>0</v>
      </c>
      <c r="AS516" s="345">
        <f t="shared" si="176"/>
        <v>0</v>
      </c>
      <c r="AT516" s="345">
        <f t="shared" si="176"/>
        <v>0</v>
      </c>
      <c r="AU516" s="345">
        <f t="shared" si="176"/>
        <v>0</v>
      </c>
      <c r="AV516" s="345">
        <f t="shared" si="176"/>
        <v>0</v>
      </c>
      <c r="AW516" s="345">
        <f t="shared" si="176"/>
        <v>0</v>
      </c>
      <c r="AX516" s="345">
        <f t="shared" si="176"/>
        <v>0</v>
      </c>
      <c r="AY516" s="345">
        <f t="shared" si="176"/>
        <v>0</v>
      </c>
      <c r="AZ516" s="345">
        <f t="shared" si="176"/>
        <v>0</v>
      </c>
      <c r="BA516" s="257"/>
    </row>
    <row r="517" spans="1:53" ht="15.6" hidden="1" outlineLevel="1">
      <c r="B517" s="273"/>
      <c r="C517" s="251"/>
      <c r="D517" s="242"/>
      <c r="E517" s="242"/>
      <c r="F517" s="242"/>
      <c r="G517" s="242"/>
      <c r="H517" s="242"/>
      <c r="I517" s="242"/>
      <c r="J517" s="242"/>
      <c r="K517" s="242"/>
      <c r="L517" s="242"/>
      <c r="M517" s="242"/>
      <c r="N517" s="242"/>
      <c r="O517" s="242"/>
      <c r="P517" s="242"/>
      <c r="Q517" s="242"/>
      <c r="R517" s="242"/>
      <c r="S517" s="242"/>
      <c r="T517" s="242"/>
      <c r="U517" s="251"/>
      <c r="V517" s="242"/>
      <c r="W517" s="242"/>
      <c r="X517" s="242"/>
      <c r="Y517" s="242"/>
      <c r="Z517" s="242"/>
      <c r="AA517" s="242"/>
      <c r="AB517" s="242"/>
      <c r="AC517" s="242"/>
      <c r="AD517" s="242"/>
      <c r="AE517" s="242"/>
      <c r="AF517" s="242"/>
      <c r="AG517" s="242"/>
      <c r="AH517" s="242"/>
      <c r="AI517" s="242"/>
      <c r="AJ517" s="242"/>
      <c r="AK517" s="242"/>
      <c r="AL517" s="242"/>
      <c r="AM517" s="346"/>
      <c r="AN517" s="346"/>
      <c r="AO517" s="346"/>
      <c r="AP517" s="346"/>
      <c r="AQ517" s="346"/>
      <c r="AR517" s="346"/>
      <c r="AS517" s="346"/>
      <c r="AT517" s="346"/>
      <c r="AU517" s="346"/>
      <c r="AV517" s="346"/>
      <c r="AW517" s="346"/>
      <c r="AX517" s="346"/>
      <c r="AY517" s="346"/>
      <c r="AZ517" s="346"/>
      <c r="BA517" s="257"/>
    </row>
    <row r="518" spans="1:53" ht="15" hidden="1" outlineLevel="1">
      <c r="A518" s="418">
        <v>28</v>
      </c>
      <c r="B518" s="271" t="s">
        <v>352</v>
      </c>
      <c r="C518" s="242" t="s">
        <v>323</v>
      </c>
      <c r="D518" s="246"/>
      <c r="E518" s="246"/>
      <c r="F518" s="246"/>
      <c r="G518" s="246"/>
      <c r="H518" s="246"/>
      <c r="I518" s="246"/>
      <c r="J518" s="246"/>
      <c r="K518" s="246"/>
      <c r="L518" s="246"/>
      <c r="M518" s="246"/>
      <c r="N518" s="246"/>
      <c r="O518" s="246"/>
      <c r="P518" s="246"/>
      <c r="Q518" s="246"/>
      <c r="R518" s="246"/>
      <c r="S518" s="246"/>
      <c r="T518" s="246"/>
      <c r="U518" s="246">
        <v>0</v>
      </c>
      <c r="V518" s="246"/>
      <c r="W518" s="246"/>
      <c r="X518" s="246"/>
      <c r="Y518" s="246"/>
      <c r="Z518" s="246"/>
      <c r="AA518" s="246"/>
      <c r="AB518" s="246"/>
      <c r="AC518" s="246"/>
      <c r="AD518" s="246"/>
      <c r="AE518" s="246"/>
      <c r="AF518" s="246"/>
      <c r="AG518" s="246"/>
      <c r="AH518" s="246"/>
      <c r="AI518" s="246"/>
      <c r="AJ518" s="246"/>
      <c r="AK518" s="246"/>
      <c r="AL518" s="246"/>
      <c r="AM518" s="360"/>
      <c r="AN518" s="349"/>
      <c r="AO518" s="349"/>
      <c r="AP518" s="349"/>
      <c r="AQ518" s="349"/>
      <c r="AR518" s="349"/>
      <c r="AS518" s="349"/>
      <c r="AT518" s="349"/>
      <c r="AU518" s="349"/>
      <c r="AV518" s="349"/>
      <c r="AW518" s="349"/>
      <c r="AX518" s="349"/>
      <c r="AY518" s="349"/>
      <c r="AZ518" s="349"/>
      <c r="BA518" s="247">
        <f>SUM(AM518:AZ518)</f>
        <v>0</v>
      </c>
    </row>
    <row r="519" spans="1:53" ht="15" hidden="1" outlineLevel="1">
      <c r="B519" s="245" t="s">
        <v>433</v>
      </c>
      <c r="C519" s="242" t="s">
        <v>325</v>
      </c>
      <c r="D519" s="246"/>
      <c r="E519" s="246"/>
      <c r="F519" s="246"/>
      <c r="G519" s="246"/>
      <c r="H519" s="246"/>
      <c r="I519" s="246"/>
      <c r="J519" s="246"/>
      <c r="K519" s="246"/>
      <c r="L519" s="246"/>
      <c r="M519" s="246"/>
      <c r="N519" s="246"/>
      <c r="O519" s="246"/>
      <c r="P519" s="246"/>
      <c r="Q519" s="246"/>
      <c r="R519" s="246"/>
      <c r="S519" s="246"/>
      <c r="T519" s="246"/>
      <c r="U519" s="246">
        <f>U518</f>
        <v>0</v>
      </c>
      <c r="V519" s="246"/>
      <c r="W519" s="246"/>
      <c r="X519" s="246"/>
      <c r="Y519" s="246"/>
      <c r="Z519" s="246"/>
      <c r="AA519" s="246"/>
      <c r="AB519" s="246"/>
      <c r="AC519" s="246"/>
      <c r="AD519" s="246"/>
      <c r="AE519" s="246"/>
      <c r="AF519" s="246"/>
      <c r="AG519" s="246"/>
      <c r="AH519" s="246"/>
      <c r="AI519" s="246"/>
      <c r="AJ519" s="246"/>
      <c r="AK519" s="246"/>
      <c r="AL519" s="246"/>
      <c r="AM519" s="345">
        <f>AM518</f>
        <v>0</v>
      </c>
      <c r="AN519" s="345">
        <f>AN518</f>
        <v>0</v>
      </c>
      <c r="AO519" s="345">
        <f t="shared" ref="AO519:AZ519" si="177">AO518</f>
        <v>0</v>
      </c>
      <c r="AP519" s="345">
        <f t="shared" si="177"/>
        <v>0</v>
      </c>
      <c r="AQ519" s="345">
        <f t="shared" si="177"/>
        <v>0</v>
      </c>
      <c r="AR519" s="345">
        <f t="shared" si="177"/>
        <v>0</v>
      </c>
      <c r="AS519" s="345">
        <f t="shared" si="177"/>
        <v>0</v>
      </c>
      <c r="AT519" s="345">
        <f t="shared" si="177"/>
        <v>0</v>
      </c>
      <c r="AU519" s="345">
        <f t="shared" si="177"/>
        <v>0</v>
      </c>
      <c r="AV519" s="345">
        <f t="shared" si="177"/>
        <v>0</v>
      </c>
      <c r="AW519" s="345">
        <f t="shared" si="177"/>
        <v>0</v>
      </c>
      <c r="AX519" s="345">
        <f t="shared" si="177"/>
        <v>0</v>
      </c>
      <c r="AY519" s="345">
        <f t="shared" si="177"/>
        <v>0</v>
      </c>
      <c r="AZ519" s="345">
        <f t="shared" si="177"/>
        <v>0</v>
      </c>
      <c r="BA519" s="248"/>
    </row>
    <row r="520" spans="1:53" ht="15" hidden="1" outlineLevel="1">
      <c r="B520" s="272"/>
      <c r="C520" s="242"/>
      <c r="D520" s="242"/>
      <c r="E520" s="242"/>
      <c r="F520" s="242"/>
      <c r="G520" s="242"/>
      <c r="H520" s="242"/>
      <c r="I520" s="242"/>
      <c r="J520" s="242"/>
      <c r="K520" s="242"/>
      <c r="L520" s="242"/>
      <c r="M520" s="242"/>
      <c r="N520" s="242"/>
      <c r="O520" s="242"/>
      <c r="P520" s="242"/>
      <c r="Q520" s="242"/>
      <c r="R520" s="242"/>
      <c r="S520" s="242"/>
      <c r="T520" s="242"/>
      <c r="U520" s="242"/>
      <c r="V520" s="242"/>
      <c r="W520" s="242"/>
      <c r="X520" s="242"/>
      <c r="Y520" s="242"/>
      <c r="Z520" s="242"/>
      <c r="AA520" s="242"/>
      <c r="AB520" s="242"/>
      <c r="AC520" s="242"/>
      <c r="AD520" s="242"/>
      <c r="AE520" s="242"/>
      <c r="AF520" s="242"/>
      <c r="AG520" s="242"/>
      <c r="AH520" s="242"/>
      <c r="AI520" s="242"/>
      <c r="AJ520" s="242"/>
      <c r="AK520" s="242"/>
      <c r="AL520" s="242"/>
      <c r="AM520" s="346"/>
      <c r="AN520" s="346"/>
      <c r="AO520" s="346"/>
      <c r="AP520" s="346"/>
      <c r="AQ520" s="346"/>
      <c r="AR520" s="346"/>
      <c r="AS520" s="346"/>
      <c r="AT520" s="346"/>
      <c r="AU520" s="346"/>
      <c r="AV520" s="346"/>
      <c r="AW520" s="346"/>
      <c r="AX520" s="346"/>
      <c r="AY520" s="346"/>
      <c r="AZ520" s="346"/>
      <c r="BA520" s="257"/>
    </row>
    <row r="521" spans="1:53" ht="15" hidden="1" outlineLevel="1">
      <c r="A521" s="418">
        <v>29</v>
      </c>
      <c r="B521" s="274" t="s">
        <v>353</v>
      </c>
      <c r="C521" s="242" t="s">
        <v>323</v>
      </c>
      <c r="D521" s="246"/>
      <c r="E521" s="246"/>
      <c r="F521" s="246"/>
      <c r="G521" s="246"/>
      <c r="H521" s="246"/>
      <c r="I521" s="246"/>
      <c r="J521" s="246"/>
      <c r="K521" s="246"/>
      <c r="L521" s="246"/>
      <c r="M521" s="246"/>
      <c r="N521" s="246"/>
      <c r="O521" s="246"/>
      <c r="P521" s="246"/>
      <c r="Q521" s="246"/>
      <c r="R521" s="246"/>
      <c r="S521" s="246"/>
      <c r="T521" s="246"/>
      <c r="U521" s="246">
        <v>0</v>
      </c>
      <c r="V521" s="246"/>
      <c r="W521" s="246"/>
      <c r="X521" s="246"/>
      <c r="Y521" s="246"/>
      <c r="Z521" s="246"/>
      <c r="AA521" s="246"/>
      <c r="AB521" s="246"/>
      <c r="AC521" s="246"/>
      <c r="AD521" s="246"/>
      <c r="AE521" s="246"/>
      <c r="AF521" s="246"/>
      <c r="AG521" s="246"/>
      <c r="AH521" s="246"/>
      <c r="AI521" s="246"/>
      <c r="AJ521" s="246"/>
      <c r="AK521" s="246"/>
      <c r="AL521" s="246"/>
      <c r="AM521" s="360"/>
      <c r="AN521" s="349"/>
      <c r="AO521" s="349"/>
      <c r="AP521" s="349"/>
      <c r="AQ521" s="349"/>
      <c r="AR521" s="349"/>
      <c r="AS521" s="349"/>
      <c r="AT521" s="349"/>
      <c r="AU521" s="349"/>
      <c r="AV521" s="349"/>
      <c r="AW521" s="349"/>
      <c r="AX521" s="349"/>
      <c r="AY521" s="349"/>
      <c r="AZ521" s="349"/>
      <c r="BA521" s="247">
        <f>SUM(AM521:AZ521)</f>
        <v>0</v>
      </c>
    </row>
    <row r="522" spans="1:53" ht="15" hidden="1" outlineLevel="1">
      <c r="B522" s="274" t="s">
        <v>433</v>
      </c>
      <c r="C522" s="242" t="s">
        <v>325</v>
      </c>
      <c r="D522" s="246"/>
      <c r="E522" s="246"/>
      <c r="F522" s="246"/>
      <c r="G522" s="246"/>
      <c r="H522" s="246"/>
      <c r="I522" s="246"/>
      <c r="J522" s="246"/>
      <c r="K522" s="246"/>
      <c r="L522" s="246"/>
      <c r="M522" s="246"/>
      <c r="N522" s="246"/>
      <c r="O522" s="246"/>
      <c r="P522" s="246"/>
      <c r="Q522" s="246"/>
      <c r="R522" s="246"/>
      <c r="S522" s="246"/>
      <c r="T522" s="246"/>
      <c r="U522" s="246">
        <f>U521</f>
        <v>0</v>
      </c>
      <c r="V522" s="246"/>
      <c r="W522" s="246"/>
      <c r="X522" s="246"/>
      <c r="Y522" s="246"/>
      <c r="Z522" s="246"/>
      <c r="AA522" s="246"/>
      <c r="AB522" s="246"/>
      <c r="AC522" s="246"/>
      <c r="AD522" s="246"/>
      <c r="AE522" s="246"/>
      <c r="AF522" s="246"/>
      <c r="AG522" s="246"/>
      <c r="AH522" s="246"/>
      <c r="AI522" s="246"/>
      <c r="AJ522" s="246"/>
      <c r="AK522" s="246"/>
      <c r="AL522" s="246"/>
      <c r="AM522" s="345">
        <f>AM521</f>
        <v>0</v>
      </c>
      <c r="AN522" s="345">
        <f t="shared" ref="AN522:AZ522" si="178">AN521</f>
        <v>0</v>
      </c>
      <c r="AO522" s="345">
        <f t="shared" si="178"/>
        <v>0</v>
      </c>
      <c r="AP522" s="345">
        <f t="shared" si="178"/>
        <v>0</v>
      </c>
      <c r="AQ522" s="345">
        <f t="shared" si="178"/>
        <v>0</v>
      </c>
      <c r="AR522" s="345">
        <f t="shared" si="178"/>
        <v>0</v>
      </c>
      <c r="AS522" s="345">
        <f t="shared" si="178"/>
        <v>0</v>
      </c>
      <c r="AT522" s="345">
        <f t="shared" si="178"/>
        <v>0</v>
      </c>
      <c r="AU522" s="345">
        <f t="shared" si="178"/>
        <v>0</v>
      </c>
      <c r="AV522" s="345">
        <f t="shared" si="178"/>
        <v>0</v>
      </c>
      <c r="AW522" s="345">
        <f t="shared" si="178"/>
        <v>0</v>
      </c>
      <c r="AX522" s="345">
        <f t="shared" si="178"/>
        <v>0</v>
      </c>
      <c r="AY522" s="345">
        <f t="shared" si="178"/>
        <v>0</v>
      </c>
      <c r="AZ522" s="345">
        <f t="shared" si="178"/>
        <v>0</v>
      </c>
      <c r="BA522" s="248"/>
    </row>
    <row r="523" spans="1:53" ht="15" hidden="1" outlineLevel="1">
      <c r="B523" s="274"/>
      <c r="C523" s="242"/>
      <c r="D523" s="242"/>
      <c r="E523" s="242"/>
      <c r="F523" s="242"/>
      <c r="G523" s="242"/>
      <c r="H523" s="242"/>
      <c r="I523" s="242"/>
      <c r="J523" s="242"/>
      <c r="K523" s="242"/>
      <c r="L523" s="242"/>
      <c r="M523" s="242"/>
      <c r="N523" s="242"/>
      <c r="O523" s="242"/>
      <c r="P523" s="242"/>
      <c r="Q523" s="242"/>
      <c r="R523" s="242"/>
      <c r="S523" s="242"/>
      <c r="T523" s="242"/>
      <c r="U523" s="242"/>
      <c r="V523" s="242"/>
      <c r="W523" s="242"/>
      <c r="X523" s="242"/>
      <c r="Y523" s="242"/>
      <c r="Z523" s="242"/>
      <c r="AA523" s="242"/>
      <c r="AB523" s="242"/>
      <c r="AC523" s="242"/>
      <c r="AD523" s="242"/>
      <c r="AE523" s="242"/>
      <c r="AF523" s="242"/>
      <c r="AG523" s="242"/>
      <c r="AH523" s="242"/>
      <c r="AI523" s="242"/>
      <c r="AJ523" s="242"/>
      <c r="AK523" s="242"/>
      <c r="AL523" s="242"/>
      <c r="AM523" s="357"/>
      <c r="AN523" s="357"/>
      <c r="AO523" s="357"/>
      <c r="AP523" s="357"/>
      <c r="AQ523" s="357"/>
      <c r="AR523" s="357"/>
      <c r="AS523" s="357"/>
      <c r="AT523" s="357"/>
      <c r="AU523" s="357"/>
      <c r="AV523" s="357"/>
      <c r="AW523" s="357"/>
      <c r="AX523" s="357"/>
      <c r="AY523" s="357"/>
      <c r="AZ523" s="357"/>
      <c r="BA523" s="263"/>
    </row>
    <row r="524" spans="1:53" s="234" customFormat="1" ht="15" hidden="1" outlineLevel="1">
      <c r="A524" s="418">
        <v>30</v>
      </c>
      <c r="B524" s="264" t="s">
        <v>354</v>
      </c>
      <c r="C524" s="242" t="s">
        <v>323</v>
      </c>
      <c r="D524" s="246"/>
      <c r="E524" s="246"/>
      <c r="F524" s="246"/>
      <c r="G524" s="246"/>
      <c r="H524" s="246"/>
      <c r="I524" s="246"/>
      <c r="J524" s="246"/>
      <c r="K524" s="246"/>
      <c r="L524" s="246"/>
      <c r="M524" s="246"/>
      <c r="N524" s="246"/>
      <c r="O524" s="246"/>
      <c r="P524" s="246"/>
      <c r="Q524" s="246"/>
      <c r="R524" s="246"/>
      <c r="S524" s="246"/>
      <c r="T524" s="246"/>
      <c r="U524" s="246">
        <v>0</v>
      </c>
      <c r="V524" s="246"/>
      <c r="W524" s="246"/>
      <c r="X524" s="246"/>
      <c r="Y524" s="246"/>
      <c r="Z524" s="246"/>
      <c r="AA524" s="246"/>
      <c r="AB524" s="246"/>
      <c r="AC524" s="246"/>
      <c r="AD524" s="246"/>
      <c r="AE524" s="246"/>
      <c r="AF524" s="246"/>
      <c r="AG524" s="246"/>
      <c r="AH524" s="246"/>
      <c r="AI524" s="246"/>
      <c r="AJ524" s="246"/>
      <c r="AK524" s="246"/>
      <c r="AL524" s="246"/>
      <c r="AM524" s="344"/>
      <c r="AN524" s="344"/>
      <c r="AO524" s="344"/>
      <c r="AP524" s="344"/>
      <c r="AQ524" s="344"/>
      <c r="AR524" s="344"/>
      <c r="AS524" s="344"/>
      <c r="AT524" s="344"/>
      <c r="AU524" s="344"/>
      <c r="AV524" s="344"/>
      <c r="AW524" s="344"/>
      <c r="AX524" s="344"/>
      <c r="AY524" s="344"/>
      <c r="AZ524" s="344"/>
      <c r="BA524" s="247">
        <f>SUM(AM524:AZ524)</f>
        <v>0</v>
      </c>
    </row>
    <row r="525" spans="1:53" s="234" customFormat="1" ht="15" hidden="1" outlineLevel="1">
      <c r="A525" s="418"/>
      <c r="B525" s="274" t="s">
        <v>433</v>
      </c>
      <c r="C525" s="242" t="s">
        <v>325</v>
      </c>
      <c r="D525" s="246"/>
      <c r="E525" s="246"/>
      <c r="F525" s="246"/>
      <c r="G525" s="246"/>
      <c r="H525" s="246"/>
      <c r="I525" s="246"/>
      <c r="J525" s="246"/>
      <c r="K525" s="246"/>
      <c r="L525" s="246"/>
      <c r="M525" s="246"/>
      <c r="N525" s="246"/>
      <c r="O525" s="246"/>
      <c r="P525" s="246"/>
      <c r="Q525" s="246"/>
      <c r="R525" s="246"/>
      <c r="S525" s="246"/>
      <c r="T525" s="246"/>
      <c r="U525" s="246">
        <f>U524</f>
        <v>0</v>
      </c>
      <c r="V525" s="246"/>
      <c r="W525" s="246"/>
      <c r="X525" s="246"/>
      <c r="Y525" s="246"/>
      <c r="Z525" s="246"/>
      <c r="AA525" s="246"/>
      <c r="AB525" s="246"/>
      <c r="AC525" s="246"/>
      <c r="AD525" s="246"/>
      <c r="AE525" s="246"/>
      <c r="AF525" s="246"/>
      <c r="AG525" s="246"/>
      <c r="AH525" s="246"/>
      <c r="AI525" s="246"/>
      <c r="AJ525" s="246"/>
      <c r="AK525" s="246"/>
      <c r="AL525" s="246"/>
      <c r="AM525" s="345">
        <f>AM524</f>
        <v>0</v>
      </c>
      <c r="AN525" s="345">
        <f t="shared" ref="AN525:AZ525" si="179">AN524</f>
        <v>0</v>
      </c>
      <c r="AO525" s="345">
        <f t="shared" si="179"/>
        <v>0</v>
      </c>
      <c r="AP525" s="345">
        <f t="shared" si="179"/>
        <v>0</v>
      </c>
      <c r="AQ525" s="345">
        <f t="shared" si="179"/>
        <v>0</v>
      </c>
      <c r="AR525" s="345">
        <f t="shared" si="179"/>
        <v>0</v>
      </c>
      <c r="AS525" s="345">
        <f t="shared" si="179"/>
        <v>0</v>
      </c>
      <c r="AT525" s="345">
        <f t="shared" si="179"/>
        <v>0</v>
      </c>
      <c r="AU525" s="345">
        <f t="shared" si="179"/>
        <v>0</v>
      </c>
      <c r="AV525" s="345">
        <f t="shared" si="179"/>
        <v>0</v>
      </c>
      <c r="AW525" s="345">
        <f t="shared" si="179"/>
        <v>0</v>
      </c>
      <c r="AX525" s="345">
        <f t="shared" si="179"/>
        <v>0</v>
      </c>
      <c r="AY525" s="345">
        <f t="shared" si="179"/>
        <v>0</v>
      </c>
      <c r="AZ525" s="345">
        <f t="shared" si="179"/>
        <v>0</v>
      </c>
      <c r="BA525" s="248"/>
    </row>
    <row r="526" spans="1:53" s="234" customFormat="1" ht="15" hidden="1" outlineLevel="1">
      <c r="A526" s="418"/>
      <c r="B526" s="274"/>
      <c r="C526" s="242"/>
      <c r="D526" s="242"/>
      <c r="E526" s="242"/>
      <c r="F526" s="242"/>
      <c r="G526" s="242"/>
      <c r="H526" s="242"/>
      <c r="I526" s="242"/>
      <c r="J526" s="242"/>
      <c r="K526" s="242"/>
      <c r="L526" s="242"/>
      <c r="M526" s="242"/>
      <c r="N526" s="242"/>
      <c r="O526" s="242"/>
      <c r="P526" s="242"/>
      <c r="Q526" s="242"/>
      <c r="R526" s="242"/>
      <c r="S526" s="242"/>
      <c r="T526" s="242"/>
      <c r="U526" s="242"/>
      <c r="V526" s="242"/>
      <c r="W526" s="242"/>
      <c r="X526" s="242"/>
      <c r="Y526" s="242"/>
      <c r="Z526" s="242"/>
      <c r="AA526" s="242"/>
      <c r="AB526" s="242"/>
      <c r="AC526" s="242"/>
      <c r="AD526" s="242"/>
      <c r="AE526" s="242"/>
      <c r="AF526" s="242"/>
      <c r="AG526" s="242"/>
      <c r="AH526" s="242"/>
      <c r="AI526" s="242"/>
      <c r="AJ526" s="242"/>
      <c r="AK526" s="242"/>
      <c r="AL526" s="242"/>
      <c r="AM526" s="346"/>
      <c r="AN526" s="346"/>
      <c r="AO526" s="346"/>
      <c r="AP526" s="346"/>
      <c r="AQ526" s="346"/>
      <c r="AR526" s="346"/>
      <c r="AS526" s="346"/>
      <c r="AT526" s="346"/>
      <c r="AU526" s="346"/>
      <c r="AV526" s="346"/>
      <c r="AW526" s="346"/>
      <c r="AX526" s="346"/>
      <c r="AY526" s="346"/>
      <c r="AZ526" s="346"/>
      <c r="BA526" s="263"/>
    </row>
    <row r="527" spans="1:53" s="234" customFormat="1" ht="15.6" hidden="1" outlineLevel="1">
      <c r="A527" s="418"/>
      <c r="B527" s="239" t="s">
        <v>296</v>
      </c>
      <c r="C527" s="242"/>
      <c r="D527" s="242"/>
      <c r="E527" s="242"/>
      <c r="F527" s="242"/>
      <c r="G527" s="242"/>
      <c r="H527" s="242"/>
      <c r="I527" s="242"/>
      <c r="J527" s="242"/>
      <c r="K527" s="242"/>
      <c r="L527" s="242"/>
      <c r="M527" s="242"/>
      <c r="N527" s="242"/>
      <c r="O527" s="242"/>
      <c r="P527" s="242"/>
      <c r="Q527" s="242"/>
      <c r="R527" s="242"/>
      <c r="S527" s="242"/>
      <c r="T527" s="242"/>
      <c r="U527" s="242"/>
      <c r="V527" s="242"/>
      <c r="W527" s="242"/>
      <c r="X527" s="242"/>
      <c r="Y527" s="242"/>
      <c r="Z527" s="242"/>
      <c r="AA527" s="242"/>
      <c r="AB527" s="242"/>
      <c r="AC527" s="242"/>
      <c r="AD527" s="242"/>
      <c r="AE527" s="242"/>
      <c r="AF527" s="242"/>
      <c r="AG527" s="242"/>
      <c r="AH527" s="242"/>
      <c r="AI527" s="242"/>
      <c r="AJ527" s="242"/>
      <c r="AK527" s="242"/>
      <c r="AL527" s="242"/>
      <c r="AM527" s="346"/>
      <c r="AN527" s="346"/>
      <c r="AO527" s="346"/>
      <c r="AP527" s="346"/>
      <c r="AQ527" s="346"/>
      <c r="AR527" s="346"/>
      <c r="AS527" s="346"/>
      <c r="AT527" s="346"/>
      <c r="AU527" s="346"/>
      <c r="AV527" s="346"/>
      <c r="AW527" s="346"/>
      <c r="AX527" s="346"/>
      <c r="AY527" s="346"/>
      <c r="AZ527" s="346"/>
      <c r="BA527" s="263"/>
    </row>
    <row r="528" spans="1:53" s="234" customFormat="1" ht="15" hidden="1" outlineLevel="1">
      <c r="A528" s="418">
        <v>31</v>
      </c>
      <c r="B528" s="274" t="s">
        <v>355</v>
      </c>
      <c r="C528" s="242" t="s">
        <v>323</v>
      </c>
      <c r="D528" s="246"/>
      <c r="E528" s="246"/>
      <c r="F528" s="246"/>
      <c r="G528" s="246"/>
      <c r="H528" s="246"/>
      <c r="I528" s="246"/>
      <c r="J528" s="246"/>
      <c r="K528" s="246"/>
      <c r="L528" s="246"/>
      <c r="M528" s="246"/>
      <c r="N528" s="246"/>
      <c r="O528" s="246"/>
      <c r="P528" s="246"/>
      <c r="Q528" s="246"/>
      <c r="R528" s="246"/>
      <c r="S528" s="246"/>
      <c r="T528" s="246"/>
      <c r="U528" s="246">
        <v>0</v>
      </c>
      <c r="V528" s="246"/>
      <c r="W528" s="246"/>
      <c r="X528" s="246"/>
      <c r="Y528" s="246"/>
      <c r="Z528" s="246"/>
      <c r="AA528" s="246"/>
      <c r="AB528" s="246"/>
      <c r="AC528" s="246"/>
      <c r="AD528" s="246"/>
      <c r="AE528" s="246"/>
      <c r="AF528" s="246"/>
      <c r="AG528" s="246"/>
      <c r="AH528" s="246"/>
      <c r="AI528" s="246"/>
      <c r="AJ528" s="246"/>
      <c r="AK528" s="246"/>
      <c r="AL528" s="246"/>
      <c r="AM528" s="344"/>
      <c r="AN528" s="344"/>
      <c r="AO528" s="344"/>
      <c r="AP528" s="344"/>
      <c r="AQ528" s="344"/>
      <c r="AR528" s="344"/>
      <c r="AS528" s="344"/>
      <c r="AT528" s="344"/>
      <c r="AU528" s="344"/>
      <c r="AV528" s="344"/>
      <c r="AW528" s="344"/>
      <c r="AX528" s="344"/>
      <c r="AY528" s="344"/>
      <c r="AZ528" s="344"/>
      <c r="BA528" s="247">
        <f>SUM(AM528:AZ528)</f>
        <v>0</v>
      </c>
    </row>
    <row r="529" spans="1:55" s="234" customFormat="1" ht="15" hidden="1" outlineLevel="1">
      <c r="A529" s="418"/>
      <c r="B529" s="274" t="s">
        <v>433</v>
      </c>
      <c r="C529" s="242" t="s">
        <v>325</v>
      </c>
      <c r="D529" s="246"/>
      <c r="E529" s="246"/>
      <c r="F529" s="246"/>
      <c r="G529" s="246"/>
      <c r="H529" s="246"/>
      <c r="I529" s="246"/>
      <c r="J529" s="246"/>
      <c r="K529" s="246"/>
      <c r="L529" s="246"/>
      <c r="M529" s="246"/>
      <c r="N529" s="246"/>
      <c r="O529" s="246"/>
      <c r="P529" s="246"/>
      <c r="Q529" s="246"/>
      <c r="R529" s="246"/>
      <c r="S529" s="246"/>
      <c r="T529" s="246"/>
      <c r="U529" s="246">
        <f>U528</f>
        <v>0</v>
      </c>
      <c r="V529" s="246"/>
      <c r="W529" s="246"/>
      <c r="X529" s="246"/>
      <c r="Y529" s="246"/>
      <c r="Z529" s="246"/>
      <c r="AA529" s="246"/>
      <c r="AB529" s="246"/>
      <c r="AC529" s="246"/>
      <c r="AD529" s="246"/>
      <c r="AE529" s="246"/>
      <c r="AF529" s="246"/>
      <c r="AG529" s="246"/>
      <c r="AH529" s="246"/>
      <c r="AI529" s="246"/>
      <c r="AJ529" s="246"/>
      <c r="AK529" s="246"/>
      <c r="AL529" s="246"/>
      <c r="AM529" s="345">
        <f>AM528</f>
        <v>0</v>
      </c>
      <c r="AN529" s="345">
        <f t="shared" ref="AN529:AZ529" si="180">AN528</f>
        <v>0</v>
      </c>
      <c r="AO529" s="345">
        <f t="shared" si="180"/>
        <v>0</v>
      </c>
      <c r="AP529" s="345">
        <f t="shared" si="180"/>
        <v>0</v>
      </c>
      <c r="AQ529" s="345">
        <f t="shared" si="180"/>
        <v>0</v>
      </c>
      <c r="AR529" s="345">
        <f t="shared" si="180"/>
        <v>0</v>
      </c>
      <c r="AS529" s="345">
        <f t="shared" si="180"/>
        <v>0</v>
      </c>
      <c r="AT529" s="345">
        <f t="shared" si="180"/>
        <v>0</v>
      </c>
      <c r="AU529" s="345">
        <f t="shared" si="180"/>
        <v>0</v>
      </c>
      <c r="AV529" s="345">
        <f t="shared" si="180"/>
        <v>0</v>
      </c>
      <c r="AW529" s="345">
        <f t="shared" si="180"/>
        <v>0</v>
      </c>
      <c r="AX529" s="345">
        <f t="shared" si="180"/>
        <v>0</v>
      </c>
      <c r="AY529" s="345">
        <f t="shared" si="180"/>
        <v>0</v>
      </c>
      <c r="AZ529" s="345">
        <f t="shared" si="180"/>
        <v>0</v>
      </c>
      <c r="BA529" s="248"/>
    </row>
    <row r="530" spans="1:55" s="234" customFormat="1" ht="15" hidden="1" outlineLevel="1">
      <c r="A530" s="418"/>
      <c r="B530" s="274"/>
      <c r="C530" s="242"/>
      <c r="D530" s="242"/>
      <c r="E530" s="242"/>
      <c r="F530" s="242"/>
      <c r="G530" s="242"/>
      <c r="H530" s="242"/>
      <c r="I530" s="242"/>
      <c r="J530" s="242"/>
      <c r="K530" s="242"/>
      <c r="L530" s="242"/>
      <c r="M530" s="242"/>
      <c r="N530" s="242"/>
      <c r="O530" s="242"/>
      <c r="P530" s="242"/>
      <c r="Q530" s="242"/>
      <c r="R530" s="242"/>
      <c r="S530" s="242"/>
      <c r="T530" s="242"/>
      <c r="U530" s="242"/>
      <c r="V530" s="242"/>
      <c r="W530" s="242"/>
      <c r="X530" s="242"/>
      <c r="Y530" s="242"/>
      <c r="Z530" s="242"/>
      <c r="AA530" s="242"/>
      <c r="AB530" s="242"/>
      <c r="AC530" s="242"/>
      <c r="AD530" s="242"/>
      <c r="AE530" s="242"/>
      <c r="AF530" s="242"/>
      <c r="AG530" s="242"/>
      <c r="AH530" s="242"/>
      <c r="AI530" s="242"/>
      <c r="AJ530" s="242"/>
      <c r="AK530" s="242"/>
      <c r="AL530" s="242"/>
      <c r="AM530" s="346"/>
      <c r="AN530" s="346"/>
      <c r="AO530" s="346"/>
      <c r="AP530" s="346"/>
      <c r="AQ530" s="346"/>
      <c r="AR530" s="346"/>
      <c r="AS530" s="346"/>
      <c r="AT530" s="346"/>
      <c r="AU530" s="346"/>
      <c r="AV530" s="346"/>
      <c r="AW530" s="346"/>
      <c r="AX530" s="346"/>
      <c r="AY530" s="346"/>
      <c r="AZ530" s="346"/>
      <c r="BA530" s="263"/>
    </row>
    <row r="531" spans="1:55" s="234" customFormat="1" ht="15" hidden="1" outlineLevel="1">
      <c r="A531" s="418">
        <v>32</v>
      </c>
      <c r="B531" s="274" t="s">
        <v>356</v>
      </c>
      <c r="C531" s="242" t="s">
        <v>323</v>
      </c>
      <c r="D531" s="246"/>
      <c r="E531" s="246"/>
      <c r="F531" s="246"/>
      <c r="G531" s="246"/>
      <c r="H531" s="246"/>
      <c r="I531" s="246"/>
      <c r="J531" s="246"/>
      <c r="K531" s="246"/>
      <c r="L531" s="246"/>
      <c r="M531" s="246"/>
      <c r="N531" s="246"/>
      <c r="O531" s="246"/>
      <c r="P531" s="246"/>
      <c r="Q531" s="246"/>
      <c r="R531" s="246"/>
      <c r="S531" s="246"/>
      <c r="T531" s="246"/>
      <c r="U531" s="246">
        <v>0</v>
      </c>
      <c r="V531" s="246"/>
      <c r="W531" s="246"/>
      <c r="X531" s="246"/>
      <c r="Y531" s="246"/>
      <c r="Z531" s="246"/>
      <c r="AA531" s="246"/>
      <c r="AB531" s="246"/>
      <c r="AC531" s="246"/>
      <c r="AD531" s="246"/>
      <c r="AE531" s="246"/>
      <c r="AF531" s="246"/>
      <c r="AG531" s="246"/>
      <c r="AH531" s="246"/>
      <c r="AI531" s="246"/>
      <c r="AJ531" s="246"/>
      <c r="AK531" s="246"/>
      <c r="AL531" s="246"/>
      <c r="AM531" s="344"/>
      <c r="AN531" s="344"/>
      <c r="AO531" s="344"/>
      <c r="AP531" s="344"/>
      <c r="AQ531" s="344"/>
      <c r="AR531" s="344"/>
      <c r="AS531" s="344"/>
      <c r="AT531" s="344"/>
      <c r="AU531" s="344"/>
      <c r="AV531" s="344"/>
      <c r="AW531" s="344"/>
      <c r="AX531" s="344"/>
      <c r="AY531" s="344"/>
      <c r="AZ531" s="344"/>
      <c r="BA531" s="247">
        <f>SUM(AM531:AZ531)</f>
        <v>0</v>
      </c>
    </row>
    <row r="532" spans="1:55" s="234" customFormat="1" ht="15" hidden="1" outlineLevel="1">
      <c r="A532" s="418"/>
      <c r="B532" s="274" t="s">
        <v>433</v>
      </c>
      <c r="C532" s="242" t="s">
        <v>325</v>
      </c>
      <c r="D532" s="246"/>
      <c r="E532" s="246"/>
      <c r="F532" s="246"/>
      <c r="G532" s="246"/>
      <c r="H532" s="246"/>
      <c r="I532" s="246"/>
      <c r="J532" s="246"/>
      <c r="K532" s="246"/>
      <c r="L532" s="246"/>
      <c r="M532" s="246"/>
      <c r="N532" s="246"/>
      <c r="O532" s="246"/>
      <c r="P532" s="246"/>
      <c r="Q532" s="246"/>
      <c r="R532" s="246"/>
      <c r="S532" s="246"/>
      <c r="T532" s="246"/>
      <c r="U532" s="246">
        <f>U531</f>
        <v>0</v>
      </c>
      <c r="V532" s="246"/>
      <c r="W532" s="246"/>
      <c r="X532" s="246"/>
      <c r="Y532" s="246"/>
      <c r="Z532" s="246"/>
      <c r="AA532" s="246"/>
      <c r="AB532" s="246"/>
      <c r="AC532" s="246"/>
      <c r="AD532" s="246"/>
      <c r="AE532" s="246"/>
      <c r="AF532" s="246"/>
      <c r="AG532" s="246"/>
      <c r="AH532" s="246"/>
      <c r="AI532" s="246"/>
      <c r="AJ532" s="246"/>
      <c r="AK532" s="246"/>
      <c r="AL532" s="246"/>
      <c r="AM532" s="345">
        <f>AM531</f>
        <v>0</v>
      </c>
      <c r="AN532" s="345">
        <f t="shared" ref="AN532:AZ532" si="181">AN531</f>
        <v>0</v>
      </c>
      <c r="AO532" s="345">
        <f t="shared" si="181"/>
        <v>0</v>
      </c>
      <c r="AP532" s="345">
        <f t="shared" si="181"/>
        <v>0</v>
      </c>
      <c r="AQ532" s="345">
        <f t="shared" si="181"/>
        <v>0</v>
      </c>
      <c r="AR532" s="345">
        <f t="shared" si="181"/>
        <v>0</v>
      </c>
      <c r="AS532" s="345">
        <f t="shared" si="181"/>
        <v>0</v>
      </c>
      <c r="AT532" s="345">
        <f t="shared" si="181"/>
        <v>0</v>
      </c>
      <c r="AU532" s="345">
        <f t="shared" si="181"/>
        <v>0</v>
      </c>
      <c r="AV532" s="345">
        <f t="shared" si="181"/>
        <v>0</v>
      </c>
      <c r="AW532" s="345">
        <f t="shared" si="181"/>
        <v>0</v>
      </c>
      <c r="AX532" s="345">
        <f t="shared" si="181"/>
        <v>0</v>
      </c>
      <c r="AY532" s="345">
        <f t="shared" si="181"/>
        <v>0</v>
      </c>
      <c r="AZ532" s="345">
        <f t="shared" si="181"/>
        <v>0</v>
      </c>
      <c r="BA532" s="248"/>
    </row>
    <row r="533" spans="1:55" s="234" customFormat="1" ht="15" hidden="1" outlineLevel="1">
      <c r="A533" s="418"/>
      <c r="B533" s="274"/>
      <c r="C533" s="242"/>
      <c r="D533" s="242"/>
      <c r="E533" s="242"/>
      <c r="F533" s="242"/>
      <c r="G533" s="242"/>
      <c r="H533" s="242"/>
      <c r="I533" s="242"/>
      <c r="J533" s="242"/>
      <c r="K533" s="242"/>
      <c r="L533" s="242"/>
      <c r="M533" s="242"/>
      <c r="N533" s="242"/>
      <c r="O533" s="242"/>
      <c r="P533" s="242"/>
      <c r="Q533" s="242"/>
      <c r="R533" s="242"/>
      <c r="S533" s="242"/>
      <c r="T533" s="242"/>
      <c r="U533" s="242"/>
      <c r="V533" s="242"/>
      <c r="W533" s="242"/>
      <c r="X533" s="242"/>
      <c r="Y533" s="242"/>
      <c r="Z533" s="242"/>
      <c r="AA533" s="242"/>
      <c r="AB533" s="242"/>
      <c r="AC533" s="242"/>
      <c r="AD533" s="242"/>
      <c r="AE533" s="242"/>
      <c r="AF533" s="242"/>
      <c r="AG533" s="242"/>
      <c r="AH533" s="242"/>
      <c r="AI533" s="242"/>
      <c r="AJ533" s="242"/>
      <c r="AK533" s="242"/>
      <c r="AL533" s="242"/>
      <c r="AM533" s="346"/>
      <c r="AN533" s="346"/>
      <c r="AO533" s="346"/>
      <c r="AP533" s="346"/>
      <c r="AQ533" s="346"/>
      <c r="AR533" s="346"/>
      <c r="AS533" s="346"/>
      <c r="AT533" s="346"/>
      <c r="AU533" s="346"/>
      <c r="AV533" s="346"/>
      <c r="AW533" s="346"/>
      <c r="AX533" s="346"/>
      <c r="AY533" s="346"/>
      <c r="AZ533" s="346"/>
      <c r="BA533" s="263"/>
    </row>
    <row r="534" spans="1:55" s="234" customFormat="1" ht="15" hidden="1" outlineLevel="1">
      <c r="A534" s="418">
        <v>33</v>
      </c>
      <c r="B534" s="274" t="s">
        <v>357</v>
      </c>
      <c r="C534" s="242" t="s">
        <v>323</v>
      </c>
      <c r="D534" s="246"/>
      <c r="E534" s="246"/>
      <c r="F534" s="246"/>
      <c r="G534" s="246"/>
      <c r="H534" s="246"/>
      <c r="I534" s="246"/>
      <c r="J534" s="246"/>
      <c r="K534" s="246"/>
      <c r="L534" s="246"/>
      <c r="M534" s="246"/>
      <c r="N534" s="246"/>
      <c r="O534" s="246"/>
      <c r="P534" s="246"/>
      <c r="Q534" s="246"/>
      <c r="R534" s="246"/>
      <c r="S534" s="246"/>
      <c r="T534" s="246"/>
      <c r="U534" s="246">
        <v>12</v>
      </c>
      <c r="V534" s="246"/>
      <c r="W534" s="246"/>
      <c r="X534" s="246"/>
      <c r="Y534" s="246"/>
      <c r="Z534" s="246"/>
      <c r="AA534" s="246"/>
      <c r="AB534" s="246"/>
      <c r="AC534" s="246"/>
      <c r="AD534" s="246"/>
      <c r="AE534" s="246"/>
      <c r="AF534" s="246"/>
      <c r="AG534" s="246"/>
      <c r="AH534" s="246"/>
      <c r="AI534" s="246"/>
      <c r="AJ534" s="246"/>
      <c r="AK534" s="246"/>
      <c r="AL534" s="246"/>
      <c r="AM534" s="344"/>
      <c r="AN534" s="344"/>
      <c r="AO534" s="344"/>
      <c r="AP534" s="344"/>
      <c r="AQ534" s="344"/>
      <c r="AR534" s="344"/>
      <c r="AS534" s="344"/>
      <c r="AT534" s="344"/>
      <c r="AU534" s="344"/>
      <c r="AV534" s="344"/>
      <c r="AW534" s="344"/>
      <c r="AX534" s="344"/>
      <c r="AY534" s="344"/>
      <c r="AZ534" s="344"/>
      <c r="BA534" s="247">
        <f>SUM(AM534:AZ534)</f>
        <v>0</v>
      </c>
    </row>
    <row r="535" spans="1:55" s="234" customFormat="1" ht="15" hidden="1" outlineLevel="1">
      <c r="A535" s="418"/>
      <c r="B535" s="274" t="s">
        <v>433</v>
      </c>
      <c r="C535" s="242" t="s">
        <v>325</v>
      </c>
      <c r="D535" s="246"/>
      <c r="E535" s="246"/>
      <c r="F535" s="246"/>
      <c r="G535" s="246"/>
      <c r="H535" s="246"/>
      <c r="I535" s="246"/>
      <c r="J535" s="246"/>
      <c r="K535" s="246"/>
      <c r="L535" s="246"/>
      <c r="M535" s="246"/>
      <c r="N535" s="246"/>
      <c r="O535" s="246"/>
      <c r="P535" s="246"/>
      <c r="Q535" s="246"/>
      <c r="R535" s="246"/>
      <c r="S535" s="246"/>
      <c r="T535" s="246"/>
      <c r="U535" s="246">
        <f>U534</f>
        <v>12</v>
      </c>
      <c r="V535" s="246"/>
      <c r="W535" s="246"/>
      <c r="X535" s="246"/>
      <c r="Y535" s="246"/>
      <c r="Z535" s="246"/>
      <c r="AA535" s="246"/>
      <c r="AB535" s="246"/>
      <c r="AC535" s="246"/>
      <c r="AD535" s="246"/>
      <c r="AE535" s="246"/>
      <c r="AF535" s="246"/>
      <c r="AG535" s="246"/>
      <c r="AH535" s="246"/>
      <c r="AI535" s="246"/>
      <c r="AJ535" s="246"/>
      <c r="AK535" s="246"/>
      <c r="AL535" s="246"/>
      <c r="AM535" s="345">
        <f>AM534</f>
        <v>0</v>
      </c>
      <c r="AN535" s="345">
        <f t="shared" ref="AN535:AY535" si="182">AN534</f>
        <v>0</v>
      </c>
      <c r="AO535" s="345">
        <f t="shared" si="182"/>
        <v>0</v>
      </c>
      <c r="AP535" s="345">
        <f t="shared" si="182"/>
        <v>0</v>
      </c>
      <c r="AQ535" s="345">
        <f t="shared" si="182"/>
        <v>0</v>
      </c>
      <c r="AR535" s="345">
        <f t="shared" si="182"/>
        <v>0</v>
      </c>
      <c r="AS535" s="345">
        <f t="shared" si="182"/>
        <v>0</v>
      </c>
      <c r="AT535" s="345">
        <f t="shared" si="182"/>
        <v>0</v>
      </c>
      <c r="AU535" s="345">
        <f t="shared" si="182"/>
        <v>0</v>
      </c>
      <c r="AV535" s="345">
        <f t="shared" si="182"/>
        <v>0</v>
      </c>
      <c r="AW535" s="345">
        <f t="shared" si="182"/>
        <v>0</v>
      </c>
      <c r="AX535" s="345">
        <f t="shared" si="182"/>
        <v>0</v>
      </c>
      <c r="AY535" s="345">
        <f t="shared" si="182"/>
        <v>0</v>
      </c>
      <c r="AZ535" s="345">
        <f>AZ534</f>
        <v>0</v>
      </c>
      <c r="BA535" s="248"/>
    </row>
    <row r="536" spans="1:55" ht="15" hidden="1" outlineLevel="1">
      <c r="B536" s="265"/>
      <c r="C536" s="275"/>
      <c r="D536" s="242"/>
      <c r="E536" s="242"/>
      <c r="F536" s="242"/>
      <c r="G536" s="242"/>
      <c r="H536" s="242"/>
      <c r="I536" s="242"/>
      <c r="J536" s="242"/>
      <c r="K536" s="242"/>
      <c r="L536" s="242"/>
      <c r="M536" s="242"/>
      <c r="N536" s="242"/>
      <c r="O536" s="242"/>
      <c r="P536" s="242"/>
      <c r="Q536" s="242"/>
      <c r="R536" s="242"/>
      <c r="S536" s="242"/>
      <c r="T536" s="242"/>
      <c r="U536" s="251"/>
      <c r="V536" s="242"/>
      <c r="W536" s="276"/>
      <c r="X536" s="276"/>
      <c r="Y536" s="276"/>
      <c r="Z536" s="276"/>
      <c r="AA536" s="276"/>
      <c r="AB536" s="276"/>
      <c r="AC536" s="276"/>
      <c r="AD536" s="276"/>
      <c r="AE536" s="276"/>
      <c r="AF536" s="242"/>
      <c r="AG536" s="242"/>
      <c r="AH536" s="242"/>
      <c r="AI536" s="242"/>
      <c r="AJ536" s="242"/>
      <c r="AK536" s="242"/>
      <c r="AL536" s="242"/>
      <c r="AM536" s="252"/>
      <c r="AN536" s="252"/>
      <c r="AO536" s="252"/>
      <c r="AP536" s="252"/>
      <c r="AQ536" s="252"/>
      <c r="AR536" s="252"/>
      <c r="AS536" s="252"/>
      <c r="AT536" s="252"/>
      <c r="AU536" s="252"/>
      <c r="AV536" s="252"/>
      <c r="AW536" s="252"/>
      <c r="AX536" s="252"/>
      <c r="AY536" s="252"/>
      <c r="AZ536" s="252"/>
      <c r="BA536" s="257"/>
    </row>
    <row r="537" spans="1:55" ht="15.6" collapsed="1">
      <c r="B537" s="277" t="s">
        <v>434</v>
      </c>
      <c r="C537" s="279"/>
      <c r="D537" s="279">
        <f>SUM(D432:D535)</f>
        <v>0</v>
      </c>
      <c r="E537" s="279"/>
      <c r="F537" s="279"/>
      <c r="G537" s="279"/>
      <c r="H537" s="279"/>
      <c r="I537" s="279"/>
      <c r="J537" s="279"/>
      <c r="K537" s="279"/>
      <c r="L537" s="279"/>
      <c r="M537" s="279"/>
      <c r="N537" s="279"/>
      <c r="O537" s="279"/>
      <c r="P537" s="279"/>
      <c r="Q537" s="279"/>
      <c r="R537" s="279"/>
      <c r="S537" s="279"/>
      <c r="T537" s="279"/>
      <c r="U537" s="279"/>
      <c r="V537" s="279">
        <f>SUM(V432:V535)</f>
        <v>0</v>
      </c>
      <c r="W537" s="279"/>
      <c r="X537" s="279"/>
      <c r="Y537" s="279"/>
      <c r="Z537" s="279"/>
      <c r="AA537" s="279"/>
      <c r="AB537" s="279"/>
      <c r="AC537" s="279"/>
      <c r="AD537" s="279"/>
      <c r="AE537" s="279"/>
      <c r="AF537" s="279"/>
      <c r="AG537" s="279"/>
      <c r="AH537" s="279"/>
      <c r="AI537" s="279"/>
      <c r="AJ537" s="279"/>
      <c r="AK537" s="279"/>
      <c r="AL537" s="279"/>
      <c r="AM537" s="279">
        <f>IF(AM431="kWh",SUMPRODUCT(D432:D535,AM432:AM535))</f>
        <v>0</v>
      </c>
      <c r="AN537" s="279">
        <f>IF(AN431="kWh",SUMPRODUCT(D432:D535,AN432:AN535))</f>
        <v>0</v>
      </c>
      <c r="AO537" s="279">
        <f>IF(AO431="kW",SUMPRODUCT(U432:U535,V432:V535,AO432:AO535),SUMPRODUCT(D432:D535,AO432:AO535))</f>
        <v>0</v>
      </c>
      <c r="AP537" s="279">
        <f>IF(AP431="kW",SUMPRODUCT(U432:U535,V432:V535,AP432:AP535),SUMPRODUCT(D432:D535,AP432:AP535))</f>
        <v>0</v>
      </c>
      <c r="AQ537" s="279">
        <f>IF(AQ431="kW",SUMPRODUCT(U432:U535,V432:V535,AQ432:AQ535),SUMPRODUCT(D432:D535,AQ432:AQ535))</f>
        <v>0</v>
      </c>
      <c r="AR537" s="279">
        <f>IF(AR431="kW",SUMPRODUCT(U432:U535,V432:V535,AR432:AR535),SUMPRODUCT(D432:D535,AR432:AR535))</f>
        <v>0</v>
      </c>
      <c r="AS537" s="279">
        <f>IF(AS431="kW",SUMPRODUCT(U432:U535,V432:V535,AS432:AS535),SUMPRODUCT(D432:D535,AS432:AS535))</f>
        <v>0</v>
      </c>
      <c r="AT537" s="279">
        <f>IF(AT431="kW",SUMPRODUCT(U432:U535,V432:V535,AT432:AT535),SUMPRODUCT(D432:D535,AT432:AT535))</f>
        <v>0</v>
      </c>
      <c r="AU537" s="279">
        <f>IF(AU431="kW",SUMPRODUCT(U432:U535,V432:V535,AU432:AU535),SUMPRODUCT(D432:D535,AU432:AU535))</f>
        <v>0</v>
      </c>
      <c r="AV537" s="279">
        <f>IF(AV431="kW",SUMPRODUCT(U432:U535,V432:V535,AV432:AV535),SUMPRODUCT(D432:D535,AV432:AV535))</f>
        <v>0</v>
      </c>
      <c r="AW537" s="279">
        <f>IF(AW431="kW",SUMPRODUCT(U432:U535,V432:V535,AW432:AW535),SUMPRODUCT(D432:D535,AW432:AW535))</f>
        <v>0</v>
      </c>
      <c r="AX537" s="279">
        <f>IF(AX431="kW",SUMPRODUCT(U432:U535,V432:V535,AX432:AX535),SUMPRODUCT(D432:D535,AX432:AX535))</f>
        <v>0</v>
      </c>
      <c r="AY537" s="279">
        <f>IF(AY431="kW",SUMPRODUCT(U432:U535,V432:V535,AY432:AY535),SUMPRODUCT(D432:D535,AY432:AY535))</f>
        <v>0</v>
      </c>
      <c r="AZ537" s="279">
        <f>IF(AZ431="kW",SUMPRODUCT(U432:U535,V432:V535,AZ432:AZ535),SUMPRODUCT(D432:D535,AZ432:AZ535))</f>
        <v>0</v>
      </c>
      <c r="BA537" s="280"/>
    </row>
    <row r="538" spans="1:55" ht="15.6">
      <c r="B538" s="332" t="s">
        <v>435</v>
      </c>
      <c r="C538" s="333"/>
      <c r="D538" s="333"/>
      <c r="E538" s="333"/>
      <c r="F538" s="333"/>
      <c r="G538" s="333"/>
      <c r="H538" s="333"/>
      <c r="I538" s="333"/>
      <c r="J538" s="333"/>
      <c r="K538" s="333"/>
      <c r="L538" s="333"/>
      <c r="M538" s="333"/>
      <c r="N538" s="333"/>
      <c r="O538" s="333"/>
      <c r="P538" s="333"/>
      <c r="Q538" s="333"/>
      <c r="R538" s="333"/>
      <c r="S538" s="333"/>
      <c r="T538" s="333"/>
      <c r="U538" s="333"/>
      <c r="V538" s="333"/>
      <c r="W538" s="333"/>
      <c r="X538" s="333"/>
      <c r="Y538" s="333"/>
      <c r="Z538" s="333"/>
      <c r="AA538" s="333"/>
      <c r="AB538" s="333"/>
      <c r="AC538" s="333"/>
      <c r="AD538" s="333"/>
      <c r="AE538" s="333"/>
      <c r="AF538" s="333"/>
      <c r="AG538" s="333"/>
      <c r="AH538" s="333"/>
      <c r="AI538" s="333"/>
      <c r="AJ538" s="333"/>
      <c r="AK538" s="333"/>
      <c r="AL538" s="333"/>
      <c r="AM538" s="278">
        <f>HLOOKUP(AM430,'2. LRAMVA Threshold'!$B$56:$Q$67,6,FALSE)</f>
        <v>0</v>
      </c>
      <c r="AN538" s="278">
        <f>HLOOKUP(AN430,'2. LRAMVA Threshold'!$B$56:$Q$67,6,FALSE)</f>
        <v>0</v>
      </c>
      <c r="AO538" s="278">
        <f>HLOOKUP(AO430,'2. LRAMVA Threshold'!$B$56:$Q$67,6,FALSE)</f>
        <v>0</v>
      </c>
      <c r="AP538" s="278">
        <f>HLOOKUP(AP430,'2. LRAMVA Threshold'!$B$56:$Q$67,6,FALSE)</f>
        <v>0</v>
      </c>
      <c r="AQ538" s="278">
        <f>HLOOKUP(AQ430,'2. LRAMVA Threshold'!$B$56:$Q$67,6,FALSE)</f>
        <v>0</v>
      </c>
      <c r="AR538" s="278">
        <f>HLOOKUP(AR430,'2. LRAMVA Threshold'!$B$56:$Q$67,6,FALSE)</f>
        <v>0</v>
      </c>
      <c r="AS538" s="278">
        <f>HLOOKUP(AS430,'2. LRAMVA Threshold'!$B$56:$Q$67,6,FALSE)</f>
        <v>0</v>
      </c>
      <c r="AT538" s="278">
        <f>HLOOKUP(AT430,'2. LRAMVA Threshold'!$B$56:$Q$67,6,FALSE)</f>
        <v>0</v>
      </c>
      <c r="AU538" s="278">
        <f>HLOOKUP(AU430,'2. LRAMVA Threshold'!$B$56:$Q$67,6,FALSE)</f>
        <v>0</v>
      </c>
      <c r="AV538" s="278">
        <f>HLOOKUP(AV430,'2. LRAMVA Threshold'!$B$56:$Q$67,6,FALSE)</f>
        <v>0</v>
      </c>
      <c r="AW538" s="278">
        <f>HLOOKUP(AW430,'2. LRAMVA Threshold'!$B$56:$Q$67,6,FALSE)</f>
        <v>0</v>
      </c>
      <c r="AX538" s="278">
        <f>HLOOKUP(AX430,'2. LRAMVA Threshold'!$B$56:$Q$67,6,FALSE)</f>
        <v>0</v>
      </c>
      <c r="AY538" s="278">
        <f>HLOOKUP(AY430,'2. LRAMVA Threshold'!$B$56:$Q$67,6,FALSE)</f>
        <v>0</v>
      </c>
      <c r="AZ538" s="278">
        <f>HLOOKUP(AZ430,'2. LRAMVA Threshold'!$B$56:$Q$67,6,FALSE)</f>
        <v>0</v>
      </c>
      <c r="BA538" s="334"/>
    </row>
    <row r="539" spans="1:55" ht="15">
      <c r="B539" s="426"/>
      <c r="C539" s="335"/>
      <c r="D539" s="336"/>
      <c r="E539" s="336"/>
      <c r="F539" s="336"/>
      <c r="G539" s="336"/>
      <c r="H539" s="336"/>
      <c r="I539" s="336"/>
      <c r="J539" s="336"/>
      <c r="K539" s="336"/>
      <c r="L539" s="336"/>
      <c r="M539" s="336"/>
      <c r="N539" s="336"/>
      <c r="O539" s="336"/>
      <c r="P539" s="336"/>
      <c r="Q539" s="336"/>
      <c r="R539" s="336"/>
      <c r="S539" s="336"/>
      <c r="T539" s="336"/>
      <c r="U539" s="336"/>
      <c r="V539" s="337"/>
      <c r="W539" s="336"/>
      <c r="X539" s="336"/>
      <c r="Y539" s="336"/>
      <c r="Z539" s="338"/>
      <c r="AA539" s="338"/>
      <c r="AB539" s="338"/>
      <c r="AC539" s="338"/>
      <c r="AD539" s="336"/>
      <c r="AE539" s="336"/>
      <c r="AF539" s="336"/>
      <c r="AG539" s="336"/>
      <c r="AH539" s="336"/>
      <c r="AI539" s="336"/>
      <c r="AJ539" s="336"/>
      <c r="AK539" s="336"/>
      <c r="AL539" s="336"/>
      <c r="AM539" s="339"/>
      <c r="AN539" s="339"/>
      <c r="AO539" s="339"/>
      <c r="AP539" s="339"/>
      <c r="AQ539" s="339"/>
      <c r="AR539" s="339"/>
      <c r="AS539" s="339"/>
      <c r="AT539" s="339"/>
      <c r="AU539" s="339"/>
      <c r="AV539" s="339"/>
      <c r="AW539" s="339"/>
      <c r="AX539" s="339"/>
      <c r="AY539" s="339"/>
      <c r="AZ539" s="339"/>
      <c r="BA539" s="340"/>
    </row>
    <row r="540" spans="1:55" ht="15">
      <c r="B540" s="274" t="s">
        <v>436</v>
      </c>
      <c r="C540" s="287"/>
      <c r="D540" s="287"/>
      <c r="E540" s="320"/>
      <c r="F540" s="320"/>
      <c r="G540" s="320"/>
      <c r="H540" s="320"/>
      <c r="I540" s="320"/>
      <c r="J540" s="320"/>
      <c r="K540" s="320"/>
      <c r="L540" s="320"/>
      <c r="M540" s="320"/>
      <c r="N540" s="320"/>
      <c r="O540" s="320"/>
      <c r="P540" s="320"/>
      <c r="Q540" s="320"/>
      <c r="R540" s="320"/>
      <c r="S540" s="320"/>
      <c r="T540" s="320"/>
      <c r="U540" s="320"/>
      <c r="V540" s="242"/>
      <c r="W540" s="289"/>
      <c r="X540" s="289"/>
      <c r="Y540" s="289"/>
      <c r="Z540" s="288"/>
      <c r="AA540" s="288"/>
      <c r="AB540" s="288"/>
      <c r="AC540" s="288"/>
      <c r="AD540" s="289"/>
      <c r="AE540" s="289"/>
      <c r="AF540" s="289"/>
      <c r="AG540" s="289"/>
      <c r="AH540" s="289"/>
      <c r="AI540" s="289"/>
      <c r="AJ540" s="289"/>
      <c r="AK540" s="289"/>
      <c r="AL540" s="289"/>
      <c r="AM540" s="670">
        <f>HLOOKUP(AM$20,'3.  Distribution Rates'!$C$122:$P$133,6,FALSE)</f>
        <v>0</v>
      </c>
      <c r="AN540" s="670">
        <f>HLOOKUP(AN$20,'3.  Distribution Rates'!$C$122:$P$133,6,FALSE)</f>
        <v>0</v>
      </c>
      <c r="AO540" s="290">
        <f>HLOOKUP(AO$20,'3.  Distribution Rates'!$C$122:$P$133,6,FALSE)</f>
        <v>0</v>
      </c>
      <c r="AP540" s="290">
        <f>HLOOKUP(AP$20,'3.  Distribution Rates'!$C$122:$P$133,6,FALSE)</f>
        <v>0</v>
      </c>
      <c r="AQ540" s="290">
        <f>HLOOKUP(AQ$20,'3.  Distribution Rates'!$C$122:$P$133,6,FALSE)</f>
        <v>0</v>
      </c>
      <c r="AR540" s="290">
        <f>HLOOKUP(AR$20,'3.  Distribution Rates'!$C$122:$P$133,6,FALSE)</f>
        <v>0</v>
      </c>
      <c r="AS540" s="290">
        <f>HLOOKUP(AS$20,'3.  Distribution Rates'!$C$122:$P$133,6,FALSE)</f>
        <v>0</v>
      </c>
      <c r="AT540" s="290">
        <f>HLOOKUP(AT$20,'3.  Distribution Rates'!$C$122:$P$133,6,FALSE)</f>
        <v>0</v>
      </c>
      <c r="AU540" s="290">
        <f>HLOOKUP(AU$20,'3.  Distribution Rates'!$C$122:$P$133,6,FALSE)</f>
        <v>0</v>
      </c>
      <c r="AV540" s="290">
        <f>HLOOKUP(AV$20,'3.  Distribution Rates'!$C$122:$P$133,6,FALSE)</f>
        <v>0</v>
      </c>
      <c r="AW540" s="290">
        <f>HLOOKUP(AW$20,'3.  Distribution Rates'!$C$122:$P$133,6,FALSE)</f>
        <v>0</v>
      </c>
      <c r="AX540" s="290">
        <f>HLOOKUP(AX$20,'3.  Distribution Rates'!$C$122:$P$133,6,FALSE)</f>
        <v>0</v>
      </c>
      <c r="AY540" s="290">
        <f>HLOOKUP(AY$20,'3.  Distribution Rates'!$C$122:$P$133,6,FALSE)</f>
        <v>0</v>
      </c>
      <c r="AZ540" s="290">
        <f>HLOOKUP(AZ$20,'3.  Distribution Rates'!$C$122:$P$133,6,FALSE)</f>
        <v>0</v>
      </c>
      <c r="BA540" s="341"/>
    </row>
    <row r="541" spans="1:55" ht="15">
      <c r="B541" s="274" t="s">
        <v>437</v>
      </c>
      <c r="C541" s="292"/>
      <c r="D541" s="234"/>
      <c r="E541" s="231"/>
      <c r="F541" s="231"/>
      <c r="G541" s="231"/>
      <c r="H541" s="231"/>
      <c r="I541" s="231"/>
      <c r="J541" s="231"/>
      <c r="K541" s="231"/>
      <c r="L541" s="231"/>
      <c r="M541" s="231"/>
      <c r="N541" s="231"/>
      <c r="O541" s="231"/>
      <c r="P541" s="231"/>
      <c r="Q541" s="231"/>
      <c r="R541" s="231"/>
      <c r="S541" s="231"/>
      <c r="T541" s="231"/>
      <c r="U541" s="231"/>
      <c r="V541" s="242"/>
      <c r="W541" s="231"/>
      <c r="X541" s="231"/>
      <c r="Y541" s="231"/>
      <c r="Z541" s="234"/>
      <c r="AA541" s="234"/>
      <c r="AB541" s="234"/>
      <c r="AC541" s="234"/>
      <c r="AD541" s="231"/>
      <c r="AE541" s="231"/>
      <c r="AF541" s="231"/>
      <c r="AG541" s="231"/>
      <c r="AH541" s="231"/>
      <c r="AI541" s="231"/>
      <c r="AJ541" s="231"/>
      <c r="AK541" s="231"/>
      <c r="AL541" s="231"/>
      <c r="AM541" s="322">
        <f t="shared" ref="AM541:AZ541" si="183">AM137*AM540</f>
        <v>0</v>
      </c>
      <c r="AN541" s="322">
        <f t="shared" si="183"/>
        <v>0</v>
      </c>
      <c r="AO541" s="322">
        <f t="shared" si="183"/>
        <v>0</v>
      </c>
      <c r="AP541" s="322">
        <f t="shared" si="183"/>
        <v>0</v>
      </c>
      <c r="AQ541" s="322">
        <f t="shared" si="183"/>
        <v>0</v>
      </c>
      <c r="AR541" s="322">
        <f t="shared" si="183"/>
        <v>0</v>
      </c>
      <c r="AS541" s="322">
        <f t="shared" si="183"/>
        <v>0</v>
      </c>
      <c r="AT541" s="322">
        <f t="shared" si="183"/>
        <v>0</v>
      </c>
      <c r="AU541" s="322">
        <f t="shared" si="183"/>
        <v>0</v>
      </c>
      <c r="AV541" s="322">
        <f t="shared" si="183"/>
        <v>0</v>
      </c>
      <c r="AW541" s="322">
        <f t="shared" si="183"/>
        <v>0</v>
      </c>
      <c r="AX541" s="322">
        <f t="shared" si="183"/>
        <v>0</v>
      </c>
      <c r="AY541" s="322">
        <f t="shared" si="183"/>
        <v>0</v>
      </c>
      <c r="AZ541" s="322">
        <f t="shared" si="183"/>
        <v>0</v>
      </c>
      <c r="BA541" s="507">
        <f>SUM(AM541:AZ541)</f>
        <v>0</v>
      </c>
      <c r="BC541" s="234"/>
    </row>
    <row r="542" spans="1:55" ht="15">
      <c r="B542" s="274" t="s">
        <v>438</v>
      </c>
      <c r="C542" s="292"/>
      <c r="D542" s="234"/>
      <c r="E542" s="231"/>
      <c r="F542" s="231"/>
      <c r="G542" s="231"/>
      <c r="H542" s="231"/>
      <c r="I542" s="231"/>
      <c r="J542" s="231"/>
      <c r="K542" s="231"/>
      <c r="L542" s="231"/>
      <c r="M542" s="231"/>
      <c r="N542" s="231"/>
      <c r="O542" s="231"/>
      <c r="P542" s="231"/>
      <c r="Q542" s="231"/>
      <c r="R542" s="231"/>
      <c r="S542" s="231"/>
      <c r="T542" s="231"/>
      <c r="U542" s="231"/>
      <c r="V542" s="242"/>
      <c r="W542" s="231"/>
      <c r="X542" s="231"/>
      <c r="Y542" s="231"/>
      <c r="Z542" s="234"/>
      <c r="AA542" s="234"/>
      <c r="AB542" s="234"/>
      <c r="AC542" s="234"/>
      <c r="AD542" s="231"/>
      <c r="AE542" s="231"/>
      <c r="AF542" s="231"/>
      <c r="AG542" s="231"/>
      <c r="AH542" s="231"/>
      <c r="AI542" s="231"/>
      <c r="AJ542" s="231"/>
      <c r="AK542" s="231"/>
      <c r="AL542" s="231"/>
      <c r="AM542" s="322">
        <f t="shared" ref="AM542:AZ542" si="184">AM276*AM540</f>
        <v>0</v>
      </c>
      <c r="AN542" s="322">
        <f t="shared" si="184"/>
        <v>0</v>
      </c>
      <c r="AO542" s="322">
        <f t="shared" si="184"/>
        <v>0</v>
      </c>
      <c r="AP542" s="322">
        <f t="shared" si="184"/>
        <v>0</v>
      </c>
      <c r="AQ542" s="322">
        <f t="shared" si="184"/>
        <v>0</v>
      </c>
      <c r="AR542" s="322">
        <f t="shared" si="184"/>
        <v>0</v>
      </c>
      <c r="AS542" s="322">
        <f t="shared" si="184"/>
        <v>0</v>
      </c>
      <c r="AT542" s="322">
        <f t="shared" si="184"/>
        <v>0</v>
      </c>
      <c r="AU542" s="322">
        <f t="shared" si="184"/>
        <v>0</v>
      </c>
      <c r="AV542" s="322">
        <f t="shared" si="184"/>
        <v>0</v>
      </c>
      <c r="AW542" s="322">
        <f t="shared" si="184"/>
        <v>0</v>
      </c>
      <c r="AX542" s="322">
        <f t="shared" si="184"/>
        <v>0</v>
      </c>
      <c r="AY542" s="322">
        <f t="shared" si="184"/>
        <v>0</v>
      </c>
      <c r="AZ542" s="322">
        <f t="shared" si="184"/>
        <v>0</v>
      </c>
      <c r="BA542" s="507">
        <f>SUM(AM542:AZ542)</f>
        <v>0</v>
      </c>
    </row>
    <row r="543" spans="1:55" ht="15">
      <c r="B543" s="274" t="s">
        <v>439</v>
      </c>
      <c r="C543" s="292"/>
      <c r="D543" s="234"/>
      <c r="E543" s="231"/>
      <c r="F543" s="231"/>
      <c r="G543" s="231"/>
      <c r="H543" s="231"/>
      <c r="I543" s="231"/>
      <c r="J543" s="231"/>
      <c r="K543" s="231"/>
      <c r="L543" s="231"/>
      <c r="M543" s="231"/>
      <c r="N543" s="231"/>
      <c r="O543" s="231"/>
      <c r="P543" s="231"/>
      <c r="Q543" s="231"/>
      <c r="R543" s="231"/>
      <c r="S543" s="231"/>
      <c r="T543" s="231"/>
      <c r="U543" s="231"/>
      <c r="V543" s="242"/>
      <c r="W543" s="231"/>
      <c r="X543" s="231"/>
      <c r="Y543" s="231"/>
      <c r="Z543" s="234"/>
      <c r="AA543" s="234"/>
      <c r="AB543" s="234"/>
      <c r="AC543" s="234"/>
      <c r="AD543" s="231"/>
      <c r="AE543" s="231"/>
      <c r="AF543" s="231"/>
      <c r="AG543" s="231"/>
      <c r="AH543" s="231"/>
      <c r="AI543" s="231"/>
      <c r="AJ543" s="231"/>
      <c r="AK543" s="231"/>
      <c r="AL543" s="231"/>
      <c r="AM543" s="322">
        <f t="shared" ref="AM543:AZ543" si="185">AM412*AM540</f>
        <v>0</v>
      </c>
      <c r="AN543" s="322">
        <f t="shared" si="185"/>
        <v>0</v>
      </c>
      <c r="AO543" s="322">
        <f t="shared" si="185"/>
        <v>0</v>
      </c>
      <c r="AP543" s="322">
        <f t="shared" si="185"/>
        <v>0</v>
      </c>
      <c r="AQ543" s="322">
        <f t="shared" si="185"/>
        <v>0</v>
      </c>
      <c r="AR543" s="322">
        <f t="shared" si="185"/>
        <v>0</v>
      </c>
      <c r="AS543" s="322">
        <f t="shared" si="185"/>
        <v>0</v>
      </c>
      <c r="AT543" s="322">
        <f t="shared" si="185"/>
        <v>0</v>
      </c>
      <c r="AU543" s="322">
        <f t="shared" si="185"/>
        <v>0</v>
      </c>
      <c r="AV543" s="322">
        <f t="shared" si="185"/>
        <v>0</v>
      </c>
      <c r="AW543" s="322">
        <f t="shared" si="185"/>
        <v>0</v>
      </c>
      <c r="AX543" s="322">
        <f t="shared" si="185"/>
        <v>0</v>
      </c>
      <c r="AY543" s="322">
        <f t="shared" si="185"/>
        <v>0</v>
      </c>
      <c r="AZ543" s="322">
        <f t="shared" si="185"/>
        <v>0</v>
      </c>
      <c r="BA543" s="507">
        <f>SUM(AM543:AZ543)</f>
        <v>0</v>
      </c>
    </row>
    <row r="544" spans="1:55" ht="15">
      <c r="B544" s="274" t="s">
        <v>440</v>
      </c>
      <c r="C544" s="292"/>
      <c r="D544" s="234"/>
      <c r="E544" s="231"/>
      <c r="F544" s="231"/>
      <c r="G544" s="231"/>
      <c r="H544" s="231"/>
      <c r="I544" s="231"/>
      <c r="J544" s="231"/>
      <c r="K544" s="231"/>
      <c r="L544" s="231"/>
      <c r="M544" s="231"/>
      <c r="N544" s="231"/>
      <c r="O544" s="231"/>
      <c r="P544" s="231"/>
      <c r="Q544" s="231"/>
      <c r="R544" s="231"/>
      <c r="S544" s="231"/>
      <c r="T544" s="231"/>
      <c r="U544" s="231"/>
      <c r="V544" s="242"/>
      <c r="W544" s="231"/>
      <c r="X544" s="231"/>
      <c r="Y544" s="231"/>
      <c r="Z544" s="234"/>
      <c r="AA544" s="234"/>
      <c r="AB544" s="234"/>
      <c r="AC544" s="234"/>
      <c r="AD544" s="231"/>
      <c r="AE544" s="231"/>
      <c r="AF544" s="231"/>
      <c r="AG544" s="231"/>
      <c r="AH544" s="231"/>
      <c r="AI544" s="231"/>
      <c r="AJ544" s="231"/>
      <c r="AK544" s="231"/>
      <c r="AL544" s="231"/>
      <c r="AM544" s="322">
        <f>AM537*AM540</f>
        <v>0</v>
      </c>
      <c r="AN544" s="322">
        <f t="shared" ref="AN544:AZ544" si="186">AN537*AN540</f>
        <v>0</v>
      </c>
      <c r="AO544" s="322">
        <f t="shared" si="186"/>
        <v>0</v>
      </c>
      <c r="AP544" s="322">
        <f t="shared" si="186"/>
        <v>0</v>
      </c>
      <c r="AQ544" s="322">
        <f t="shared" si="186"/>
        <v>0</v>
      </c>
      <c r="AR544" s="322">
        <f t="shared" si="186"/>
        <v>0</v>
      </c>
      <c r="AS544" s="322">
        <f t="shared" si="186"/>
        <v>0</v>
      </c>
      <c r="AT544" s="322">
        <f t="shared" si="186"/>
        <v>0</v>
      </c>
      <c r="AU544" s="322">
        <f t="shared" si="186"/>
        <v>0</v>
      </c>
      <c r="AV544" s="322">
        <f t="shared" si="186"/>
        <v>0</v>
      </c>
      <c r="AW544" s="322">
        <f t="shared" si="186"/>
        <v>0</v>
      </c>
      <c r="AX544" s="322">
        <f t="shared" si="186"/>
        <v>0</v>
      </c>
      <c r="AY544" s="322">
        <f t="shared" si="186"/>
        <v>0</v>
      </c>
      <c r="AZ544" s="322">
        <f t="shared" si="186"/>
        <v>0</v>
      </c>
      <c r="BA544" s="507">
        <f>SUM(AM544:AZ544)</f>
        <v>0</v>
      </c>
    </row>
    <row r="545" spans="2:53" ht="15.6">
      <c r="B545" s="296" t="s">
        <v>441</v>
      </c>
      <c r="C545" s="292"/>
      <c r="D545" s="254"/>
      <c r="E545" s="284"/>
      <c r="F545" s="284"/>
      <c r="G545" s="284"/>
      <c r="H545" s="284"/>
      <c r="I545" s="284"/>
      <c r="J545" s="284"/>
      <c r="K545" s="284"/>
      <c r="L545" s="284"/>
      <c r="M545" s="284"/>
      <c r="N545" s="284"/>
      <c r="O545" s="284"/>
      <c r="P545" s="284"/>
      <c r="Q545" s="284"/>
      <c r="R545" s="284"/>
      <c r="S545" s="284"/>
      <c r="T545" s="284"/>
      <c r="U545" s="284"/>
      <c r="V545" s="251"/>
      <c r="W545" s="284"/>
      <c r="X545" s="284"/>
      <c r="Y545" s="284"/>
      <c r="Z545" s="254"/>
      <c r="AA545" s="254"/>
      <c r="AB545" s="254"/>
      <c r="AC545" s="254"/>
      <c r="AD545" s="284"/>
      <c r="AE545" s="284"/>
      <c r="AF545" s="284"/>
      <c r="AG545" s="284"/>
      <c r="AH545" s="284"/>
      <c r="AI545" s="284"/>
      <c r="AJ545" s="284"/>
      <c r="AK545" s="284"/>
      <c r="AL545" s="284"/>
      <c r="AM545" s="293">
        <f>SUM(AM541:AM544)</f>
        <v>0</v>
      </c>
      <c r="AN545" s="293">
        <f t="shared" ref="AN545:AY545" si="187">SUM(AN541:AN544)</f>
        <v>0</v>
      </c>
      <c r="AO545" s="293">
        <f t="shared" si="187"/>
        <v>0</v>
      </c>
      <c r="AP545" s="293">
        <f t="shared" si="187"/>
        <v>0</v>
      </c>
      <c r="AQ545" s="293">
        <f t="shared" si="187"/>
        <v>0</v>
      </c>
      <c r="AR545" s="293">
        <f t="shared" si="187"/>
        <v>0</v>
      </c>
      <c r="AS545" s="293">
        <f t="shared" si="187"/>
        <v>0</v>
      </c>
      <c r="AT545" s="293">
        <f t="shared" si="187"/>
        <v>0</v>
      </c>
      <c r="AU545" s="293">
        <f t="shared" si="187"/>
        <v>0</v>
      </c>
      <c r="AV545" s="293">
        <f t="shared" si="187"/>
        <v>0</v>
      </c>
      <c r="AW545" s="293">
        <f t="shared" si="187"/>
        <v>0</v>
      </c>
      <c r="AX545" s="293">
        <f t="shared" si="187"/>
        <v>0</v>
      </c>
      <c r="AY545" s="293">
        <f t="shared" si="187"/>
        <v>0</v>
      </c>
      <c r="AZ545" s="293">
        <f>SUM(AZ541:AZ544)</f>
        <v>0</v>
      </c>
      <c r="BA545" s="342">
        <f>SUM(BA541:BA544)</f>
        <v>0</v>
      </c>
    </row>
    <row r="546" spans="2:53" ht="15.6">
      <c r="B546" s="296" t="s">
        <v>442</v>
      </c>
      <c r="C546" s="292"/>
      <c r="D546" s="297"/>
      <c r="E546" s="284"/>
      <c r="F546" s="284"/>
      <c r="G546" s="284"/>
      <c r="H546" s="284"/>
      <c r="I546" s="284"/>
      <c r="J546" s="284"/>
      <c r="K546" s="284"/>
      <c r="L546" s="284"/>
      <c r="M546" s="284"/>
      <c r="N546" s="284"/>
      <c r="O546" s="284"/>
      <c r="P546" s="284"/>
      <c r="Q546" s="284"/>
      <c r="R546" s="284"/>
      <c r="S546" s="284"/>
      <c r="T546" s="284"/>
      <c r="U546" s="284"/>
      <c r="V546" s="251"/>
      <c r="W546" s="284"/>
      <c r="X546" s="284"/>
      <c r="Y546" s="284"/>
      <c r="Z546" s="254"/>
      <c r="AA546" s="254"/>
      <c r="AB546" s="254"/>
      <c r="AC546" s="254"/>
      <c r="AD546" s="284"/>
      <c r="AE546" s="284"/>
      <c r="AF546" s="284"/>
      <c r="AG546" s="284"/>
      <c r="AH546" s="284"/>
      <c r="AI546" s="284"/>
      <c r="AJ546" s="284"/>
      <c r="AK546" s="284"/>
      <c r="AL546" s="284"/>
      <c r="AM546" s="294">
        <f>AM538*AM540</f>
        <v>0</v>
      </c>
      <c r="AN546" s="294">
        <f t="shared" ref="AN546:AX546" si="188">AN538*AN540</f>
        <v>0</v>
      </c>
      <c r="AO546" s="294">
        <f>AO538*AO540</f>
        <v>0</v>
      </c>
      <c r="AP546" s="294">
        <f t="shared" si="188"/>
        <v>0</v>
      </c>
      <c r="AQ546" s="294">
        <f t="shared" si="188"/>
        <v>0</v>
      </c>
      <c r="AR546" s="294">
        <f>AR538*AR540</f>
        <v>0</v>
      </c>
      <c r="AS546" s="294">
        <f t="shared" si="188"/>
        <v>0</v>
      </c>
      <c r="AT546" s="294">
        <f t="shared" si="188"/>
        <v>0</v>
      </c>
      <c r="AU546" s="294">
        <f t="shared" si="188"/>
        <v>0</v>
      </c>
      <c r="AV546" s="294">
        <f t="shared" si="188"/>
        <v>0</v>
      </c>
      <c r="AW546" s="294">
        <f t="shared" si="188"/>
        <v>0</v>
      </c>
      <c r="AX546" s="294">
        <f t="shared" si="188"/>
        <v>0</v>
      </c>
      <c r="AY546" s="294">
        <f>AY538*AY540</f>
        <v>0</v>
      </c>
      <c r="AZ546" s="294">
        <f>AZ538*AZ540</f>
        <v>0</v>
      </c>
      <c r="BA546" s="342">
        <f>SUM(AM546:AZ546)</f>
        <v>0</v>
      </c>
    </row>
    <row r="547" spans="2:53" ht="15.6">
      <c r="B547" s="296" t="s">
        <v>443</v>
      </c>
      <c r="C547" s="292"/>
      <c r="D547" s="297"/>
      <c r="E547" s="284"/>
      <c r="F547" s="284"/>
      <c r="G547" s="284"/>
      <c r="H547" s="284"/>
      <c r="I547" s="284"/>
      <c r="J547" s="284"/>
      <c r="K547" s="284"/>
      <c r="L547" s="284"/>
      <c r="M547" s="284"/>
      <c r="N547" s="284"/>
      <c r="O547" s="284"/>
      <c r="P547" s="284"/>
      <c r="Q547" s="284"/>
      <c r="R547" s="284"/>
      <c r="S547" s="284"/>
      <c r="T547" s="284"/>
      <c r="U547" s="284"/>
      <c r="V547" s="251"/>
      <c r="W547" s="284"/>
      <c r="X547" s="284"/>
      <c r="Y547" s="284"/>
      <c r="Z547" s="297"/>
      <c r="AA547" s="297"/>
      <c r="AB547" s="297"/>
      <c r="AC547" s="297"/>
      <c r="AD547" s="284"/>
      <c r="AE547" s="284"/>
      <c r="AF547" s="284"/>
      <c r="AG547" s="284"/>
      <c r="AH547" s="284"/>
      <c r="AI547" s="284"/>
      <c r="AJ547" s="284"/>
      <c r="AK547" s="284"/>
      <c r="AL547" s="284"/>
      <c r="AM547" s="298"/>
      <c r="AN547" s="298"/>
      <c r="AO547" s="298"/>
      <c r="AP547" s="298"/>
      <c r="AQ547" s="298"/>
      <c r="AR547" s="298"/>
      <c r="AS547" s="298"/>
      <c r="AT547" s="298"/>
      <c r="AU547" s="298"/>
      <c r="AV547" s="298"/>
      <c r="AW547" s="298"/>
      <c r="AX547" s="298"/>
      <c r="AY547" s="298"/>
      <c r="AZ547" s="298"/>
      <c r="BA547" s="342">
        <f>BA545-BA546</f>
        <v>0</v>
      </c>
    </row>
    <row r="548" spans="2:53" ht="15.6">
      <c r="B548" s="296"/>
      <c r="C548" s="292"/>
      <c r="D548" s="297"/>
      <c r="E548" s="284"/>
      <c r="F548" s="284"/>
      <c r="G548" s="284"/>
      <c r="H548" s="284"/>
      <c r="I548" s="284"/>
      <c r="J548" s="284"/>
      <c r="K548" s="284"/>
      <c r="L548" s="284"/>
      <c r="M548" s="284"/>
      <c r="N548" s="284"/>
      <c r="O548" s="284"/>
      <c r="P548" s="284"/>
      <c r="Q548" s="284"/>
      <c r="R548" s="284"/>
      <c r="S548" s="284"/>
      <c r="T548" s="284"/>
      <c r="U548" s="284"/>
      <c r="V548" s="251"/>
      <c r="W548" s="284"/>
      <c r="X548" s="284"/>
      <c r="Y548" s="284"/>
      <c r="Z548" s="297"/>
      <c r="AA548" s="297"/>
      <c r="AB548" s="297"/>
      <c r="AC548" s="297"/>
      <c r="AD548" s="284"/>
      <c r="AE548" s="284"/>
      <c r="AF548" s="284"/>
      <c r="AG548" s="284"/>
      <c r="AH548" s="284"/>
      <c r="AI548" s="284"/>
      <c r="AJ548" s="284"/>
      <c r="AK548" s="284"/>
      <c r="AL548" s="284"/>
      <c r="AM548" s="298"/>
      <c r="AN548" s="298"/>
      <c r="AO548" s="298"/>
      <c r="AP548" s="298"/>
      <c r="AQ548" s="298"/>
      <c r="AR548" s="298"/>
      <c r="AS548" s="298"/>
      <c r="AT548" s="298"/>
      <c r="AU548" s="298"/>
      <c r="AV548" s="298"/>
      <c r="AW548" s="298"/>
      <c r="AX548" s="298"/>
      <c r="AY548" s="298"/>
      <c r="AZ548" s="298"/>
      <c r="BA548" s="342"/>
    </row>
    <row r="549" spans="2:53" ht="15.6">
      <c r="B549" s="296"/>
      <c r="C549" s="292"/>
      <c r="D549" s="297"/>
      <c r="E549" s="284"/>
      <c r="F549" s="284"/>
      <c r="G549" s="284"/>
      <c r="H549" s="284"/>
      <c r="I549" s="284"/>
      <c r="J549" s="284"/>
      <c r="K549" s="284"/>
      <c r="L549" s="284"/>
      <c r="M549" s="284"/>
      <c r="N549" s="284"/>
      <c r="O549" s="284"/>
      <c r="P549" s="284"/>
      <c r="Q549" s="284"/>
      <c r="R549" s="284"/>
      <c r="S549" s="284"/>
      <c r="T549" s="284"/>
      <c r="U549" s="284"/>
      <c r="V549" s="251"/>
      <c r="W549" s="284"/>
      <c r="X549" s="284"/>
      <c r="Y549" s="284"/>
      <c r="Z549" s="297"/>
      <c r="AA549" s="297"/>
      <c r="AB549" s="297"/>
      <c r="AC549" s="297"/>
      <c r="AD549" s="284"/>
      <c r="AE549" s="284"/>
      <c r="AF549" s="284"/>
      <c r="AG549" s="284"/>
      <c r="AH549" s="284"/>
      <c r="AI549" s="284"/>
      <c r="AJ549" s="284"/>
      <c r="AK549" s="284"/>
      <c r="AL549" s="284"/>
      <c r="AM549" s="298"/>
      <c r="AN549" s="298"/>
      <c r="AO549" s="298"/>
      <c r="AP549" s="298"/>
      <c r="AQ549" s="298"/>
      <c r="AR549" s="298"/>
      <c r="AS549" s="298"/>
      <c r="AT549" s="298"/>
      <c r="AU549" s="298"/>
      <c r="AV549" s="298"/>
      <c r="AW549" s="298"/>
      <c r="AX549" s="298"/>
      <c r="AY549" s="298"/>
      <c r="AZ549" s="298"/>
      <c r="BA549" s="343"/>
    </row>
    <row r="550" spans="2:53" ht="15">
      <c r="B550" s="274" t="s">
        <v>444</v>
      </c>
      <c r="C550" s="297"/>
      <c r="D550" s="297"/>
      <c r="E550" s="284"/>
      <c r="F550" s="284"/>
      <c r="G550" s="284"/>
      <c r="H550" s="284"/>
      <c r="I550" s="284"/>
      <c r="J550" s="284"/>
      <c r="K550" s="284"/>
      <c r="L550" s="284"/>
      <c r="M550" s="284"/>
      <c r="N550" s="284"/>
      <c r="O550" s="284"/>
      <c r="P550" s="284"/>
      <c r="Q550" s="284"/>
      <c r="R550" s="284"/>
      <c r="S550" s="284"/>
      <c r="T550" s="284"/>
      <c r="U550" s="284"/>
      <c r="V550" s="251"/>
      <c r="W550" s="284"/>
      <c r="X550" s="284"/>
      <c r="Y550" s="284"/>
      <c r="Z550" s="297"/>
      <c r="AA550" s="292"/>
      <c r="AB550" s="297"/>
      <c r="AC550" s="297"/>
      <c r="AD550" s="284"/>
      <c r="AE550" s="284"/>
      <c r="AF550" s="284"/>
      <c r="AG550" s="284"/>
      <c r="AH550" s="284"/>
      <c r="AI550" s="284"/>
      <c r="AJ550" s="284"/>
      <c r="AK550" s="284"/>
      <c r="AL550" s="284"/>
      <c r="AM550" s="242">
        <f>SUMPRODUCT($E$432:$E$535,AM432:AM535)</f>
        <v>0</v>
      </c>
      <c r="AN550" s="242">
        <f>SUMPRODUCT($E$432:$E$535,AN432:AN535)</f>
        <v>0</v>
      </c>
      <c r="AO550" s="242">
        <f>IF(AO431="kW",SUMPRODUCT($U$432:$U$535,$W$432:$W$535,AO432:AO535),SUMPRODUCT($E$432:$E$535,AO432:AO535))</f>
        <v>0</v>
      </c>
      <c r="AP550" s="242">
        <f t="shared" ref="AP550:AZ550" si="189">IF(AP431="kW",SUMPRODUCT($U$432:$U$535,$W$432:$W$535,AP432:AP535),SUMPRODUCT($E$432:$E$535,AP432:AP535))</f>
        <v>0</v>
      </c>
      <c r="AQ550" s="242">
        <f t="shared" si="189"/>
        <v>0</v>
      </c>
      <c r="AR550" s="242">
        <f t="shared" si="189"/>
        <v>0</v>
      </c>
      <c r="AS550" s="242">
        <f t="shared" si="189"/>
        <v>0</v>
      </c>
      <c r="AT550" s="242">
        <f t="shared" si="189"/>
        <v>0</v>
      </c>
      <c r="AU550" s="242">
        <f t="shared" si="189"/>
        <v>0</v>
      </c>
      <c r="AV550" s="242">
        <f t="shared" si="189"/>
        <v>0</v>
      </c>
      <c r="AW550" s="242">
        <f t="shared" si="189"/>
        <v>0</v>
      </c>
      <c r="AX550" s="242">
        <f t="shared" si="189"/>
        <v>0</v>
      </c>
      <c r="AY550" s="242">
        <f t="shared" si="189"/>
        <v>0</v>
      </c>
      <c r="AZ550" s="242">
        <f t="shared" si="189"/>
        <v>0</v>
      </c>
      <c r="BA550" s="300"/>
    </row>
    <row r="551" spans="2:53" ht="15">
      <c r="B551" s="274" t="s">
        <v>445</v>
      </c>
      <c r="C551" s="302"/>
      <c r="D551" s="231"/>
      <c r="E551" s="231"/>
      <c r="F551" s="231"/>
      <c r="G551" s="231"/>
      <c r="H551" s="231"/>
      <c r="I551" s="231"/>
      <c r="J551" s="231"/>
      <c r="K551" s="231"/>
      <c r="L551" s="231"/>
      <c r="M551" s="231"/>
      <c r="N551" s="231"/>
      <c r="O551" s="231"/>
      <c r="P551" s="231"/>
      <c r="Q551" s="231"/>
      <c r="R551" s="231"/>
      <c r="S551" s="231"/>
      <c r="T551" s="231"/>
      <c r="U551" s="231"/>
      <c r="V551" s="303"/>
      <c r="W551" s="231"/>
      <c r="X551" s="231"/>
      <c r="Y551" s="231"/>
      <c r="Z551" s="255"/>
      <c r="AA551" s="234"/>
      <c r="AB551" s="234"/>
      <c r="AC551" s="231"/>
      <c r="AD551" s="231"/>
      <c r="AE551" s="234"/>
      <c r="AF551" s="234"/>
      <c r="AG551" s="234"/>
      <c r="AH551" s="234"/>
      <c r="AI551" s="234"/>
      <c r="AJ551" s="234"/>
      <c r="AK551" s="234"/>
      <c r="AL551" s="234"/>
      <c r="AM551" s="242">
        <f>SUMPRODUCT($F$432:$F$535,AM432:AM535)</f>
        <v>0</v>
      </c>
      <c r="AN551" s="242">
        <f>SUMPRODUCT($F$432:$F$535,AN432:AN535)</f>
        <v>0</v>
      </c>
      <c r="AO551" s="242">
        <f>IF(AO431="kW",SUMPRODUCT($U$432:$U$535,$X$432:$X$535,AO432:AO535),SUMPRODUCT($F$432:$F$535,AO432:AO535))</f>
        <v>0</v>
      </c>
      <c r="AP551" s="242">
        <f t="shared" ref="AP551:AZ551" si="190">IF(AP431="kW",SUMPRODUCT($U$432:$U$535,$X$432:$X$535,AP432:AP535),SUMPRODUCT($F$432:$F$535,AP432:AP535))</f>
        <v>0</v>
      </c>
      <c r="AQ551" s="242">
        <f t="shared" si="190"/>
        <v>0</v>
      </c>
      <c r="AR551" s="242">
        <f t="shared" si="190"/>
        <v>0</v>
      </c>
      <c r="AS551" s="242">
        <f t="shared" si="190"/>
        <v>0</v>
      </c>
      <c r="AT551" s="242">
        <f t="shared" si="190"/>
        <v>0</v>
      </c>
      <c r="AU551" s="242">
        <f t="shared" si="190"/>
        <v>0</v>
      </c>
      <c r="AV551" s="242">
        <f t="shared" si="190"/>
        <v>0</v>
      </c>
      <c r="AW551" s="242">
        <f t="shared" si="190"/>
        <v>0</v>
      </c>
      <c r="AX551" s="242">
        <f t="shared" si="190"/>
        <v>0</v>
      </c>
      <c r="AY551" s="242">
        <f t="shared" si="190"/>
        <v>0</v>
      </c>
      <c r="AZ551" s="242">
        <f t="shared" si="190"/>
        <v>0</v>
      </c>
      <c r="BA551" s="286"/>
    </row>
    <row r="552" spans="2:53" ht="15">
      <c r="B552" s="274" t="s">
        <v>446</v>
      </c>
      <c r="C552" s="302"/>
      <c r="D552" s="231"/>
      <c r="E552" s="231"/>
      <c r="F552" s="231"/>
      <c r="G552" s="231"/>
      <c r="H552" s="231"/>
      <c r="I552" s="231"/>
      <c r="J552" s="231"/>
      <c r="K552" s="231"/>
      <c r="L552" s="231"/>
      <c r="M552" s="231"/>
      <c r="N552" s="231"/>
      <c r="O552" s="231"/>
      <c r="P552" s="231"/>
      <c r="Q552" s="231"/>
      <c r="R552" s="231"/>
      <c r="S552" s="231"/>
      <c r="T552" s="231"/>
      <c r="U552" s="231"/>
      <c r="V552" s="303"/>
      <c r="W552" s="231"/>
      <c r="X552" s="231"/>
      <c r="Y552" s="231"/>
      <c r="Z552" s="255"/>
      <c r="AA552" s="234"/>
      <c r="AB552" s="234"/>
      <c r="AC552" s="231"/>
      <c r="AD552" s="231"/>
      <c r="AE552" s="234"/>
      <c r="AF552" s="234"/>
      <c r="AG552" s="234"/>
      <c r="AH552" s="234"/>
      <c r="AI552" s="234"/>
      <c r="AJ552" s="234"/>
      <c r="AK552" s="234"/>
      <c r="AL552" s="234"/>
      <c r="AM552" s="242">
        <f>SUMPRODUCT($G$432:$G$535,AM432:AM535)</f>
        <v>0</v>
      </c>
      <c r="AN552" s="242">
        <f>SUMPRODUCT($G$432:$G$535,AN432:AN535)</f>
        <v>0</v>
      </c>
      <c r="AO552" s="242">
        <f>IF(AO431="kW",SUMPRODUCT($U$432:$U$535,$Y$432:$Y$535,AO432:AO535),SUMPRODUCT($G$432:$G$535,AO432:AO535))</f>
        <v>0</v>
      </c>
      <c r="AP552" s="242">
        <f t="shared" ref="AP552:AZ552" si="191">IF(AP431="kW",SUMPRODUCT($U$432:$U$535,$Y$432:$Y$535,AP432:AP535),SUMPRODUCT($G$432:$G$535,AP432:AP535))</f>
        <v>0</v>
      </c>
      <c r="AQ552" s="242">
        <f t="shared" si="191"/>
        <v>0</v>
      </c>
      <c r="AR552" s="242">
        <f t="shared" si="191"/>
        <v>0</v>
      </c>
      <c r="AS552" s="242">
        <f t="shared" si="191"/>
        <v>0</v>
      </c>
      <c r="AT552" s="242">
        <f t="shared" si="191"/>
        <v>0</v>
      </c>
      <c r="AU552" s="242">
        <f t="shared" si="191"/>
        <v>0</v>
      </c>
      <c r="AV552" s="242">
        <f t="shared" si="191"/>
        <v>0</v>
      </c>
      <c r="AW552" s="242">
        <f t="shared" si="191"/>
        <v>0</v>
      </c>
      <c r="AX552" s="242">
        <f t="shared" si="191"/>
        <v>0</v>
      </c>
      <c r="AY552" s="242">
        <f t="shared" si="191"/>
        <v>0</v>
      </c>
      <c r="AZ552" s="242">
        <f t="shared" si="191"/>
        <v>0</v>
      </c>
      <c r="BA552" s="286"/>
    </row>
    <row r="553" spans="2:53" ht="15">
      <c r="B553" s="274" t="s">
        <v>447</v>
      </c>
      <c r="C553" s="302"/>
      <c r="D553" s="231"/>
      <c r="E553" s="231"/>
      <c r="F553" s="231"/>
      <c r="G553" s="231"/>
      <c r="H553" s="231"/>
      <c r="I553" s="231"/>
      <c r="J553" s="231"/>
      <c r="K553" s="231"/>
      <c r="L553" s="231"/>
      <c r="M553" s="231"/>
      <c r="N553" s="231"/>
      <c r="O553" s="231"/>
      <c r="P553" s="231"/>
      <c r="Q553" s="231"/>
      <c r="R553" s="231"/>
      <c r="S553" s="231"/>
      <c r="T553" s="231"/>
      <c r="U553" s="231"/>
      <c r="V553" s="303"/>
      <c r="W553" s="231"/>
      <c r="X553" s="231"/>
      <c r="Y553" s="231"/>
      <c r="Z553" s="255"/>
      <c r="AA553" s="234"/>
      <c r="AB553" s="234"/>
      <c r="AC553" s="231"/>
      <c r="AD553" s="231"/>
      <c r="AE553" s="234"/>
      <c r="AF553" s="234"/>
      <c r="AG553" s="234"/>
      <c r="AH553" s="234"/>
      <c r="AI553" s="234"/>
      <c r="AJ553" s="234"/>
      <c r="AK553" s="234"/>
      <c r="AL553" s="234"/>
      <c r="AM553" s="242">
        <f>SUMPRODUCT($H$432:$H$535,AM432:AM535)</f>
        <v>0</v>
      </c>
      <c r="AN553" s="242">
        <f>SUMPRODUCT($H$432:$H$535,AN432:AN535)</f>
        <v>0</v>
      </c>
      <c r="AO553" s="242">
        <f>IF(AO431="kW",SUMPRODUCT($U$432:$U$535,$Z$432:$Z$535,AO432:AO535),SUMPRODUCT($H$432:$H$535,AO432:AO535))</f>
        <v>0</v>
      </c>
      <c r="AP553" s="242">
        <f t="shared" ref="AP553:AZ553" si="192">IF(AP431="kW",SUMPRODUCT($U$432:$U$535,$Z$432:$Z$535,AP432:AP535),SUMPRODUCT($H$432:$H$535,AP432:AP535))</f>
        <v>0</v>
      </c>
      <c r="AQ553" s="242">
        <f t="shared" si="192"/>
        <v>0</v>
      </c>
      <c r="AR553" s="242">
        <f t="shared" si="192"/>
        <v>0</v>
      </c>
      <c r="AS553" s="242">
        <f t="shared" si="192"/>
        <v>0</v>
      </c>
      <c r="AT553" s="242">
        <f t="shared" si="192"/>
        <v>0</v>
      </c>
      <c r="AU553" s="242">
        <f t="shared" si="192"/>
        <v>0</v>
      </c>
      <c r="AV553" s="242">
        <f t="shared" si="192"/>
        <v>0</v>
      </c>
      <c r="AW553" s="242">
        <f t="shared" si="192"/>
        <v>0</v>
      </c>
      <c r="AX553" s="242">
        <f t="shared" si="192"/>
        <v>0</v>
      </c>
      <c r="AY553" s="242">
        <f t="shared" si="192"/>
        <v>0</v>
      </c>
      <c r="AZ553" s="242">
        <f t="shared" si="192"/>
        <v>0</v>
      </c>
      <c r="BA553" s="286"/>
    </row>
    <row r="554" spans="2:53" ht="15">
      <c r="B554" s="274" t="s">
        <v>448</v>
      </c>
      <c r="C554" s="302"/>
      <c r="D554" s="231"/>
      <c r="E554" s="231"/>
      <c r="F554" s="231"/>
      <c r="G554" s="231"/>
      <c r="H554" s="231"/>
      <c r="I554" s="231"/>
      <c r="J554" s="231"/>
      <c r="K554" s="231"/>
      <c r="L554" s="231"/>
      <c r="M554" s="231"/>
      <c r="N554" s="231"/>
      <c r="O554" s="231"/>
      <c r="P554" s="231"/>
      <c r="Q554" s="231"/>
      <c r="R554" s="231"/>
      <c r="S554" s="231"/>
      <c r="T554" s="231"/>
      <c r="U554" s="231"/>
      <c r="V554" s="303"/>
      <c r="W554" s="231"/>
      <c r="X554" s="231"/>
      <c r="Y554" s="231"/>
      <c r="Z554" s="255"/>
      <c r="AA554" s="234"/>
      <c r="AB554" s="234"/>
      <c r="AC554" s="231"/>
      <c r="AD554" s="231"/>
      <c r="AE554" s="234"/>
      <c r="AF554" s="234"/>
      <c r="AG554" s="234"/>
      <c r="AH554" s="234"/>
      <c r="AI554" s="234"/>
      <c r="AJ554" s="234"/>
      <c r="AK554" s="234"/>
      <c r="AL554" s="234"/>
      <c r="AM554" s="242">
        <f>SUMPRODUCT($I$432:$I$535,AM432:AM535)</f>
        <v>0</v>
      </c>
      <c r="AN554" s="242">
        <f>SUMPRODUCT($I$432:$I$535,AN432:AN535)</f>
        <v>0</v>
      </c>
      <c r="AO554" s="242">
        <f>IF(AO431="kW",SUMPRODUCT($U$432:$U$535,$AA$432:$AA$535,AO432:AO535),SUMPRODUCT($I$432:$I$535,AO432:AO535))</f>
        <v>0</v>
      </c>
      <c r="AP554" s="242">
        <f t="shared" ref="AP554:AZ554" si="193">IF(AP431="kW",SUMPRODUCT($U$432:$U$535,$AA$432:$AA$535,AP432:AP535),SUMPRODUCT($I$432:$I$535,AP432:AP535))</f>
        <v>0</v>
      </c>
      <c r="AQ554" s="242">
        <f t="shared" si="193"/>
        <v>0</v>
      </c>
      <c r="AR554" s="242">
        <f t="shared" si="193"/>
        <v>0</v>
      </c>
      <c r="AS554" s="242">
        <f t="shared" si="193"/>
        <v>0</v>
      </c>
      <c r="AT554" s="242">
        <f t="shared" si="193"/>
        <v>0</v>
      </c>
      <c r="AU554" s="242">
        <f t="shared" si="193"/>
        <v>0</v>
      </c>
      <c r="AV554" s="242">
        <f t="shared" si="193"/>
        <v>0</v>
      </c>
      <c r="AW554" s="242">
        <f t="shared" si="193"/>
        <v>0</v>
      </c>
      <c r="AX554" s="242">
        <f t="shared" si="193"/>
        <v>0</v>
      </c>
      <c r="AY554" s="242">
        <f t="shared" si="193"/>
        <v>0</v>
      </c>
      <c r="AZ554" s="242">
        <f t="shared" si="193"/>
        <v>0</v>
      </c>
      <c r="BA554" s="286"/>
    </row>
    <row r="555" spans="2:53" ht="15">
      <c r="B555" s="274" t="s">
        <v>449</v>
      </c>
      <c r="C555" s="302"/>
      <c r="D555" s="231"/>
      <c r="E555" s="231"/>
      <c r="F555" s="231"/>
      <c r="G555" s="231"/>
      <c r="H555" s="231"/>
      <c r="I555" s="231"/>
      <c r="J555" s="231"/>
      <c r="K555" s="231"/>
      <c r="L555" s="231"/>
      <c r="M555" s="231"/>
      <c r="N555" s="231"/>
      <c r="O555" s="231"/>
      <c r="P555" s="231"/>
      <c r="Q555" s="231"/>
      <c r="R555" s="231"/>
      <c r="S555" s="231"/>
      <c r="T555" s="231"/>
      <c r="U555" s="231"/>
      <c r="V555" s="303"/>
      <c r="W555" s="231"/>
      <c r="X555" s="231"/>
      <c r="Y555" s="231"/>
      <c r="Z555" s="255"/>
      <c r="AA555" s="234"/>
      <c r="AB555" s="234"/>
      <c r="AC555" s="231"/>
      <c r="AD555" s="231"/>
      <c r="AE555" s="234"/>
      <c r="AF555" s="234"/>
      <c r="AG555" s="234"/>
      <c r="AH555" s="234"/>
      <c r="AI555" s="234"/>
      <c r="AJ555" s="234"/>
      <c r="AK555" s="234"/>
      <c r="AL555" s="234"/>
      <c r="AM555" s="242">
        <f>SUMPRODUCT($J$432:$J$535,AM432:AM535)</f>
        <v>0</v>
      </c>
      <c r="AN555" s="242">
        <f>SUMPRODUCT($J$432:$J$535,AN432:AN535)</f>
        <v>0</v>
      </c>
      <c r="AO555" s="242">
        <f>IF(AO431="kW",SUMPRODUCT($U$432:$U$535,$AB$432:$AB$535,AO432:AO535),SUMPRODUCT($J$432:$J$535,AO432:AO535))</f>
        <v>0</v>
      </c>
      <c r="AP555" s="242">
        <f t="shared" ref="AP555:AZ555" si="194">IF(AP431="kW",SUMPRODUCT($U$432:$U$535,$AB$432:$AB$535,AP432:AP535),SUMPRODUCT($J$432:$J$535,AP432:AP535))</f>
        <v>0</v>
      </c>
      <c r="AQ555" s="242">
        <f t="shared" si="194"/>
        <v>0</v>
      </c>
      <c r="AR555" s="242">
        <f t="shared" si="194"/>
        <v>0</v>
      </c>
      <c r="AS555" s="242">
        <f t="shared" si="194"/>
        <v>0</v>
      </c>
      <c r="AT555" s="242">
        <f t="shared" si="194"/>
        <v>0</v>
      </c>
      <c r="AU555" s="242">
        <f t="shared" si="194"/>
        <v>0</v>
      </c>
      <c r="AV555" s="242">
        <f t="shared" si="194"/>
        <v>0</v>
      </c>
      <c r="AW555" s="242">
        <f t="shared" si="194"/>
        <v>0</v>
      </c>
      <c r="AX555" s="242">
        <f t="shared" si="194"/>
        <v>0</v>
      </c>
      <c r="AY555" s="242">
        <f t="shared" si="194"/>
        <v>0</v>
      </c>
      <c r="AZ555" s="242">
        <f t="shared" si="194"/>
        <v>0</v>
      </c>
      <c r="BA555" s="286"/>
    </row>
    <row r="556" spans="2:53" ht="15">
      <c r="B556" s="274" t="s">
        <v>450</v>
      </c>
      <c r="C556" s="302"/>
      <c r="D556" s="231"/>
      <c r="E556" s="231"/>
      <c r="F556" s="231"/>
      <c r="G556" s="231"/>
      <c r="H556" s="231"/>
      <c r="I556" s="231"/>
      <c r="J556" s="231"/>
      <c r="K556" s="231"/>
      <c r="L556" s="231"/>
      <c r="M556" s="231"/>
      <c r="N556" s="231"/>
      <c r="O556" s="231"/>
      <c r="P556" s="231"/>
      <c r="Q556" s="231"/>
      <c r="R556" s="231"/>
      <c r="S556" s="231"/>
      <c r="T556" s="231"/>
      <c r="U556" s="231"/>
      <c r="V556" s="303"/>
      <c r="W556" s="231"/>
      <c r="X556" s="231"/>
      <c r="Y556" s="231"/>
      <c r="Z556" s="255"/>
      <c r="AA556" s="234"/>
      <c r="AB556" s="234"/>
      <c r="AC556" s="231"/>
      <c r="AD556" s="231"/>
      <c r="AE556" s="234"/>
      <c r="AF556" s="234"/>
      <c r="AG556" s="234"/>
      <c r="AH556" s="234"/>
      <c r="AI556" s="234"/>
      <c r="AJ556" s="234"/>
      <c r="AK556" s="234"/>
      <c r="AL556" s="234"/>
      <c r="AM556" s="242">
        <f>SUMPRODUCT($K$432:$K$535,AM432:AM535)</f>
        <v>0</v>
      </c>
      <c r="AN556" s="242">
        <f>SUMPRODUCT($K$432:$K$535,AN432:AN535)</f>
        <v>0</v>
      </c>
      <c r="AO556" s="242">
        <f>IF($AO$431="kW",SUMPRODUCT($U$432:$U$535,$AC$432:$AC$535,AO432:AO535),SUMPRODUCT($K$432:$K$535,AO432:AO535))</f>
        <v>0</v>
      </c>
      <c r="AP556" s="242">
        <f t="shared" ref="AP556:AZ556" si="195">IF($AO$431="kW",SUMPRODUCT($U$432:$U$535,$AC$432:$AC$535,AP432:AP535),SUMPRODUCT($K$432:$K$535,AP432:AP535))</f>
        <v>0</v>
      </c>
      <c r="AQ556" s="242">
        <f t="shared" si="195"/>
        <v>0</v>
      </c>
      <c r="AR556" s="242">
        <f t="shared" si="195"/>
        <v>0</v>
      </c>
      <c r="AS556" s="242">
        <f t="shared" si="195"/>
        <v>0</v>
      </c>
      <c r="AT556" s="242">
        <f t="shared" si="195"/>
        <v>0</v>
      </c>
      <c r="AU556" s="242">
        <f t="shared" si="195"/>
        <v>0</v>
      </c>
      <c r="AV556" s="242">
        <f t="shared" si="195"/>
        <v>0</v>
      </c>
      <c r="AW556" s="242">
        <f t="shared" si="195"/>
        <v>0</v>
      </c>
      <c r="AX556" s="242">
        <f t="shared" si="195"/>
        <v>0</v>
      </c>
      <c r="AY556" s="242">
        <f t="shared" si="195"/>
        <v>0</v>
      </c>
      <c r="AZ556" s="242">
        <f t="shared" si="195"/>
        <v>0</v>
      </c>
      <c r="BA556" s="286"/>
    </row>
    <row r="557" spans="2:53" ht="15">
      <c r="B557" s="274" t="s">
        <v>451</v>
      </c>
      <c r="C557" s="302"/>
      <c r="D557" s="231"/>
      <c r="E557" s="231"/>
      <c r="F557" s="231"/>
      <c r="G557" s="231"/>
      <c r="H557" s="231"/>
      <c r="I557" s="231"/>
      <c r="J557" s="231"/>
      <c r="K557" s="231"/>
      <c r="L557" s="231"/>
      <c r="M557" s="231"/>
      <c r="N557" s="231"/>
      <c r="O557" s="231"/>
      <c r="P557" s="231"/>
      <c r="Q557" s="231"/>
      <c r="R557" s="231"/>
      <c r="S557" s="231"/>
      <c r="T557" s="231"/>
      <c r="U557" s="231"/>
      <c r="V557" s="303"/>
      <c r="W557" s="231"/>
      <c r="X557" s="231"/>
      <c r="Y557" s="231"/>
      <c r="Z557" s="255"/>
      <c r="AA557" s="234"/>
      <c r="AB557" s="234"/>
      <c r="AC557" s="231"/>
      <c r="AD557" s="231"/>
      <c r="AE557" s="234"/>
      <c r="AF557" s="234"/>
      <c r="AG557" s="234"/>
      <c r="AH557" s="234"/>
      <c r="AI557" s="234"/>
      <c r="AJ557" s="234"/>
      <c r="AK557" s="234"/>
      <c r="AL557" s="234"/>
      <c r="AM557" s="242">
        <f>SUMPRODUCT($L$432:$L$535,AM432:AM535)</f>
        <v>0</v>
      </c>
      <c r="AN557" s="242">
        <f>SUMPRODUCT($L$432:$L$535,AN432:AN535)</f>
        <v>0</v>
      </c>
      <c r="AO557" s="242">
        <f>IF($AO$431="kW",SUMPRODUCT($U$432:$U$535,$AD$432:$AD$535,AO432:AO535),SUMPRODUCT($L$432:$L$535,AO432:AO535))</f>
        <v>0</v>
      </c>
      <c r="AP557" s="242">
        <f t="shared" ref="AP557:AZ557" si="196">IF($AO$431="kW",SUMPRODUCT($U$432:$U$535,$AD$432:$AD$535,AP432:AP535),SUMPRODUCT($L$432:$L$535,AP432:AP535))</f>
        <v>0</v>
      </c>
      <c r="AQ557" s="242">
        <f t="shared" si="196"/>
        <v>0</v>
      </c>
      <c r="AR557" s="242">
        <f t="shared" si="196"/>
        <v>0</v>
      </c>
      <c r="AS557" s="242">
        <f t="shared" si="196"/>
        <v>0</v>
      </c>
      <c r="AT557" s="242">
        <f t="shared" si="196"/>
        <v>0</v>
      </c>
      <c r="AU557" s="242">
        <f t="shared" si="196"/>
        <v>0</v>
      </c>
      <c r="AV557" s="242">
        <f t="shared" si="196"/>
        <v>0</v>
      </c>
      <c r="AW557" s="242">
        <f t="shared" si="196"/>
        <v>0</v>
      </c>
      <c r="AX557" s="242">
        <f t="shared" si="196"/>
        <v>0</v>
      </c>
      <c r="AY557" s="242">
        <f t="shared" si="196"/>
        <v>0</v>
      </c>
      <c r="AZ557" s="242">
        <f t="shared" si="196"/>
        <v>0</v>
      </c>
      <c r="BA557" s="286"/>
    </row>
    <row r="558" spans="2:53" ht="15">
      <c r="B558" s="274" t="s">
        <v>452</v>
      </c>
      <c r="C558" s="302"/>
      <c r="D558" s="231"/>
      <c r="E558" s="231"/>
      <c r="F558" s="231"/>
      <c r="G558" s="231"/>
      <c r="H558" s="231"/>
      <c r="I558" s="231"/>
      <c r="J558" s="231"/>
      <c r="K558" s="231"/>
      <c r="L558" s="231"/>
      <c r="M558" s="231"/>
      <c r="N558" s="231"/>
      <c r="O558" s="231"/>
      <c r="P558" s="231"/>
      <c r="Q558" s="231"/>
      <c r="R558" s="231"/>
      <c r="S558" s="231"/>
      <c r="T558" s="231"/>
      <c r="U558" s="231"/>
      <c r="V558" s="303"/>
      <c r="W558" s="231"/>
      <c r="X558" s="231"/>
      <c r="Y558" s="231"/>
      <c r="Z558" s="255"/>
      <c r="AA558" s="234"/>
      <c r="AB558" s="234"/>
      <c r="AC558" s="231"/>
      <c r="AD558" s="231"/>
      <c r="AE558" s="234"/>
      <c r="AF558" s="234"/>
      <c r="AG558" s="234"/>
      <c r="AH558" s="234"/>
      <c r="AI558" s="234"/>
      <c r="AJ558" s="234"/>
      <c r="AK558" s="234"/>
      <c r="AL558" s="234"/>
      <c r="AM558" s="242">
        <f>SUMPRODUCT($M$432:$M$535,AM432:AM535)</f>
        <v>0</v>
      </c>
      <c r="AN558" s="242">
        <f>SUMPRODUCT($M$432:$M$535,AN432:AN535)</f>
        <v>0</v>
      </c>
      <c r="AO558" s="242">
        <f>IF($AO$431="kW",SUMPRODUCT($U$432:$U$535,$AE$432:$AE$535,AO432:AO535),SUMPRODUCT($M$432:$M$535,AO432:AO535))</f>
        <v>0</v>
      </c>
      <c r="AP558" s="242">
        <f t="shared" ref="AP558:AZ558" si="197">IF($AO$431="kW",SUMPRODUCT($U$432:$U$535,$AE$432:$AE$535,AP432:AP535),SUMPRODUCT($M$432:$M$535,AP432:AP535))</f>
        <v>0</v>
      </c>
      <c r="AQ558" s="242">
        <f t="shared" si="197"/>
        <v>0</v>
      </c>
      <c r="AR558" s="242">
        <f t="shared" si="197"/>
        <v>0</v>
      </c>
      <c r="AS558" s="242">
        <f t="shared" si="197"/>
        <v>0</v>
      </c>
      <c r="AT558" s="242">
        <f t="shared" si="197"/>
        <v>0</v>
      </c>
      <c r="AU558" s="242">
        <f t="shared" si="197"/>
        <v>0</v>
      </c>
      <c r="AV558" s="242">
        <f t="shared" si="197"/>
        <v>0</v>
      </c>
      <c r="AW558" s="242">
        <f t="shared" si="197"/>
        <v>0</v>
      </c>
      <c r="AX558" s="242">
        <f t="shared" si="197"/>
        <v>0</v>
      </c>
      <c r="AY558" s="242">
        <f t="shared" si="197"/>
        <v>0</v>
      </c>
      <c r="AZ558" s="242">
        <f t="shared" si="197"/>
        <v>0</v>
      </c>
      <c r="BA558" s="286"/>
    </row>
    <row r="559" spans="2:53" ht="15">
      <c r="B559" s="274" t="s">
        <v>453</v>
      </c>
      <c r="C559" s="302"/>
      <c r="D559" s="231"/>
      <c r="E559" s="231"/>
      <c r="F559" s="231"/>
      <c r="G559" s="231"/>
      <c r="H559" s="231"/>
      <c r="I559" s="231"/>
      <c r="J559" s="231"/>
      <c r="K559" s="231"/>
      <c r="L559" s="231"/>
      <c r="M559" s="231"/>
      <c r="N559" s="231"/>
      <c r="O559" s="231"/>
      <c r="P559" s="231"/>
      <c r="Q559" s="231"/>
      <c r="R559" s="231"/>
      <c r="S559" s="231"/>
      <c r="T559" s="231"/>
      <c r="U559" s="231"/>
      <c r="V559" s="303"/>
      <c r="W559" s="231"/>
      <c r="X559" s="231"/>
      <c r="Y559" s="231"/>
      <c r="Z559" s="255"/>
      <c r="AA559" s="234"/>
      <c r="AB559" s="234"/>
      <c r="AC559" s="231"/>
      <c r="AD559" s="231"/>
      <c r="AE559" s="234"/>
      <c r="AF559" s="234"/>
      <c r="AG559" s="234"/>
      <c r="AH559" s="234"/>
      <c r="AI559" s="234"/>
      <c r="AJ559" s="234"/>
      <c r="AK559" s="234"/>
      <c r="AL559" s="234"/>
      <c r="AM559" s="242">
        <f>SUMPRODUCT($N$432:$N$535,AM432:AM535)</f>
        <v>0</v>
      </c>
      <c r="AN559" s="242">
        <f>SUMPRODUCT($N$432:$N$535,AN432:AN535)</f>
        <v>0</v>
      </c>
      <c r="AO559" s="242">
        <f>IF($AO$431="kW",SUMPRODUCT($U$432:$U$535,$AF$432:$AF$535,AO432:AO535),SUMPRODUCT($N$432:$N$535,AO432:AO535))</f>
        <v>0</v>
      </c>
      <c r="AP559" s="242">
        <f t="shared" ref="AP559:AZ559" si="198">IF($AO$431="kW",SUMPRODUCT($U$432:$U$535,$AF$432:$AF$535,AP432:AP535),SUMPRODUCT($N$432:$N$535,AP432:AP535))</f>
        <v>0</v>
      </c>
      <c r="AQ559" s="242">
        <f t="shared" si="198"/>
        <v>0</v>
      </c>
      <c r="AR559" s="242">
        <f t="shared" si="198"/>
        <v>0</v>
      </c>
      <c r="AS559" s="242">
        <f t="shared" si="198"/>
        <v>0</v>
      </c>
      <c r="AT559" s="242">
        <f t="shared" si="198"/>
        <v>0</v>
      </c>
      <c r="AU559" s="242">
        <f t="shared" si="198"/>
        <v>0</v>
      </c>
      <c r="AV559" s="242">
        <f t="shared" si="198"/>
        <v>0</v>
      </c>
      <c r="AW559" s="242">
        <f t="shared" si="198"/>
        <v>0</v>
      </c>
      <c r="AX559" s="242">
        <f t="shared" si="198"/>
        <v>0</v>
      </c>
      <c r="AY559" s="242">
        <f t="shared" si="198"/>
        <v>0</v>
      </c>
      <c r="AZ559" s="242">
        <f t="shared" si="198"/>
        <v>0</v>
      </c>
      <c r="BA559" s="286"/>
    </row>
    <row r="560" spans="2:53" ht="15">
      <c r="B560" s="274" t="s">
        <v>454</v>
      </c>
      <c r="C560" s="302"/>
      <c r="D560" s="231"/>
      <c r="E560" s="231"/>
      <c r="F560" s="231"/>
      <c r="G560" s="231"/>
      <c r="H560" s="231"/>
      <c r="I560" s="231"/>
      <c r="J560" s="231"/>
      <c r="K560" s="231"/>
      <c r="L560" s="231"/>
      <c r="M560" s="231"/>
      <c r="N560" s="231"/>
      <c r="O560" s="231"/>
      <c r="P560" s="231"/>
      <c r="Q560" s="231"/>
      <c r="R560" s="231"/>
      <c r="S560" s="231"/>
      <c r="T560" s="231"/>
      <c r="U560" s="231"/>
      <c r="V560" s="303"/>
      <c r="W560" s="231"/>
      <c r="X560" s="231"/>
      <c r="Y560" s="231"/>
      <c r="Z560" s="255"/>
      <c r="AA560" s="234"/>
      <c r="AB560" s="234"/>
      <c r="AC560" s="231"/>
      <c r="AD560" s="231"/>
      <c r="AE560" s="234"/>
      <c r="AF560" s="234"/>
      <c r="AG560" s="234"/>
      <c r="AH560" s="234"/>
      <c r="AI560" s="234"/>
      <c r="AJ560" s="234"/>
      <c r="AK560" s="234"/>
      <c r="AL560" s="234"/>
      <c r="AM560" s="242">
        <f>SUMPRODUCT($O$432:$O$535,AM432:AM535)</f>
        <v>0</v>
      </c>
      <c r="AN560" s="242">
        <f>SUMPRODUCT($O$432:$O$535,AN432:AN535)</f>
        <v>0</v>
      </c>
      <c r="AO560" s="242">
        <f>IF($AO$431="kW",SUMPRODUCT($U$432:$U$535,$AG$432:$AG$535,AO432:AO535),SUMPRODUCT($O$432:$O$535,AO432:AO535))</f>
        <v>0</v>
      </c>
      <c r="AP560" s="242">
        <f t="shared" ref="AP560:AZ560" si="199">IF($AO$431="kW",SUMPRODUCT($U$432:$U$535,$AG$432:$AG$535,AP432:AP535),SUMPRODUCT($O$432:$O$535,AP432:AP535))</f>
        <v>0</v>
      </c>
      <c r="AQ560" s="242">
        <f t="shared" si="199"/>
        <v>0</v>
      </c>
      <c r="AR560" s="242">
        <f t="shared" si="199"/>
        <v>0</v>
      </c>
      <c r="AS560" s="242">
        <f t="shared" si="199"/>
        <v>0</v>
      </c>
      <c r="AT560" s="242">
        <f t="shared" si="199"/>
        <v>0</v>
      </c>
      <c r="AU560" s="242">
        <f t="shared" si="199"/>
        <v>0</v>
      </c>
      <c r="AV560" s="242">
        <f t="shared" si="199"/>
        <v>0</v>
      </c>
      <c r="AW560" s="242">
        <f t="shared" si="199"/>
        <v>0</v>
      </c>
      <c r="AX560" s="242">
        <f t="shared" si="199"/>
        <v>0</v>
      </c>
      <c r="AY560" s="242">
        <f t="shared" si="199"/>
        <v>0</v>
      </c>
      <c r="AZ560" s="242">
        <f t="shared" si="199"/>
        <v>0</v>
      </c>
      <c r="BA560" s="286"/>
    </row>
    <row r="561" spans="2:53" ht="15">
      <c r="B561" s="274" t="s">
        <v>455</v>
      </c>
      <c r="C561" s="302"/>
      <c r="D561" s="231"/>
      <c r="E561" s="231"/>
      <c r="F561" s="231"/>
      <c r="G561" s="231"/>
      <c r="H561" s="231"/>
      <c r="I561" s="231"/>
      <c r="J561" s="231"/>
      <c r="K561" s="231"/>
      <c r="L561" s="231"/>
      <c r="M561" s="231"/>
      <c r="N561" s="231"/>
      <c r="O561" s="231"/>
      <c r="P561" s="231"/>
      <c r="Q561" s="231"/>
      <c r="R561" s="231"/>
      <c r="S561" s="231"/>
      <c r="T561" s="231"/>
      <c r="U561" s="231"/>
      <c r="V561" s="303"/>
      <c r="W561" s="231"/>
      <c r="X561" s="231"/>
      <c r="Y561" s="231"/>
      <c r="Z561" s="255"/>
      <c r="AA561" s="234"/>
      <c r="AB561" s="234"/>
      <c r="AC561" s="231"/>
      <c r="AD561" s="231"/>
      <c r="AE561" s="234"/>
      <c r="AF561" s="234"/>
      <c r="AG561" s="234"/>
      <c r="AH561" s="234"/>
      <c r="AI561" s="234"/>
      <c r="AJ561" s="234"/>
      <c r="AK561" s="234"/>
      <c r="AL561" s="234"/>
      <c r="AM561" s="242">
        <f>SUMPRODUCT($P$432:$P$535,AM432:AM535)</f>
        <v>0</v>
      </c>
      <c r="AN561" s="242">
        <f>SUMPRODUCT($P$432:$P$535,AN432:AN535)</f>
        <v>0</v>
      </c>
      <c r="AO561" s="242">
        <f>IF($AO$431="kW",SUMPRODUCT($U$432:$U$535,$AH$432:$AH$535,AO432:AO535),SUMPRODUCT($P$432:$P$535,AO432:AO535))</f>
        <v>0</v>
      </c>
      <c r="AP561" s="242">
        <f t="shared" ref="AP561:AZ561" si="200">IF($AO$431="kW",SUMPRODUCT($U$432:$U$535,$AH$432:$AH$535,AP432:AP535),SUMPRODUCT($P$432:$P$535,AP432:AP535))</f>
        <v>0</v>
      </c>
      <c r="AQ561" s="242">
        <f t="shared" si="200"/>
        <v>0</v>
      </c>
      <c r="AR561" s="242">
        <f t="shared" si="200"/>
        <v>0</v>
      </c>
      <c r="AS561" s="242">
        <f t="shared" si="200"/>
        <v>0</v>
      </c>
      <c r="AT561" s="242">
        <f t="shared" si="200"/>
        <v>0</v>
      </c>
      <c r="AU561" s="242">
        <f t="shared" si="200"/>
        <v>0</v>
      </c>
      <c r="AV561" s="242">
        <f t="shared" si="200"/>
        <v>0</v>
      </c>
      <c r="AW561" s="242">
        <f t="shared" si="200"/>
        <v>0</v>
      </c>
      <c r="AX561" s="242">
        <f t="shared" si="200"/>
        <v>0</v>
      </c>
      <c r="AY561" s="242">
        <f t="shared" si="200"/>
        <v>0</v>
      </c>
      <c r="AZ561" s="242">
        <f t="shared" si="200"/>
        <v>0</v>
      </c>
      <c r="BA561" s="286"/>
    </row>
    <row r="562" spans="2:53" ht="15">
      <c r="B562" s="746" t="s">
        <v>456</v>
      </c>
      <c r="C562" s="305"/>
      <c r="D562" s="327"/>
      <c r="E562" s="327"/>
      <c r="F562" s="327"/>
      <c r="G562" s="327"/>
      <c r="H562" s="327"/>
      <c r="I562" s="327"/>
      <c r="J562" s="327"/>
      <c r="K562" s="327"/>
      <c r="L562" s="327"/>
      <c r="M562" s="327"/>
      <c r="N562" s="327"/>
      <c r="O562" s="327"/>
      <c r="P562" s="327"/>
      <c r="Q562" s="327"/>
      <c r="R562" s="327"/>
      <c r="S562" s="327"/>
      <c r="T562" s="327"/>
      <c r="U562" s="327"/>
      <c r="V562" s="326"/>
      <c r="W562" s="327"/>
      <c r="X562" s="327"/>
      <c r="Y562" s="327"/>
      <c r="Z562" s="310"/>
      <c r="AA562" s="328"/>
      <c r="AB562" s="328"/>
      <c r="AC562" s="327"/>
      <c r="AD562" s="327"/>
      <c r="AE562" s="328"/>
      <c r="AF562" s="328"/>
      <c r="AG562" s="328"/>
      <c r="AH562" s="328"/>
      <c r="AI562" s="328"/>
      <c r="AJ562" s="328"/>
      <c r="AK562" s="328"/>
      <c r="AL562" s="328"/>
      <c r="AM562" s="276">
        <f>SUMPRODUCT($Q$432:$Q$535,AM432:AM535)</f>
        <v>0</v>
      </c>
      <c r="AN562" s="276">
        <f>SUMPRODUCT($Q$432:$Q$535,AN432:AN535)</f>
        <v>0</v>
      </c>
      <c r="AO562" s="276">
        <f>IF($AO$431="kW",SUMPRODUCT($U$432:$U$535,$AI$432:$AI$535,AO432:AO535),SUMPRODUCT($Q$432:$Q$535,AO432:AO535))</f>
        <v>0</v>
      </c>
      <c r="AP562" s="276">
        <f t="shared" ref="AP562:AZ562" si="201">IF($AO$431="kW",SUMPRODUCT($U$432:$U$535,$AI$432:$AI$535,AP432:AP535),SUMPRODUCT($Q$432:$Q$535,AP432:AP535))</f>
        <v>0</v>
      </c>
      <c r="AQ562" s="276">
        <f t="shared" si="201"/>
        <v>0</v>
      </c>
      <c r="AR562" s="276">
        <f t="shared" si="201"/>
        <v>0</v>
      </c>
      <c r="AS562" s="276">
        <f t="shared" si="201"/>
        <v>0</v>
      </c>
      <c r="AT562" s="276">
        <f t="shared" si="201"/>
        <v>0</v>
      </c>
      <c r="AU562" s="276">
        <f t="shared" si="201"/>
        <v>0</v>
      </c>
      <c r="AV562" s="276">
        <f t="shared" si="201"/>
        <v>0</v>
      </c>
      <c r="AW562" s="276">
        <f t="shared" si="201"/>
        <v>0</v>
      </c>
      <c r="AX562" s="276">
        <f t="shared" si="201"/>
        <v>0</v>
      </c>
      <c r="AY562" s="276">
        <f t="shared" si="201"/>
        <v>0</v>
      </c>
      <c r="AZ562" s="276">
        <f t="shared" si="201"/>
        <v>0</v>
      </c>
      <c r="BA562" s="747"/>
    </row>
    <row r="563" spans="2:53" ht="22.5" customHeight="1">
      <c r="B563" s="313" t="s">
        <v>380</v>
      </c>
      <c r="C563" s="329"/>
      <c r="D563" s="330"/>
      <c r="E563" s="330"/>
      <c r="F563" s="330"/>
      <c r="G563" s="330"/>
      <c r="H563" s="330"/>
      <c r="I563" s="330"/>
      <c r="J563" s="330"/>
      <c r="K563" s="330"/>
      <c r="L563" s="330"/>
      <c r="M563" s="330"/>
      <c r="N563" s="330"/>
      <c r="O563" s="330"/>
      <c r="P563" s="330"/>
      <c r="Q563" s="330"/>
      <c r="R563" s="330"/>
      <c r="S563" s="330"/>
      <c r="T563" s="330"/>
      <c r="U563" s="330"/>
      <c r="V563" s="330"/>
      <c r="W563" s="330"/>
      <c r="X563" s="330"/>
      <c r="Y563" s="330"/>
      <c r="Z563" s="316"/>
      <c r="AA563" s="317"/>
      <c r="AB563" s="330"/>
      <c r="AC563" s="330"/>
      <c r="AD563" s="330"/>
      <c r="AE563" s="330"/>
      <c r="AF563" s="330"/>
      <c r="AG563" s="330"/>
      <c r="AH563" s="330"/>
      <c r="AI563" s="330"/>
      <c r="AJ563" s="330"/>
      <c r="AK563" s="330"/>
      <c r="AL563" s="330"/>
      <c r="AM563" s="331"/>
      <c r="AN563" s="331"/>
      <c r="AO563" s="331"/>
      <c r="AP563" s="331"/>
      <c r="AQ563" s="331"/>
      <c r="AR563" s="331"/>
      <c r="AS563" s="331"/>
      <c r="AT563" s="331"/>
      <c r="AU563" s="331"/>
      <c r="AV563" s="331"/>
      <c r="AW563" s="331"/>
      <c r="AX563" s="331"/>
      <c r="AY563" s="331"/>
      <c r="AZ563" s="331"/>
      <c r="BA563" s="331"/>
    </row>
    <row r="565" spans="2:53" ht="14.4">
      <c r="B565" s="483" t="s">
        <v>257</v>
      </c>
    </row>
  </sheetData>
  <sheetProtection formatCells="0" formatColumns="0" formatRows="0" insertColumns="0" insertRows="0" insertHyperlinks="0" deleteColumns="0" deleteRows="0" sort="0" autoFilter="0" pivotTables="0"/>
  <mergeCells count="33">
    <mergeCell ref="B19:B20"/>
    <mergeCell ref="C19:C20"/>
    <mergeCell ref="B157:B158"/>
    <mergeCell ref="C157:C158"/>
    <mergeCell ref="B3:B4"/>
    <mergeCell ref="B7:B8"/>
    <mergeCell ref="B13:B14"/>
    <mergeCell ref="C5:D5"/>
    <mergeCell ref="C7:AL7"/>
    <mergeCell ref="C8:AL8"/>
    <mergeCell ref="C9:AL9"/>
    <mergeCell ref="C10:AL10"/>
    <mergeCell ref="C11:AL11"/>
    <mergeCell ref="AM19:BA19"/>
    <mergeCell ref="AM157:BA157"/>
    <mergeCell ref="U19:U20"/>
    <mergeCell ref="U157:U158"/>
    <mergeCell ref="E19:T19"/>
    <mergeCell ref="W19:AL19"/>
    <mergeCell ref="E157:T157"/>
    <mergeCell ref="W157:AL157"/>
    <mergeCell ref="AM293:BA293"/>
    <mergeCell ref="AM429:BA429"/>
    <mergeCell ref="B293:B294"/>
    <mergeCell ref="C293:C294"/>
    <mergeCell ref="U293:U294"/>
    <mergeCell ref="B429:B430"/>
    <mergeCell ref="C429:C430"/>
    <mergeCell ref="U429:U430"/>
    <mergeCell ref="E293:T293"/>
    <mergeCell ref="E429:T429"/>
    <mergeCell ref="W293:AL293"/>
    <mergeCell ref="W429:AL429"/>
  </mergeCells>
  <phoneticPr fontId="244" type="noConversion"/>
  <hyperlinks>
    <hyperlink ref="D428" location="'4.  2011-2014 LRAM'!A1" display="Return to Top" xr:uid="{00000000-0004-0000-0900-000000000000}"/>
    <hyperlink ref="C13" location="Table_4_a.__2011_Lost_Revenues_Work_Form" display="Table 4-a.  2011 Lost Revenues" xr:uid="{00000000-0004-0000-0900-000001000000}"/>
    <hyperlink ref="C14" location="Table_4_b.__2012_Lost_Revenues_Work_Form" display="Table 4-b.  2012 Lost Revenues" xr:uid="{00000000-0004-0000-0900-000002000000}"/>
    <hyperlink ref="C15" location="Table_4_c.__2013_Lost_Revenues_Work_Form" display="Table 4-c.  2013 Lost Revenues" xr:uid="{00000000-0004-0000-0900-000003000000}"/>
    <hyperlink ref="C16" location="Table_4_d.__2014_Lost_Revenues_Work_Form" display="Table 4-d.  2014 Lost Revenues " xr:uid="{00000000-0004-0000-0900-000004000000}"/>
    <hyperlink ref="D156" location="'4.  2011-2014 LRAM'!A1" display="Return to top" xr:uid="{00000000-0004-0000-0900-000005000000}"/>
    <hyperlink ref="D292" location="'4.  2011-2014 LRAM'!A1" display="Return to top" xr:uid="{00000000-0004-0000-0900-000006000000}"/>
    <hyperlink ref="B565" location="'4.  2011-2014 LRAM'!A1" display="Return to top" xr:uid="{00000000-0004-0000-0900-000007000000}"/>
  </hyperlinks>
  <pageMargins left="0.23622047244094491" right="0.23622047244094491" top="0.47244094488188981" bottom="0.47244094488188981" header="0.15748031496062992" footer="0.15748031496062992"/>
  <pageSetup paperSize="17" scale="19" fitToHeight="0" orientation="landscape" cellComments="asDisplayed" r:id="rId1"/>
  <headerFooter>
    <oddHeader>&amp;L&amp;G</oddHeader>
    <oddFooter>&amp;R&amp;P of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3abfa7a-daeb-4e82-8a7e-c5824009c764">
      <Terms xmlns="http://schemas.microsoft.com/office/infopath/2007/PartnerControls"/>
    </lcf76f155ced4ddcb4097134ff3c332f>
    <TaxCatchAll xmlns="18c4c99b-0bc1-4dd5-829e-ad5714449cd6" xsi:nil="true"/>
    <SharedWithUsers xmlns="18c4c99b-0bc1-4dd5-829e-ad5714449cd6">
      <UserInfo>
        <DisplayName/>
        <AccountId xsi:nil="true"/>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DEC74566A107E49B2CCCE5C5481A213" ma:contentTypeVersion="16" ma:contentTypeDescription="Create a new document." ma:contentTypeScope="" ma:versionID="438c0f2f0dd586cfffb889849620e195">
  <xsd:schema xmlns:xsd="http://www.w3.org/2001/XMLSchema" xmlns:xs="http://www.w3.org/2001/XMLSchema" xmlns:p="http://schemas.microsoft.com/office/2006/metadata/properties" xmlns:ns2="83abfa7a-daeb-4e82-8a7e-c5824009c764" xmlns:ns3="18c4c99b-0bc1-4dd5-829e-ad5714449cd6" targetNamespace="http://schemas.microsoft.com/office/2006/metadata/properties" ma:root="true" ma:fieldsID="de8dcbbc0849f0c98b43a509b911371a" ns2:_="" ns3:_="">
    <xsd:import namespace="83abfa7a-daeb-4e82-8a7e-c5824009c764"/>
    <xsd:import namespace="18c4c99b-0bc1-4dd5-829e-ad5714449cd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3abfa7a-daeb-4e82-8a7e-c5824009c76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f6fef157-3fa8-492c-b9fa-e38244047c16"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DateTaken" ma:index="22" nillable="true" ma:displayName="MediaServiceDateTaken" ma:hidden="true" ma:indexed="true" ma:internalName="MediaServiceDateTaken"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18c4c99b-0bc1-4dd5-829e-ad5714449cd6"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7" nillable="true" ma:displayName="Taxonomy Catch All Column" ma:hidden="true" ma:list="{08438e2d-c537-4dfd-9cc0-e70d5b18b1dc}" ma:internalName="TaxCatchAll" ma:showField="CatchAllData" ma:web="18c4c99b-0bc1-4dd5-829e-ad5714449cd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357FD72-96A3-4124-8629-738FA243BBFD}">
  <ds:schemaRefs>
    <ds:schemaRef ds:uri="http://purl.org/dc/terms/"/>
    <ds:schemaRef ds:uri="83abfa7a-daeb-4e82-8a7e-c5824009c764"/>
    <ds:schemaRef ds:uri="http://schemas.microsoft.com/office/2006/documentManagement/types"/>
    <ds:schemaRef ds:uri="http://purl.org/dc/dcmitype/"/>
    <ds:schemaRef ds:uri="http://www.w3.org/XML/1998/namespace"/>
    <ds:schemaRef ds:uri="http://schemas.microsoft.com/office/infopath/2007/PartnerControls"/>
    <ds:schemaRef ds:uri="http://schemas.openxmlformats.org/package/2006/metadata/core-properties"/>
    <ds:schemaRef ds:uri="18c4c99b-0bc1-4dd5-829e-ad5714449cd6"/>
    <ds:schemaRef ds:uri="http://schemas.microsoft.com/office/2006/metadata/properties"/>
    <ds:schemaRef ds:uri="http://purl.org/dc/elements/1.1/"/>
  </ds:schemaRefs>
</ds:datastoreItem>
</file>

<file path=customXml/itemProps2.xml><?xml version="1.0" encoding="utf-8"?>
<ds:datastoreItem xmlns:ds="http://schemas.openxmlformats.org/officeDocument/2006/customXml" ds:itemID="{E08A357B-655B-4038-A7BC-EA117162EC6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3abfa7a-daeb-4e82-8a7e-c5824009c764"/>
    <ds:schemaRef ds:uri="18c4c99b-0bc1-4dd5-829e-ad5714449cd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8C145B6-7DA2-4ABF-860B-DB16282779B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28</vt:i4>
      </vt:variant>
    </vt:vector>
  </HeadingPairs>
  <TitlesOfParts>
    <vt:vector size="41" baseType="lpstr">
      <vt:lpstr>Contents</vt:lpstr>
      <vt:lpstr>Instructions</vt:lpstr>
      <vt:lpstr>LRAMVA Checklist Schematic</vt:lpstr>
      <vt:lpstr>DropDownList</vt:lpstr>
      <vt:lpstr>1.  LRAMVA Summary</vt:lpstr>
      <vt:lpstr>2. LRAMVA Threshold</vt:lpstr>
      <vt:lpstr>1-a.  Summary of Changes</vt:lpstr>
      <vt:lpstr>3.  Distribution Rates</vt:lpstr>
      <vt:lpstr>4.  2011-2014 LRAM</vt:lpstr>
      <vt:lpstr>5.  2015-2027 LRAM</vt:lpstr>
      <vt:lpstr>6.  Carrying Charges</vt:lpstr>
      <vt:lpstr>7.  Persistence Report</vt:lpstr>
      <vt:lpstr>8.  Streetlighting</vt:lpstr>
      <vt:lpstr>'1.  LRAMVA Summary'!Print_Area</vt:lpstr>
      <vt:lpstr>'2. LRAMVA Threshold'!Print_Area</vt:lpstr>
      <vt:lpstr>'3.  Distribution Rates'!Print_Area</vt:lpstr>
      <vt:lpstr>'4.  2011-2014 LRAM'!Print_Area</vt:lpstr>
      <vt:lpstr>'5.  2015-2027 LRAM'!Print_Area</vt:lpstr>
      <vt:lpstr>'6.  Carrying Charges'!Print_Area</vt:lpstr>
      <vt:lpstr>'7.  Persistence Report'!Print_Area</vt:lpstr>
      <vt:lpstr>Contents!Print_Area</vt:lpstr>
      <vt:lpstr>'LRAMVA Checklist Schematic'!Print_Area</vt:lpstr>
      <vt:lpstr>'4.  2011-2014 LRAM'!Print_Titles</vt:lpstr>
      <vt:lpstr>Table_1_b.__Annual_LRAMVA_Breakdown_by_Year_and_Rate_Class</vt:lpstr>
      <vt:lpstr>Table_3.__Inputs_for_Distribution_Rates_and_Adjustments_by_Rate_Class</vt:lpstr>
      <vt:lpstr>Table_3_a.__Distribution_Rates_by_Rate_Class</vt:lpstr>
      <vt:lpstr>Table_4_a.__2011_Lost_Revenues_Work_Form</vt:lpstr>
      <vt:lpstr>Table_4_b.__2012_Lost_Revenues_Work_Form</vt:lpstr>
      <vt:lpstr>Table_4_c.__2013_Lost_Revenues_Work_Form</vt:lpstr>
      <vt:lpstr>Table_4_d.__2014_Lost_Revenues_Work_Form</vt:lpstr>
      <vt:lpstr>Table_5_a.__2015_Lost_Revenues_Work_Form</vt:lpstr>
      <vt:lpstr>Table_5_b.__2016_Lost_Revenues_Work_Form</vt:lpstr>
      <vt:lpstr>Table_5_c.__2017_Lost_Revenues_Work_Form</vt:lpstr>
      <vt:lpstr>Table_5_d.__2018_Lost_Revenues_Work_Form</vt:lpstr>
      <vt:lpstr>Table_5_e.__2019_Lost_Revenues_Work_Form</vt:lpstr>
      <vt:lpstr>Table_5_f.__2020_Lost_Revenues_Work_Form</vt:lpstr>
      <vt:lpstr>Table_5_g.__2021_Lost_Revenues_Work_Form</vt:lpstr>
      <vt:lpstr>Table_5_h.__2022_Lost_Revenues_Work_Form</vt:lpstr>
      <vt:lpstr>Table_5_k.__2025_Lost_Revenues_Work_Form</vt:lpstr>
      <vt:lpstr>Table_5_l.__2026_Lost_Revenues_Work_Form</vt:lpstr>
      <vt:lpstr>Table_5_m.__2027_Lost_Revenues_Work_Form</vt:lpstr>
    </vt:vector>
  </TitlesOfParts>
  <Manager/>
  <Company>OPA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OEB Staff</dc:creator>
  <cp:keywords/>
  <dc:description/>
  <cp:lastModifiedBy>Leyten, Karen</cp:lastModifiedBy>
  <cp:revision/>
  <dcterms:created xsi:type="dcterms:W3CDTF">2012-03-05T18:56:04Z</dcterms:created>
  <dcterms:modified xsi:type="dcterms:W3CDTF">2025-08-11T23:17:41Z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0x010100EDEC74566A107E49B2CCCE5C5481A213</vt:lpwstr>
  </property>
  <property fmtid="{D5CDD505-2E9C-101B-9397-08002B2CF9AE}" pid="3" name="MediaServiceImageTags">
    <vt:lpwstr/>
  </property>
</Properties>
</file>