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3-2" sheetId="1" r:id="rId4"/>
    <sheet state="visible" name="eDSM saving calc." sheetId="2" r:id="rId5"/>
    <sheet state="visible" name="CFF HOLs %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N9">
      <text>
        <t xml:space="preserve">based on 2022 NF SB program</t>
      </text>
    </comment>
    <comment authorId="0" ref="N10">
      <text>
        <t xml:space="preserve">Used Save on Energy High Performance New Construction Program</t>
      </text>
    </comment>
    <comment authorId="0" ref="N16">
      <text>
        <t xml:space="preserve">100% since local
</t>
      </text>
    </comment>
  </commentList>
</comments>
</file>

<file path=xl/sharedStrings.xml><?xml version="1.0" encoding="utf-8"?>
<sst xmlns="http://schemas.openxmlformats.org/spreadsheetml/2006/main" count="101" uniqueCount="81">
  <si>
    <t>TABLE 3-2: CDM AND EDSM SAVINGS</t>
  </si>
  <si>
    <t>Residential</t>
  </si>
  <si>
    <t>GS50</t>
  </si>
  <si>
    <t>GS1000</t>
  </si>
  <si>
    <t>GS1500</t>
  </si>
  <si>
    <t>GS5000</t>
  </si>
  <si>
    <t>Large User</t>
  </si>
  <si>
    <t>annual change</t>
  </si>
  <si>
    <t>2023 to 2030 Incremental Energy Savings estimate</t>
  </si>
  <si>
    <r>
      <rPr>
        <rFont val="&quot;Google Sans&quot;, Roboto, sans-serif"/>
        <color rgb="FF1F1F1F"/>
        <sz val="11.0"/>
      </rPr>
      <t xml:space="preserve">FUTURE FRAMEWORKS - Centrally Delivered Programs </t>
    </r>
    <r>
      <rPr>
        <rFont val="&quot;Google Sans&quot;, Roboto, sans-serif"/>
        <b/>
        <color rgb="FF0000FF"/>
        <sz val="11.0"/>
      </rPr>
      <t>GROSS</t>
    </r>
  </si>
  <si>
    <t>HOL %</t>
  </si>
  <si>
    <r>
      <rPr>
        <rFont val="&quot;Google Sans&quot;, Roboto, sans-serif"/>
        <b/>
        <color rgb="FF1F1F1F"/>
        <sz val="11.0"/>
      </rPr>
      <t>Energy Savings (GWh) -</t>
    </r>
    <r>
      <rPr>
        <rFont val="&quot;Google Sans&quot;, Roboto, sans-serif"/>
        <b/>
        <color rgb="FF0000FF"/>
        <sz val="11.0"/>
      </rPr>
      <t xml:space="preserve"> incremental</t>
    </r>
  </si>
  <si>
    <t xml:space="preserve">Electricity </t>
  </si>
  <si>
    <r>
      <rPr>
        <rFont val="&quot;Google Sans&quot;, Roboto, sans-serif"/>
        <color rgb="FF1F1F1F"/>
        <sz val="11.0"/>
      </rPr>
      <t>Energy Savings (</t>
    </r>
    <r>
      <rPr>
        <rFont val="&quot;Google Sans&quot;, Roboto, sans-serif"/>
        <b/>
        <color rgb="FF1F1F1F"/>
        <sz val="11.0"/>
      </rPr>
      <t>GWh</t>
    </r>
    <r>
      <rPr>
        <rFont val="&quot;Google Sans&quot;, Roboto, sans-serif"/>
        <color rgb="FF1F1F1F"/>
        <sz val="11.0"/>
      </rPr>
      <t>)</t>
    </r>
  </si>
  <si>
    <t>PROGRAMS</t>
  </si>
  <si>
    <t>GWh</t>
  </si>
  <si>
    <t>NTG kWh</t>
  </si>
  <si>
    <t>RE</t>
  </si>
  <si>
    <t>SC</t>
  </si>
  <si>
    <t>C1-C3</t>
  </si>
  <si>
    <t>C4</t>
  </si>
  <si>
    <t>LU</t>
  </si>
  <si>
    <t>ST</t>
  </si>
  <si>
    <t>MU</t>
  </si>
  <si>
    <t>Total</t>
  </si>
  <si>
    <t>Retrofit Programs</t>
  </si>
  <si>
    <t>Small Business</t>
  </si>
  <si>
    <t>Energy Performance</t>
  </si>
  <si>
    <t>Energy Management</t>
  </si>
  <si>
    <t>Industrial Energy Efficiency</t>
  </si>
  <si>
    <t>Targeted Greenhouse</t>
  </si>
  <si>
    <t>Local Initiatives - Residential</t>
  </si>
  <si>
    <t>Local Initiatives - Commercial</t>
  </si>
  <si>
    <t>Commercial DER (solar)</t>
  </si>
  <si>
    <t>Residential Demand Response</t>
  </si>
  <si>
    <t>Home Renovation Savings Program</t>
  </si>
  <si>
    <t>Total Business &amp; Residential Programs</t>
  </si>
  <si>
    <t>Energy Affordability Program</t>
  </si>
  <si>
    <t>First Nations Programs</t>
  </si>
  <si>
    <t>n/a</t>
  </si>
  <si>
    <t>Total Support Programs</t>
  </si>
  <si>
    <t>Total Annual Savings</t>
  </si>
  <si>
    <t>NTG 
kWh</t>
  </si>
  <si>
    <t>Annual CDM kWh savings from Beyond 2025 programs only</t>
  </si>
  <si>
    <t>GS&lt;50 kWh</t>
  </si>
  <si>
    <t>GS 50 TO 1,499 KWh</t>
  </si>
  <si>
    <t>GS 1,500 TO 4,999</t>
  </si>
  <si>
    <r>
      <rPr>
        <rFont val="Arial"/>
        <color theme="1"/>
      </rPr>
      <t>New framework-</t>
    </r>
    <r>
      <rPr>
        <rFont val="Arial"/>
        <b/>
        <color rgb="FF0000FF"/>
      </rPr>
      <t>Net</t>
    </r>
  </si>
  <si>
    <r>
      <rPr>
        <rFont val="Arial"/>
        <color theme="1"/>
      </rPr>
      <t>Future framework-</t>
    </r>
    <r>
      <rPr>
        <rFont val="Arial"/>
        <b/>
        <color rgb="FF0000FF"/>
      </rPr>
      <t>Net</t>
    </r>
  </si>
  <si>
    <r>
      <rPr>
        <rFont val="Arial"/>
        <color theme="1"/>
      </rPr>
      <t>Future framework-</t>
    </r>
    <r>
      <rPr>
        <rFont val="Arial"/>
        <b/>
        <color rgb="FF0000FF"/>
      </rPr>
      <t>Net</t>
    </r>
  </si>
  <si>
    <r>
      <rPr>
        <rFont val="Arial"/>
        <color theme="1"/>
      </rPr>
      <t>Future framework-</t>
    </r>
    <r>
      <rPr>
        <rFont val="Arial"/>
        <b/>
        <color rgb="FF0000FF"/>
      </rPr>
      <t>Net</t>
    </r>
  </si>
  <si>
    <r>
      <rPr>
        <rFont val="Arial"/>
        <color theme="1"/>
      </rPr>
      <t>Future framework-</t>
    </r>
    <r>
      <rPr>
        <rFont val="Arial"/>
        <b/>
        <color rgb="FF0000FF"/>
      </rPr>
      <t>Net</t>
    </r>
  </si>
  <si>
    <r>
      <rPr>
        <rFont val="Arial"/>
        <color theme="1"/>
      </rPr>
      <t>Future framework-</t>
    </r>
    <r>
      <rPr>
        <rFont val="Arial"/>
        <b/>
        <color rgb="FF0000FF"/>
      </rPr>
      <t>Net</t>
    </r>
  </si>
  <si>
    <t>GS&lt;50 kW</t>
  </si>
  <si>
    <t>GS 50 TO 1,499 KW</t>
  </si>
  <si>
    <r>
      <rPr>
        <rFont val="Arial"/>
        <color theme="1"/>
      </rPr>
      <t>New framework-</t>
    </r>
    <r>
      <rPr>
        <rFont val="Arial"/>
        <b/>
        <color rgb="FF0000FF"/>
      </rPr>
      <t>Net</t>
    </r>
  </si>
  <si>
    <r>
      <rPr>
        <rFont val="Arial"/>
        <color theme="1"/>
      </rPr>
      <t>Future framework-</t>
    </r>
    <r>
      <rPr>
        <rFont val="Arial"/>
        <b/>
        <color rgb="FF0000FF"/>
      </rPr>
      <t>Net</t>
    </r>
  </si>
  <si>
    <r>
      <rPr>
        <rFont val="Arial"/>
        <color theme="1"/>
      </rPr>
      <t>Future framework-</t>
    </r>
    <r>
      <rPr>
        <rFont val="Arial"/>
        <b/>
        <color rgb="FF0000FF"/>
      </rPr>
      <t>Net</t>
    </r>
  </si>
  <si>
    <r>
      <rPr>
        <rFont val="Arial"/>
        <color theme="1"/>
      </rPr>
      <t>Future framework-</t>
    </r>
    <r>
      <rPr>
        <rFont val="Arial"/>
        <b/>
        <color rgb="FF0000FF"/>
      </rPr>
      <t>Net</t>
    </r>
  </si>
  <si>
    <r>
      <rPr>
        <rFont val="Arial"/>
        <color theme="1"/>
      </rPr>
      <t>Future framework-</t>
    </r>
    <r>
      <rPr>
        <rFont val="Arial"/>
        <b/>
        <color rgb="FF0000FF"/>
      </rPr>
      <t>Net</t>
    </r>
  </si>
  <si>
    <r>
      <rPr>
        <rFont val="Arial"/>
        <color theme="1"/>
      </rPr>
      <t>Future framework-</t>
    </r>
    <r>
      <rPr>
        <rFont val="Arial"/>
        <b/>
        <color rgb="FF0000FF"/>
      </rPr>
      <t>Net</t>
    </r>
  </si>
  <si>
    <t>Conservation First Framework (CFF) '15-'17</t>
  </si>
  <si>
    <t>HOL's portion of Provincial savings</t>
  </si>
  <si>
    <t>Program</t>
  </si>
  <si>
    <t>HOL portion</t>
  </si>
  <si>
    <t>Provincial</t>
  </si>
  <si>
    <t>Electricity Savings</t>
  </si>
  <si>
    <t>Demand Savings</t>
  </si>
  <si>
    <t>Business Province-Wide Programs</t>
  </si>
  <si>
    <t>MW</t>
  </si>
  <si>
    <t>Save on Energy Retrofit Program</t>
  </si>
  <si>
    <t>Save on Energy Small Business Lighting Program</t>
  </si>
  <si>
    <t>Save on Energy Energy Manager Program</t>
  </si>
  <si>
    <t>Save on Energy Process &amp; Systems Upgrades Program</t>
  </si>
  <si>
    <t>Centrally Delivered Programs</t>
  </si>
  <si>
    <t>Save on Energy High Performance New Construction Program</t>
  </si>
  <si>
    <t>Residential Province-Wide Programs</t>
  </si>
  <si>
    <t>Save on Energy Home Assistance Program</t>
  </si>
  <si>
    <t>Energy-efficiency programming for Indigenous communities</t>
  </si>
  <si>
    <t>Local Program Fund</t>
  </si>
  <si>
    <t>IESO Central Services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</si>
</sst>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"/>
    <numFmt numFmtId="165" formatCode="#,##0;(#,##0)"/>
    <numFmt numFmtId="166" formatCode="0.00000%"/>
    <numFmt numFmtId="167" formatCode="0.000"/>
  </numFmts>
  <fonts count="3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rgb="FFFFFFFF"/>
      <name val="Arial"/>
    </font>
    <font>
      <sz val="14.0"/>
      <color rgb="FF1F1F1F"/>
      <name val="&quot;Google Sans&quot;"/>
    </font>
    <font>
      <b/>
      <sz val="12.0"/>
      <color rgb="FF0000FF"/>
      <name val="Calibri"/>
    </font>
    <font>
      <sz val="12.0"/>
      <color theme="1"/>
      <name val="Arial"/>
      <scheme val="minor"/>
    </font>
    <font>
      <sz val="7.0"/>
      <color theme="1"/>
      <name val="Arial"/>
      <scheme val="minor"/>
    </font>
    <font>
      <sz val="8.0"/>
      <color theme="1"/>
      <name val="Arial"/>
      <scheme val="minor"/>
    </font>
    <font>
      <sz val="11.0"/>
      <color theme="1"/>
      <name val="Arial"/>
      <scheme val="minor"/>
    </font>
    <font>
      <sz val="11.0"/>
      <color rgb="FF1F1F1F"/>
      <name val="&quot;Google Sans&quot;"/>
    </font>
    <font>
      <sz val="11.0"/>
      <color rgb="FFFFFFFF"/>
      <name val="Arial"/>
      <scheme val="minor"/>
    </font>
    <font>
      <sz val="11.0"/>
      <color rgb="FF1F1F1F"/>
      <name val="Google Sans"/>
    </font>
    <font>
      <b/>
      <sz val="11.0"/>
      <color rgb="FF1F1F1F"/>
      <name val="&quot;Google Sans&quot;"/>
    </font>
    <font>
      <sz val="12.0"/>
      <color rgb="FFFFFFFF"/>
      <name val="Arial"/>
      <scheme val="minor"/>
    </font>
    <font>
      <b/>
      <sz val="12.0"/>
      <color theme="1"/>
      <name val="Arial"/>
    </font>
    <font>
      <b/>
      <sz val="12.0"/>
      <color rgb="FF999999"/>
      <name val="Calibri"/>
    </font>
    <font>
      <b/>
      <sz val="12.0"/>
      <color rgb="FF666666"/>
      <name val="Calibri"/>
    </font>
    <font>
      <color theme="1"/>
      <name val="Arial"/>
      <scheme val="minor"/>
    </font>
    <font>
      <b/>
      <sz val="10.0"/>
      <color theme="1"/>
      <name val="Arial"/>
    </font>
    <font>
      <sz val="12.0"/>
      <color theme="1"/>
      <name val="Arial"/>
    </font>
    <font>
      <sz val="12.0"/>
      <color rgb="FF666666"/>
      <name val="Arial"/>
      <scheme val="minor"/>
    </font>
    <font>
      <sz val="10.0"/>
      <color theme="1"/>
      <name val="Arial"/>
      <scheme val="minor"/>
    </font>
    <font>
      <u/>
      <sz val="12.0"/>
      <color rgb="FFFFFFFF"/>
      <name val="Arial"/>
      <scheme val="minor"/>
    </font>
    <font>
      <b/>
      <sz val="12.0"/>
      <color theme="1"/>
      <name val="Arial"/>
      <scheme val="minor"/>
    </font>
    <font>
      <b/>
      <sz val="12.0"/>
      <color rgb="FFB7B7B7"/>
      <name val="Arial"/>
      <scheme val="minor"/>
    </font>
    <font>
      <b/>
      <sz val="12.0"/>
      <color rgb="FFFFFFFF"/>
      <name val="Arial"/>
      <scheme val="minor"/>
    </font>
    <font>
      <b/>
      <sz val="12.0"/>
      <color rgb="FF666666"/>
      <name val="Arial"/>
      <scheme val="minor"/>
    </font>
    <font>
      <color rgb="FFFFFFFF"/>
      <name val="Arial"/>
      <scheme val="minor"/>
    </font>
    <font>
      <color rgb="FF666666"/>
      <name val="Arial"/>
      <scheme val="minor"/>
    </font>
    <font>
      <b/>
      <sz val="11.0"/>
      <color theme="1"/>
      <name val="Calibri"/>
    </font>
    <font>
      <b/>
      <color theme="1"/>
      <name val="Arial"/>
    </font>
    <font>
      <sz val="9.0"/>
      <color theme="1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005B9B"/>
        <bgColor rgb="FF005B9B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double">
        <color rgb="FF000000"/>
      </left>
    </border>
    <border>
      <left style="thin">
        <color rgb="FF000000"/>
      </left>
      <right style="hair">
        <color rgb="FF000000"/>
      </right>
    </border>
    <border>
      <left style="double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1" fillId="2" fontId="3" numFmtId="0" xfId="0" applyAlignment="1" applyBorder="1" applyFill="1" applyFont="1">
      <alignment horizontal="center" shrinkToFit="0" vertical="bottom" wrapText="1"/>
    </xf>
    <xf borderId="0" fillId="0" fontId="2" numFmtId="0" xfId="0" applyAlignment="1" applyFont="1">
      <alignment horizontal="right" vertical="bottom"/>
    </xf>
    <xf borderId="0" fillId="0" fontId="2" numFmtId="3" xfId="0" applyAlignment="1" applyFont="1" applyNumberFormat="1">
      <alignment horizontal="right" vertical="bottom"/>
    </xf>
    <xf borderId="0" fillId="0" fontId="2" numFmtId="3" xfId="0" applyAlignment="1" applyFont="1" applyNumberFormat="1">
      <alignment vertical="bottom"/>
    </xf>
    <xf borderId="0" fillId="0" fontId="2" numFmtId="0" xfId="0" applyAlignment="1" applyFont="1">
      <alignment readingOrder="0" vertical="bottom"/>
    </xf>
    <xf borderId="0" fillId="3" fontId="4" numFmtId="0" xfId="0" applyAlignment="1" applyFill="1" applyFont="1">
      <alignment readingOrder="0"/>
    </xf>
    <xf borderId="0" fillId="0" fontId="5" numFmtId="0" xfId="0" applyAlignment="1" applyFont="1">
      <alignment horizontal="left" readingOrder="0" vertical="bottom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6" numFmtId="0" xfId="0" applyFont="1"/>
    <xf borderId="0" fillId="0" fontId="6" numFmtId="10" xfId="0" applyAlignment="1" applyFont="1" applyNumberFormat="1">
      <alignment readingOrder="0"/>
    </xf>
    <xf borderId="0" fillId="0" fontId="8" numFmtId="0" xfId="0" applyAlignment="1" applyFont="1">
      <alignment readingOrder="0"/>
    </xf>
    <xf borderId="0" fillId="0" fontId="8" numFmtId="3" xfId="0" applyAlignment="1" applyFont="1" applyNumberFormat="1">
      <alignment horizontal="left" readingOrder="0"/>
    </xf>
    <xf borderId="0" fillId="0" fontId="9" numFmtId="0" xfId="0" applyAlignment="1" applyFont="1">
      <alignment readingOrder="0" shrinkToFit="0" wrapText="1"/>
    </xf>
    <xf borderId="2" fillId="3" fontId="10" numFmtId="0" xfId="0" applyAlignment="1" applyBorder="1" applyFont="1">
      <alignment horizontal="center" readingOrder="0" shrinkToFit="0" wrapText="1"/>
    </xf>
    <xf borderId="0" fillId="3" fontId="10" numFmtId="0" xfId="0" applyAlignment="1" applyFont="1">
      <alignment horizontal="center" readingOrder="0" shrinkToFit="0" wrapText="1"/>
    </xf>
    <xf borderId="3" fillId="4" fontId="11" numFmtId="0" xfId="0" applyAlignment="1" applyBorder="1" applyFill="1" applyFont="1">
      <alignment horizontal="center" readingOrder="0" shrinkToFit="0" wrapText="1"/>
    </xf>
    <xf borderId="0" fillId="3" fontId="12" numFmtId="0" xfId="0" applyAlignment="1" applyFont="1">
      <alignment readingOrder="0" shrinkToFit="0" vertical="bottom" wrapText="1"/>
    </xf>
    <xf borderId="0" fillId="0" fontId="9" numFmtId="0" xfId="0" applyAlignment="1" applyFont="1">
      <alignment shrinkToFit="0" wrapText="1"/>
    </xf>
    <xf borderId="2" fillId="3" fontId="13" numFmtId="0" xfId="0" applyAlignment="1" applyBorder="1" applyFont="1">
      <alignment horizontal="center" readingOrder="0"/>
    </xf>
    <xf borderId="0" fillId="3" fontId="13" numFmtId="0" xfId="0" applyAlignment="1" applyFont="1">
      <alignment horizontal="center" readingOrder="0"/>
    </xf>
    <xf borderId="3" fillId="4" fontId="14" numFmtId="0" xfId="0" applyAlignment="1" applyBorder="1" applyFont="1">
      <alignment horizontal="center" readingOrder="0" shrinkToFit="0" wrapText="1"/>
    </xf>
    <xf borderId="2" fillId="3" fontId="10" numFmtId="0" xfId="0" applyAlignment="1" applyBorder="1" applyFont="1">
      <alignment horizontal="center" readingOrder="0"/>
    </xf>
    <xf borderId="0" fillId="3" fontId="10" numFmtId="0" xfId="0" applyAlignment="1" applyFont="1">
      <alignment horizontal="center" readingOrder="0"/>
    </xf>
    <xf borderId="4" fillId="0" fontId="15" numFmtId="0" xfId="0" applyAlignment="1" applyBorder="1" applyFont="1">
      <alignment readingOrder="0" vertical="bottom"/>
    </xf>
    <xf borderId="2" fillId="0" fontId="5" numFmtId="0" xfId="0" applyAlignment="1" applyBorder="1" applyFont="1">
      <alignment horizontal="right" readingOrder="0" vertical="bottom"/>
    </xf>
    <xf borderId="0" fillId="0" fontId="5" numFmtId="0" xfId="0" applyAlignment="1" applyFont="1">
      <alignment horizontal="right" vertical="bottom"/>
    </xf>
    <xf borderId="0" fillId="0" fontId="16" numFmtId="0" xfId="0" applyAlignment="1" applyFont="1">
      <alignment horizontal="right" vertical="bottom"/>
    </xf>
    <xf borderId="3" fillId="4" fontId="14" numFmtId="0" xfId="0" applyAlignment="1" applyBorder="1" applyFont="1">
      <alignment horizontal="center" readingOrder="0"/>
    </xf>
    <xf borderId="0" fillId="0" fontId="17" numFmtId="0" xfId="0" applyAlignment="1" applyFont="1">
      <alignment horizontal="right" vertical="bottom"/>
    </xf>
    <xf borderId="0" fillId="0" fontId="18" numFmtId="0" xfId="0" applyAlignment="1" applyFont="1">
      <alignment readingOrder="0"/>
    </xf>
    <xf borderId="0" fillId="0" fontId="19" numFmtId="0" xfId="0" applyAlignment="1" applyFont="1">
      <alignment vertical="bottom"/>
    </xf>
    <xf borderId="0" fillId="0" fontId="19" numFmtId="0" xfId="0" applyAlignment="1" applyFont="1">
      <alignment readingOrder="0" vertical="bottom"/>
    </xf>
    <xf borderId="4" fillId="0" fontId="20" numFmtId="0" xfId="0" applyAlignment="1" applyBorder="1" applyFont="1">
      <alignment readingOrder="0" shrinkToFit="0" vertical="bottom" wrapText="1"/>
    </xf>
    <xf borderId="2" fillId="0" fontId="6" numFmtId="1" xfId="0" applyAlignment="1" applyBorder="1" applyFont="1" applyNumberFormat="1">
      <alignment readingOrder="0"/>
    </xf>
    <xf borderId="0" fillId="0" fontId="6" numFmtId="1" xfId="0" applyAlignment="1" applyFont="1" applyNumberFormat="1">
      <alignment readingOrder="0"/>
    </xf>
    <xf borderId="3" fillId="4" fontId="14" numFmtId="10" xfId="0" applyAlignment="1" applyBorder="1" applyFont="1" applyNumberFormat="1">
      <alignment horizontal="center" readingOrder="0"/>
    </xf>
    <xf borderId="0" fillId="0" fontId="6" numFmtId="4" xfId="0" applyAlignment="1" applyFont="1" applyNumberFormat="1">
      <alignment readingOrder="0"/>
    </xf>
    <xf borderId="0" fillId="0" fontId="21" numFmtId="164" xfId="0" applyAlignment="1" applyFont="1" applyNumberFormat="1">
      <alignment readingOrder="0"/>
    </xf>
    <xf borderId="0" fillId="0" fontId="18" numFmtId="10" xfId="0" applyAlignment="1" applyFont="1" applyNumberFormat="1">
      <alignment horizontal="center" readingOrder="0"/>
    </xf>
    <xf borderId="0" fillId="0" fontId="18" numFmtId="10" xfId="0" applyAlignment="1" applyFont="1" applyNumberFormat="1">
      <alignment readingOrder="0"/>
    </xf>
    <xf borderId="0" fillId="0" fontId="18" numFmtId="10" xfId="0" applyAlignment="1" applyFont="1" applyNumberFormat="1">
      <alignment readingOrder="0"/>
    </xf>
    <xf borderId="0" fillId="0" fontId="22" numFmtId="9" xfId="0" applyAlignment="1" applyFont="1" applyNumberFormat="1">
      <alignment readingOrder="0"/>
    </xf>
    <xf borderId="0" fillId="0" fontId="18" numFmtId="165" xfId="0" applyFont="1" applyNumberFormat="1"/>
    <xf borderId="3" fillId="4" fontId="14" numFmtId="10" xfId="0" applyAlignment="1" applyBorder="1" applyFont="1" applyNumberFormat="1">
      <alignment horizontal="center" readingOrder="0"/>
    </xf>
    <xf borderId="3" fillId="4" fontId="23" numFmtId="10" xfId="0" applyAlignment="1" applyBorder="1" applyFont="1" applyNumberFormat="1">
      <alignment horizontal="center" readingOrder="0"/>
    </xf>
    <xf borderId="0" fillId="0" fontId="18" numFmtId="10" xfId="0" applyAlignment="1" applyFont="1" applyNumberFormat="1">
      <alignment horizontal="center" readingOrder="0"/>
    </xf>
    <xf borderId="0" fillId="0" fontId="18" numFmtId="166" xfId="0" applyFont="1" applyNumberFormat="1"/>
    <xf borderId="0" fillId="0" fontId="21" numFmtId="1" xfId="0" applyAlignment="1" applyFont="1" applyNumberFormat="1">
      <alignment readingOrder="0"/>
    </xf>
    <xf borderId="0" fillId="0" fontId="22" numFmtId="10" xfId="0" applyAlignment="1" applyFont="1" applyNumberFormat="1">
      <alignment readingOrder="0"/>
    </xf>
    <xf borderId="2" fillId="0" fontId="6" numFmtId="4" xfId="0" applyAlignment="1" applyBorder="1" applyFont="1" applyNumberFormat="1">
      <alignment readingOrder="0"/>
    </xf>
    <xf borderId="0" fillId="4" fontId="14" numFmtId="10" xfId="0" applyAlignment="1" applyFont="1" applyNumberFormat="1">
      <alignment horizontal="center" readingOrder="0"/>
    </xf>
    <xf borderId="4" fillId="0" fontId="15" numFmtId="0" xfId="0" applyAlignment="1" applyBorder="1" applyFont="1">
      <alignment readingOrder="0" shrinkToFit="0" vertical="bottom" wrapText="1"/>
    </xf>
    <xf borderId="2" fillId="0" fontId="24" numFmtId="3" xfId="0" applyAlignment="1" applyBorder="1" applyFont="1" applyNumberFormat="1">
      <alignment readingOrder="0"/>
    </xf>
    <xf borderId="0" fillId="0" fontId="24" numFmtId="3" xfId="0" applyAlignment="1" applyFont="1" applyNumberFormat="1">
      <alignment readingOrder="0"/>
    </xf>
    <xf borderId="0" fillId="0" fontId="25" numFmtId="3" xfId="0" applyAlignment="1" applyFont="1" applyNumberFormat="1">
      <alignment readingOrder="0"/>
    </xf>
    <xf borderId="0" fillId="4" fontId="26" numFmtId="10" xfId="0" applyAlignment="1" applyFont="1" applyNumberFormat="1">
      <alignment horizontal="center" readingOrder="0"/>
    </xf>
    <xf borderId="0" fillId="0" fontId="24" numFmtId="4" xfId="0" applyAlignment="1" applyFont="1" applyNumberFormat="1">
      <alignment readingOrder="0"/>
    </xf>
    <xf borderId="0" fillId="0" fontId="27" numFmtId="4" xfId="0" applyAlignment="1" applyFont="1" applyNumberFormat="1">
      <alignment readingOrder="0"/>
    </xf>
    <xf borderId="0" fillId="0" fontId="1" numFmtId="0" xfId="0" applyFont="1"/>
    <xf borderId="0" fillId="0" fontId="1" numFmtId="10" xfId="0" applyAlignment="1" applyFont="1" applyNumberFormat="1">
      <alignment readingOrder="0"/>
    </xf>
    <xf borderId="0" fillId="0" fontId="6" numFmtId="0" xfId="0" applyAlignment="1" applyFont="1">
      <alignment readingOrder="0" shrinkToFit="0" wrapText="1"/>
    </xf>
    <xf borderId="0" fillId="0" fontId="6" numFmtId="0" xfId="0" applyAlignment="1" applyFont="1">
      <alignment readingOrder="0" shrinkToFit="0" wrapText="1"/>
    </xf>
    <xf borderId="0" fillId="0" fontId="25" numFmtId="1" xfId="0" applyAlignment="1" applyFont="1" applyNumberFormat="1">
      <alignment readingOrder="0"/>
    </xf>
    <xf borderId="3" fillId="4" fontId="28" numFmtId="0" xfId="0" applyAlignment="1" applyBorder="1" applyFont="1">
      <alignment horizontal="center"/>
    </xf>
    <xf borderId="0" fillId="0" fontId="27" numFmtId="2" xfId="0" applyAlignment="1" applyFont="1" applyNumberFormat="1">
      <alignment readingOrder="0"/>
    </xf>
    <xf borderId="0" fillId="0" fontId="24" numFmtId="0" xfId="0" applyAlignment="1" applyFont="1">
      <alignment readingOrder="0" shrinkToFit="0" wrapText="1"/>
    </xf>
    <xf borderId="5" fillId="4" fontId="26" numFmtId="0" xfId="0" applyAlignment="1" applyBorder="1" applyFont="1">
      <alignment horizontal="center"/>
    </xf>
    <xf borderId="2" fillId="0" fontId="6" numFmtId="0" xfId="0" applyBorder="1" applyFont="1"/>
    <xf borderId="0" fillId="0" fontId="29" numFmtId="0" xfId="0" applyFont="1"/>
    <xf borderId="0" fillId="0" fontId="30" numFmtId="0" xfId="0" applyAlignment="1" applyFont="1">
      <alignment horizontal="right" readingOrder="0" textRotation="90" vertical="bottom"/>
    </xf>
    <xf borderId="0" fillId="0" fontId="30" numFmtId="0" xfId="0" applyAlignment="1" applyFont="1">
      <alignment horizontal="right" textRotation="90" vertical="bottom"/>
    </xf>
    <xf borderId="0" fillId="0" fontId="18" numFmtId="10" xfId="0" applyFont="1" applyNumberFormat="1"/>
    <xf borderId="0" fillId="0" fontId="18" numFmtId="10" xfId="0" applyFont="1" applyNumberFormat="1"/>
    <xf borderId="0" fillId="0" fontId="18" numFmtId="9" xfId="0" applyFont="1" applyNumberFormat="1"/>
    <xf borderId="0" fillId="0" fontId="31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wrapText="0"/>
    </xf>
    <xf borderId="0" fillId="0" fontId="31" numFmtId="0" xfId="0" applyAlignment="1" applyFont="1">
      <alignment shrinkToFit="0" vertical="bottom" wrapText="1"/>
    </xf>
    <xf borderId="0" fillId="0" fontId="31" numFmtId="0" xfId="0" applyAlignment="1" applyFont="1">
      <alignment readingOrder="0" shrinkToFit="0" vertical="bottom" wrapText="1"/>
    </xf>
    <xf borderId="0" fillId="0" fontId="20" numFmtId="3" xfId="0" applyAlignment="1" applyFont="1" applyNumberFormat="1">
      <alignment horizontal="right" vertical="bottom"/>
    </xf>
    <xf borderId="0" fillId="3" fontId="12" numFmtId="0" xfId="0" applyAlignment="1" applyFont="1">
      <alignment readingOrder="0" shrinkToFit="0" vertical="bottom" wrapText="0"/>
    </xf>
    <xf borderId="0" fillId="0" fontId="31" numFmtId="0" xfId="0" applyAlignment="1" applyFont="1">
      <alignment vertical="bottom"/>
    </xf>
    <xf borderId="0" fillId="0" fontId="32" numFmtId="3" xfId="0" applyAlignment="1" applyFont="1" applyNumberFormat="1">
      <alignment horizontal="right" vertical="bottom"/>
    </xf>
    <xf borderId="6" fillId="2" fontId="3" numFmtId="0" xfId="0" applyAlignment="1" applyBorder="1" applyFont="1">
      <alignment horizontal="center" shrinkToFit="0" vertical="bottom" wrapText="1"/>
    </xf>
    <xf borderId="7" fillId="0" fontId="33" numFmtId="0" xfId="0" applyBorder="1" applyFont="1"/>
    <xf borderId="8" fillId="0" fontId="33" numFmtId="0" xfId="0" applyBorder="1" applyFont="1"/>
    <xf borderId="1" fillId="2" fontId="3" numFmtId="0" xfId="0" applyAlignment="1" applyBorder="1" applyFont="1">
      <alignment horizontal="center" readingOrder="0" shrinkToFit="0" vertical="bottom" wrapText="1"/>
    </xf>
    <xf borderId="0" fillId="0" fontId="18" numFmtId="167" xfId="0" applyAlignment="1" applyFont="1" applyNumberFormat="1">
      <alignment readingOrder="0"/>
    </xf>
    <xf borderId="0" fillId="0" fontId="18" numFmtId="167" xfId="0" applyFont="1" applyNumberFormat="1"/>
    <xf borderId="2" fillId="0" fontId="2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0" fillId="0" fontId="1" numFmtId="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31.88"/>
  </cols>
  <sheetData>
    <row r="2">
      <c r="A2" s="1" t="s">
        <v>0</v>
      </c>
    </row>
    <row r="3">
      <c r="A3" s="2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>
      <c r="A4" s="4">
        <v>2024.0</v>
      </c>
      <c r="B4" s="5">
        <v>189751.0</v>
      </c>
      <c r="C4" s="5">
        <v>92367.0</v>
      </c>
      <c r="D4" s="5">
        <v>303347.0</v>
      </c>
      <c r="E4" s="5">
        <v>43979.0</v>
      </c>
      <c r="F4" s="5">
        <v>53484.0</v>
      </c>
      <c r="G4" s="5">
        <v>56869.0</v>
      </c>
    </row>
    <row r="5">
      <c r="A5" s="4">
        <f t="shared" ref="A5:A10" si="1">A4+1</f>
        <v>2025</v>
      </c>
      <c r="B5" s="5">
        <v>211380.0</v>
      </c>
      <c r="C5" s="5">
        <v>98980.0</v>
      </c>
      <c r="D5" s="5">
        <v>333428.0</v>
      </c>
      <c r="E5" s="5">
        <v>48947.0</v>
      </c>
      <c r="F5" s="5">
        <v>60368.0</v>
      </c>
      <c r="G5" s="5">
        <v>61696.0</v>
      </c>
    </row>
    <row r="6">
      <c r="A6" s="4">
        <f t="shared" si="1"/>
        <v>2026</v>
      </c>
      <c r="B6" s="5">
        <v>233653.0</v>
      </c>
      <c r="C6" s="5">
        <v>105223.0</v>
      </c>
      <c r="D6" s="5">
        <v>358856.0</v>
      </c>
      <c r="E6" s="5">
        <v>53147.0</v>
      </c>
      <c r="F6" s="5">
        <v>66272.0</v>
      </c>
      <c r="G6" s="5">
        <v>66481.0</v>
      </c>
    </row>
    <row r="7">
      <c r="A7" s="4">
        <f t="shared" si="1"/>
        <v>2027</v>
      </c>
      <c r="B7" s="5">
        <v>256621.0</v>
      </c>
      <c r="C7" s="5">
        <v>111716.0</v>
      </c>
      <c r="D7" s="5">
        <v>384980.0</v>
      </c>
      <c r="E7" s="5">
        <v>57461.0</v>
      </c>
      <c r="F7" s="5">
        <v>72327.0</v>
      </c>
      <c r="G7" s="5">
        <v>71417.0</v>
      </c>
    </row>
    <row r="8">
      <c r="A8" s="4">
        <f t="shared" si="1"/>
        <v>2028</v>
      </c>
      <c r="B8" s="5">
        <v>280337.0</v>
      </c>
      <c r="C8" s="5">
        <v>118534.0</v>
      </c>
      <c r="D8" s="5">
        <v>411955.0</v>
      </c>
      <c r="E8" s="5">
        <v>61916.0</v>
      </c>
      <c r="F8" s="5">
        <v>78565.0</v>
      </c>
      <c r="G8" s="5">
        <v>76544.0</v>
      </c>
    </row>
    <row r="9">
      <c r="A9" s="4">
        <f t="shared" si="1"/>
        <v>2029</v>
      </c>
      <c r="B9" s="5">
        <v>304847.0</v>
      </c>
      <c r="C9" s="5">
        <v>125727.0</v>
      </c>
      <c r="D9" s="5">
        <v>439886.0</v>
      </c>
      <c r="E9" s="5">
        <v>66529.0</v>
      </c>
      <c r="F9" s="5">
        <v>85006.0</v>
      </c>
      <c r="G9" s="5">
        <v>81887.0</v>
      </c>
    </row>
    <row r="10">
      <c r="A10" s="4">
        <f t="shared" si="1"/>
        <v>2030</v>
      </c>
      <c r="B10" s="5">
        <v>327687.0</v>
      </c>
      <c r="C10" s="5">
        <v>133351.0</v>
      </c>
      <c r="D10" s="5">
        <v>468889.0</v>
      </c>
      <c r="E10" s="5">
        <v>71319.0</v>
      </c>
      <c r="F10" s="5">
        <v>91674.0</v>
      </c>
      <c r="G10" s="5">
        <v>87476.0</v>
      </c>
    </row>
    <row r="11">
      <c r="A11" s="2"/>
      <c r="B11" s="6"/>
      <c r="C11" s="6"/>
      <c r="D11" s="6"/>
      <c r="E11" s="6"/>
      <c r="F11" s="6"/>
      <c r="G11" s="6"/>
    </row>
    <row r="12">
      <c r="A12" s="7" t="s">
        <v>7</v>
      </c>
      <c r="B12" s="5"/>
      <c r="C12" s="5"/>
      <c r="D12" s="5"/>
      <c r="E12" s="5"/>
      <c r="F12" s="5"/>
      <c r="G12" s="5"/>
    </row>
    <row r="13">
      <c r="A13" s="4">
        <f t="shared" ref="A13:A18" si="3">A5</f>
        <v>2025</v>
      </c>
      <c r="B13" s="5">
        <f t="shared" ref="B13:G13" si="2">B5-B4</f>
        <v>21629</v>
      </c>
      <c r="C13" s="5">
        <f t="shared" si="2"/>
        <v>6613</v>
      </c>
      <c r="D13" s="5">
        <f t="shared" si="2"/>
        <v>30081</v>
      </c>
      <c r="E13" s="5">
        <f t="shared" si="2"/>
        <v>4968</v>
      </c>
      <c r="F13" s="5">
        <f t="shared" si="2"/>
        <v>6884</v>
      </c>
      <c r="G13" s="5">
        <f t="shared" si="2"/>
        <v>4827</v>
      </c>
    </row>
    <row r="14">
      <c r="A14" s="4">
        <f t="shared" si="3"/>
        <v>2026</v>
      </c>
      <c r="B14" s="5">
        <f t="shared" ref="B14:G14" si="4">B6-B5</f>
        <v>22273</v>
      </c>
      <c r="C14" s="5">
        <f t="shared" si="4"/>
        <v>6243</v>
      </c>
      <c r="D14" s="5">
        <f t="shared" si="4"/>
        <v>25428</v>
      </c>
      <c r="E14" s="5">
        <f t="shared" si="4"/>
        <v>4200</v>
      </c>
      <c r="F14" s="5">
        <f t="shared" si="4"/>
        <v>5904</v>
      </c>
      <c r="G14" s="5">
        <f t="shared" si="4"/>
        <v>4785</v>
      </c>
    </row>
    <row r="15">
      <c r="A15" s="4">
        <f t="shared" si="3"/>
        <v>2027</v>
      </c>
      <c r="B15" s="5">
        <f t="shared" ref="B15:G15" si="5">B7-B6</f>
        <v>22968</v>
      </c>
      <c r="C15" s="5">
        <f t="shared" si="5"/>
        <v>6493</v>
      </c>
      <c r="D15" s="5">
        <f t="shared" si="5"/>
        <v>26124</v>
      </c>
      <c r="E15" s="5">
        <f t="shared" si="5"/>
        <v>4314</v>
      </c>
      <c r="F15" s="5">
        <f t="shared" si="5"/>
        <v>6055</v>
      </c>
      <c r="G15" s="5">
        <f t="shared" si="5"/>
        <v>4936</v>
      </c>
    </row>
    <row r="16">
      <c r="A16" s="4">
        <f t="shared" si="3"/>
        <v>2028</v>
      </c>
      <c r="B16" s="5">
        <f t="shared" ref="B16:G16" si="6">B8-B7</f>
        <v>23716</v>
      </c>
      <c r="C16" s="5">
        <f t="shared" si="6"/>
        <v>6818</v>
      </c>
      <c r="D16" s="5">
        <f t="shared" si="6"/>
        <v>26975</v>
      </c>
      <c r="E16" s="5">
        <f t="shared" si="6"/>
        <v>4455</v>
      </c>
      <c r="F16" s="5">
        <f t="shared" si="6"/>
        <v>6238</v>
      </c>
      <c r="G16" s="5">
        <f t="shared" si="6"/>
        <v>5127</v>
      </c>
    </row>
    <row r="17">
      <c r="A17" s="4">
        <f t="shared" si="3"/>
        <v>2029</v>
      </c>
      <c r="B17" s="5">
        <f t="shared" ref="B17:G17" si="7">B9-B8</f>
        <v>24510</v>
      </c>
      <c r="C17" s="5">
        <f t="shared" si="7"/>
        <v>7193</v>
      </c>
      <c r="D17" s="5">
        <f t="shared" si="7"/>
        <v>27931</v>
      </c>
      <c r="E17" s="5">
        <f t="shared" si="7"/>
        <v>4613</v>
      </c>
      <c r="F17" s="5">
        <f t="shared" si="7"/>
        <v>6441</v>
      </c>
      <c r="G17" s="5">
        <f t="shared" si="7"/>
        <v>5343</v>
      </c>
    </row>
    <row r="18">
      <c r="A18" s="4">
        <f t="shared" si="3"/>
        <v>2030</v>
      </c>
      <c r="B18" s="5">
        <f t="shared" ref="B18:G18" si="8">B10-B9</f>
        <v>22840</v>
      </c>
      <c r="C18" s="5">
        <f t="shared" si="8"/>
        <v>7624</v>
      </c>
      <c r="D18" s="5">
        <f t="shared" si="8"/>
        <v>29003</v>
      </c>
      <c r="E18" s="5">
        <f t="shared" si="8"/>
        <v>4790</v>
      </c>
      <c r="F18" s="5">
        <f t="shared" si="8"/>
        <v>6668</v>
      </c>
      <c r="G18" s="5">
        <f t="shared" si="8"/>
        <v>5589</v>
      </c>
    </row>
    <row r="19">
      <c r="A19" s="2"/>
      <c r="B19" s="2"/>
      <c r="C19" s="2"/>
      <c r="D19" s="2"/>
      <c r="E19" s="2"/>
      <c r="F19" s="2"/>
      <c r="G19" s="2"/>
    </row>
    <row r="20">
      <c r="A20" s="2"/>
      <c r="B20" s="2"/>
      <c r="C20" s="2"/>
      <c r="D20" s="2"/>
      <c r="E20" s="2"/>
      <c r="F20" s="2"/>
      <c r="G20" s="2"/>
    </row>
    <row r="21">
      <c r="A21" s="2"/>
      <c r="B21" s="2"/>
      <c r="C21" s="2"/>
      <c r="D21" s="2"/>
      <c r="E21" s="2"/>
      <c r="F21" s="2"/>
      <c r="G21" s="2"/>
    </row>
    <row r="22">
      <c r="A22" s="2"/>
      <c r="B22" s="2"/>
      <c r="C22" s="2"/>
      <c r="D22" s="2"/>
      <c r="E22" s="2"/>
      <c r="F22" s="2"/>
      <c r="G22" s="2"/>
    </row>
    <row r="23">
      <c r="A23" s="2"/>
      <c r="B23" s="2"/>
      <c r="C23" s="2"/>
      <c r="D23" s="2"/>
      <c r="E23" s="2"/>
      <c r="F23" s="2"/>
      <c r="G23" s="2"/>
    </row>
    <row r="24">
      <c r="A24" s="2"/>
      <c r="B24" s="2"/>
      <c r="C24" s="2"/>
      <c r="D24" s="2"/>
      <c r="E24" s="2"/>
      <c r="F24" s="2"/>
      <c r="G24" s="2"/>
    </row>
    <row r="25">
      <c r="B25" s="2"/>
      <c r="C25" s="2"/>
      <c r="D25" s="2"/>
      <c r="E25" s="2"/>
      <c r="F25" s="2"/>
      <c r="G25" s="2"/>
    </row>
    <row r="26">
      <c r="B26" s="2"/>
      <c r="C26" s="2"/>
      <c r="D26" s="2"/>
      <c r="E26" s="2"/>
      <c r="F26" s="2"/>
      <c r="G26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7.0" topLeftCell="B8" activePane="bottomRight" state="frozen"/>
      <selection activeCell="B1" sqref="B1" pane="topRight"/>
      <selection activeCell="A8" sqref="A8" pane="bottomLeft"/>
      <selection activeCell="B8" sqref="B8" pane="bottomRight"/>
    </sheetView>
  </sheetViews>
  <sheetFormatPr customHeight="1" defaultColWidth="12.63" defaultRowHeight="15.75"/>
  <cols>
    <col customWidth="1" min="1" max="1" width="42.5"/>
    <col customWidth="1" min="2" max="2" width="9.63"/>
    <col customWidth="1" min="3" max="7" width="8.5"/>
    <col customWidth="1" min="8" max="13" width="7.13"/>
    <col customWidth="1" min="14" max="14" width="10.0"/>
    <col customWidth="1" min="15" max="20" width="9.25"/>
    <col customWidth="1" min="21" max="21" width="7.5"/>
    <col customWidth="1" min="22" max="22" width="7.0"/>
    <col customWidth="1" min="23" max="26" width="7.13"/>
    <col customWidth="1" min="27" max="27" width="2.63"/>
    <col customWidth="1" min="28" max="28" width="8.38"/>
    <col customWidth="1" min="29" max="29" width="9.88"/>
    <col customWidth="1" min="30" max="30" width="9.25"/>
    <col customWidth="1" min="31" max="31" width="8.88"/>
    <col customWidth="1" min="32" max="32" width="9.13"/>
    <col customWidth="1" min="33" max="33" width="9.88"/>
    <col customWidth="1" min="34" max="35" width="8.25"/>
    <col customWidth="1" min="36" max="36" width="4.88"/>
    <col customWidth="1" min="37" max="37" width="10.38"/>
    <col customWidth="1" min="38" max="38" width="11.25"/>
    <col customWidth="1" min="39" max="39" width="11.63"/>
    <col customWidth="1" min="40" max="40" width="10.88"/>
    <col customWidth="1" min="41" max="41" width="10.63"/>
    <col customWidth="1" min="42" max="42" width="9.38"/>
  </cols>
  <sheetData>
    <row r="1">
      <c r="A1" s="8" t="s">
        <v>8</v>
      </c>
      <c r="B1" s="9"/>
      <c r="C1" s="9"/>
      <c r="D1" s="9"/>
      <c r="E1" s="10"/>
      <c r="F1" s="11"/>
      <c r="I1" s="12"/>
      <c r="J1" s="13"/>
      <c r="K1" s="10"/>
      <c r="L1" s="12"/>
      <c r="M1" s="12"/>
      <c r="N1" s="12"/>
      <c r="P1" s="12"/>
      <c r="Q1" s="12"/>
      <c r="R1" s="12"/>
      <c r="S1" s="12"/>
      <c r="T1" s="12"/>
    </row>
    <row r="2">
      <c r="A2" s="10"/>
      <c r="B2" s="9"/>
      <c r="C2" s="9"/>
      <c r="D2" s="9"/>
      <c r="E2" s="10"/>
      <c r="F2" s="12"/>
      <c r="G2" s="12"/>
      <c r="H2" s="12"/>
      <c r="I2" s="12"/>
      <c r="J2" s="12"/>
      <c r="K2" s="12"/>
      <c r="L2" s="12"/>
      <c r="M2" s="12"/>
      <c r="N2" s="12"/>
    </row>
    <row r="3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>
      <c r="A4" s="15">
        <v>1000000.0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>
      <c r="A5" s="16"/>
      <c r="B5" s="17" t="s">
        <v>9</v>
      </c>
      <c r="H5" s="18"/>
      <c r="I5" s="18"/>
      <c r="J5" s="18"/>
      <c r="K5" s="18"/>
      <c r="L5" s="18"/>
      <c r="M5" s="18"/>
      <c r="N5" s="19" t="s">
        <v>10</v>
      </c>
      <c r="U5" s="20"/>
      <c r="V5" s="20"/>
      <c r="W5" s="20"/>
      <c r="X5" s="20"/>
      <c r="Y5" s="20"/>
      <c r="Z5" s="20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</row>
    <row r="6">
      <c r="B6" s="22" t="s">
        <v>11</v>
      </c>
      <c r="H6" s="23"/>
      <c r="I6" s="23"/>
      <c r="J6" s="23"/>
      <c r="K6" s="23"/>
      <c r="L6" s="23"/>
      <c r="M6" s="23"/>
      <c r="N6" s="24" t="s">
        <v>12</v>
      </c>
      <c r="O6" s="25" t="s">
        <v>13</v>
      </c>
      <c r="U6" s="26"/>
      <c r="V6" s="26"/>
      <c r="W6" s="26"/>
      <c r="X6" s="26"/>
      <c r="Y6" s="26"/>
      <c r="Z6" s="26"/>
    </row>
    <row r="7">
      <c r="A7" s="27" t="s">
        <v>14</v>
      </c>
      <c r="B7" s="28">
        <v>2025.0</v>
      </c>
      <c r="C7" s="29">
        <f t="shared" ref="C7:M7" si="1">B7+1</f>
        <v>2026</v>
      </c>
      <c r="D7" s="29">
        <f t="shared" si="1"/>
        <v>2027</v>
      </c>
      <c r="E7" s="29">
        <f t="shared" si="1"/>
        <v>2028</v>
      </c>
      <c r="F7" s="29">
        <f t="shared" si="1"/>
        <v>2029</v>
      </c>
      <c r="G7" s="29">
        <f t="shared" si="1"/>
        <v>2030</v>
      </c>
      <c r="H7" s="30">
        <f t="shared" si="1"/>
        <v>2031</v>
      </c>
      <c r="I7" s="30">
        <f t="shared" si="1"/>
        <v>2032</v>
      </c>
      <c r="J7" s="30">
        <f t="shared" si="1"/>
        <v>2033</v>
      </c>
      <c r="K7" s="30">
        <f t="shared" si="1"/>
        <v>2034</v>
      </c>
      <c r="L7" s="30">
        <f t="shared" si="1"/>
        <v>2035</v>
      </c>
      <c r="M7" s="30">
        <f t="shared" si="1"/>
        <v>2036</v>
      </c>
      <c r="N7" s="31" t="s">
        <v>15</v>
      </c>
      <c r="O7" s="29">
        <f t="shared" ref="O7:T7" si="2">B7</f>
        <v>2025</v>
      </c>
      <c r="P7" s="29">
        <f t="shared" si="2"/>
        <v>2026</v>
      </c>
      <c r="Q7" s="29">
        <f t="shared" si="2"/>
        <v>2027</v>
      </c>
      <c r="R7" s="29">
        <f t="shared" si="2"/>
        <v>2028</v>
      </c>
      <c r="S7" s="29">
        <f t="shared" si="2"/>
        <v>2029</v>
      </c>
      <c r="T7" s="29">
        <f t="shared" si="2"/>
        <v>2030</v>
      </c>
      <c r="U7" s="32">
        <f t="shared" ref="U7:Z7" si="3">T7+1</f>
        <v>2031</v>
      </c>
      <c r="V7" s="32">
        <f t="shared" si="3"/>
        <v>2032</v>
      </c>
      <c r="W7" s="32">
        <f t="shared" si="3"/>
        <v>2033</v>
      </c>
      <c r="X7" s="32">
        <f t="shared" si="3"/>
        <v>2034</v>
      </c>
      <c r="Y7" s="32">
        <f t="shared" si="3"/>
        <v>2035</v>
      </c>
      <c r="Z7" s="32">
        <f t="shared" si="3"/>
        <v>2036</v>
      </c>
      <c r="AB7" s="33" t="s">
        <v>16</v>
      </c>
      <c r="AC7" s="34" t="s">
        <v>17</v>
      </c>
      <c r="AD7" s="34" t="s">
        <v>18</v>
      </c>
      <c r="AE7" s="34" t="s">
        <v>19</v>
      </c>
      <c r="AF7" s="34" t="s">
        <v>20</v>
      </c>
      <c r="AG7" s="34" t="s">
        <v>21</v>
      </c>
      <c r="AH7" s="34" t="s">
        <v>22</v>
      </c>
      <c r="AI7" s="34" t="s">
        <v>23</v>
      </c>
      <c r="AJ7" s="35" t="s">
        <v>24</v>
      </c>
    </row>
    <row r="8">
      <c r="A8" s="36" t="s">
        <v>25</v>
      </c>
      <c r="B8" s="37">
        <v>324.843945069</v>
      </c>
      <c r="C8" s="38">
        <v>334.589263421</v>
      </c>
      <c r="D8" s="38">
        <v>347.972833958</v>
      </c>
      <c r="E8" s="38">
        <v>365.371475655</v>
      </c>
      <c r="F8" s="38">
        <v>385.466906816</v>
      </c>
      <c r="G8" s="38">
        <v>408.594921225</v>
      </c>
      <c r="H8" s="38">
        <v>433.110616499</v>
      </c>
      <c r="I8" s="38">
        <v>459.097253489</v>
      </c>
      <c r="J8" s="38">
        <v>486.643088698</v>
      </c>
      <c r="K8" s="38">
        <v>515.84167402</v>
      </c>
      <c r="L8" s="38">
        <v>546.792174461</v>
      </c>
      <c r="M8" s="38">
        <v>579.599704929</v>
      </c>
      <c r="N8" s="39">
        <f>'CFF HOLs %'!F7</f>
        <v>0.07071126483</v>
      </c>
      <c r="O8" s="40">
        <f t="shared" ref="O8:Z8" si="4">B8*$N8</f>
        <v>22.97012623</v>
      </c>
      <c r="P8" s="40">
        <f t="shared" si="4"/>
        <v>23.65923001</v>
      </c>
      <c r="Q8" s="40">
        <f t="shared" si="4"/>
        <v>24.60559921</v>
      </c>
      <c r="R8" s="40">
        <f t="shared" si="4"/>
        <v>25.83587918</v>
      </c>
      <c r="S8" s="40">
        <f t="shared" si="4"/>
        <v>27.25685253</v>
      </c>
      <c r="T8" s="40">
        <f t="shared" si="4"/>
        <v>28.89226368</v>
      </c>
      <c r="U8" s="41">
        <f t="shared" si="4"/>
        <v>30.6257995</v>
      </c>
      <c r="V8" s="41">
        <f t="shared" si="4"/>
        <v>32.46334747</v>
      </c>
      <c r="W8" s="41">
        <f t="shared" si="4"/>
        <v>34.41114832</v>
      </c>
      <c r="X8" s="41">
        <f t="shared" si="4"/>
        <v>36.47581722</v>
      </c>
      <c r="Y8" s="41">
        <f t="shared" si="4"/>
        <v>38.66436625</v>
      </c>
      <c r="Z8" s="41">
        <f t="shared" si="4"/>
        <v>40.98422823</v>
      </c>
      <c r="AB8" s="42">
        <v>0.924597</v>
      </c>
      <c r="AC8" s="43">
        <v>0.0</v>
      </c>
      <c r="AD8" s="44">
        <v>0.22</v>
      </c>
      <c r="AE8" s="44">
        <v>0.65</v>
      </c>
      <c r="AF8" s="44">
        <v>0.11</v>
      </c>
      <c r="AG8" s="44">
        <v>0.02</v>
      </c>
      <c r="AH8" s="44">
        <v>0.0</v>
      </c>
      <c r="AI8" s="44">
        <v>0.0</v>
      </c>
      <c r="AJ8" s="45">
        <f t="shared" ref="AJ8:AJ12" si="6">SUM(AC8:AI8)</f>
        <v>1</v>
      </c>
      <c r="AK8" s="46"/>
      <c r="AL8" s="46"/>
      <c r="AM8" s="46"/>
      <c r="AN8" s="46"/>
      <c r="AO8" s="46"/>
      <c r="AP8" s="46"/>
    </row>
    <row r="9">
      <c r="A9" s="36" t="s">
        <v>26</v>
      </c>
      <c r="B9" s="37">
        <v>11.386363636</v>
      </c>
      <c r="C9" s="38">
        <v>11.727954545</v>
      </c>
      <c r="D9" s="38">
        <v>12.197072727</v>
      </c>
      <c r="E9" s="38">
        <v>12.806926364</v>
      </c>
      <c r="F9" s="38">
        <v>13.511307314</v>
      </c>
      <c r="G9" s="38">
        <v>14.321985752</v>
      </c>
      <c r="H9" s="38">
        <v>15.181304898</v>
      </c>
      <c r="I9" s="38">
        <v>16.092183191</v>
      </c>
      <c r="J9" s="38">
        <v>17.057714183</v>
      </c>
      <c r="K9" s="38">
        <v>18.081177034</v>
      </c>
      <c r="L9" s="38">
        <v>19.166047656</v>
      </c>
      <c r="M9" s="38">
        <v>20.316010515</v>
      </c>
      <c r="N9" s="47">
        <v>0.1447</v>
      </c>
      <c r="O9" s="40">
        <f t="shared" ref="O9:Z9" si="5">B9*$N9</f>
        <v>1.647606818</v>
      </c>
      <c r="P9" s="40">
        <f t="shared" si="5"/>
        <v>1.697035023</v>
      </c>
      <c r="Q9" s="40">
        <f t="shared" si="5"/>
        <v>1.764916424</v>
      </c>
      <c r="R9" s="40">
        <f t="shared" si="5"/>
        <v>1.853162245</v>
      </c>
      <c r="S9" s="40">
        <f t="shared" si="5"/>
        <v>1.955086168</v>
      </c>
      <c r="T9" s="40">
        <f t="shared" si="5"/>
        <v>2.072391338</v>
      </c>
      <c r="U9" s="41">
        <f t="shared" si="5"/>
        <v>2.196734819</v>
      </c>
      <c r="V9" s="41">
        <f t="shared" si="5"/>
        <v>2.328538908</v>
      </c>
      <c r="W9" s="41">
        <f t="shared" si="5"/>
        <v>2.468251242</v>
      </c>
      <c r="X9" s="41">
        <f t="shared" si="5"/>
        <v>2.616346317</v>
      </c>
      <c r="Y9" s="41">
        <f t="shared" si="5"/>
        <v>2.773327096</v>
      </c>
      <c r="Z9" s="41">
        <f t="shared" si="5"/>
        <v>2.939726722</v>
      </c>
      <c r="AB9" s="42">
        <v>0.9373</v>
      </c>
      <c r="AC9" s="44">
        <v>0.0</v>
      </c>
      <c r="AD9" s="43">
        <v>0.9</v>
      </c>
      <c r="AE9" s="44">
        <v>0.07</v>
      </c>
      <c r="AF9" s="44">
        <v>0.03</v>
      </c>
      <c r="AG9" s="44">
        <v>0.0</v>
      </c>
      <c r="AH9" s="44">
        <v>0.0</v>
      </c>
      <c r="AI9" s="44">
        <v>0.0</v>
      </c>
      <c r="AJ9" s="45">
        <f t="shared" si="6"/>
        <v>1</v>
      </c>
      <c r="AK9" s="46"/>
      <c r="AL9" s="46"/>
      <c r="AM9" s="46"/>
      <c r="AN9" s="46"/>
      <c r="AO9" s="46"/>
      <c r="AP9" s="46"/>
    </row>
    <row r="10">
      <c r="A10" s="36" t="s">
        <v>27</v>
      </c>
      <c r="B10" s="37">
        <v>18.564</v>
      </c>
      <c r="C10" s="38">
        <v>19.12092</v>
      </c>
      <c r="D10" s="38">
        <v>19.8857568</v>
      </c>
      <c r="E10" s="38">
        <v>20.88004464</v>
      </c>
      <c r="F10" s="38">
        <v>22.028447095</v>
      </c>
      <c r="G10" s="38">
        <v>23.350153921</v>
      </c>
      <c r="H10" s="38">
        <v>24.751163156</v>
      </c>
      <c r="I10" s="38">
        <v>26.236232946</v>
      </c>
      <c r="J10" s="38">
        <v>27.810406922</v>
      </c>
      <c r="K10" s="38">
        <v>29.479031338</v>
      </c>
      <c r="L10" s="38">
        <v>31.247773218</v>
      </c>
      <c r="M10" s="38">
        <v>33.122639611</v>
      </c>
      <c r="N10" s="48">
        <v>0.0084</v>
      </c>
      <c r="O10" s="40">
        <f t="shared" ref="O10:Z10" si="7">B10*$N10</f>
        <v>0.1559376</v>
      </c>
      <c r="P10" s="40">
        <f t="shared" si="7"/>
        <v>0.160615728</v>
      </c>
      <c r="Q10" s="40">
        <f t="shared" si="7"/>
        <v>0.1670403571</v>
      </c>
      <c r="R10" s="40">
        <f t="shared" si="7"/>
        <v>0.175392375</v>
      </c>
      <c r="S10" s="40">
        <f t="shared" si="7"/>
        <v>0.1850389556</v>
      </c>
      <c r="T10" s="40">
        <f t="shared" si="7"/>
        <v>0.1961412929</v>
      </c>
      <c r="U10" s="41">
        <f t="shared" si="7"/>
        <v>0.2079097705</v>
      </c>
      <c r="V10" s="41">
        <f t="shared" si="7"/>
        <v>0.2203843567</v>
      </c>
      <c r="W10" s="41">
        <f t="shared" si="7"/>
        <v>0.2336074181</v>
      </c>
      <c r="X10" s="41">
        <f t="shared" si="7"/>
        <v>0.2476238632</v>
      </c>
      <c r="Y10" s="41">
        <f t="shared" si="7"/>
        <v>0.262481295</v>
      </c>
      <c r="Z10" s="41">
        <f t="shared" si="7"/>
        <v>0.2782301727</v>
      </c>
      <c r="AB10" s="42">
        <v>0.6423</v>
      </c>
      <c r="AC10" s="44">
        <v>0.0</v>
      </c>
      <c r="AD10" s="44">
        <v>0.0</v>
      </c>
      <c r="AE10" s="44">
        <v>0.849</v>
      </c>
      <c r="AF10" s="44">
        <v>0.151</v>
      </c>
      <c r="AG10" s="44">
        <v>0.0</v>
      </c>
      <c r="AH10" s="44">
        <v>0.0</v>
      </c>
      <c r="AI10" s="44">
        <v>0.0</v>
      </c>
      <c r="AJ10" s="45">
        <f t="shared" si="6"/>
        <v>1</v>
      </c>
      <c r="AK10" s="46"/>
      <c r="AL10" s="46"/>
      <c r="AM10" s="46"/>
      <c r="AN10" s="46"/>
      <c r="AO10" s="46"/>
      <c r="AP10" s="46"/>
    </row>
    <row r="11">
      <c r="A11" s="36" t="s">
        <v>28</v>
      </c>
      <c r="B11" s="37">
        <v>16.526315789</v>
      </c>
      <c r="C11" s="38">
        <v>17.022105263</v>
      </c>
      <c r="D11" s="38">
        <v>17.702989474</v>
      </c>
      <c r="E11" s="38">
        <v>18.588138947</v>
      </c>
      <c r="F11" s="38">
        <v>19.610486589</v>
      </c>
      <c r="G11" s="38">
        <v>20.787115785</v>
      </c>
      <c r="H11" s="38">
        <v>22.034342732</v>
      </c>
      <c r="I11" s="38">
        <v>23.356403296</v>
      </c>
      <c r="J11" s="38">
        <v>24.757787494</v>
      </c>
      <c r="K11" s="38">
        <v>26.243254743</v>
      </c>
      <c r="L11" s="38">
        <v>27.817850028</v>
      </c>
      <c r="M11" s="38">
        <v>29.486921029</v>
      </c>
      <c r="N11" s="39">
        <f>'CFF HOLs %'!F9</f>
        <v>0.02031831999</v>
      </c>
      <c r="O11" s="40">
        <f t="shared" ref="O11:Z11" si="8">B11*$N11</f>
        <v>0.3357869725</v>
      </c>
      <c r="P11" s="40">
        <f t="shared" si="8"/>
        <v>0.3458605816</v>
      </c>
      <c r="Q11" s="40">
        <f t="shared" si="8"/>
        <v>0.3596950049</v>
      </c>
      <c r="R11" s="40">
        <f t="shared" si="8"/>
        <v>0.3776797551</v>
      </c>
      <c r="S11" s="40">
        <f t="shared" si="8"/>
        <v>0.3984521417</v>
      </c>
      <c r="T11" s="40">
        <f t="shared" si="8"/>
        <v>0.4223592702</v>
      </c>
      <c r="U11" s="41">
        <f t="shared" si="8"/>
        <v>0.4477008264</v>
      </c>
      <c r="V11" s="41">
        <f t="shared" si="8"/>
        <v>0.474562876</v>
      </c>
      <c r="W11" s="41">
        <f t="shared" si="8"/>
        <v>0.5030366485</v>
      </c>
      <c r="X11" s="41">
        <f t="shared" si="8"/>
        <v>0.5332188474</v>
      </c>
      <c r="Y11" s="41">
        <f t="shared" si="8"/>
        <v>0.5652119783</v>
      </c>
      <c r="Z11" s="41">
        <f t="shared" si="8"/>
        <v>0.599124697</v>
      </c>
      <c r="AB11" s="42">
        <v>0.9409</v>
      </c>
      <c r="AC11" s="44">
        <v>0.0</v>
      </c>
      <c r="AD11" s="44">
        <v>0.0</v>
      </c>
      <c r="AE11" s="44">
        <v>0.849</v>
      </c>
      <c r="AF11" s="44">
        <v>0.151</v>
      </c>
      <c r="AG11" s="44">
        <v>0.0</v>
      </c>
      <c r="AH11" s="44">
        <v>0.0</v>
      </c>
      <c r="AI11" s="44">
        <v>0.0</v>
      </c>
      <c r="AJ11" s="45">
        <f t="shared" si="6"/>
        <v>1</v>
      </c>
      <c r="AK11" s="46"/>
      <c r="AL11" s="46"/>
      <c r="AM11" s="46"/>
      <c r="AN11" s="46"/>
      <c r="AO11" s="46"/>
      <c r="AP11" s="46"/>
    </row>
    <row r="12">
      <c r="A12" s="36" t="s">
        <v>29</v>
      </c>
      <c r="B12" s="37">
        <v>38.25</v>
      </c>
      <c r="C12" s="38">
        <v>39.3975</v>
      </c>
      <c r="D12" s="38">
        <v>40.9734</v>
      </c>
      <c r="E12" s="38">
        <v>43.02207</v>
      </c>
      <c r="F12" s="38">
        <v>45.38828385</v>
      </c>
      <c r="G12" s="38">
        <v>48.111580881</v>
      </c>
      <c r="H12" s="38">
        <v>50.998275734</v>
      </c>
      <c r="I12" s="38">
        <v>54.058172278</v>
      </c>
      <c r="J12" s="38">
        <v>57.301662615</v>
      </c>
      <c r="K12" s="38">
        <v>60.739762371</v>
      </c>
      <c r="L12" s="38">
        <v>64.384148114</v>
      </c>
      <c r="M12" s="38">
        <v>68.247197001</v>
      </c>
      <c r="N12" s="39">
        <v>0.0855</v>
      </c>
      <c r="O12" s="40">
        <f t="shared" ref="O12:Z12" si="9">B12*$N12</f>
        <v>3.270375</v>
      </c>
      <c r="P12" s="40">
        <f t="shared" si="9"/>
        <v>3.36848625</v>
      </c>
      <c r="Q12" s="40">
        <f t="shared" si="9"/>
        <v>3.5032257</v>
      </c>
      <c r="R12" s="40">
        <f t="shared" si="9"/>
        <v>3.678386985</v>
      </c>
      <c r="S12" s="40">
        <f t="shared" si="9"/>
        <v>3.880698269</v>
      </c>
      <c r="T12" s="40">
        <f t="shared" si="9"/>
        <v>4.113540165</v>
      </c>
      <c r="U12" s="41">
        <f t="shared" si="9"/>
        <v>4.360352575</v>
      </c>
      <c r="V12" s="41">
        <f t="shared" si="9"/>
        <v>4.62197373</v>
      </c>
      <c r="W12" s="41">
        <f t="shared" si="9"/>
        <v>4.899292154</v>
      </c>
      <c r="X12" s="41">
        <f t="shared" si="9"/>
        <v>5.193249683</v>
      </c>
      <c r="Y12" s="41">
        <f t="shared" si="9"/>
        <v>5.504844664</v>
      </c>
      <c r="Z12" s="41">
        <f t="shared" si="9"/>
        <v>5.835135344</v>
      </c>
      <c r="AB12" s="49">
        <v>0.8180137</v>
      </c>
      <c r="AC12" s="43">
        <v>0.0</v>
      </c>
      <c r="AD12" s="44">
        <v>0.0</v>
      </c>
      <c r="AE12" s="44">
        <v>0.0</v>
      </c>
      <c r="AF12" s="44">
        <v>0.0</v>
      </c>
      <c r="AG12" s="44">
        <v>1.0</v>
      </c>
      <c r="AH12" s="44">
        <v>0.0</v>
      </c>
      <c r="AI12" s="44">
        <v>0.0</v>
      </c>
      <c r="AJ12" s="45">
        <f t="shared" si="6"/>
        <v>1</v>
      </c>
      <c r="AK12" s="46"/>
      <c r="AL12" s="50"/>
      <c r="AM12" s="46"/>
      <c r="AN12" s="46"/>
      <c r="AO12" s="46"/>
      <c r="AP12" s="46"/>
    </row>
    <row r="13">
      <c r="A13" s="36" t="s">
        <v>30</v>
      </c>
      <c r="B13" s="38">
        <v>0.0</v>
      </c>
      <c r="C13" s="38">
        <v>0.0</v>
      </c>
      <c r="D13" s="38">
        <v>0.0</v>
      </c>
      <c r="E13" s="38">
        <v>0.0</v>
      </c>
      <c r="F13" s="38">
        <v>0.0</v>
      </c>
      <c r="G13" s="38">
        <v>0.0</v>
      </c>
      <c r="H13" s="38">
        <v>0.0</v>
      </c>
      <c r="I13" s="38">
        <v>0.0</v>
      </c>
      <c r="J13" s="38">
        <v>0.0</v>
      </c>
      <c r="K13" s="38">
        <v>0.0</v>
      </c>
      <c r="L13" s="38">
        <v>0.0</v>
      </c>
      <c r="M13" s="38">
        <v>0.0</v>
      </c>
      <c r="N13" s="39"/>
      <c r="O13" s="40"/>
      <c r="P13" s="40"/>
      <c r="Q13" s="40"/>
      <c r="R13" s="40"/>
      <c r="S13" s="40"/>
      <c r="T13" s="40"/>
      <c r="U13" s="41"/>
      <c r="V13" s="41"/>
      <c r="W13" s="41"/>
      <c r="X13" s="41"/>
      <c r="Y13" s="41"/>
      <c r="Z13" s="41"/>
      <c r="AB13" s="49"/>
      <c r="AC13" s="44"/>
      <c r="AD13" s="44"/>
      <c r="AE13" s="44"/>
      <c r="AF13" s="44"/>
      <c r="AG13" s="44"/>
      <c r="AH13" s="44"/>
      <c r="AI13" s="44"/>
      <c r="AJ13" s="46"/>
      <c r="AK13" s="46"/>
      <c r="AL13" s="46"/>
      <c r="AM13" s="46"/>
      <c r="AN13" s="46"/>
      <c r="AO13" s="46"/>
      <c r="AP13" s="46"/>
    </row>
    <row r="14">
      <c r="A14" s="37" t="s">
        <v>31</v>
      </c>
      <c r="B14" s="37">
        <v>19.933920705</v>
      </c>
      <c r="C14" s="38">
        <v>20.531938326</v>
      </c>
      <c r="D14" s="38">
        <v>21.353215859</v>
      </c>
      <c r="E14" s="38">
        <v>22.420876652</v>
      </c>
      <c r="F14" s="38">
        <v>23.654024868</v>
      </c>
      <c r="G14" s="38">
        <v>25.07326636</v>
      </c>
      <c r="H14" s="38">
        <v>26.577662342</v>
      </c>
      <c r="I14" s="38">
        <v>28.172322082</v>
      </c>
      <c r="J14" s="38">
        <v>29.862661407</v>
      </c>
      <c r="K14" s="38">
        <v>31.654421091</v>
      </c>
      <c r="L14" s="38">
        <v>33.553686357</v>
      </c>
      <c r="M14" s="38">
        <v>35.566907538</v>
      </c>
      <c r="N14" s="39">
        <v>0.06</v>
      </c>
      <c r="O14" s="40">
        <f t="shared" ref="O14:Z14" si="10">$N14*B14</f>
        <v>1.196035242</v>
      </c>
      <c r="P14" s="40">
        <f t="shared" si="10"/>
        <v>1.2319163</v>
      </c>
      <c r="Q14" s="40">
        <f t="shared" si="10"/>
        <v>1.281192952</v>
      </c>
      <c r="R14" s="40">
        <f t="shared" si="10"/>
        <v>1.345252599</v>
      </c>
      <c r="S14" s="40">
        <f t="shared" si="10"/>
        <v>1.419241492</v>
      </c>
      <c r="T14" s="40">
        <f t="shared" si="10"/>
        <v>1.504395982</v>
      </c>
      <c r="U14" s="51">
        <f t="shared" si="10"/>
        <v>1.594659741</v>
      </c>
      <c r="V14" s="51">
        <f t="shared" si="10"/>
        <v>1.690339325</v>
      </c>
      <c r="W14" s="51">
        <f t="shared" si="10"/>
        <v>1.791759684</v>
      </c>
      <c r="X14" s="51">
        <f t="shared" si="10"/>
        <v>1.899265265</v>
      </c>
      <c r="Y14" s="51">
        <f t="shared" si="10"/>
        <v>2.013221181</v>
      </c>
      <c r="Z14" s="51">
        <f t="shared" si="10"/>
        <v>2.134014452</v>
      </c>
      <c r="AA14" s="38"/>
      <c r="AB14" s="42">
        <v>0.88</v>
      </c>
      <c r="AC14" s="52">
        <v>1.0</v>
      </c>
      <c r="AD14" s="52">
        <v>0.0</v>
      </c>
      <c r="AE14" s="52">
        <v>0.0</v>
      </c>
      <c r="AF14" s="52">
        <v>0.0</v>
      </c>
      <c r="AG14" s="52">
        <v>0.0</v>
      </c>
      <c r="AH14" s="52">
        <v>0.0</v>
      </c>
      <c r="AI14" s="52">
        <v>0.0</v>
      </c>
      <c r="AJ14" s="45">
        <f t="shared" ref="AJ14:AJ18" si="12">SUM(AC14:AI14)</f>
        <v>1</v>
      </c>
      <c r="AK14" s="38"/>
      <c r="AL14" s="38"/>
      <c r="AM14" s="38"/>
      <c r="AN14" s="38"/>
      <c r="AO14" s="38"/>
      <c r="AP14" s="38"/>
    </row>
    <row r="15">
      <c r="A15" s="37" t="s">
        <v>32</v>
      </c>
      <c r="B15" s="37">
        <v>210.0</v>
      </c>
      <c r="C15" s="38">
        <v>213.15</v>
      </c>
      <c r="D15" s="38">
        <v>216.34725</v>
      </c>
      <c r="E15" s="38">
        <v>219.59245875</v>
      </c>
      <c r="F15" s="38">
        <v>222.886345631</v>
      </c>
      <c r="G15" s="38">
        <v>226.229640816</v>
      </c>
      <c r="H15" s="38">
        <v>229.623085428</v>
      </c>
      <c r="I15" s="38">
        <v>233.067431709</v>
      </c>
      <c r="J15" s="38">
        <v>236.563443185</v>
      </c>
      <c r="K15" s="38">
        <v>240.111894833</v>
      </c>
      <c r="L15" s="38">
        <v>243.713573255</v>
      </c>
      <c r="M15" s="38">
        <v>247.369276854</v>
      </c>
      <c r="N15" s="39">
        <v>0.1</v>
      </c>
      <c r="O15" s="40">
        <f t="shared" ref="O15:Z15" si="11">$N15*B15</f>
        <v>21</v>
      </c>
      <c r="P15" s="40">
        <f t="shared" si="11"/>
        <v>21.315</v>
      </c>
      <c r="Q15" s="40">
        <f t="shared" si="11"/>
        <v>21.634725</v>
      </c>
      <c r="R15" s="40">
        <f t="shared" si="11"/>
        <v>21.95924588</v>
      </c>
      <c r="S15" s="40">
        <f t="shared" si="11"/>
        <v>22.28863456</v>
      </c>
      <c r="T15" s="40">
        <f t="shared" si="11"/>
        <v>22.62296408</v>
      </c>
      <c r="U15" s="51">
        <f t="shared" si="11"/>
        <v>22.96230854</v>
      </c>
      <c r="V15" s="51">
        <f t="shared" si="11"/>
        <v>23.30674317</v>
      </c>
      <c r="W15" s="51">
        <f t="shared" si="11"/>
        <v>23.65634432</v>
      </c>
      <c r="X15" s="51">
        <f t="shared" si="11"/>
        <v>24.01118948</v>
      </c>
      <c r="Y15" s="51">
        <f t="shared" si="11"/>
        <v>24.37135733</v>
      </c>
      <c r="Z15" s="51">
        <f t="shared" si="11"/>
        <v>24.73692769</v>
      </c>
      <c r="AA15" s="38"/>
      <c r="AB15" s="49">
        <v>0.9342656666666667</v>
      </c>
      <c r="AC15" s="52">
        <v>0.0</v>
      </c>
      <c r="AD15" s="52">
        <v>0.0</v>
      </c>
      <c r="AE15" s="52">
        <v>0.75</v>
      </c>
      <c r="AF15" s="52">
        <v>0.17</v>
      </c>
      <c r="AG15" s="52">
        <v>0.08</v>
      </c>
      <c r="AH15" s="52">
        <v>0.0</v>
      </c>
      <c r="AI15" s="52">
        <v>0.0</v>
      </c>
      <c r="AJ15" s="45">
        <f t="shared" si="12"/>
        <v>1</v>
      </c>
      <c r="AK15" s="38"/>
      <c r="AL15" s="38"/>
      <c r="AM15" s="38"/>
      <c r="AN15" s="38"/>
      <c r="AO15" s="38"/>
      <c r="AP15" s="38"/>
    </row>
    <row r="16">
      <c r="A16" s="37" t="s">
        <v>33</v>
      </c>
      <c r="B16" s="37">
        <v>7884.0</v>
      </c>
      <c r="C16" s="38">
        <v>0.0</v>
      </c>
      <c r="D16" s="38">
        <v>0.0</v>
      </c>
      <c r="E16" s="38">
        <v>0.0</v>
      </c>
      <c r="F16" s="38">
        <v>0.0</v>
      </c>
      <c r="G16" s="38">
        <v>0.0</v>
      </c>
      <c r="H16" s="38">
        <v>0.0</v>
      </c>
      <c r="I16" s="38">
        <v>0.0</v>
      </c>
      <c r="J16" s="38">
        <v>0.0</v>
      </c>
      <c r="K16" s="38">
        <v>0.0</v>
      </c>
      <c r="L16" s="38">
        <v>0.0</v>
      </c>
      <c r="M16" s="38">
        <v>0.0</v>
      </c>
      <c r="N16" s="39">
        <v>1.0</v>
      </c>
      <c r="O16" s="53">
        <v>7.884</v>
      </c>
      <c r="P16" s="38">
        <v>0.0</v>
      </c>
      <c r="Q16" s="38">
        <v>0.0</v>
      </c>
      <c r="R16" s="38">
        <v>0.0</v>
      </c>
      <c r="S16" s="38">
        <v>0.0</v>
      </c>
      <c r="T16" s="38">
        <v>0.0</v>
      </c>
      <c r="U16" s="51">
        <v>0.0</v>
      </c>
      <c r="V16" s="51">
        <f t="shared" ref="V16:Z16" si="13">U16</f>
        <v>0</v>
      </c>
      <c r="W16" s="51">
        <f t="shared" si="13"/>
        <v>0</v>
      </c>
      <c r="X16" s="51">
        <f t="shared" si="13"/>
        <v>0</v>
      </c>
      <c r="Y16" s="51">
        <f t="shared" si="13"/>
        <v>0</v>
      </c>
      <c r="Z16" s="51">
        <f t="shared" si="13"/>
        <v>0</v>
      </c>
      <c r="AA16" s="38"/>
      <c r="AB16" s="49">
        <v>1.0</v>
      </c>
      <c r="AC16" s="52">
        <v>0.0</v>
      </c>
      <c r="AD16" s="52">
        <v>0.07</v>
      </c>
      <c r="AE16" s="52">
        <v>0.77</v>
      </c>
      <c r="AF16" s="52">
        <v>0.14</v>
      </c>
      <c r="AG16" s="52">
        <v>0.02</v>
      </c>
      <c r="AH16" s="52">
        <v>0.0</v>
      </c>
      <c r="AI16" s="52">
        <v>0.0</v>
      </c>
      <c r="AJ16" s="45">
        <f t="shared" si="12"/>
        <v>1</v>
      </c>
      <c r="AK16" s="38"/>
      <c r="AL16" s="38"/>
      <c r="AM16" s="38"/>
      <c r="AN16" s="38"/>
      <c r="AO16" s="38"/>
      <c r="AP16" s="38"/>
    </row>
    <row r="17">
      <c r="A17" s="37" t="s">
        <v>34</v>
      </c>
      <c r="B17" s="37">
        <v>5.406504065</v>
      </c>
      <c r="C17" s="38">
        <v>5.487601626</v>
      </c>
      <c r="D17" s="38">
        <v>5.56991565</v>
      </c>
      <c r="E17" s="38">
        <v>5.653464385</v>
      </c>
      <c r="F17" s="38">
        <v>5.738266351</v>
      </c>
      <c r="G17" s="38">
        <v>5.824340346</v>
      </c>
      <c r="H17" s="38">
        <v>5.911705451</v>
      </c>
      <c r="I17" s="38">
        <v>6.000381033</v>
      </c>
      <c r="J17" s="38">
        <v>6.090386749</v>
      </c>
      <c r="K17" s="38">
        <v>6.18174255</v>
      </c>
      <c r="L17" s="38">
        <v>6.274468688</v>
      </c>
      <c r="M17" s="38">
        <v>6.368585718</v>
      </c>
      <c r="N17" s="39">
        <f>N14</f>
        <v>0.06</v>
      </c>
      <c r="O17" s="53">
        <f t="shared" ref="O17:Z17" si="14">B17*$N17</f>
        <v>0.3243902439</v>
      </c>
      <c r="P17" s="40">
        <f t="shared" si="14"/>
        <v>0.3292560976</v>
      </c>
      <c r="Q17" s="40">
        <f t="shared" si="14"/>
        <v>0.334194939</v>
      </c>
      <c r="R17" s="40">
        <f t="shared" si="14"/>
        <v>0.3392078631</v>
      </c>
      <c r="S17" s="40">
        <f t="shared" si="14"/>
        <v>0.3442959811</v>
      </c>
      <c r="T17" s="40">
        <f t="shared" si="14"/>
        <v>0.3494604208</v>
      </c>
      <c r="U17" s="51">
        <f t="shared" si="14"/>
        <v>0.3547023271</v>
      </c>
      <c r="V17" s="51">
        <f t="shared" si="14"/>
        <v>0.360022862</v>
      </c>
      <c r="W17" s="51">
        <f t="shared" si="14"/>
        <v>0.3654232049</v>
      </c>
      <c r="X17" s="51">
        <f t="shared" si="14"/>
        <v>0.370904553</v>
      </c>
      <c r="Y17" s="51">
        <f t="shared" si="14"/>
        <v>0.3764681213</v>
      </c>
      <c r="Z17" s="51">
        <f t="shared" si="14"/>
        <v>0.3821151431</v>
      </c>
      <c r="AA17" s="38"/>
      <c r="AB17" s="49">
        <v>1.0</v>
      </c>
      <c r="AC17" s="52">
        <v>1.0</v>
      </c>
      <c r="AD17" s="52">
        <v>0.0</v>
      </c>
      <c r="AE17" s="52">
        <v>0.0</v>
      </c>
      <c r="AF17" s="52">
        <v>0.0</v>
      </c>
      <c r="AG17" s="52">
        <v>0.0</v>
      </c>
      <c r="AH17" s="52">
        <v>0.0</v>
      </c>
      <c r="AI17" s="52">
        <v>0.0</v>
      </c>
      <c r="AJ17" s="45">
        <f t="shared" si="12"/>
        <v>1</v>
      </c>
      <c r="AK17" s="38"/>
      <c r="AL17" s="38"/>
      <c r="AM17" s="38"/>
      <c r="AN17" s="38"/>
      <c r="AO17" s="38"/>
      <c r="AP17" s="38"/>
    </row>
    <row r="18">
      <c r="A18" s="37" t="s">
        <v>35</v>
      </c>
      <c r="B18" s="37">
        <v>329.138386599</v>
      </c>
      <c r="C18" s="38">
        <v>339.012538197</v>
      </c>
      <c r="D18" s="38">
        <v>349.182914343</v>
      </c>
      <c r="E18" s="38">
        <v>359.658401773</v>
      </c>
      <c r="F18" s="38">
        <v>370.448153827</v>
      </c>
      <c r="G18" s="38">
        <v>381.561598441</v>
      </c>
      <c r="H18" s="38">
        <v>393.008446395</v>
      </c>
      <c r="I18" s="38">
        <v>404.798699786</v>
      </c>
      <c r="J18" s="38">
        <v>416.94266078</v>
      </c>
      <c r="K18" s="38">
        <v>429.450940603</v>
      </c>
      <c r="L18" s="38">
        <v>442.334468822</v>
      </c>
      <c r="M18" s="38">
        <v>455.604502886</v>
      </c>
      <c r="N18" s="54">
        <f>N17</f>
        <v>0.06</v>
      </c>
      <c r="O18" s="53">
        <f t="shared" ref="O18:Z18" si="15">B18*$N18</f>
        <v>19.7483032</v>
      </c>
      <c r="P18" s="40">
        <f t="shared" si="15"/>
        <v>20.34075229</v>
      </c>
      <c r="Q18" s="40">
        <f t="shared" si="15"/>
        <v>20.95097486</v>
      </c>
      <c r="R18" s="40">
        <f t="shared" si="15"/>
        <v>21.57950411</v>
      </c>
      <c r="S18" s="40">
        <f t="shared" si="15"/>
        <v>22.22688923</v>
      </c>
      <c r="T18" s="40">
        <f t="shared" si="15"/>
        <v>22.89369591</v>
      </c>
      <c r="U18" s="51">
        <f t="shared" si="15"/>
        <v>23.58050678</v>
      </c>
      <c r="V18" s="51">
        <f t="shared" si="15"/>
        <v>24.28792199</v>
      </c>
      <c r="W18" s="51">
        <f t="shared" si="15"/>
        <v>25.01655965</v>
      </c>
      <c r="X18" s="51">
        <f t="shared" si="15"/>
        <v>25.76705644</v>
      </c>
      <c r="Y18" s="51">
        <f t="shared" si="15"/>
        <v>26.54006813</v>
      </c>
      <c r="Z18" s="51">
        <f t="shared" si="15"/>
        <v>27.33627017</v>
      </c>
      <c r="AA18" s="38"/>
      <c r="AB18" s="49">
        <v>0.924597</v>
      </c>
      <c r="AC18" s="52">
        <v>1.0</v>
      </c>
      <c r="AD18" s="52">
        <v>0.0</v>
      </c>
      <c r="AE18" s="52">
        <v>0.0</v>
      </c>
      <c r="AF18" s="52">
        <v>0.0</v>
      </c>
      <c r="AG18" s="52">
        <v>0.0</v>
      </c>
      <c r="AH18" s="52">
        <v>0.0</v>
      </c>
      <c r="AI18" s="52">
        <v>0.0</v>
      </c>
      <c r="AJ18" s="45">
        <f t="shared" si="12"/>
        <v>1</v>
      </c>
      <c r="AK18" s="38"/>
      <c r="AL18" s="38"/>
      <c r="AM18" s="38"/>
      <c r="AN18" s="38"/>
      <c r="AO18" s="38"/>
      <c r="AP18" s="38"/>
    </row>
    <row r="19">
      <c r="A19" s="55" t="s">
        <v>36</v>
      </c>
      <c r="B19" s="56">
        <f t="shared" ref="B19:G19" si="16">SUM(B8:B18)</f>
        <v>8858.049436</v>
      </c>
      <c r="C19" s="57">
        <f t="shared" si="16"/>
        <v>1000.039821</v>
      </c>
      <c r="D19" s="57">
        <f t="shared" si="16"/>
        <v>1031.185349</v>
      </c>
      <c r="E19" s="57">
        <f t="shared" si="16"/>
        <v>1067.993857</v>
      </c>
      <c r="F19" s="57">
        <f t="shared" si="16"/>
        <v>1108.732222</v>
      </c>
      <c r="G19" s="57">
        <f t="shared" si="16"/>
        <v>1153.854604</v>
      </c>
      <c r="H19" s="58">
        <f t="shared" ref="H19:M19" si="17">SUM(H8:H17)</f>
        <v>808.1881562</v>
      </c>
      <c r="I19" s="58">
        <f t="shared" si="17"/>
        <v>846.08038</v>
      </c>
      <c r="J19" s="58">
        <f t="shared" si="17"/>
        <v>886.0871513</v>
      </c>
      <c r="K19" s="58">
        <f t="shared" si="17"/>
        <v>928.332958</v>
      </c>
      <c r="L19" s="58">
        <f t="shared" si="17"/>
        <v>972.9497218</v>
      </c>
      <c r="M19" s="58">
        <f t="shared" si="17"/>
        <v>1020.077243</v>
      </c>
      <c r="N19" s="59"/>
      <c r="O19" s="60">
        <f t="shared" ref="O19:Z19" si="18">SUM(O8:O18)</f>
        <v>78.5325613</v>
      </c>
      <c r="P19" s="60">
        <f t="shared" si="18"/>
        <v>72.44815229</v>
      </c>
      <c r="Q19" s="60">
        <f t="shared" si="18"/>
        <v>74.60156445</v>
      </c>
      <c r="R19" s="60">
        <f t="shared" si="18"/>
        <v>77.14371098</v>
      </c>
      <c r="S19" s="60">
        <f t="shared" si="18"/>
        <v>79.95518933</v>
      </c>
      <c r="T19" s="60">
        <f t="shared" si="18"/>
        <v>83.06721214</v>
      </c>
      <c r="U19" s="61">
        <f t="shared" si="18"/>
        <v>86.33067489</v>
      </c>
      <c r="V19" s="61">
        <f t="shared" si="18"/>
        <v>89.75383469</v>
      </c>
      <c r="W19" s="61">
        <f t="shared" si="18"/>
        <v>93.34542264</v>
      </c>
      <c r="X19" s="61">
        <f t="shared" si="18"/>
        <v>97.11467167</v>
      </c>
      <c r="Y19" s="61">
        <f t="shared" si="18"/>
        <v>101.071346</v>
      </c>
      <c r="Z19" s="61">
        <f t="shared" si="18"/>
        <v>105.2257726</v>
      </c>
      <c r="AA19" s="62"/>
      <c r="AB19" s="49"/>
      <c r="AC19" s="63"/>
      <c r="AD19" s="63"/>
      <c r="AE19" s="63"/>
      <c r="AF19" s="63"/>
      <c r="AG19" s="63"/>
      <c r="AH19" s="63"/>
      <c r="AI19" s="63"/>
      <c r="AJ19" s="57"/>
      <c r="AK19" s="57"/>
      <c r="AL19" s="57"/>
      <c r="AM19" s="57"/>
      <c r="AN19" s="57"/>
      <c r="AO19" s="57"/>
      <c r="AP19" s="57"/>
    </row>
    <row r="20">
      <c r="A20" s="64" t="s">
        <v>37</v>
      </c>
      <c r="B20" s="37">
        <v>17.23809524</v>
      </c>
      <c r="C20" s="38">
        <v>17.7552381</v>
      </c>
      <c r="D20" s="38">
        <v>18.46544762</v>
      </c>
      <c r="E20" s="38">
        <v>19.38872</v>
      </c>
      <c r="F20" s="38">
        <v>20.4550996</v>
      </c>
      <c r="G20" s="38">
        <v>21.68240558</v>
      </c>
      <c r="H20" s="38">
        <v>22.98334991</v>
      </c>
      <c r="I20" s="38">
        <v>24.36235091</v>
      </c>
      <c r="J20" s="38">
        <v>25.82409196</v>
      </c>
      <c r="K20" s="38">
        <v>27.37353748</v>
      </c>
      <c r="L20" s="38">
        <v>29.01594973</v>
      </c>
      <c r="M20" s="38">
        <v>30.75690671</v>
      </c>
      <c r="N20" s="39">
        <f>'CFF HOLs %'!F14</f>
        <v>0.1157680945</v>
      </c>
      <c r="O20" s="40">
        <f t="shared" ref="O20:Z20" si="19">B20*$N20</f>
        <v>1.995621439</v>
      </c>
      <c r="P20" s="40">
        <f t="shared" si="19"/>
        <v>2.055490082</v>
      </c>
      <c r="Q20" s="40">
        <f t="shared" si="19"/>
        <v>2.137709685</v>
      </c>
      <c r="R20" s="40">
        <f t="shared" si="19"/>
        <v>2.244595169</v>
      </c>
      <c r="S20" s="40">
        <f t="shared" si="19"/>
        <v>2.368047903</v>
      </c>
      <c r="T20" s="40">
        <f t="shared" si="19"/>
        <v>2.510130778</v>
      </c>
      <c r="U20" s="41">
        <f t="shared" si="19"/>
        <v>2.660738624</v>
      </c>
      <c r="V20" s="41">
        <f t="shared" si="19"/>
        <v>2.820382942</v>
      </c>
      <c r="W20" s="41">
        <f t="shared" si="19"/>
        <v>2.989605918</v>
      </c>
      <c r="X20" s="41">
        <f t="shared" si="19"/>
        <v>3.168982274</v>
      </c>
      <c r="Y20" s="41">
        <f t="shared" si="19"/>
        <v>3.35912121</v>
      </c>
      <c r="Z20" s="41">
        <f t="shared" si="19"/>
        <v>3.560668482</v>
      </c>
      <c r="AB20" s="42">
        <v>0.9983872498</v>
      </c>
      <c r="AC20" s="43">
        <v>1.0</v>
      </c>
      <c r="AD20" s="44">
        <v>0.0</v>
      </c>
      <c r="AE20" s="44">
        <v>0.0</v>
      </c>
      <c r="AF20" s="44">
        <v>0.0</v>
      </c>
      <c r="AG20" s="44">
        <v>0.0</v>
      </c>
      <c r="AH20" s="44">
        <v>0.0</v>
      </c>
      <c r="AI20" s="44">
        <v>0.0</v>
      </c>
      <c r="AJ20" s="45">
        <f>SUM(AC20:AI20)</f>
        <v>1</v>
      </c>
      <c r="AK20" s="46"/>
      <c r="AL20" s="46"/>
      <c r="AM20" s="46"/>
      <c r="AN20" s="46"/>
      <c r="AO20" s="46"/>
      <c r="AP20" s="46"/>
    </row>
    <row r="21">
      <c r="A21" s="65" t="s">
        <v>38</v>
      </c>
      <c r="B21" s="37">
        <v>18.0</v>
      </c>
      <c r="C21" s="38">
        <v>18.0</v>
      </c>
      <c r="D21" s="38">
        <v>18.0</v>
      </c>
      <c r="E21" s="38">
        <v>18.0</v>
      </c>
      <c r="F21" s="38">
        <v>18.0</v>
      </c>
      <c r="G21" s="38">
        <v>18.0</v>
      </c>
      <c r="H21" s="38">
        <v>18.0</v>
      </c>
      <c r="I21" s="38">
        <v>18.0</v>
      </c>
      <c r="J21" s="38">
        <v>18.0</v>
      </c>
      <c r="K21" s="38">
        <v>18.0</v>
      </c>
      <c r="L21" s="38">
        <v>18.0</v>
      </c>
      <c r="M21" s="38">
        <v>18.0</v>
      </c>
      <c r="N21" s="39">
        <v>0.0</v>
      </c>
      <c r="O21" s="40">
        <f t="shared" ref="O21:Z21" si="20">B21*$N21</f>
        <v>0</v>
      </c>
      <c r="P21" s="40">
        <f t="shared" si="20"/>
        <v>0</v>
      </c>
      <c r="Q21" s="40">
        <f t="shared" si="20"/>
        <v>0</v>
      </c>
      <c r="R21" s="40">
        <f t="shared" si="20"/>
        <v>0</v>
      </c>
      <c r="S21" s="40">
        <f t="shared" si="20"/>
        <v>0</v>
      </c>
      <c r="T21" s="40">
        <f t="shared" si="20"/>
        <v>0</v>
      </c>
      <c r="U21" s="41">
        <f t="shared" si="20"/>
        <v>0</v>
      </c>
      <c r="V21" s="41">
        <f t="shared" si="20"/>
        <v>0</v>
      </c>
      <c r="W21" s="41">
        <f t="shared" si="20"/>
        <v>0</v>
      </c>
      <c r="X21" s="41">
        <f t="shared" si="20"/>
        <v>0</v>
      </c>
      <c r="Y21" s="41">
        <f t="shared" si="20"/>
        <v>0</v>
      </c>
      <c r="Z21" s="41">
        <f t="shared" si="20"/>
        <v>0</v>
      </c>
      <c r="AB21" s="49" t="s">
        <v>39</v>
      </c>
      <c r="AC21" s="44"/>
      <c r="AD21" s="44"/>
      <c r="AE21" s="44"/>
      <c r="AF21" s="44"/>
      <c r="AG21" s="44"/>
      <c r="AH21" s="44"/>
      <c r="AI21" s="44"/>
      <c r="AJ21" s="46"/>
      <c r="AK21" s="46"/>
      <c r="AL21" s="46"/>
      <c r="AM21" s="46"/>
      <c r="AN21" s="46"/>
      <c r="AO21" s="46"/>
      <c r="AP21" s="46"/>
    </row>
    <row r="22">
      <c r="A22" s="65" t="s">
        <v>40</v>
      </c>
      <c r="B22" s="56">
        <f t="shared" ref="B22:M22" si="21">SUM(B20:B21)</f>
        <v>35.23809524</v>
      </c>
      <c r="C22" s="57">
        <f t="shared" si="21"/>
        <v>35.7552381</v>
      </c>
      <c r="D22" s="57">
        <f t="shared" si="21"/>
        <v>36.46544762</v>
      </c>
      <c r="E22" s="57">
        <f t="shared" si="21"/>
        <v>37.38872</v>
      </c>
      <c r="F22" s="57">
        <f t="shared" si="21"/>
        <v>38.4550996</v>
      </c>
      <c r="G22" s="57">
        <f t="shared" si="21"/>
        <v>39.68240558</v>
      </c>
      <c r="H22" s="66">
        <f t="shared" si="21"/>
        <v>40.98334991</v>
      </c>
      <c r="I22" s="66">
        <f t="shared" si="21"/>
        <v>42.36235091</v>
      </c>
      <c r="J22" s="66">
        <f t="shared" si="21"/>
        <v>43.82409196</v>
      </c>
      <c r="K22" s="66">
        <f t="shared" si="21"/>
        <v>45.37353748</v>
      </c>
      <c r="L22" s="66">
        <f t="shared" si="21"/>
        <v>47.01594973</v>
      </c>
      <c r="M22" s="66">
        <f t="shared" si="21"/>
        <v>48.75690671</v>
      </c>
      <c r="N22" s="67"/>
      <c r="O22" s="60">
        <f t="shared" ref="O22:Z22" si="22">SUM(O20:O21)</f>
        <v>1.995621439</v>
      </c>
      <c r="P22" s="60">
        <f t="shared" si="22"/>
        <v>2.055490082</v>
      </c>
      <c r="Q22" s="60">
        <f t="shared" si="22"/>
        <v>2.137709685</v>
      </c>
      <c r="R22" s="60">
        <f t="shared" si="22"/>
        <v>2.244595169</v>
      </c>
      <c r="S22" s="60">
        <f t="shared" si="22"/>
        <v>2.368047903</v>
      </c>
      <c r="T22" s="60">
        <f t="shared" si="22"/>
        <v>2.510130778</v>
      </c>
      <c r="U22" s="68">
        <f t="shared" si="22"/>
        <v>2.660738624</v>
      </c>
      <c r="V22" s="68">
        <f t="shared" si="22"/>
        <v>2.820382942</v>
      </c>
      <c r="W22" s="68">
        <f t="shared" si="22"/>
        <v>2.989605918</v>
      </c>
      <c r="X22" s="68">
        <f t="shared" si="22"/>
        <v>3.168982274</v>
      </c>
      <c r="Y22" s="68">
        <f t="shared" si="22"/>
        <v>3.35912121</v>
      </c>
      <c r="Z22" s="68">
        <f t="shared" si="22"/>
        <v>3.560668482</v>
      </c>
      <c r="AB22" s="49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</row>
    <row r="23">
      <c r="A23" s="69" t="s">
        <v>41</v>
      </c>
      <c r="B23" s="56">
        <f t="shared" ref="B23:M23" si="23">B22+B19</f>
        <v>8893.287531</v>
      </c>
      <c r="C23" s="57">
        <f t="shared" si="23"/>
        <v>1035.795059</v>
      </c>
      <c r="D23" s="57">
        <f t="shared" si="23"/>
        <v>1067.650796</v>
      </c>
      <c r="E23" s="57">
        <f t="shared" si="23"/>
        <v>1105.382577</v>
      </c>
      <c r="F23" s="57">
        <f t="shared" si="23"/>
        <v>1147.187322</v>
      </c>
      <c r="G23" s="57">
        <f t="shared" si="23"/>
        <v>1193.537009</v>
      </c>
      <c r="H23" s="58">
        <f t="shared" si="23"/>
        <v>849.1715062</v>
      </c>
      <c r="I23" s="58">
        <f t="shared" si="23"/>
        <v>888.4427309</v>
      </c>
      <c r="J23" s="58">
        <f t="shared" si="23"/>
        <v>929.9112432</v>
      </c>
      <c r="K23" s="58">
        <f t="shared" si="23"/>
        <v>973.7064955</v>
      </c>
      <c r="L23" s="58">
        <f t="shared" si="23"/>
        <v>1019.965672</v>
      </c>
      <c r="M23" s="58">
        <f t="shared" si="23"/>
        <v>1068.83415</v>
      </c>
      <c r="N23" s="70"/>
      <c r="O23" s="60">
        <f t="shared" ref="O23:Z23" si="24">O22+O19</f>
        <v>80.52818274</v>
      </c>
      <c r="P23" s="60">
        <f t="shared" si="24"/>
        <v>74.50364237</v>
      </c>
      <c r="Q23" s="60">
        <f t="shared" si="24"/>
        <v>76.73927414</v>
      </c>
      <c r="R23" s="60">
        <f t="shared" si="24"/>
        <v>79.38830615</v>
      </c>
      <c r="S23" s="60">
        <f t="shared" si="24"/>
        <v>82.32323723</v>
      </c>
      <c r="T23" s="60">
        <f t="shared" si="24"/>
        <v>85.57734292</v>
      </c>
      <c r="U23" s="68">
        <f t="shared" si="24"/>
        <v>88.99141351</v>
      </c>
      <c r="V23" s="68">
        <f t="shared" si="24"/>
        <v>92.57421763</v>
      </c>
      <c r="W23" s="68">
        <f t="shared" si="24"/>
        <v>96.33502856</v>
      </c>
      <c r="X23" s="68">
        <f t="shared" si="24"/>
        <v>100.2836539</v>
      </c>
      <c r="Y23" s="68">
        <f t="shared" si="24"/>
        <v>104.4304673</v>
      </c>
      <c r="Z23" s="68">
        <f t="shared" si="24"/>
        <v>108.7864411</v>
      </c>
      <c r="AA23" s="62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</row>
    <row r="24">
      <c r="A24" s="12"/>
      <c r="B24" s="7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U24" s="72"/>
      <c r="V24" s="72"/>
      <c r="W24" s="72"/>
      <c r="X24" s="72"/>
      <c r="Y24" s="72"/>
      <c r="Z24" s="72"/>
    </row>
    <row r="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B27" s="73" t="s">
        <v>42</v>
      </c>
      <c r="AC27" s="74" t="s">
        <v>17</v>
      </c>
      <c r="AD27" s="74" t="s">
        <v>18</v>
      </c>
      <c r="AE27" s="74" t="s">
        <v>19</v>
      </c>
      <c r="AF27" s="74" t="s">
        <v>20</v>
      </c>
      <c r="AG27" s="74" t="s">
        <v>21</v>
      </c>
      <c r="AH27" s="74" t="s">
        <v>22</v>
      </c>
      <c r="AI27" s="74" t="s">
        <v>23</v>
      </c>
      <c r="AJ27" s="74" t="s">
        <v>24</v>
      </c>
    </row>
    <row r="28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B29" s="75">
        <f t="shared" ref="AB29:AJ29" si="25">AB8</f>
        <v>0.924597</v>
      </c>
      <c r="AC29" s="75">
        <f t="shared" si="25"/>
        <v>0</v>
      </c>
      <c r="AD29" s="76">
        <f t="shared" si="25"/>
        <v>0.22</v>
      </c>
      <c r="AE29" s="76">
        <f t="shared" si="25"/>
        <v>0.65</v>
      </c>
      <c r="AF29" s="76">
        <f t="shared" si="25"/>
        <v>0.11</v>
      </c>
      <c r="AG29" s="76">
        <f t="shared" si="25"/>
        <v>0.02</v>
      </c>
      <c r="AH29" s="76">
        <f t="shared" si="25"/>
        <v>0</v>
      </c>
      <c r="AI29" s="76">
        <f t="shared" si="25"/>
        <v>0</v>
      </c>
      <c r="AJ29" s="77">
        <f t="shared" si="25"/>
        <v>1</v>
      </c>
    </row>
    <row r="30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B30" s="75">
        <f t="shared" ref="AB30:AJ30" si="26">AB9</f>
        <v>0.9373</v>
      </c>
      <c r="AC30" s="76">
        <f t="shared" si="26"/>
        <v>0</v>
      </c>
      <c r="AD30" s="76">
        <f t="shared" si="26"/>
        <v>0.9</v>
      </c>
      <c r="AE30" s="76">
        <f t="shared" si="26"/>
        <v>0.07</v>
      </c>
      <c r="AF30" s="76">
        <f t="shared" si="26"/>
        <v>0.03</v>
      </c>
      <c r="AG30" s="76">
        <f t="shared" si="26"/>
        <v>0</v>
      </c>
      <c r="AH30" s="76">
        <f t="shared" si="26"/>
        <v>0</v>
      </c>
      <c r="AI30" s="76">
        <f t="shared" si="26"/>
        <v>0</v>
      </c>
      <c r="AJ30" s="77">
        <f t="shared" si="26"/>
        <v>1</v>
      </c>
    </row>
    <row r="3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B31" s="75">
        <f t="shared" ref="AB31:AJ31" si="27">AB10</f>
        <v>0.6423</v>
      </c>
      <c r="AC31" s="76">
        <f t="shared" si="27"/>
        <v>0</v>
      </c>
      <c r="AD31" s="76">
        <f t="shared" si="27"/>
        <v>0</v>
      </c>
      <c r="AE31" s="76">
        <f t="shared" si="27"/>
        <v>0.849</v>
      </c>
      <c r="AF31" s="76">
        <f t="shared" si="27"/>
        <v>0.151</v>
      </c>
      <c r="AG31" s="76">
        <f t="shared" si="27"/>
        <v>0</v>
      </c>
      <c r="AH31" s="76">
        <f t="shared" si="27"/>
        <v>0</v>
      </c>
      <c r="AI31" s="76">
        <f t="shared" si="27"/>
        <v>0</v>
      </c>
      <c r="AJ31" s="77">
        <f t="shared" si="27"/>
        <v>1</v>
      </c>
    </row>
    <row r="32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B32" s="75">
        <f t="shared" ref="AB32:AJ32" si="28">AB11</f>
        <v>0.9409</v>
      </c>
      <c r="AC32" s="76">
        <f t="shared" si="28"/>
        <v>0</v>
      </c>
      <c r="AD32" s="76">
        <f t="shared" si="28"/>
        <v>0</v>
      </c>
      <c r="AE32" s="76">
        <f t="shared" si="28"/>
        <v>0.849</v>
      </c>
      <c r="AF32" s="76">
        <f t="shared" si="28"/>
        <v>0.151</v>
      </c>
      <c r="AG32" s="76">
        <f t="shared" si="28"/>
        <v>0</v>
      </c>
      <c r="AH32" s="76">
        <f t="shared" si="28"/>
        <v>0</v>
      </c>
      <c r="AI32" s="76">
        <f t="shared" si="28"/>
        <v>0</v>
      </c>
      <c r="AJ32" s="77">
        <f t="shared" si="28"/>
        <v>1</v>
      </c>
    </row>
    <row r="33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B33" s="76">
        <f t="shared" ref="AB33:AJ33" si="29">AB12</f>
        <v>0.8180137</v>
      </c>
      <c r="AC33" s="75">
        <f t="shared" si="29"/>
        <v>0</v>
      </c>
      <c r="AD33" s="76">
        <f t="shared" si="29"/>
        <v>0</v>
      </c>
      <c r="AE33" s="76">
        <f t="shared" si="29"/>
        <v>0</v>
      </c>
      <c r="AF33" s="76">
        <f t="shared" si="29"/>
        <v>0</v>
      </c>
      <c r="AG33" s="76">
        <f t="shared" si="29"/>
        <v>1</v>
      </c>
      <c r="AH33" s="76">
        <f t="shared" si="29"/>
        <v>0</v>
      </c>
      <c r="AI33" s="76">
        <f t="shared" si="29"/>
        <v>0</v>
      </c>
      <c r="AJ33" s="77">
        <f t="shared" si="29"/>
        <v>1</v>
      </c>
    </row>
    <row r="34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B34" s="76" t="str">
        <f t="shared" ref="AB34:AJ34" si="30">AB13</f>
        <v/>
      </c>
      <c r="AC34" s="76" t="str">
        <f t="shared" si="30"/>
        <v/>
      </c>
      <c r="AD34" s="76" t="str">
        <f t="shared" si="30"/>
        <v/>
      </c>
      <c r="AE34" s="76" t="str">
        <f t="shared" si="30"/>
        <v/>
      </c>
      <c r="AF34" s="76" t="str">
        <f t="shared" si="30"/>
        <v/>
      </c>
      <c r="AG34" s="76" t="str">
        <f t="shared" si="30"/>
        <v/>
      </c>
      <c r="AH34" s="76" t="str">
        <f t="shared" si="30"/>
        <v/>
      </c>
      <c r="AI34" s="76" t="str">
        <f t="shared" si="30"/>
        <v/>
      </c>
      <c r="AJ34" s="46" t="str">
        <f t="shared" si="30"/>
        <v/>
      </c>
    </row>
    <row r="3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B35" s="75">
        <f t="shared" ref="AB35:AJ35" si="31">AB14</f>
        <v>0.88</v>
      </c>
      <c r="AC35" s="76">
        <f t="shared" si="31"/>
        <v>1</v>
      </c>
      <c r="AD35" s="76">
        <f t="shared" si="31"/>
        <v>0</v>
      </c>
      <c r="AE35" s="76">
        <f t="shared" si="31"/>
        <v>0</v>
      </c>
      <c r="AF35" s="76">
        <f t="shared" si="31"/>
        <v>0</v>
      </c>
      <c r="AG35" s="76">
        <f t="shared" si="31"/>
        <v>0</v>
      </c>
      <c r="AH35" s="76">
        <f t="shared" si="31"/>
        <v>0</v>
      </c>
      <c r="AI35" s="76">
        <f t="shared" si="31"/>
        <v>0</v>
      </c>
      <c r="AJ35" s="77">
        <f t="shared" si="31"/>
        <v>1</v>
      </c>
    </row>
    <row r="3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B37" s="76">
        <f t="shared" ref="AB37:AJ37" si="32">AB15</f>
        <v>0.9342656667</v>
      </c>
      <c r="AC37" s="76">
        <f t="shared" si="32"/>
        <v>0</v>
      </c>
      <c r="AD37" s="76">
        <f t="shared" si="32"/>
        <v>0</v>
      </c>
      <c r="AE37" s="76">
        <f t="shared" si="32"/>
        <v>0.75</v>
      </c>
      <c r="AF37" s="76">
        <f t="shared" si="32"/>
        <v>0.17</v>
      </c>
      <c r="AG37" s="76">
        <f t="shared" si="32"/>
        <v>0.08</v>
      </c>
      <c r="AH37" s="76">
        <f t="shared" si="32"/>
        <v>0</v>
      </c>
      <c r="AI37" s="76">
        <f t="shared" si="32"/>
        <v>0</v>
      </c>
      <c r="AJ37" s="77">
        <f t="shared" si="32"/>
        <v>1</v>
      </c>
    </row>
    <row r="3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B38" s="76">
        <f t="shared" ref="AB38:AJ38" si="33">AB17</f>
        <v>1</v>
      </c>
      <c r="AC38" s="76">
        <f t="shared" si="33"/>
        <v>1</v>
      </c>
      <c r="AD38" s="76">
        <f t="shared" si="33"/>
        <v>0</v>
      </c>
      <c r="AE38" s="76">
        <f t="shared" si="33"/>
        <v>0</v>
      </c>
      <c r="AF38" s="76">
        <f t="shared" si="33"/>
        <v>0</v>
      </c>
      <c r="AG38" s="76">
        <f t="shared" si="33"/>
        <v>0</v>
      </c>
      <c r="AH38" s="76">
        <f t="shared" si="33"/>
        <v>0</v>
      </c>
      <c r="AI38" s="76">
        <f t="shared" si="33"/>
        <v>0</v>
      </c>
      <c r="AJ38" s="77">
        <f t="shared" si="33"/>
        <v>1</v>
      </c>
    </row>
    <row r="3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12"/>
      <c r="N40" s="12"/>
    </row>
    <row r="41">
      <c r="A41" s="12"/>
      <c r="N41" s="12"/>
      <c r="AB41" s="78" t="s">
        <v>43</v>
      </c>
    </row>
    <row r="42">
      <c r="A42" s="79"/>
      <c r="N42" s="12"/>
      <c r="AC42" s="80" t="s">
        <v>1</v>
      </c>
      <c r="AD42" s="81" t="s">
        <v>44</v>
      </c>
      <c r="AE42" s="81" t="s">
        <v>45</v>
      </c>
      <c r="AF42" s="80" t="s">
        <v>46</v>
      </c>
      <c r="AG42" s="80" t="s">
        <v>6</v>
      </c>
    </row>
    <row r="43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AB43" s="4">
        <v>2025.0</v>
      </c>
      <c r="AC43" s="82">
        <f t="shared" ref="AC43:AG43" si="34">SUMPRODUCT($O$8:$O$18,AC$8:AC$18,$AB$8:$AB$18)*1000+SUMPRODUCT($O$20:$O$21,AC$20:AC$21,$AB$20:$AB$21)*1000</f>
        <v>21628.52615</v>
      </c>
      <c r="AD43" s="82">
        <f t="shared" si="34"/>
        <v>6614.135839</v>
      </c>
      <c r="AE43" s="82">
        <f t="shared" si="34"/>
        <v>35051.50623</v>
      </c>
      <c r="AF43" s="82">
        <f t="shared" si="34"/>
        <v>6884.440767</v>
      </c>
      <c r="AG43" s="82">
        <f t="shared" si="34"/>
        <v>4827.22007</v>
      </c>
      <c r="AH43" s="33" t="s">
        <v>47</v>
      </c>
    </row>
    <row r="44">
      <c r="A44" s="10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AB44" s="4">
        <v>2026.0</v>
      </c>
      <c r="AC44" s="82">
        <f t="shared" ref="AC44:AG44" si="35">SUMPRODUCT($P$8:$P$18,AC$8:AC$18,$AB$8:$AB$18)*1000+SUMPRODUCT($P$20:$P$21,AC$20:AC$21,$AB$20:$AB$21)*1000</f>
        <v>22272.51608</v>
      </c>
      <c r="AD44" s="82">
        <f t="shared" si="35"/>
        <v>6244.123515</v>
      </c>
      <c r="AE44" s="82">
        <f t="shared" si="35"/>
        <v>29629.53075</v>
      </c>
      <c r="AF44" s="82">
        <f t="shared" si="35"/>
        <v>5904.071264</v>
      </c>
      <c r="AG44" s="82">
        <f t="shared" si="35"/>
        <v>4786.082777</v>
      </c>
      <c r="AH44" s="33" t="s">
        <v>48</v>
      </c>
      <c r="AI44" s="83"/>
      <c r="AJ44" s="83"/>
      <c r="AK44" s="83"/>
      <c r="AL44" s="83"/>
      <c r="AM44" s="83"/>
      <c r="AN44" s="83"/>
      <c r="AO44" s="83"/>
      <c r="AP44" s="83"/>
    </row>
    <row r="4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AB45" s="4">
        <v>2027.0</v>
      </c>
      <c r="AC45" s="82">
        <f t="shared" ref="AC45:AG45" si="36">SUMPRODUCT($Q$8:$Q$18,AC$8:AC$18,$AB$8:$AB$18)*1000+SUMPRODUCT($Q$20:$Q$21,AC$20:AC$21,$AB$20:$AB$21)*1000</f>
        <v>22967.11533</v>
      </c>
      <c r="AD45" s="82">
        <f t="shared" si="36"/>
        <v>6493.888455</v>
      </c>
      <c r="AE45" s="82">
        <f t="shared" si="36"/>
        <v>30441.32687</v>
      </c>
      <c r="AF45" s="82">
        <f t="shared" si="36"/>
        <v>6055.600155</v>
      </c>
      <c r="AG45" s="82">
        <f t="shared" si="36"/>
        <v>4937.698343</v>
      </c>
      <c r="AH45" s="33" t="s">
        <v>49</v>
      </c>
      <c r="AI45" s="83"/>
      <c r="AJ45" s="83"/>
      <c r="AK45" s="83"/>
      <c r="AL45" s="83"/>
      <c r="AM45" s="83"/>
      <c r="AN45" s="83"/>
      <c r="AO45" s="83"/>
      <c r="AP45" s="83"/>
    </row>
    <row r="46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AB46" s="4">
        <v>2028.0</v>
      </c>
      <c r="AC46" s="82">
        <f t="shared" ref="AC46:AG46" si="37">SUMPRODUCT($R$8:$R$18,AC$8:AC$18,$AB$8:$AB$18)*1000+SUMPRODUCT($R$20:$R$21,AC$20:AC$21,$AB$20:$AB$21)*1000</f>
        <v>23716.35011</v>
      </c>
      <c r="AD46" s="82">
        <f t="shared" si="37"/>
        <v>6818.582878</v>
      </c>
      <c r="AE46" s="82">
        <f t="shared" si="37"/>
        <v>31432.81297</v>
      </c>
      <c r="AF46" s="82">
        <f t="shared" si="37"/>
        <v>6238.115307</v>
      </c>
      <c r="AG46" s="82">
        <f t="shared" si="37"/>
        <v>5127.988034</v>
      </c>
      <c r="AH46" s="33" t="s">
        <v>50</v>
      </c>
      <c r="AI46" s="83"/>
      <c r="AJ46" s="83"/>
      <c r="AK46" s="83"/>
      <c r="AL46" s="83"/>
      <c r="AM46" s="83"/>
      <c r="AN46" s="83"/>
      <c r="AO46" s="83"/>
      <c r="AP46" s="83"/>
    </row>
    <row r="4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AB47" s="4">
        <v>2029.0</v>
      </c>
      <c r="AC47" s="82">
        <f t="shared" ref="AC47:AG47" si="38">SUMPRODUCT($S$8:$S$18,AC$8:AC$18,$AB$8:$AB$18)*1000+SUMPRODUCT($S$20:$S$21,AC$20:AC$21,$AB$20:$AB$21)*1000</f>
        <v>24508.37243</v>
      </c>
      <c r="AD47" s="82">
        <f t="shared" si="38"/>
        <v>7193.604936</v>
      </c>
      <c r="AE47" s="82">
        <f t="shared" si="38"/>
        <v>32546.1446</v>
      </c>
      <c r="AF47" s="82">
        <f t="shared" si="38"/>
        <v>6441.704417</v>
      </c>
      <c r="AG47" s="82">
        <f t="shared" si="38"/>
        <v>5344.376914</v>
      </c>
      <c r="AH47" s="33" t="s">
        <v>51</v>
      </c>
      <c r="AI47" s="83"/>
      <c r="AJ47" s="83"/>
      <c r="AK47" s="83"/>
      <c r="AL47" s="83"/>
      <c r="AM47" s="83"/>
      <c r="AN47" s="83"/>
      <c r="AO47" s="83"/>
      <c r="AP47" s="83"/>
    </row>
    <row r="4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AB48" s="4">
        <v>2030.0</v>
      </c>
      <c r="AC48" s="82">
        <f t="shared" ref="AC48:AG48" si="39">SUMPRODUCT($T$8:$T$18,AC$8:AC$18,$AB$8:$AB$18)*1000</f>
        <v>22840.77144</v>
      </c>
      <c r="AD48" s="82">
        <f t="shared" si="39"/>
        <v>7625.221232</v>
      </c>
      <c r="AE48" s="82">
        <f t="shared" si="39"/>
        <v>33796.11994</v>
      </c>
      <c r="AF48" s="82">
        <f t="shared" si="39"/>
        <v>6668.906861</v>
      </c>
      <c r="AG48" s="82">
        <f t="shared" si="39"/>
        <v>5590.074907</v>
      </c>
      <c r="AH48" s="33" t="s">
        <v>52</v>
      </c>
      <c r="AI48" s="83"/>
      <c r="AJ48" s="83"/>
      <c r="AK48" s="83"/>
      <c r="AL48" s="83"/>
      <c r="AM48" s="83"/>
      <c r="AN48" s="83"/>
      <c r="AO48" s="83"/>
      <c r="AP48" s="83"/>
    </row>
    <row r="4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AC50" s="34"/>
      <c r="AD50" s="34"/>
      <c r="AE50" s="34"/>
      <c r="AF50" s="34"/>
      <c r="AG50" s="34"/>
      <c r="AH50" s="34"/>
      <c r="AI50" s="34"/>
      <c r="AJ50" s="35"/>
      <c r="AK50" s="35"/>
      <c r="AL50" s="35"/>
      <c r="AM50" s="35"/>
      <c r="AN50" s="35"/>
      <c r="AO50" s="35"/>
      <c r="AP50" s="35"/>
    </row>
    <row r="5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AC51" s="84" t="s">
        <v>1</v>
      </c>
      <c r="AD51" s="84" t="s">
        <v>53</v>
      </c>
      <c r="AE51" s="84" t="s">
        <v>54</v>
      </c>
      <c r="AF51" s="84" t="s">
        <v>46</v>
      </c>
      <c r="AG51" s="84" t="s">
        <v>6</v>
      </c>
      <c r="AK51" s="35"/>
      <c r="AL51" s="35"/>
      <c r="AM51" s="35"/>
      <c r="AN51" s="35"/>
      <c r="AO51" s="35"/>
      <c r="AP51" s="35"/>
    </row>
    <row r="5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AB52" s="4">
        <v>2025.0</v>
      </c>
      <c r="AC52" s="85">
        <f t="shared" ref="AC52:AG52" si="40">AC43*1000</f>
        <v>21628526.15</v>
      </c>
      <c r="AD52" s="85">
        <f t="shared" si="40"/>
        <v>6614135.839</v>
      </c>
      <c r="AE52" s="85">
        <f t="shared" si="40"/>
        <v>35051506.23</v>
      </c>
      <c r="AF52" s="85">
        <f t="shared" si="40"/>
        <v>6884440.767</v>
      </c>
      <c r="AG52" s="85">
        <f t="shared" si="40"/>
        <v>4827220.07</v>
      </c>
      <c r="AH52" s="33" t="s">
        <v>55</v>
      </c>
      <c r="AK52" s="35"/>
      <c r="AL52" s="35"/>
      <c r="AM52" s="35"/>
      <c r="AN52" s="35"/>
      <c r="AO52" s="35"/>
      <c r="AP52" s="35"/>
    </row>
    <row r="5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AB53" s="4">
        <v>2026.0</v>
      </c>
      <c r="AC53" s="85">
        <f t="shared" ref="AC53:AG53" si="41">AC44*1000</f>
        <v>22272516.08</v>
      </c>
      <c r="AD53" s="85">
        <f t="shared" si="41"/>
        <v>6244123.515</v>
      </c>
      <c r="AE53" s="85">
        <f t="shared" si="41"/>
        <v>29629530.75</v>
      </c>
      <c r="AF53" s="85">
        <f t="shared" si="41"/>
        <v>5904071.264</v>
      </c>
      <c r="AG53" s="85">
        <f t="shared" si="41"/>
        <v>4786082.777</v>
      </c>
      <c r="AH53" s="33" t="s">
        <v>56</v>
      </c>
      <c r="AK53" s="35"/>
      <c r="AL53" s="35"/>
      <c r="AM53" s="35"/>
      <c r="AN53" s="35"/>
      <c r="AO53" s="35"/>
      <c r="AP53" s="35"/>
    </row>
    <row r="5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AB54" s="4">
        <v>2027.0</v>
      </c>
      <c r="AC54" s="85">
        <f t="shared" ref="AC54:AG54" si="42">AC45*1000</f>
        <v>22967115.33</v>
      </c>
      <c r="AD54" s="85">
        <f t="shared" si="42"/>
        <v>6493888.455</v>
      </c>
      <c r="AE54" s="85">
        <f t="shared" si="42"/>
        <v>30441326.87</v>
      </c>
      <c r="AF54" s="85">
        <f t="shared" si="42"/>
        <v>6055600.155</v>
      </c>
      <c r="AG54" s="85">
        <f t="shared" si="42"/>
        <v>4937698.343</v>
      </c>
      <c r="AH54" s="33" t="s">
        <v>57</v>
      </c>
      <c r="AK54" s="35"/>
      <c r="AL54" s="35"/>
      <c r="AM54" s="35"/>
      <c r="AN54" s="35"/>
      <c r="AO54" s="35"/>
      <c r="AP54" s="35"/>
    </row>
    <row r="5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AB55" s="4">
        <v>2028.0</v>
      </c>
      <c r="AC55" s="85">
        <f t="shared" ref="AC55:AG55" si="43">AC46*1000</f>
        <v>23716350.11</v>
      </c>
      <c r="AD55" s="85">
        <f t="shared" si="43"/>
        <v>6818582.878</v>
      </c>
      <c r="AE55" s="85">
        <f t="shared" si="43"/>
        <v>31432812.97</v>
      </c>
      <c r="AF55" s="85">
        <f t="shared" si="43"/>
        <v>6238115.307</v>
      </c>
      <c r="AG55" s="85">
        <f t="shared" si="43"/>
        <v>5127988.034</v>
      </c>
      <c r="AH55" s="33" t="s">
        <v>58</v>
      </c>
      <c r="AK55" s="35"/>
      <c r="AL55" s="35"/>
      <c r="AM55" s="35"/>
      <c r="AN55" s="35"/>
      <c r="AO55" s="35"/>
      <c r="AP55" s="35"/>
    </row>
    <row r="56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AB56" s="4">
        <v>2029.0</v>
      </c>
      <c r="AC56" s="85">
        <f t="shared" ref="AC56:AG56" si="44">AC47*1000</f>
        <v>24508372.43</v>
      </c>
      <c r="AD56" s="85">
        <f t="shared" si="44"/>
        <v>7193604.936</v>
      </c>
      <c r="AE56" s="85">
        <f t="shared" si="44"/>
        <v>32546144.6</v>
      </c>
      <c r="AF56" s="85">
        <f t="shared" si="44"/>
        <v>6441704.417</v>
      </c>
      <c r="AG56" s="85">
        <f t="shared" si="44"/>
        <v>5344376.914</v>
      </c>
      <c r="AH56" s="33" t="s">
        <v>59</v>
      </c>
      <c r="AK56" s="35"/>
      <c r="AL56" s="35"/>
      <c r="AM56" s="35"/>
      <c r="AN56" s="35"/>
      <c r="AO56" s="35"/>
      <c r="AP56" s="35"/>
    </row>
    <row r="5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AB57" s="4">
        <v>2030.0</v>
      </c>
      <c r="AC57" s="85">
        <f t="shared" ref="AC57:AG57" si="45">AC48*1000</f>
        <v>22840771.44</v>
      </c>
      <c r="AD57" s="85">
        <f t="shared" si="45"/>
        <v>7625221.232</v>
      </c>
      <c r="AE57" s="85">
        <f t="shared" si="45"/>
        <v>33796119.94</v>
      </c>
      <c r="AF57" s="85">
        <f t="shared" si="45"/>
        <v>6668906.861</v>
      </c>
      <c r="AG57" s="85">
        <f t="shared" si="45"/>
        <v>5590074.907</v>
      </c>
      <c r="AH57" s="33" t="s">
        <v>60</v>
      </c>
      <c r="AK57" s="35"/>
      <c r="AL57" s="35"/>
      <c r="AM57" s="35"/>
      <c r="AN57" s="35"/>
      <c r="AO57" s="35"/>
      <c r="AP57" s="35"/>
    </row>
    <row r="5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  <row r="10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</row>
    <row r="10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</row>
    <row r="11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</row>
    <row r="126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</row>
    <row r="13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  <row r="136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</row>
    <row r="13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</row>
    <row r="139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</row>
    <row r="14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</row>
    <row r="14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</row>
    <row r="14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</row>
    <row r="14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</row>
    <row r="14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</row>
    <row r="147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</row>
    <row r="14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</row>
    <row r="149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</row>
    <row r="150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</row>
    <row r="15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r="15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</row>
    <row r="15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</row>
    <row r="15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</row>
    <row r="156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</row>
    <row r="157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r="159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</row>
    <row r="160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</row>
    <row r="16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  <row r="16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r="16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r="166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r="167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</row>
    <row r="16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</row>
    <row r="169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r="170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</row>
    <row r="17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r="17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</row>
    <row r="17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r="177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r="179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r="18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</row>
    <row r="18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r="18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</row>
    <row r="184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r="187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</row>
    <row r="189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</row>
    <row r="19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</row>
    <row r="19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r="19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</row>
    <row r="194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</row>
    <row r="19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  <row r="196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</row>
    <row r="197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</row>
    <row r="198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r="199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</row>
    <row r="200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</row>
    <row r="20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</row>
    <row r="20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</row>
    <row r="20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</row>
    <row r="204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</row>
    <row r="20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</row>
    <row r="206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</row>
    <row r="207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</row>
    <row r="208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</row>
    <row r="209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</row>
    <row r="210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</row>
    <row r="21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</row>
    <row r="21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</row>
    <row r="21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</row>
    <row r="214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</row>
    <row r="21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</row>
    <row r="216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</row>
    <row r="217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</row>
    <row r="218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</row>
    <row r="219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</row>
    <row r="220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</row>
    <row r="22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</row>
    <row r="22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</row>
    <row r="22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</row>
    <row r="224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</row>
    <row r="2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</row>
    <row r="226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</row>
    <row r="227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</row>
    <row r="228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</row>
    <row r="229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</row>
    <row r="230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</row>
    <row r="23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</row>
    <row r="23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</row>
    <row r="23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</row>
    <row r="234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</row>
    <row r="23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</row>
    <row r="236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</row>
    <row r="237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</row>
    <row r="238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</row>
    <row r="239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</row>
    <row r="240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</row>
    <row r="24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</row>
    <row r="24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</row>
    <row r="24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</row>
    <row r="244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</row>
    <row r="24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</row>
    <row r="246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</row>
    <row r="247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</row>
    <row r="248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</row>
    <row r="249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</row>
    <row r="250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</row>
    <row r="25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</row>
    <row r="25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</row>
    <row r="25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</row>
    <row r="254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</row>
    <row r="25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</row>
    <row r="256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</row>
    <row r="257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</row>
    <row r="258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</row>
    <row r="259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</row>
    <row r="260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</row>
    <row r="26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</row>
    <row r="26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</row>
    <row r="26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</row>
    <row r="26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</row>
    <row r="26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</row>
    <row r="266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</row>
    <row r="267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</row>
    <row r="268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</row>
    <row r="269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</row>
    <row r="270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</row>
    <row r="27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</row>
    <row r="27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</row>
    <row r="27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</row>
    <row r="274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</row>
    <row r="27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</row>
    <row r="276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</row>
    <row r="277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</row>
    <row r="278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</row>
    <row r="279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</row>
    <row r="280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</row>
    <row r="28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</row>
    <row r="28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</row>
    <row r="28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</row>
    <row r="284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</row>
    <row r="28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</row>
    <row r="286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</row>
    <row r="287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</row>
    <row r="288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</row>
    <row r="289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</row>
    <row r="290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</row>
    <row r="29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</row>
    <row r="29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</row>
    <row r="29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</row>
    <row r="294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</row>
    <row r="29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</row>
    <row r="296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</row>
    <row r="297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</row>
    <row r="298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</row>
    <row r="299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</row>
    <row r="300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</row>
    <row r="30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</row>
    <row r="30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</row>
    <row r="30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</row>
    <row r="304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</row>
    <row r="30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</row>
    <row r="306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</row>
    <row r="307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</row>
    <row r="308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</row>
    <row r="309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</row>
    <row r="310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</row>
    <row r="31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</row>
    <row r="31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</row>
    <row r="31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</row>
    <row r="314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</row>
    <row r="31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</row>
    <row r="316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</row>
    <row r="317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</row>
    <row r="318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</row>
    <row r="319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</row>
    <row r="320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</row>
    <row r="32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</row>
    <row r="32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</row>
    <row r="32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</row>
    <row r="324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</row>
    <row r="3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</row>
    <row r="326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</row>
    <row r="327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</row>
    <row r="328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</row>
    <row r="329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</row>
    <row r="330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</row>
    <row r="33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</row>
    <row r="33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</row>
    <row r="33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</row>
    <row r="334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</row>
    <row r="33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</row>
    <row r="336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</row>
    <row r="337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</row>
    <row r="338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</row>
    <row r="339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</row>
    <row r="340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</row>
    <row r="34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</row>
    <row r="34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</row>
    <row r="34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</row>
    <row r="344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</row>
    <row r="34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</row>
    <row r="346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</row>
    <row r="347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</row>
    <row r="348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</row>
    <row r="349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</row>
    <row r="350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</row>
    <row r="35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</row>
    <row r="35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</row>
    <row r="35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</row>
    <row r="354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</row>
    <row r="35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</row>
    <row r="356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</row>
    <row r="357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</row>
    <row r="358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</row>
    <row r="359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</row>
    <row r="360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</row>
    <row r="36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</row>
    <row r="36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</row>
    <row r="36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</row>
    <row r="364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</row>
    <row r="36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</row>
    <row r="366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</row>
    <row r="367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</row>
    <row r="368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</row>
    <row r="369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</row>
    <row r="370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</row>
    <row r="37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</row>
    <row r="37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</row>
    <row r="37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</row>
    <row r="374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</row>
    <row r="37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</row>
    <row r="376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</row>
    <row r="377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</row>
    <row r="378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</row>
    <row r="379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</row>
    <row r="380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</row>
    <row r="38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</row>
    <row r="38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</row>
    <row r="38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</row>
    <row r="384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</row>
    <row r="38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</row>
    <row r="386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</row>
    <row r="387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</row>
    <row r="388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</row>
    <row r="389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</row>
    <row r="390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</row>
    <row r="39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</row>
    <row r="39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</row>
    <row r="39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</row>
    <row r="394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</row>
    <row r="39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</row>
    <row r="396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</row>
    <row r="397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</row>
    <row r="398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</row>
    <row r="399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</row>
    <row r="400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</row>
    <row r="40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</row>
    <row r="40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</row>
    <row r="40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</row>
    <row r="404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</row>
    <row r="40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</row>
    <row r="406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</row>
    <row r="407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</row>
    <row r="408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</row>
    <row r="409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</row>
    <row r="410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</row>
    <row r="41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</row>
    <row r="41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</row>
    <row r="41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</row>
    <row r="414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</row>
    <row r="4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</row>
    <row r="416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</row>
    <row r="417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</row>
    <row r="418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</row>
    <row r="419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</row>
    <row r="420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</row>
    <row r="42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</row>
    <row r="42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</row>
    <row r="42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</row>
    <row r="424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</row>
    <row r="4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</row>
    <row r="426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</row>
    <row r="427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</row>
    <row r="428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</row>
    <row r="429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</row>
    <row r="430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</row>
    <row r="43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</row>
    <row r="43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</row>
    <row r="43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</row>
    <row r="434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</row>
    <row r="43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</row>
    <row r="436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</row>
    <row r="437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</row>
    <row r="438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</row>
    <row r="439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</row>
    <row r="440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</row>
    <row r="44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</row>
    <row r="44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</row>
    <row r="44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</row>
    <row r="444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</row>
    <row r="44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</row>
    <row r="446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</row>
    <row r="447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</row>
    <row r="448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</row>
    <row r="449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</row>
    <row r="450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</row>
    <row r="45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</row>
    <row r="45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</row>
    <row r="45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</row>
    <row r="454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</row>
    <row r="45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</row>
    <row r="456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</row>
    <row r="457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</row>
    <row r="458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</row>
    <row r="459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</row>
    <row r="460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</row>
    <row r="46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</row>
    <row r="46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</row>
    <row r="46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</row>
    <row r="464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</row>
    <row r="46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</row>
    <row r="466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</row>
    <row r="467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</row>
    <row r="468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</row>
    <row r="469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</row>
    <row r="470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</row>
    <row r="47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</row>
    <row r="47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</row>
    <row r="47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</row>
    <row r="474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</row>
    <row r="47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</row>
    <row r="476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</row>
    <row r="477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</row>
    <row r="478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</row>
    <row r="479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</row>
    <row r="480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</row>
    <row r="48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</row>
    <row r="48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</row>
    <row r="48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</row>
    <row r="484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</row>
    <row r="48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</row>
    <row r="486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</row>
    <row r="487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</row>
    <row r="488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</row>
    <row r="489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</row>
    <row r="490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</row>
    <row r="49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</row>
    <row r="49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</row>
    <row r="49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</row>
    <row r="494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</row>
    <row r="49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</row>
    <row r="496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</row>
    <row r="497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</row>
    <row r="498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</row>
    <row r="499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</row>
    <row r="500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</row>
    <row r="50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</row>
    <row r="50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</row>
    <row r="50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</row>
    <row r="504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</row>
    <row r="50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</row>
    <row r="506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</row>
    <row r="507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</row>
    <row r="508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</row>
    <row r="509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</row>
    <row r="510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</row>
    <row r="51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</row>
    <row r="51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</row>
    <row r="51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</row>
    <row r="514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</row>
    <row r="51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</row>
    <row r="516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</row>
    <row r="517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</row>
    <row r="518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</row>
    <row r="519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</row>
    <row r="520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</row>
    <row r="52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</row>
    <row r="52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</row>
    <row r="52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</row>
    <row r="524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</row>
    <row r="5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</row>
    <row r="526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</row>
    <row r="527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</row>
    <row r="528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</row>
    <row r="529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</row>
    <row r="530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</row>
    <row r="53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</row>
    <row r="53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</row>
    <row r="53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</row>
    <row r="534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</row>
    <row r="53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</row>
    <row r="536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</row>
    <row r="537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</row>
    <row r="538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</row>
    <row r="539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</row>
    <row r="540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</row>
    <row r="54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</row>
    <row r="54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</row>
    <row r="54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</row>
    <row r="544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</row>
    <row r="54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</row>
    <row r="546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</row>
    <row r="547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</row>
    <row r="548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</row>
    <row r="549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</row>
    <row r="550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</row>
    <row r="55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</row>
    <row r="55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</row>
    <row r="55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</row>
    <row r="554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</row>
    <row r="55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</row>
    <row r="556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</row>
    <row r="557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</row>
    <row r="558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</row>
    <row r="559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</row>
    <row r="560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</row>
    <row r="56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</row>
    <row r="56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</row>
    <row r="56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</row>
    <row r="564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</row>
    <row r="56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</row>
    <row r="566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</row>
    <row r="567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</row>
    <row r="568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</row>
    <row r="569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</row>
    <row r="570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</row>
    <row r="57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</row>
    <row r="57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</row>
    <row r="57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</row>
    <row r="574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</row>
    <row r="57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</row>
    <row r="576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</row>
    <row r="577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</row>
    <row r="578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</row>
    <row r="579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</row>
    <row r="580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</row>
    <row r="58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</row>
    <row r="58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</row>
    <row r="58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</row>
    <row r="584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</row>
    <row r="58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</row>
    <row r="586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</row>
    <row r="587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</row>
    <row r="588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</row>
    <row r="589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</row>
    <row r="590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</row>
    <row r="59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</row>
    <row r="59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</row>
    <row r="59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</row>
    <row r="594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</row>
    <row r="59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</row>
    <row r="596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</row>
    <row r="597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</row>
    <row r="598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</row>
    <row r="599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</row>
    <row r="600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</row>
    <row r="60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</row>
    <row r="60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</row>
    <row r="60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</row>
    <row r="604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</row>
    <row r="60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</row>
    <row r="606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</row>
    <row r="607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</row>
    <row r="608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</row>
    <row r="609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</row>
    <row r="610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</row>
    <row r="61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</row>
    <row r="61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</row>
    <row r="61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</row>
    <row r="614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</row>
    <row r="61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</row>
    <row r="616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</row>
    <row r="617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</row>
    <row r="618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</row>
    <row r="619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</row>
    <row r="620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</row>
    <row r="62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</row>
    <row r="62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</row>
    <row r="62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</row>
    <row r="624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</row>
    <row r="6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</row>
    <row r="626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</row>
    <row r="627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</row>
    <row r="628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</row>
    <row r="629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</row>
    <row r="630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</row>
    <row r="63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</row>
    <row r="63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</row>
    <row r="63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</row>
    <row r="634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</row>
    <row r="63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</row>
    <row r="636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</row>
    <row r="637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</row>
    <row r="638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</row>
    <row r="639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</row>
    <row r="640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</row>
    <row r="64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</row>
    <row r="64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</row>
    <row r="64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</row>
    <row r="644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</row>
    <row r="64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</row>
    <row r="646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</row>
    <row r="647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</row>
    <row r="648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</row>
    <row r="649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</row>
    <row r="650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</row>
    <row r="65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</row>
    <row r="65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</row>
    <row r="65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</row>
    <row r="654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</row>
    <row r="65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</row>
    <row r="656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</row>
    <row r="657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</row>
    <row r="658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</row>
    <row r="659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</row>
    <row r="660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</row>
    <row r="66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</row>
    <row r="66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</row>
    <row r="66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</row>
    <row r="664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</row>
    <row r="66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</row>
    <row r="666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</row>
    <row r="667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</row>
    <row r="668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</row>
    <row r="669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</row>
    <row r="670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</row>
    <row r="67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</row>
    <row r="67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</row>
    <row r="67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</row>
    <row r="674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</row>
    <row r="67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</row>
    <row r="676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</row>
    <row r="677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</row>
    <row r="678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</row>
    <row r="679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</row>
    <row r="680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</row>
    <row r="68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</row>
    <row r="68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</row>
    <row r="68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</row>
    <row r="684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</row>
    <row r="68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</row>
    <row r="686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</row>
    <row r="687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</row>
    <row r="688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</row>
    <row r="689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</row>
    <row r="690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</row>
    <row r="69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</row>
    <row r="69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</row>
    <row r="69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</row>
    <row r="694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</row>
    <row r="69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</row>
    <row r="696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</row>
    <row r="697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</row>
    <row r="698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</row>
    <row r="699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</row>
    <row r="700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</row>
    <row r="70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</row>
    <row r="70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</row>
    <row r="70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</row>
    <row r="704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</row>
    <row r="70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</row>
    <row r="706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</row>
    <row r="707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</row>
    <row r="708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</row>
    <row r="709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</row>
    <row r="710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</row>
    <row r="71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</row>
    <row r="71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</row>
    <row r="71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</row>
    <row r="714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</row>
    <row r="71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</row>
    <row r="716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</row>
    <row r="717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</row>
    <row r="718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</row>
    <row r="719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</row>
    <row r="720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</row>
    <row r="72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</row>
    <row r="72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</row>
    <row r="72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</row>
    <row r="724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</row>
    <row r="7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</row>
    <row r="726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</row>
    <row r="727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</row>
    <row r="728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</row>
    <row r="729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</row>
    <row r="730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</row>
    <row r="73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</row>
    <row r="73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</row>
    <row r="73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</row>
    <row r="734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</row>
    <row r="73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</row>
    <row r="736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</row>
    <row r="737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</row>
    <row r="738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</row>
    <row r="739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</row>
    <row r="740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</row>
    <row r="74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</row>
    <row r="74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</row>
    <row r="74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</row>
    <row r="744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</row>
    <row r="74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</row>
    <row r="746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</row>
    <row r="747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</row>
    <row r="748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</row>
    <row r="749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</row>
    <row r="750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</row>
    <row r="75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</row>
    <row r="75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</row>
    <row r="75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</row>
    <row r="754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</row>
    <row r="75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</row>
    <row r="756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</row>
    <row r="757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</row>
    <row r="758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</row>
    <row r="759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</row>
    <row r="760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</row>
    <row r="76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</row>
    <row r="76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</row>
    <row r="76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</row>
    <row r="764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</row>
    <row r="76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</row>
    <row r="766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</row>
    <row r="767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</row>
    <row r="768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</row>
    <row r="769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</row>
    <row r="770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</row>
    <row r="77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</row>
    <row r="77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</row>
    <row r="77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</row>
    <row r="774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</row>
    <row r="77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</row>
    <row r="776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</row>
    <row r="777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</row>
    <row r="778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</row>
    <row r="779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</row>
    <row r="780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</row>
    <row r="78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</row>
    <row r="78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</row>
    <row r="78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</row>
    <row r="784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</row>
    <row r="78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</row>
    <row r="786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</row>
    <row r="787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</row>
    <row r="788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</row>
    <row r="789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</row>
    <row r="790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</row>
    <row r="79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</row>
    <row r="79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</row>
    <row r="79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</row>
    <row r="794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</row>
    <row r="79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</row>
    <row r="796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</row>
    <row r="797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</row>
    <row r="798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</row>
    <row r="799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</row>
    <row r="800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</row>
    <row r="80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</row>
    <row r="80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</row>
    <row r="80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</row>
    <row r="804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</row>
    <row r="80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</row>
    <row r="806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</row>
    <row r="807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</row>
    <row r="808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</row>
    <row r="809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</row>
    <row r="810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</row>
    <row r="81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</row>
    <row r="81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</row>
    <row r="81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</row>
    <row r="814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</row>
    <row r="81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</row>
    <row r="816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</row>
    <row r="817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</row>
    <row r="818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</row>
    <row r="819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</row>
    <row r="820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</row>
    <row r="82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</row>
    <row r="82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</row>
    <row r="82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</row>
    <row r="824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</row>
    <row r="8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</row>
    <row r="826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</row>
    <row r="827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</row>
    <row r="828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</row>
    <row r="829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</row>
    <row r="830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</row>
    <row r="83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</row>
    <row r="83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</row>
    <row r="83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</row>
    <row r="834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</row>
    <row r="83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</row>
    <row r="836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</row>
    <row r="837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</row>
    <row r="838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</row>
    <row r="839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</row>
    <row r="840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</row>
    <row r="84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</row>
    <row r="84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</row>
    <row r="84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</row>
    <row r="844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</row>
    <row r="84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</row>
    <row r="846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</row>
    <row r="847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</row>
    <row r="848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</row>
    <row r="849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</row>
    <row r="850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</row>
    <row r="85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</row>
    <row r="85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</row>
    <row r="85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</row>
    <row r="854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</row>
    <row r="85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</row>
    <row r="856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</row>
    <row r="857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</row>
    <row r="858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</row>
    <row r="859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</row>
    <row r="860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</row>
    <row r="86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</row>
    <row r="86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</row>
    <row r="86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</row>
    <row r="864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</row>
    <row r="86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</row>
    <row r="866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</row>
    <row r="867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</row>
    <row r="868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</row>
    <row r="869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</row>
    <row r="870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</row>
    <row r="87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</row>
    <row r="87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</row>
    <row r="87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</row>
    <row r="874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</row>
    <row r="87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</row>
    <row r="876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</row>
    <row r="877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</row>
    <row r="878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</row>
    <row r="879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</row>
    <row r="880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</row>
    <row r="88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</row>
    <row r="88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</row>
    <row r="88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</row>
    <row r="884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</row>
    <row r="88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</row>
    <row r="886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</row>
    <row r="887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</row>
    <row r="888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</row>
    <row r="889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</row>
    <row r="890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</row>
    <row r="89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</row>
    <row r="89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</row>
    <row r="89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</row>
    <row r="894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</row>
    <row r="89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</row>
    <row r="896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</row>
    <row r="897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</row>
    <row r="898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</row>
    <row r="899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</row>
    <row r="900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</row>
    <row r="90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</row>
    <row r="90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</row>
    <row r="90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</row>
    <row r="904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</row>
    <row r="90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</row>
    <row r="906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</row>
    <row r="907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</row>
    <row r="908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</row>
    <row r="909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</row>
    <row r="910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</row>
    <row r="91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</row>
    <row r="91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</row>
    <row r="91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</row>
    <row r="914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</row>
    <row r="91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</row>
    <row r="916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</row>
    <row r="917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</row>
    <row r="918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</row>
    <row r="919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</row>
    <row r="920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</row>
    <row r="92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</row>
    <row r="92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</row>
    <row r="92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</row>
    <row r="924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</row>
    <row r="9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</row>
    <row r="926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</row>
    <row r="927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</row>
    <row r="928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</row>
    <row r="929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</row>
    <row r="930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</row>
    <row r="93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</row>
    <row r="93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</row>
    <row r="93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</row>
    <row r="934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</row>
    <row r="93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</row>
    <row r="936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</row>
    <row r="937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</row>
    <row r="938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</row>
    <row r="939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</row>
    <row r="940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</row>
    <row r="94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</row>
    <row r="94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</row>
    <row r="94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</row>
    <row r="944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</row>
    <row r="94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</row>
    <row r="946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</row>
    <row r="947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</row>
    <row r="948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</row>
    <row r="949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</row>
    <row r="950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</row>
    <row r="95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</row>
    <row r="95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</row>
    <row r="95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</row>
    <row r="954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</row>
    <row r="95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</row>
    <row r="956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</row>
    <row r="957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</row>
    <row r="958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</row>
    <row r="959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</row>
    <row r="960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</row>
    <row r="96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</row>
    <row r="96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</row>
    <row r="96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</row>
    <row r="964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</row>
    <row r="96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</row>
    <row r="966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</row>
    <row r="967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</row>
    <row r="968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</row>
    <row r="969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</row>
    <row r="970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</row>
    <row r="97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</row>
    <row r="97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</row>
    <row r="97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</row>
    <row r="974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</row>
    <row r="97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</row>
    <row r="976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</row>
    <row r="977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</row>
    <row r="978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</row>
    <row r="979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</row>
    <row r="980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</row>
    <row r="98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</row>
    <row r="98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</row>
    <row r="98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</row>
  </sheetData>
  <mergeCells count="4">
    <mergeCell ref="F1:H1"/>
    <mergeCell ref="B5:G5"/>
    <mergeCell ref="B6:G6"/>
    <mergeCell ref="O6:T6"/>
  </mergeCell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25"/>
  </cols>
  <sheetData>
    <row r="4">
      <c r="A4" s="3"/>
      <c r="B4" s="86" t="s">
        <v>61</v>
      </c>
      <c r="C4" s="87"/>
      <c r="D4" s="87"/>
      <c r="E4" s="88"/>
      <c r="F4" s="86" t="s">
        <v>62</v>
      </c>
      <c r="G4" s="88"/>
    </row>
    <row r="5">
      <c r="A5" s="3" t="s">
        <v>63</v>
      </c>
      <c r="B5" s="3" t="s">
        <v>64</v>
      </c>
      <c r="C5" s="3" t="s">
        <v>64</v>
      </c>
      <c r="D5" s="89" t="s">
        <v>65</v>
      </c>
      <c r="E5" s="89" t="s">
        <v>65</v>
      </c>
      <c r="F5" s="3" t="s">
        <v>66</v>
      </c>
      <c r="G5" s="3" t="s">
        <v>67</v>
      </c>
    </row>
    <row r="6">
      <c r="A6" s="1" t="s">
        <v>68</v>
      </c>
      <c r="B6" s="3" t="s">
        <v>15</v>
      </c>
      <c r="C6" s="3" t="s">
        <v>69</v>
      </c>
      <c r="D6" s="3" t="s">
        <v>15</v>
      </c>
      <c r="E6" s="3" t="s">
        <v>69</v>
      </c>
      <c r="F6" s="3" t="s">
        <v>15</v>
      </c>
      <c r="G6" s="3" t="s">
        <v>69</v>
      </c>
    </row>
    <row r="7">
      <c r="A7" s="33" t="s">
        <v>70</v>
      </c>
      <c r="B7" s="90">
        <v>105.8464</v>
      </c>
      <c r="C7" s="90">
        <v>15255.0</v>
      </c>
      <c r="D7" s="90">
        <v>1496.881724</v>
      </c>
      <c r="E7" s="90">
        <v>218486.0</v>
      </c>
      <c r="F7" s="44">
        <f t="shared" ref="F7:G7" si="1">B7/D7</f>
        <v>0.07071126483</v>
      </c>
      <c r="G7" s="44">
        <f t="shared" si="1"/>
        <v>0.06982140732</v>
      </c>
    </row>
    <row r="8">
      <c r="A8" s="33" t="s">
        <v>71</v>
      </c>
      <c r="B8" s="90">
        <v>0.406812</v>
      </c>
      <c r="C8" s="90">
        <v>82.0</v>
      </c>
      <c r="D8" s="90">
        <v>60.386222</v>
      </c>
      <c r="E8" s="90">
        <v>14241.0</v>
      </c>
      <c r="F8" s="44">
        <f t="shared" ref="F8:G8" si="2">B8/D8</f>
        <v>0.00673683477</v>
      </c>
      <c r="G8" s="44">
        <f t="shared" si="2"/>
        <v>0.005758022611</v>
      </c>
    </row>
    <row r="9">
      <c r="A9" s="33" t="s">
        <v>72</v>
      </c>
      <c r="B9" s="90">
        <v>0.683328</v>
      </c>
      <c r="C9" s="90">
        <v>58.0</v>
      </c>
      <c r="D9" s="90">
        <v>33.631127</v>
      </c>
      <c r="E9" s="90">
        <v>6139.0</v>
      </c>
      <c r="F9" s="44">
        <f t="shared" ref="F9:G9" si="3">B9/D9</f>
        <v>0.02031831999</v>
      </c>
      <c r="G9" s="44">
        <f t="shared" si="3"/>
        <v>0.0094477928</v>
      </c>
    </row>
    <row r="10">
      <c r="A10" s="33" t="s">
        <v>73</v>
      </c>
      <c r="B10" s="90">
        <v>4.463526</v>
      </c>
      <c r="C10" s="90">
        <v>472.0</v>
      </c>
      <c r="D10" s="90">
        <v>70.227724</v>
      </c>
      <c r="E10" s="90">
        <v>7387.0</v>
      </c>
      <c r="F10" s="44">
        <f t="shared" ref="F10:G10" si="4">B10/D10</f>
        <v>0.06355789061</v>
      </c>
      <c r="G10" s="44">
        <f t="shared" si="4"/>
        <v>0.06389603357</v>
      </c>
    </row>
    <row r="11">
      <c r="A11" s="1" t="s">
        <v>74</v>
      </c>
    </row>
    <row r="12">
      <c r="A12" s="33" t="s">
        <v>75</v>
      </c>
      <c r="B12" s="90">
        <v>0.662724</v>
      </c>
      <c r="C12" s="90">
        <v>197.0</v>
      </c>
      <c r="D12" s="90">
        <v>78.633298</v>
      </c>
      <c r="E12" s="90">
        <v>15949.0</v>
      </c>
      <c r="F12" s="44">
        <f>B12/D12</f>
        <v>0.008428032613</v>
      </c>
      <c r="G12" s="44">
        <v>0.0</v>
      </c>
    </row>
    <row r="13">
      <c r="A13" s="1" t="s">
        <v>76</v>
      </c>
      <c r="B13" s="91"/>
      <c r="C13" s="91"/>
      <c r="D13" s="91"/>
      <c r="E13" s="91"/>
    </row>
    <row r="14">
      <c r="A14" s="92" t="s">
        <v>77</v>
      </c>
      <c r="B14" s="90">
        <v>2.162291</v>
      </c>
      <c r="C14" s="90">
        <v>162.0</v>
      </c>
      <c r="D14" s="90">
        <v>18.67778</v>
      </c>
      <c r="E14" s="90">
        <v>2408.0</v>
      </c>
      <c r="F14" s="44">
        <f t="shared" ref="F14:G14" si="5">B14/D14</f>
        <v>0.1157680945</v>
      </c>
      <c r="G14" s="44">
        <f t="shared" si="5"/>
        <v>0.06727574751</v>
      </c>
    </row>
    <row r="15">
      <c r="A15" s="92" t="s">
        <v>78</v>
      </c>
      <c r="B15" s="90">
        <v>0.0</v>
      </c>
      <c r="C15" s="90">
        <v>0.0</v>
      </c>
      <c r="D15" s="90">
        <v>0.0</v>
      </c>
      <c r="E15" s="90">
        <v>0.0</v>
      </c>
      <c r="F15" s="44">
        <v>0.0</v>
      </c>
      <c r="G15" s="44">
        <v>0.0</v>
      </c>
    </row>
    <row r="16">
      <c r="A16" s="92" t="s">
        <v>79</v>
      </c>
      <c r="B16" s="90">
        <v>0.0</v>
      </c>
      <c r="C16" s="90">
        <v>0.0</v>
      </c>
      <c r="D16" s="90">
        <v>0.0</v>
      </c>
      <c r="E16" s="90">
        <v>0.0</v>
      </c>
      <c r="F16" s="44">
        <v>0.0</v>
      </c>
      <c r="G16" s="44">
        <v>0.0</v>
      </c>
    </row>
    <row r="17">
      <c r="A17" s="93" t="s">
        <v>80</v>
      </c>
      <c r="B17" s="90">
        <v>0.0</v>
      </c>
      <c r="C17" s="90">
        <v>0.0</v>
      </c>
      <c r="D17" s="90">
        <v>0.0</v>
      </c>
      <c r="E17" s="90">
        <v>0.0</v>
      </c>
      <c r="F17" s="44">
        <v>0.0</v>
      </c>
      <c r="G17" s="44">
        <v>0.0</v>
      </c>
    </row>
    <row r="18">
      <c r="B18" s="94">
        <f t="shared" ref="B18:E18" si="6">SUM(B7:B17)</f>
        <v>114.225081</v>
      </c>
      <c r="C18" s="94">
        <f t="shared" si="6"/>
        <v>16226</v>
      </c>
      <c r="D18" s="94">
        <f t="shared" si="6"/>
        <v>1758.437875</v>
      </c>
      <c r="E18" s="94">
        <f t="shared" si="6"/>
        <v>264610</v>
      </c>
    </row>
  </sheetData>
  <mergeCells count="2">
    <mergeCell ref="B4:E4"/>
    <mergeCell ref="F4:G4"/>
  </mergeCells>
  <drawing r:id="rId1"/>
</worksheet>
</file>