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uisay\.syncclient\1713524702517\louisayeung@hydroottawa.com\1APKdBzxEr3ggcHCP5qn__UYEbmLKCU6C\"/>
    </mc:Choice>
  </mc:AlternateContent>
  <xr:revisionPtr revIDLastSave="0" documentId="13_ncr:1_{040BC052-1718-4A72-8157-6B9304C55D2E}" xr6:coauthVersionLast="47" xr6:coauthVersionMax="47" xr10:uidLastSave="{00000000-0000-0000-0000-000000000000}"/>
  <bookViews>
    <workbookView xWindow="-18525" yWindow="1905" windowWidth="18525" windowHeight="13230" xr2:uid="{0739595E-F55A-4D6C-9A6F-9A7DD683FED8}"/>
  </bookViews>
  <sheets>
    <sheet name="GP, no CCRA" sheetId="1" r:id="rId1"/>
    <sheet name="SA Other" sheetId="2" r:id="rId2"/>
    <sheet name="SA Resi &amp; P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3" l="1"/>
  <c r="I49" i="3"/>
  <c r="F49" i="3"/>
  <c r="F48" i="3"/>
  <c r="L48" i="3"/>
  <c r="I48" i="3"/>
  <c r="D43" i="3"/>
  <c r="D45" i="3" s="1"/>
  <c r="L45" i="3"/>
  <c r="K45" i="3"/>
  <c r="J45" i="3"/>
  <c r="I45" i="3"/>
  <c r="H45" i="3"/>
  <c r="G45" i="3"/>
  <c r="F45" i="3"/>
  <c r="E45" i="3"/>
  <c r="L43" i="3"/>
  <c r="K43" i="3"/>
  <c r="J43" i="3"/>
  <c r="I43" i="3"/>
  <c r="H43" i="3"/>
  <c r="G43" i="3"/>
  <c r="F43" i="3"/>
  <c r="E43" i="3"/>
  <c r="L43" i="2"/>
  <c r="L45" i="2" s="1"/>
  <c r="L48" i="2" s="1"/>
  <c r="L49" i="2" s="1"/>
  <c r="K43" i="2"/>
  <c r="J43" i="2"/>
  <c r="I43" i="2"/>
  <c r="H43" i="2"/>
  <c r="H45" i="2" s="1"/>
  <c r="G43" i="2"/>
  <c r="G45" i="2" s="1"/>
  <c r="F43" i="2"/>
  <c r="F45" i="2" s="1"/>
  <c r="E43" i="2"/>
  <c r="E45" i="2" s="1"/>
  <c r="D43" i="2"/>
  <c r="D45" i="2" s="1"/>
  <c r="L41" i="3"/>
  <c r="K41" i="3"/>
  <c r="J41" i="3"/>
  <c r="I41" i="3"/>
  <c r="H41" i="3"/>
  <c r="G41" i="3"/>
  <c r="F41" i="3"/>
  <c r="E41" i="3"/>
  <c r="D41" i="3"/>
  <c r="L39" i="3"/>
  <c r="K39" i="3"/>
  <c r="J39" i="3"/>
  <c r="I39" i="3"/>
  <c r="H39" i="3"/>
  <c r="G39" i="3"/>
  <c r="F39" i="3"/>
  <c r="E39" i="3"/>
  <c r="D39" i="3"/>
  <c r="L38" i="3"/>
  <c r="K38" i="3"/>
  <c r="J38" i="3"/>
  <c r="I38" i="3"/>
  <c r="H38" i="3"/>
  <c r="G38" i="3"/>
  <c r="F38" i="3"/>
  <c r="E38" i="3"/>
  <c r="D38" i="3"/>
  <c r="K45" i="2"/>
  <c r="J45" i="2"/>
  <c r="I45" i="2"/>
  <c r="I48" i="2" s="1"/>
  <c r="I49" i="2" s="1"/>
  <c r="I22" i="2"/>
  <c r="I23" i="2" s="1"/>
  <c r="L9" i="2"/>
  <c r="L22" i="2" s="1"/>
  <c r="L23" i="2" s="1"/>
  <c r="K9" i="2"/>
  <c r="K22" i="2" s="1"/>
  <c r="K23" i="2" s="1"/>
  <c r="J9" i="2"/>
  <c r="J22" i="2" s="1"/>
  <c r="J23" i="2" s="1"/>
  <c r="I9" i="2"/>
  <c r="H9" i="2"/>
  <c r="H22" i="2" s="1"/>
  <c r="H23" i="2" s="1"/>
  <c r="G9" i="2"/>
  <c r="G22" i="2" s="1"/>
  <c r="G23" i="2" s="1"/>
  <c r="F9" i="2"/>
  <c r="F22" i="2" s="1"/>
  <c r="F23" i="2" s="1"/>
  <c r="E9" i="2"/>
  <c r="E22" i="2" s="1"/>
  <c r="E23" i="2" s="1"/>
  <c r="D9" i="2"/>
  <c r="D22" i="2" s="1"/>
  <c r="D23" i="2" s="1"/>
  <c r="L10" i="1"/>
  <c r="K10" i="1"/>
  <c r="J10" i="1"/>
  <c r="I10" i="1"/>
  <c r="H10" i="1"/>
  <c r="G10" i="1"/>
  <c r="F10" i="1"/>
  <c r="F23" i="1" s="1"/>
  <c r="F24" i="1" s="1"/>
  <c r="E10" i="1"/>
  <c r="E23" i="1" s="1"/>
  <c r="E24" i="1" s="1"/>
  <c r="D10" i="1"/>
  <c r="D23" i="1" s="1"/>
  <c r="D24" i="1" s="1"/>
  <c r="I20" i="1"/>
  <c r="H20" i="1"/>
  <c r="G20" i="1"/>
  <c r="I33" i="1"/>
  <c r="H33" i="1"/>
  <c r="G33" i="1"/>
  <c r="F33" i="1"/>
  <c r="E33" i="1"/>
  <c r="D33" i="1"/>
  <c r="F48" i="2" l="1"/>
  <c r="F49" i="2" s="1"/>
  <c r="I23" i="1"/>
  <c r="I24" i="1" s="1"/>
  <c r="I29" i="1" s="1"/>
  <c r="I32" i="1" s="1"/>
  <c r="I40" i="1" s="1"/>
  <c r="I42" i="1" s="1"/>
  <c r="I44" i="1" s="1"/>
  <c r="H23" i="1"/>
  <c r="H24" i="1" s="1"/>
  <c r="H29" i="1" s="1"/>
  <c r="H32" i="1" s="1"/>
  <c r="H40" i="1" s="1"/>
  <c r="H42" i="1" s="1"/>
  <c r="H44" i="1" s="1"/>
  <c r="G23" i="1"/>
  <c r="G24" i="1" s="1"/>
  <c r="G27" i="1" s="1"/>
  <c r="F29" i="1"/>
  <c r="F32" i="1" s="1"/>
  <c r="F40" i="1" s="1"/>
  <c r="F42" i="1" s="1"/>
  <c r="F44" i="1" s="1"/>
  <c r="F28" i="1"/>
  <c r="F27" i="1"/>
  <c r="E29" i="1"/>
  <c r="E32" i="1" s="1"/>
  <c r="E40" i="1" s="1"/>
  <c r="E42" i="1" s="1"/>
  <c r="E44" i="1" s="1"/>
  <c r="E28" i="1"/>
  <c r="E27" i="1"/>
  <c r="D29" i="1"/>
  <c r="D32" i="1" s="1"/>
  <c r="D40" i="1" s="1"/>
  <c r="D42" i="1" s="1"/>
  <c r="D44" i="1" s="1"/>
  <c r="D28" i="1"/>
  <c r="D27" i="1"/>
  <c r="I27" i="1" l="1"/>
  <c r="I28" i="1"/>
  <c r="G29" i="1"/>
  <c r="G32" i="1" s="1"/>
  <c r="G40" i="1" s="1"/>
  <c r="G42" i="1" s="1"/>
  <c r="G44" i="1" s="1"/>
  <c r="G28" i="1"/>
  <c r="E30" i="1"/>
  <c r="E46" i="1"/>
  <c r="H27" i="1"/>
  <c r="H28" i="1"/>
  <c r="F30" i="1"/>
  <c r="F46" i="1" s="1"/>
  <c r="D30" i="1"/>
  <c r="D46" i="1" s="1"/>
  <c r="I30" i="1" l="1"/>
  <c r="I46" i="1" s="1"/>
  <c r="G30" i="1"/>
  <c r="G46" i="1" s="1"/>
  <c r="F49" i="1"/>
  <c r="F50" i="1" s="1"/>
  <c r="H30" i="1"/>
  <c r="H46" i="1" s="1"/>
  <c r="I49" i="1" l="1"/>
  <c r="I50" i="1" s="1"/>
</calcChain>
</file>

<file path=xl/sharedStrings.xml><?xml version="1.0" encoding="utf-8"?>
<sst xmlns="http://schemas.openxmlformats.org/spreadsheetml/2006/main" count="167" uniqueCount="46">
  <si>
    <t>Actual</t>
  </si>
  <si>
    <t>OEB Approved</t>
  </si>
  <si>
    <t>General Plant excluding CCRA</t>
  </si>
  <si>
    <t>OEB Capital Variance Account</t>
  </si>
  <si>
    <t>Changes</t>
  </si>
  <si>
    <t>Opening Balance, Gross assets</t>
  </si>
  <si>
    <t>Additions, gross assets</t>
  </si>
  <si>
    <t>Closing Balance, gross assets</t>
  </si>
  <si>
    <t>Opening Balance, accum dep</t>
  </si>
  <si>
    <t>Depn from 2021 Additions</t>
  </si>
  <si>
    <t>Depn from 2022 Additions</t>
  </si>
  <si>
    <t>Depn from 2023 Additions</t>
  </si>
  <si>
    <t>Depn from 2024 Additions</t>
  </si>
  <si>
    <t>Depn from 2025 Additions</t>
  </si>
  <si>
    <t>Total Depn</t>
  </si>
  <si>
    <t>Closing Balance, accum dep</t>
  </si>
  <si>
    <t>Opening Balance, Rate Base</t>
  </si>
  <si>
    <t>Closing Balance, Rate Base</t>
  </si>
  <si>
    <t>Avg Rate Base</t>
  </si>
  <si>
    <t>Deemed Rates</t>
  </si>
  <si>
    <t>Short-Term Interest</t>
  </si>
  <si>
    <t>Long-Term Interest</t>
  </si>
  <si>
    <t>ROE</t>
  </si>
  <si>
    <t>Interest and return</t>
  </si>
  <si>
    <t>Financial Net Income</t>
  </si>
  <si>
    <t>Add back Depreciation</t>
  </si>
  <si>
    <t>CCA from 2021 Additions</t>
  </si>
  <si>
    <t>CCA from 2022 Additions</t>
  </si>
  <si>
    <t>CCA from 2023 Additions</t>
  </si>
  <si>
    <t>CCA from 2024 Additions</t>
  </si>
  <si>
    <t>CCA from 2025 Additions</t>
  </si>
  <si>
    <t>Deduct CCA</t>
  </si>
  <si>
    <t>Taxable Income</t>
  </si>
  <si>
    <t>Tax Rate</t>
  </si>
  <si>
    <t>Grossed-up Income Taxes</t>
  </si>
  <si>
    <t>Revenue Requirement</t>
  </si>
  <si>
    <t>System Access - Excluding Residential &amp; Plant Relocaiton</t>
  </si>
  <si>
    <t>System Access  Residential &amp; Plant Relocaiton</t>
  </si>
  <si>
    <t>OEB Symmetrical subaccount</t>
  </si>
  <si>
    <t xml:space="preserve">  </t>
  </si>
  <si>
    <t>ShortTerm Interest</t>
  </si>
  <si>
    <t>LongTerm Interest</t>
  </si>
  <si>
    <t>Grossedup Income Taxes</t>
  </si>
  <si>
    <t>Capital Stretch Factor %</t>
  </si>
  <si>
    <t>Capital Stretch Factor $</t>
  </si>
  <si>
    <t>Rev Req excl Capital Stretch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</si>
</sst>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">
    <xf numFmtId="0" fontId="0" fillId="0" borderId="0" xfId="0"/>
    <xf numFmtId="3" fontId="0" fillId="0" borderId="0" xfId="0" applyNumberFormat="1"/>
    <xf numFmtId="9" fontId="0" fillId="0" borderId="0" xfId="0" applyNumberFormat="1"/>
    <xf numFmtId="10" fontId="0" fillId="0" borderId="0" xfId="0" applyNumberFormat="1"/>
    <xf numFmtId="0" fontId="1" fillId="0" borderId="0" xfId="0" applyFont="1"/>
    <xf numFmtId="3" fontId="0" fillId="0" borderId="0" xfId="0" applyNumberFormat="1" applyFont="1"/>
    <xf numFmtId="164" fontId="0" fillId="0" borderId="0" xfId="1" applyNumberFormat="1" applyFont="1"/>
    <xf numFmtId="164" fontId="0" fillId="0" borderId="0" xfId="0" applyNumberFormat="1"/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9A6F8-9A90-49E5-9C82-7C6BCE68FC3F}">
  <dimension ref="A3:L50"/>
  <sheetViews>
    <sheetView tabSelected="1" workbookViewId="0">
      <selection activeCell="K30" sqref="K30"/>
    </sheetView>
  </sheetViews>
  <sheetFormatPr defaultRowHeight="14.4" x14ac:dyDescent="0.3"/>
  <cols>
    <col min="1" max="1" width="28.109375" bestFit="1" customWidth="1"/>
    <col min="2" max="3" width="12.88671875" customWidth="1"/>
    <col min="4" max="12" width="12.77734375" customWidth="1"/>
  </cols>
  <sheetData>
    <row r="3" spans="1:12" s="4" customFormat="1" x14ac:dyDescent="0.3"/>
    <row r="4" spans="1:12" x14ac:dyDescent="0.3">
      <c r="A4" s="4" t="s">
        <v>2</v>
      </c>
      <c r="B4" s="4"/>
      <c r="C4" s="4"/>
      <c r="D4" s="4"/>
      <c r="E4" s="8">
        <v>2021</v>
      </c>
      <c r="F4" s="4"/>
      <c r="H4" s="8">
        <v>2022</v>
      </c>
      <c r="I4" s="8"/>
      <c r="J4" s="8"/>
      <c r="K4" s="8">
        <v>2023</v>
      </c>
      <c r="L4" s="4"/>
    </row>
    <row r="5" spans="1:12" x14ac:dyDescent="0.3">
      <c r="A5" s="4" t="s">
        <v>3</v>
      </c>
      <c r="B5" s="4"/>
      <c r="C5" s="4"/>
      <c r="D5" s="8" t="s">
        <v>0</v>
      </c>
      <c r="E5" s="8" t="s">
        <v>1</v>
      </c>
      <c r="F5" s="8" t="s">
        <v>4</v>
      </c>
      <c r="G5" s="8" t="s">
        <v>0</v>
      </c>
      <c r="H5" s="8" t="s">
        <v>1</v>
      </c>
      <c r="I5" s="8" t="s">
        <v>4</v>
      </c>
      <c r="J5" s="8" t="s">
        <v>0</v>
      </c>
      <c r="K5" s="8" t="s">
        <v>1</v>
      </c>
      <c r="L5" s="8" t="s">
        <v>4</v>
      </c>
    </row>
    <row r="8" spans="1:12" x14ac:dyDescent="0.3">
      <c r="A8" t="s">
        <v>5</v>
      </c>
      <c r="G8" s="1">
        <v>-6012945</v>
      </c>
      <c r="H8" s="1">
        <v>-14534665</v>
      </c>
      <c r="I8" s="1">
        <v>-8521720</v>
      </c>
      <c r="J8" s="1">
        <v>-18916945</v>
      </c>
      <c r="K8" s="1">
        <v>-26410479</v>
      </c>
      <c r="L8" s="1">
        <v>-7493534</v>
      </c>
    </row>
    <row r="9" spans="1:12" x14ac:dyDescent="0.3">
      <c r="A9" t="s">
        <v>6</v>
      </c>
      <c r="D9" s="1">
        <v>-6012945</v>
      </c>
      <c r="E9" s="1">
        <v>-14534665</v>
      </c>
      <c r="F9" s="1">
        <v>-8521720</v>
      </c>
      <c r="G9" s="1">
        <v>-12904000</v>
      </c>
      <c r="H9" s="1">
        <v>-11875814</v>
      </c>
      <c r="I9" s="1">
        <v>1028186</v>
      </c>
      <c r="J9" s="1">
        <v>-14671390</v>
      </c>
      <c r="K9" s="1">
        <v>-6136600</v>
      </c>
      <c r="L9" s="1">
        <v>8534790</v>
      </c>
    </row>
    <row r="10" spans="1:12" x14ac:dyDescent="0.3">
      <c r="A10" t="s">
        <v>7</v>
      </c>
      <c r="D10" s="1">
        <f t="shared" ref="D10:L10" si="0">SUM(D8:D9)</f>
        <v>-6012945</v>
      </c>
      <c r="E10" s="1">
        <f t="shared" si="0"/>
        <v>-14534665</v>
      </c>
      <c r="F10" s="1">
        <f t="shared" si="0"/>
        <v>-8521720</v>
      </c>
      <c r="G10" s="1">
        <f t="shared" si="0"/>
        <v>-18916945</v>
      </c>
      <c r="H10" s="1">
        <f t="shared" si="0"/>
        <v>-26410479</v>
      </c>
      <c r="I10" s="1">
        <f t="shared" si="0"/>
        <v>-7493534</v>
      </c>
      <c r="J10" s="1">
        <f t="shared" si="0"/>
        <v>-33588335</v>
      </c>
      <c r="K10" s="1">
        <f t="shared" si="0"/>
        <v>-32547079</v>
      </c>
      <c r="L10" s="1">
        <f t="shared" si="0"/>
        <v>1041256</v>
      </c>
    </row>
    <row r="13" spans="1:12" x14ac:dyDescent="0.3">
      <c r="A13" t="s">
        <v>8</v>
      </c>
      <c r="G13" s="1">
        <v>-448101</v>
      </c>
      <c r="H13" s="1">
        <v>-1063587</v>
      </c>
      <c r="I13" s="1">
        <v>-615486</v>
      </c>
    </row>
    <row r="14" spans="1:12" x14ac:dyDescent="0.3">
      <c r="A14" t="s">
        <v>9</v>
      </c>
      <c r="D14" s="1">
        <v>-448101</v>
      </c>
      <c r="E14" s="1">
        <v>-1063587</v>
      </c>
      <c r="F14" s="1">
        <v>-615486</v>
      </c>
      <c r="G14" s="1">
        <v>-898071</v>
      </c>
      <c r="H14" s="1">
        <v>-2105664</v>
      </c>
      <c r="I14" s="1">
        <v>-1207594</v>
      </c>
    </row>
    <row r="15" spans="1:12" x14ac:dyDescent="0.3">
      <c r="A15" t="s">
        <v>10</v>
      </c>
      <c r="G15" s="1">
        <v>-954374</v>
      </c>
      <c r="H15" s="1">
        <v>-463414</v>
      </c>
      <c r="I15" s="1">
        <v>490960</v>
      </c>
    </row>
    <row r="16" spans="1:12" x14ac:dyDescent="0.3">
      <c r="A16" t="s">
        <v>11</v>
      </c>
    </row>
    <row r="17" spans="1:9" x14ac:dyDescent="0.3">
      <c r="A17" t="s">
        <v>12</v>
      </c>
    </row>
    <row r="18" spans="1:9" x14ac:dyDescent="0.3">
      <c r="A18" t="s">
        <v>13</v>
      </c>
    </row>
    <row r="19" spans="1:9" x14ac:dyDescent="0.3">
      <c r="A19" t="s">
        <v>14</v>
      </c>
      <c r="D19" s="1">
        <v>-448101</v>
      </c>
      <c r="E19" s="1">
        <v>-1063587</v>
      </c>
      <c r="F19" s="1">
        <v>-615486</v>
      </c>
      <c r="G19" s="1">
        <v>-1852444</v>
      </c>
      <c r="H19" s="1">
        <v>-2569078</v>
      </c>
      <c r="I19" s="1">
        <v>-716634</v>
      </c>
    </row>
    <row r="20" spans="1:9" x14ac:dyDescent="0.3">
      <c r="A20" t="s">
        <v>15</v>
      </c>
      <c r="D20" s="1">
        <v>-448101</v>
      </c>
      <c r="E20" s="1">
        <v>-1063587</v>
      </c>
      <c r="F20" s="1">
        <v>-615486</v>
      </c>
      <c r="G20" s="1">
        <f>+G19+D20</f>
        <v>-2300545</v>
      </c>
      <c r="H20" s="1">
        <f>+H19+E20</f>
        <v>-3632665</v>
      </c>
      <c r="I20" s="1">
        <f>+I19+F20</f>
        <v>-1332120</v>
      </c>
    </row>
    <row r="22" spans="1:9" x14ac:dyDescent="0.3">
      <c r="A22" t="s">
        <v>16</v>
      </c>
      <c r="D22">
        <v>0</v>
      </c>
      <c r="E22">
        <v>0</v>
      </c>
      <c r="F22">
        <v>0</v>
      </c>
      <c r="G22" s="1">
        <v>-5564844</v>
      </c>
      <c r="H22" s="1">
        <v>-13471078</v>
      </c>
      <c r="I22" s="1">
        <v>-7906234</v>
      </c>
    </row>
    <row r="23" spans="1:9" x14ac:dyDescent="0.3">
      <c r="A23" t="s">
        <v>17</v>
      </c>
      <c r="D23" s="1">
        <f t="shared" ref="D23:I23" si="1">+D10-D20</f>
        <v>-5564844</v>
      </c>
      <c r="E23" s="1">
        <f t="shared" si="1"/>
        <v>-13471078</v>
      </c>
      <c r="F23" s="1">
        <f t="shared" si="1"/>
        <v>-7906234</v>
      </c>
      <c r="G23" s="1">
        <f t="shared" si="1"/>
        <v>-16616400</v>
      </c>
      <c r="H23" s="1">
        <f t="shared" si="1"/>
        <v>-22777814</v>
      </c>
      <c r="I23" s="1">
        <f t="shared" si="1"/>
        <v>-6161414</v>
      </c>
    </row>
    <row r="24" spans="1:9" x14ac:dyDescent="0.3">
      <c r="A24" t="s">
        <v>18</v>
      </c>
      <c r="D24" s="5">
        <f t="shared" ref="D24:I24" si="2">AVERAGE(D23,D22)</f>
        <v>-2782422</v>
      </c>
      <c r="E24" s="5">
        <f t="shared" si="2"/>
        <v>-6735539</v>
      </c>
      <c r="F24" s="5">
        <f t="shared" si="2"/>
        <v>-3953117</v>
      </c>
      <c r="G24" s="5">
        <f t="shared" si="2"/>
        <v>-11090622</v>
      </c>
      <c r="H24" s="5">
        <f t="shared" si="2"/>
        <v>-18124446</v>
      </c>
      <c r="I24" s="5">
        <f t="shared" si="2"/>
        <v>-7033824</v>
      </c>
    </row>
    <row r="26" spans="1:9" x14ac:dyDescent="0.3">
      <c r="B26" t="s">
        <v>19</v>
      </c>
    </row>
    <row r="27" spans="1:9" x14ac:dyDescent="0.3">
      <c r="A27" t="s">
        <v>20</v>
      </c>
      <c r="B27" s="2">
        <v>0.04</v>
      </c>
      <c r="C27" s="3">
        <v>1.7500000000000002E-2</v>
      </c>
      <c r="D27" s="1">
        <f t="shared" ref="D27:I29" si="3">+D$24*$C27*$B27</f>
        <v>-1947.6954000000001</v>
      </c>
      <c r="E27" s="1">
        <f t="shared" si="3"/>
        <v>-4714.8773000000001</v>
      </c>
      <c r="F27" s="1">
        <f t="shared" si="3"/>
        <v>-2767.1819</v>
      </c>
      <c r="G27" s="1">
        <f t="shared" si="3"/>
        <v>-7763.4354000000003</v>
      </c>
      <c r="H27" s="1">
        <f t="shared" si="3"/>
        <v>-12687.112200000003</v>
      </c>
      <c r="I27" s="1">
        <f t="shared" si="3"/>
        <v>-4923.6768000000002</v>
      </c>
    </row>
    <row r="28" spans="1:9" x14ac:dyDescent="0.3">
      <c r="A28" t="s">
        <v>21</v>
      </c>
      <c r="B28" s="2">
        <v>0.56000000000000005</v>
      </c>
      <c r="C28" s="3">
        <v>3.3000000000000002E-2</v>
      </c>
      <c r="D28" s="1">
        <f t="shared" si="3"/>
        <v>-51419.158560000011</v>
      </c>
      <c r="E28" s="1">
        <f t="shared" si="3"/>
        <v>-124472.76072000002</v>
      </c>
      <c r="F28" s="1">
        <f t="shared" si="3"/>
        <v>-73053.602160000009</v>
      </c>
      <c r="G28" s="1">
        <f t="shared" si="3"/>
        <v>-204954.69456000003</v>
      </c>
      <c r="H28" s="1">
        <f t="shared" si="3"/>
        <v>-334939.76208000001</v>
      </c>
      <c r="I28" s="1">
        <f t="shared" si="3"/>
        <v>-129985.06752000001</v>
      </c>
    </row>
    <row r="29" spans="1:9" x14ac:dyDescent="0.3">
      <c r="A29" t="s">
        <v>22</v>
      </c>
      <c r="B29" s="2">
        <v>0.4</v>
      </c>
      <c r="C29" s="3">
        <v>8.3400000000000002E-2</v>
      </c>
      <c r="D29" s="1">
        <f t="shared" si="3"/>
        <v>-92821.597920000015</v>
      </c>
      <c r="E29" s="1">
        <f t="shared" si="3"/>
        <v>-224697.58103999999</v>
      </c>
      <c r="F29" s="1">
        <f t="shared" si="3"/>
        <v>-131875.98312000002</v>
      </c>
      <c r="G29" s="1">
        <f t="shared" si="3"/>
        <v>-369983.14992</v>
      </c>
      <c r="H29" s="1">
        <f t="shared" si="3"/>
        <v>-604631.51856000011</v>
      </c>
      <c r="I29" s="1">
        <f t="shared" si="3"/>
        <v>-234648.36864</v>
      </c>
    </row>
    <row r="30" spans="1:9" x14ac:dyDescent="0.3">
      <c r="A30" t="s">
        <v>23</v>
      </c>
      <c r="D30" s="1">
        <f t="shared" ref="D30:I30" si="4">SUM(D27:D29)</f>
        <v>-146188.45188000001</v>
      </c>
      <c r="E30" s="1">
        <f t="shared" si="4"/>
        <v>-353885.21906000003</v>
      </c>
      <c r="F30" s="1">
        <f t="shared" si="4"/>
        <v>-207696.76718000002</v>
      </c>
      <c r="G30" s="1">
        <f t="shared" si="4"/>
        <v>-582701.27988000005</v>
      </c>
      <c r="H30" s="1">
        <f t="shared" si="4"/>
        <v>-952258.3928400001</v>
      </c>
      <c r="I30" s="1">
        <f t="shared" si="4"/>
        <v>-369557.11296</v>
      </c>
    </row>
    <row r="32" spans="1:9" x14ac:dyDescent="0.3">
      <c r="A32" t="s">
        <v>24</v>
      </c>
      <c r="D32" s="1">
        <f t="shared" ref="D32:I32" si="5">+D29</f>
        <v>-92821.597920000015</v>
      </c>
      <c r="E32" s="1">
        <f t="shared" si="5"/>
        <v>-224697.58103999999</v>
      </c>
      <c r="F32" s="1">
        <f t="shared" si="5"/>
        <v>-131875.98312000002</v>
      </c>
      <c r="G32" s="1">
        <f t="shared" si="5"/>
        <v>-369983.14992</v>
      </c>
      <c r="H32" s="1">
        <f t="shared" si="5"/>
        <v>-604631.51856000011</v>
      </c>
      <c r="I32" s="1">
        <f t="shared" si="5"/>
        <v>-234648.36864</v>
      </c>
    </row>
    <row r="33" spans="1:12" x14ac:dyDescent="0.3">
      <c r="A33" t="s">
        <v>25</v>
      </c>
      <c r="D33" s="1">
        <f t="shared" ref="D33:I33" si="6">+D19</f>
        <v>-448101</v>
      </c>
      <c r="E33" s="1">
        <f t="shared" si="6"/>
        <v>-1063587</v>
      </c>
      <c r="F33" s="1">
        <f t="shared" si="6"/>
        <v>-615486</v>
      </c>
      <c r="G33" s="1">
        <f t="shared" si="6"/>
        <v>-1852444</v>
      </c>
      <c r="H33" s="1">
        <f t="shared" si="6"/>
        <v>-2569078</v>
      </c>
      <c r="I33" s="1">
        <f t="shared" si="6"/>
        <v>-716634</v>
      </c>
    </row>
    <row r="34" spans="1:12" x14ac:dyDescent="0.3">
      <c r="A34" t="s">
        <v>26</v>
      </c>
      <c r="D34" s="1">
        <v>3533994</v>
      </c>
      <c r="E34" s="1">
        <v>8014012</v>
      </c>
      <c r="F34" s="1">
        <v>4480018</v>
      </c>
      <c r="G34" s="1">
        <v>474371</v>
      </c>
      <c r="H34" s="1">
        <v>1288862</v>
      </c>
      <c r="I34" s="1">
        <v>814491</v>
      </c>
    </row>
    <row r="35" spans="1:12" x14ac:dyDescent="0.3">
      <c r="A35" t="s">
        <v>27</v>
      </c>
      <c r="G35" s="1">
        <v>6101250</v>
      </c>
      <c r="H35" s="1">
        <v>6016889</v>
      </c>
      <c r="I35" s="1">
        <v>-84361</v>
      </c>
    </row>
    <row r="36" spans="1:12" x14ac:dyDescent="0.3">
      <c r="A36" t="s">
        <v>28</v>
      </c>
    </row>
    <row r="37" spans="1:12" x14ac:dyDescent="0.3">
      <c r="A37" t="s">
        <v>29</v>
      </c>
    </row>
    <row r="38" spans="1:12" x14ac:dyDescent="0.3">
      <c r="A38" t="s">
        <v>30</v>
      </c>
    </row>
    <row r="39" spans="1:12" x14ac:dyDescent="0.3">
      <c r="A39" t="s">
        <v>31</v>
      </c>
      <c r="B39" s="2">
        <v>0.05</v>
      </c>
      <c r="D39" s="1">
        <v>3533994</v>
      </c>
      <c r="E39" s="1">
        <v>8014012</v>
      </c>
      <c r="F39" s="1">
        <v>4480018</v>
      </c>
      <c r="G39" s="1">
        <v>6575622</v>
      </c>
      <c r="H39" s="1">
        <v>7305752</v>
      </c>
      <c r="I39" s="1">
        <v>730130</v>
      </c>
    </row>
    <row r="40" spans="1:12" x14ac:dyDescent="0.3">
      <c r="A40" t="s">
        <v>32</v>
      </c>
      <c r="D40" s="1">
        <f t="shared" ref="D40:I40" si="7">+D39+D32+D33</f>
        <v>2993071.4020799999</v>
      </c>
      <c r="E40" s="1">
        <f t="shared" si="7"/>
        <v>6725727.4189600004</v>
      </c>
      <c r="F40" s="1">
        <f t="shared" si="7"/>
        <v>3732656.01688</v>
      </c>
      <c r="G40" s="1">
        <f t="shared" si="7"/>
        <v>4353194.8500800002</v>
      </c>
      <c r="H40" s="1">
        <f t="shared" si="7"/>
        <v>4132042.4814400002</v>
      </c>
      <c r="I40" s="1">
        <f t="shared" si="7"/>
        <v>-221152.36864</v>
      </c>
    </row>
    <row r="42" spans="1:12" x14ac:dyDescent="0.3">
      <c r="A42" t="s">
        <v>33</v>
      </c>
      <c r="B42" s="3">
        <v>0.26500000000000001</v>
      </c>
      <c r="D42" s="1">
        <f t="shared" ref="D42:I42" si="8">+D40*$B$42</f>
        <v>793163.92155119998</v>
      </c>
      <c r="E42" s="1">
        <f t="shared" si="8"/>
        <v>1782317.7660244002</v>
      </c>
      <c r="F42" s="1">
        <f t="shared" si="8"/>
        <v>989153.84447320004</v>
      </c>
      <c r="G42" s="1">
        <f t="shared" si="8"/>
        <v>1153596.6352712002</v>
      </c>
      <c r="H42" s="1">
        <f t="shared" si="8"/>
        <v>1094991.2575816002</v>
      </c>
      <c r="I42" s="1">
        <f t="shared" si="8"/>
        <v>-58605.377689600005</v>
      </c>
    </row>
    <row r="44" spans="1:12" x14ac:dyDescent="0.3">
      <c r="A44" t="s">
        <v>34</v>
      </c>
      <c r="D44" s="1">
        <f t="shared" ref="D44:I44" si="9">+D42/(1-$B$42)</f>
        <v>1079134.5871444899</v>
      </c>
      <c r="E44" s="1">
        <f t="shared" si="9"/>
        <v>2424922.1306454428</v>
      </c>
      <c r="F44" s="1">
        <f t="shared" si="9"/>
        <v>1345787.5435009524</v>
      </c>
      <c r="G44" s="1">
        <f t="shared" si="9"/>
        <v>1569519.2316614969</v>
      </c>
      <c r="H44" s="1">
        <f t="shared" si="9"/>
        <v>1489784.0239205447</v>
      </c>
      <c r="I44" s="1">
        <f t="shared" si="9"/>
        <v>-79735.207740952392</v>
      </c>
    </row>
    <row r="46" spans="1:12" x14ac:dyDescent="0.3">
      <c r="A46" t="s">
        <v>35</v>
      </c>
      <c r="D46" s="1">
        <f t="shared" ref="D46:I46" si="10">+D44+D30+D19</f>
        <v>484845.1352644898</v>
      </c>
      <c r="E46" s="1">
        <f t="shared" si="10"/>
        <v>1007449.9115854427</v>
      </c>
      <c r="F46" s="1">
        <f t="shared" si="10"/>
        <v>522604.77632095246</v>
      </c>
      <c r="G46" s="1">
        <f t="shared" si="10"/>
        <v>-865626.04821850313</v>
      </c>
      <c r="H46" s="1">
        <f t="shared" si="10"/>
        <v>-2031552.3689194554</v>
      </c>
      <c r="I46" s="1">
        <f t="shared" si="10"/>
        <v>-1165926.3207009523</v>
      </c>
    </row>
    <row r="48" spans="1:12" x14ac:dyDescent="0.3">
      <c r="A48" t="s">
        <v>43</v>
      </c>
      <c r="D48" s="3"/>
      <c r="E48" s="3"/>
      <c r="F48" s="3">
        <v>0</v>
      </c>
      <c r="G48" s="3"/>
      <c r="H48" s="3"/>
      <c r="I48" s="3">
        <v>6.0000000000000001E-3</v>
      </c>
      <c r="J48" s="3"/>
      <c r="K48" s="3"/>
      <c r="L48" s="3"/>
    </row>
    <row r="49" spans="1:12" x14ac:dyDescent="0.3">
      <c r="A49" t="s">
        <v>44</v>
      </c>
      <c r="D49" s="6"/>
      <c r="E49" s="6"/>
      <c r="F49" s="6">
        <f>F46*F48</f>
        <v>0</v>
      </c>
      <c r="G49" s="6"/>
      <c r="H49" s="6"/>
      <c r="I49" s="6">
        <f>I46*I48</f>
        <v>-6995.5579242057138</v>
      </c>
      <c r="J49" s="6"/>
      <c r="K49" s="6"/>
      <c r="L49" s="6"/>
    </row>
    <row r="50" spans="1:12" x14ac:dyDescent="0.3">
      <c r="A50" t="s">
        <v>45</v>
      </c>
      <c r="F50" s="1">
        <f>F46-F49</f>
        <v>522604.77632095246</v>
      </c>
      <c r="I50" s="7">
        <f>I46-I49</f>
        <v>-1158930.7627767466</v>
      </c>
      <c r="L5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51077-4370-4554-8777-6D6AF58CB109}">
  <dimension ref="A1:L49"/>
  <sheetViews>
    <sheetView topLeftCell="A22" workbookViewId="0">
      <selection activeCell="L1" sqref="D1:L1"/>
    </sheetView>
  </sheetViews>
  <sheetFormatPr defaultRowHeight="14.4" x14ac:dyDescent="0.3"/>
  <cols>
    <col min="1" max="1" width="36.33203125" customWidth="1"/>
    <col min="4" max="12" width="12.77734375" customWidth="1"/>
  </cols>
  <sheetData>
    <row r="1" spans="1:12" x14ac:dyDescent="0.3">
      <c r="D1" s="1"/>
      <c r="E1" s="1"/>
      <c r="F1" s="1"/>
      <c r="G1" s="1"/>
      <c r="H1" s="1"/>
      <c r="I1" s="1"/>
      <c r="J1" s="1"/>
      <c r="K1" s="1"/>
      <c r="L1" s="1"/>
    </row>
    <row r="3" spans="1:12" x14ac:dyDescent="0.3">
      <c r="A3" s="4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3">
      <c r="A4" s="4"/>
      <c r="B4" s="4"/>
      <c r="C4" s="4"/>
      <c r="D4" s="4"/>
      <c r="E4" s="8">
        <v>2021</v>
      </c>
      <c r="F4" s="4"/>
      <c r="H4" s="8">
        <v>2022</v>
      </c>
      <c r="I4" s="8"/>
      <c r="J4" s="8"/>
      <c r="K4" s="8">
        <v>2023</v>
      </c>
      <c r="L4" s="4"/>
    </row>
    <row r="5" spans="1:12" x14ac:dyDescent="0.3">
      <c r="A5" s="4"/>
      <c r="B5" s="4"/>
      <c r="C5" s="4"/>
      <c r="D5" s="8" t="s">
        <v>0</v>
      </c>
      <c r="E5" s="8" t="s">
        <v>1</v>
      </c>
      <c r="F5" s="8" t="s">
        <v>4</v>
      </c>
      <c r="G5" s="8" t="s">
        <v>0</v>
      </c>
      <c r="H5" s="8" t="s">
        <v>1</v>
      </c>
      <c r="I5" s="8" t="s">
        <v>4</v>
      </c>
      <c r="J5" s="8" t="s">
        <v>0</v>
      </c>
      <c r="K5" s="8" t="s">
        <v>1</v>
      </c>
      <c r="L5" s="8" t="s">
        <v>4</v>
      </c>
    </row>
    <row r="7" spans="1:12" x14ac:dyDescent="0.3">
      <c r="A7" t="s">
        <v>5</v>
      </c>
      <c r="G7" s="1">
        <v>-7147644</v>
      </c>
      <c r="H7" s="1">
        <v>-13304713</v>
      </c>
      <c r="I7" s="1">
        <v>-6157069</v>
      </c>
      <c r="J7" s="1">
        <v>-13482659</v>
      </c>
      <c r="K7" s="1">
        <v>-24059652</v>
      </c>
      <c r="L7" s="1">
        <v>-10576992</v>
      </c>
    </row>
    <row r="8" spans="1:12" x14ac:dyDescent="0.3">
      <c r="A8" t="s">
        <v>6</v>
      </c>
      <c r="D8" s="1">
        <v>-7147644</v>
      </c>
      <c r="E8" s="1">
        <v>-13304713</v>
      </c>
      <c r="F8" s="1">
        <v>-6157069</v>
      </c>
      <c r="G8" s="1">
        <v>-6335015</v>
      </c>
      <c r="H8" s="1">
        <v>-10754939</v>
      </c>
      <c r="I8" s="1">
        <v>-4419924</v>
      </c>
      <c r="J8" s="1">
        <v>-6485580</v>
      </c>
      <c r="K8" s="1">
        <v>-10422554</v>
      </c>
      <c r="L8" s="1">
        <v>-3936974</v>
      </c>
    </row>
    <row r="9" spans="1:12" x14ac:dyDescent="0.3">
      <c r="A9" t="s">
        <v>7</v>
      </c>
      <c r="D9" s="1">
        <f t="shared" ref="D9:L9" si="0">SUM(D7:D8)</f>
        <v>-7147644</v>
      </c>
      <c r="E9" s="1">
        <f t="shared" si="0"/>
        <v>-13304713</v>
      </c>
      <c r="F9" s="1">
        <f t="shared" si="0"/>
        <v>-6157069</v>
      </c>
      <c r="G9" s="1">
        <f t="shared" si="0"/>
        <v>-13482659</v>
      </c>
      <c r="H9" s="1">
        <f t="shared" si="0"/>
        <v>-24059652</v>
      </c>
      <c r="I9" s="1">
        <f t="shared" si="0"/>
        <v>-10576993</v>
      </c>
      <c r="J9" s="1">
        <f t="shared" si="0"/>
        <v>-19968239</v>
      </c>
      <c r="K9" s="1">
        <f t="shared" si="0"/>
        <v>-34482206</v>
      </c>
      <c r="L9" s="1">
        <f t="shared" si="0"/>
        <v>-14513966</v>
      </c>
    </row>
    <row r="12" spans="1:12" x14ac:dyDescent="0.3">
      <c r="A12" t="s">
        <v>8</v>
      </c>
      <c r="G12" s="1">
        <v>-118483</v>
      </c>
      <c r="H12" s="1">
        <v>-213725</v>
      </c>
      <c r="I12" s="1">
        <v>-95242</v>
      </c>
      <c r="J12" s="1">
        <v>-458653</v>
      </c>
      <c r="K12" s="1">
        <v>-832308</v>
      </c>
      <c r="L12" s="1">
        <v>-373655</v>
      </c>
    </row>
    <row r="13" spans="1:12" x14ac:dyDescent="0.3">
      <c r="A13" t="s">
        <v>9</v>
      </c>
      <c r="D13" s="1">
        <v>-118483</v>
      </c>
      <c r="E13" s="1">
        <v>-213725</v>
      </c>
      <c r="F13" s="1">
        <v>-95242</v>
      </c>
      <c r="G13" s="1">
        <v>-245144</v>
      </c>
      <c r="H13" s="1">
        <v>-443129</v>
      </c>
      <c r="I13" s="1">
        <v>-197984</v>
      </c>
      <c r="J13" s="1">
        <v>-245144</v>
      </c>
      <c r="K13" s="1">
        <v>-443129</v>
      </c>
      <c r="L13" s="1">
        <v>-197984</v>
      </c>
    </row>
    <row r="14" spans="1:12" x14ac:dyDescent="0.3">
      <c r="A14" t="s">
        <v>10</v>
      </c>
      <c r="G14" s="1">
        <v>-95026</v>
      </c>
      <c r="H14" s="1">
        <v>-175454</v>
      </c>
      <c r="I14" s="1">
        <v>-80429</v>
      </c>
      <c r="J14" s="1">
        <v>-197962</v>
      </c>
      <c r="K14" s="1">
        <v>-365465</v>
      </c>
      <c r="L14" s="1">
        <v>-167503</v>
      </c>
    </row>
    <row r="15" spans="1:12" x14ac:dyDescent="0.3">
      <c r="A15" t="s">
        <v>11</v>
      </c>
      <c r="J15" s="1">
        <v>-115543</v>
      </c>
      <c r="K15" s="1">
        <v>-170706</v>
      </c>
      <c r="L15" s="1">
        <v>-55163</v>
      </c>
    </row>
    <row r="16" spans="1:12" x14ac:dyDescent="0.3">
      <c r="A16" t="s">
        <v>12</v>
      </c>
    </row>
    <row r="17" spans="1:12" x14ac:dyDescent="0.3">
      <c r="A17" t="s">
        <v>13</v>
      </c>
    </row>
    <row r="18" spans="1:12" x14ac:dyDescent="0.3">
      <c r="A18" t="s">
        <v>14</v>
      </c>
      <c r="D18" s="1">
        <v>-118483</v>
      </c>
      <c r="E18" s="1">
        <v>-213725</v>
      </c>
      <c r="F18" s="1">
        <v>-95242</v>
      </c>
      <c r="G18" s="1">
        <v>-340170</v>
      </c>
      <c r="H18" s="1">
        <v>-618583</v>
      </c>
      <c r="I18" s="1">
        <v>-278413</v>
      </c>
      <c r="J18" s="1">
        <v>-558649</v>
      </c>
      <c r="K18" s="1">
        <v>-979300</v>
      </c>
      <c r="L18" s="1">
        <v>-420650</v>
      </c>
    </row>
    <row r="19" spans="1:12" x14ac:dyDescent="0.3">
      <c r="A19" t="s">
        <v>15</v>
      </c>
      <c r="D19" s="1">
        <v>-118483</v>
      </c>
      <c r="E19" s="1">
        <v>-213725</v>
      </c>
      <c r="F19" s="1">
        <v>-95242</v>
      </c>
      <c r="G19" s="1">
        <v>-458653</v>
      </c>
      <c r="H19" s="1">
        <v>-832308</v>
      </c>
      <c r="I19" s="1">
        <v>-373655</v>
      </c>
      <c r="J19" s="1">
        <v>-1017302</v>
      </c>
      <c r="K19" s="1">
        <v>-1811608</v>
      </c>
      <c r="L19" s="1">
        <v>-794305</v>
      </c>
    </row>
    <row r="21" spans="1:12" x14ac:dyDescent="0.3">
      <c r="A21" t="s">
        <v>16</v>
      </c>
      <c r="G21" s="1">
        <v>-7029161</v>
      </c>
      <c r="H21" s="1">
        <v>-13090988</v>
      </c>
      <c r="I21" s="1">
        <v>-6061827</v>
      </c>
      <c r="J21" s="1">
        <v>-13024006</v>
      </c>
      <c r="K21" s="1">
        <v>-23227344</v>
      </c>
      <c r="L21" s="1">
        <v>-10203338</v>
      </c>
    </row>
    <row r="22" spans="1:12" x14ac:dyDescent="0.3">
      <c r="A22" t="s">
        <v>17</v>
      </c>
      <c r="D22" s="1">
        <f t="shared" ref="D22:I22" si="1">+D9-D19</f>
        <v>-7029161</v>
      </c>
      <c r="E22" s="1">
        <f t="shared" si="1"/>
        <v>-13090988</v>
      </c>
      <c r="F22" s="1">
        <f t="shared" si="1"/>
        <v>-6061827</v>
      </c>
      <c r="G22" s="1">
        <f t="shared" si="1"/>
        <v>-13024006</v>
      </c>
      <c r="H22" s="1">
        <f t="shared" si="1"/>
        <v>-23227344</v>
      </c>
      <c r="I22" s="1">
        <f t="shared" si="1"/>
        <v>-10203338</v>
      </c>
      <c r="J22" s="1">
        <f t="shared" ref="J22:L22" si="2">+J9-J19</f>
        <v>-18950937</v>
      </c>
      <c r="K22" s="1">
        <f t="shared" si="2"/>
        <v>-32670598</v>
      </c>
      <c r="L22" s="1">
        <f t="shared" si="2"/>
        <v>-13719661</v>
      </c>
    </row>
    <row r="23" spans="1:12" x14ac:dyDescent="0.3">
      <c r="A23" t="s">
        <v>18</v>
      </c>
      <c r="D23" s="5">
        <f t="shared" ref="D23:I23" si="3">AVERAGE(D22,D21)</f>
        <v>-7029161</v>
      </c>
      <c r="E23" s="5">
        <f t="shared" si="3"/>
        <v>-13090988</v>
      </c>
      <c r="F23" s="5">
        <f t="shared" si="3"/>
        <v>-6061827</v>
      </c>
      <c r="G23" s="5">
        <f t="shared" si="3"/>
        <v>-10026583.5</v>
      </c>
      <c r="H23" s="5">
        <f t="shared" si="3"/>
        <v>-18159166</v>
      </c>
      <c r="I23" s="5">
        <f t="shared" si="3"/>
        <v>-8132582.5</v>
      </c>
      <c r="J23" s="5">
        <f t="shared" ref="J23:L23" si="4">AVERAGE(J22,J21)</f>
        <v>-15987471.5</v>
      </c>
      <c r="K23" s="5">
        <f t="shared" si="4"/>
        <v>-27948971</v>
      </c>
      <c r="L23" s="5">
        <f t="shared" si="4"/>
        <v>-11961499.5</v>
      </c>
    </row>
    <row r="25" spans="1:12" x14ac:dyDescent="0.3">
      <c r="B25" t="s">
        <v>19</v>
      </c>
    </row>
    <row r="26" spans="1:12" x14ac:dyDescent="0.3">
      <c r="A26" t="s">
        <v>20</v>
      </c>
      <c r="B26" s="2">
        <v>0.04</v>
      </c>
      <c r="C26" s="3">
        <v>1.7500000000000002E-2</v>
      </c>
      <c r="D26" s="1">
        <v>-2460</v>
      </c>
      <c r="E26" s="1">
        <v>-4582</v>
      </c>
      <c r="F26" s="1">
        <v>-2122</v>
      </c>
      <c r="G26" s="1">
        <v>-7019</v>
      </c>
      <c r="H26" s="1">
        <v>-12711</v>
      </c>
      <c r="I26" s="1">
        <v>-5693</v>
      </c>
      <c r="J26" s="1">
        <v>-11191</v>
      </c>
      <c r="K26" s="1">
        <v>-19564</v>
      </c>
      <c r="L26" s="1">
        <v>-8373</v>
      </c>
    </row>
    <row r="27" spans="1:12" x14ac:dyDescent="0.3">
      <c r="A27" t="s">
        <v>21</v>
      </c>
      <c r="B27" s="2">
        <v>0.56000000000000005</v>
      </c>
      <c r="C27" s="3">
        <v>3.3000000000000002E-2</v>
      </c>
      <c r="D27" s="1">
        <v>-64949</v>
      </c>
      <c r="E27" s="1">
        <v>-120961</v>
      </c>
      <c r="F27" s="1">
        <v>-56011</v>
      </c>
      <c r="G27" s="1">
        <v>-185291</v>
      </c>
      <c r="H27" s="1">
        <v>-335581</v>
      </c>
      <c r="I27" s="1">
        <v>-150290</v>
      </c>
      <c r="J27" s="1">
        <v>-295448</v>
      </c>
      <c r="K27" s="1">
        <v>-516497</v>
      </c>
      <c r="L27" s="1">
        <v>-221049</v>
      </c>
    </row>
    <row r="28" spans="1:12" x14ac:dyDescent="0.3">
      <c r="A28" t="s">
        <v>22</v>
      </c>
      <c r="B28" s="2">
        <v>0.4</v>
      </c>
      <c r="C28" s="3">
        <v>8.3400000000000002E-2</v>
      </c>
      <c r="D28" s="1">
        <v>-117246</v>
      </c>
      <c r="E28" s="1">
        <v>-218358</v>
      </c>
      <c r="F28" s="1">
        <v>-101111</v>
      </c>
      <c r="G28" s="1">
        <v>-334487</v>
      </c>
      <c r="H28" s="1">
        <v>-605790</v>
      </c>
      <c r="I28" s="1">
        <v>-271303</v>
      </c>
      <c r="J28" s="1">
        <v>-533342</v>
      </c>
      <c r="K28" s="1">
        <v>-932378</v>
      </c>
      <c r="L28" s="1">
        <v>-399036</v>
      </c>
    </row>
    <row r="29" spans="1:12" x14ac:dyDescent="0.3">
      <c r="A29" t="s">
        <v>23</v>
      </c>
      <c r="D29" s="1">
        <v>-184656</v>
      </c>
      <c r="E29" s="1">
        <v>-343900</v>
      </c>
      <c r="F29" s="1">
        <v>-159244</v>
      </c>
      <c r="G29" s="1">
        <v>-526797</v>
      </c>
      <c r="H29" s="1">
        <v>-954083</v>
      </c>
      <c r="I29" s="1">
        <v>-427286</v>
      </c>
      <c r="J29" s="1">
        <v>-839982</v>
      </c>
      <c r="K29" s="1">
        <v>-1468439</v>
      </c>
      <c r="L29" s="1">
        <v>-628457</v>
      </c>
    </row>
    <row r="31" spans="1:12" x14ac:dyDescent="0.3">
      <c r="A31" t="s">
        <v>24</v>
      </c>
      <c r="D31" s="1">
        <v>-117246</v>
      </c>
      <c r="E31" s="1">
        <v>-218358</v>
      </c>
      <c r="F31" s="1">
        <v>-101111</v>
      </c>
      <c r="G31" s="1">
        <v>-334487</v>
      </c>
      <c r="H31" s="1">
        <v>-605790</v>
      </c>
      <c r="I31" s="1">
        <v>-271303</v>
      </c>
      <c r="J31" s="1">
        <v>-533342</v>
      </c>
      <c r="K31" s="1">
        <v>-932378</v>
      </c>
      <c r="L31" s="1">
        <v>-399036</v>
      </c>
    </row>
    <row r="32" spans="1:12" x14ac:dyDescent="0.3">
      <c r="A32" t="s">
        <v>25</v>
      </c>
      <c r="D32" s="1">
        <v>-118483</v>
      </c>
      <c r="E32" s="1">
        <v>-213725</v>
      </c>
      <c r="F32" s="1">
        <v>-95242</v>
      </c>
      <c r="G32" s="1">
        <v>-340170</v>
      </c>
      <c r="H32" s="1">
        <v>-618583</v>
      </c>
      <c r="I32" s="1">
        <v>-278413</v>
      </c>
      <c r="J32" s="1">
        <v>-558649</v>
      </c>
      <c r="K32" s="1">
        <v>-979300</v>
      </c>
      <c r="L32" s="1">
        <v>-420650</v>
      </c>
    </row>
    <row r="33" spans="1:12" x14ac:dyDescent="0.3">
      <c r="A33" t="s">
        <v>26</v>
      </c>
      <c r="D33" s="1">
        <v>862573</v>
      </c>
      <c r="E33" s="1">
        <v>1596722</v>
      </c>
      <c r="F33" s="1">
        <v>734148</v>
      </c>
      <c r="G33" s="1">
        <v>505447</v>
      </c>
      <c r="H33" s="1">
        <v>936745</v>
      </c>
      <c r="I33" s="1">
        <v>431298</v>
      </c>
      <c r="J33" s="1">
        <v>-464689</v>
      </c>
      <c r="K33" s="1">
        <v>861806</v>
      </c>
      <c r="L33" s="1">
        <v>397118</v>
      </c>
    </row>
    <row r="34" spans="1:12" x14ac:dyDescent="0.3">
      <c r="A34" t="s">
        <v>27</v>
      </c>
      <c r="G34" s="1">
        <v>887617</v>
      </c>
      <c r="H34" s="1">
        <v>1290558</v>
      </c>
      <c r="I34" s="1">
        <v>402941</v>
      </c>
      <c r="J34" s="1">
        <v>495310</v>
      </c>
      <c r="K34" s="1">
        <v>757129</v>
      </c>
      <c r="L34" s="1">
        <v>261819</v>
      </c>
    </row>
    <row r="35" spans="1:12" x14ac:dyDescent="0.3">
      <c r="A35" t="s">
        <v>28</v>
      </c>
      <c r="J35" s="1">
        <v>778371</v>
      </c>
      <c r="K35" s="1">
        <v>1250681</v>
      </c>
      <c r="L35" s="1">
        <v>472310</v>
      </c>
    </row>
    <row r="36" spans="1:12" x14ac:dyDescent="0.3">
      <c r="A36" t="s">
        <v>29</v>
      </c>
    </row>
    <row r="37" spans="1:12" x14ac:dyDescent="0.3">
      <c r="A37" t="s">
        <v>30</v>
      </c>
    </row>
    <row r="38" spans="1:12" x14ac:dyDescent="0.3">
      <c r="A38" t="s">
        <v>31</v>
      </c>
      <c r="B38" s="2">
        <v>0.05</v>
      </c>
      <c r="D38" s="1">
        <v>862573</v>
      </c>
      <c r="E38" s="1">
        <v>1596722</v>
      </c>
      <c r="F38" s="1">
        <v>734148</v>
      </c>
      <c r="G38" s="1">
        <v>1393064</v>
      </c>
      <c r="H38" s="1">
        <v>2227303</v>
      </c>
      <c r="I38" s="1">
        <v>834239</v>
      </c>
      <c r="J38" s="1">
        <v>1738370</v>
      </c>
      <c r="K38" s="1">
        <v>2869617</v>
      </c>
      <c r="L38" s="1">
        <v>1131247</v>
      </c>
    </row>
    <row r="39" spans="1:12" x14ac:dyDescent="0.3">
      <c r="A39" t="s">
        <v>32</v>
      </c>
      <c r="D39" s="1">
        <v>626844</v>
      </c>
      <c r="E39" s="1">
        <v>1164639</v>
      </c>
      <c r="F39" s="1">
        <v>537795</v>
      </c>
      <c r="G39" s="1">
        <v>718407</v>
      </c>
      <c r="H39" s="1">
        <v>1002930</v>
      </c>
      <c r="I39" s="1">
        <v>284523</v>
      </c>
      <c r="J39" s="1">
        <v>646379</v>
      </c>
      <c r="K39" s="1">
        <v>957939</v>
      </c>
      <c r="L39" s="1">
        <v>311561</v>
      </c>
    </row>
    <row r="41" spans="1:12" x14ac:dyDescent="0.3">
      <c r="A41" t="s">
        <v>33</v>
      </c>
      <c r="B41" s="3">
        <v>0.26500000000000001</v>
      </c>
      <c r="D41" s="1">
        <v>166114</v>
      </c>
      <c r="E41" s="1">
        <v>308629</v>
      </c>
      <c r="F41" s="1">
        <v>142516</v>
      </c>
      <c r="G41" s="1">
        <v>190378</v>
      </c>
      <c r="H41" s="1">
        <v>265776</v>
      </c>
      <c r="I41" s="1">
        <v>75399</v>
      </c>
      <c r="J41" s="1">
        <v>171290</v>
      </c>
      <c r="K41" s="1">
        <v>253854</v>
      </c>
      <c r="L41" s="1">
        <v>82564</v>
      </c>
    </row>
    <row r="43" spans="1:12" x14ac:dyDescent="0.3">
      <c r="A43" t="s">
        <v>34</v>
      </c>
      <c r="D43" s="1">
        <f t="shared" ref="D43:L43" si="5">+D41/(1-$B$41)</f>
        <v>226005.44217687074</v>
      </c>
      <c r="E43" s="1">
        <f t="shared" si="5"/>
        <v>419903.4013605442</v>
      </c>
      <c r="F43" s="1">
        <f t="shared" si="5"/>
        <v>193899.31972789115</v>
      </c>
      <c r="G43" s="1">
        <f t="shared" si="5"/>
        <v>259017.68707482994</v>
      </c>
      <c r="H43" s="1">
        <f t="shared" si="5"/>
        <v>361600</v>
      </c>
      <c r="I43" s="1">
        <f t="shared" si="5"/>
        <v>102583.67346938775</v>
      </c>
      <c r="J43" s="1">
        <f t="shared" si="5"/>
        <v>233047.61904761905</v>
      </c>
      <c r="K43" s="1">
        <f t="shared" si="5"/>
        <v>345379.59183673467</v>
      </c>
      <c r="L43" s="1">
        <f t="shared" si="5"/>
        <v>112331.97278911565</v>
      </c>
    </row>
    <row r="45" spans="1:12" x14ac:dyDescent="0.3">
      <c r="A45" t="s">
        <v>35</v>
      </c>
      <c r="D45" s="1">
        <f>+D43+D29+D18</f>
        <v>-77133.55782312926</v>
      </c>
      <c r="E45" s="1">
        <f t="shared" ref="E45:L45" si="6">+E43+E29+E18</f>
        <v>-137721.5986394558</v>
      </c>
      <c r="F45" s="1">
        <f t="shared" si="6"/>
        <v>-60586.680272108846</v>
      </c>
      <c r="G45" s="1">
        <f t="shared" si="6"/>
        <v>-607949.31292517006</v>
      </c>
      <c r="H45" s="1">
        <f t="shared" si="6"/>
        <v>-1211066</v>
      </c>
      <c r="I45" s="1">
        <f t="shared" si="6"/>
        <v>-603115.32653061231</v>
      </c>
      <c r="J45" s="1">
        <f t="shared" si="6"/>
        <v>-1165583.3809523811</v>
      </c>
      <c r="K45" s="1">
        <f t="shared" si="6"/>
        <v>-2102359.4081632653</v>
      </c>
      <c r="L45" s="1">
        <f t="shared" si="6"/>
        <v>-936775.02721088438</v>
      </c>
    </row>
    <row r="47" spans="1:12" x14ac:dyDescent="0.3">
      <c r="A47" t="s">
        <v>43</v>
      </c>
      <c r="D47" s="3"/>
      <c r="E47" s="3"/>
      <c r="F47" s="3">
        <v>0</v>
      </c>
      <c r="G47" s="3"/>
      <c r="H47" s="3"/>
      <c r="I47" s="3">
        <v>6.0000000000000001E-3</v>
      </c>
      <c r="J47" s="3"/>
      <c r="K47" s="3"/>
      <c r="L47" s="3">
        <v>1.2E-2</v>
      </c>
    </row>
    <row r="48" spans="1:12" x14ac:dyDescent="0.3">
      <c r="A48" t="s">
        <v>44</v>
      </c>
      <c r="D48" s="6"/>
      <c r="E48" s="6"/>
      <c r="F48" s="6">
        <f>F45*F47</f>
        <v>0</v>
      </c>
      <c r="G48" s="6"/>
      <c r="H48" s="6"/>
      <c r="I48" s="6">
        <f>I45*I47</f>
        <v>-3618.691959183674</v>
      </c>
      <c r="J48" s="6"/>
      <c r="K48" s="6"/>
      <c r="L48" s="6">
        <f>L45*L47</f>
        <v>-11241.300326530612</v>
      </c>
    </row>
    <row r="49" spans="1:12" x14ac:dyDescent="0.3">
      <c r="A49" t="s">
        <v>45</v>
      </c>
      <c r="F49" s="7">
        <f>F45-F48</f>
        <v>-60586.680272108846</v>
      </c>
      <c r="I49" s="7">
        <f>I45-I48</f>
        <v>-599496.63457142864</v>
      </c>
      <c r="L49" s="7">
        <f>L45-L48</f>
        <v>-925533.72688435379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E5DD5-2422-4441-9F07-DF501C37DBCF}">
  <dimension ref="A3:L54"/>
  <sheetViews>
    <sheetView workbookViewId="0">
      <selection activeCell="E25" sqref="E25"/>
    </sheetView>
  </sheetViews>
  <sheetFormatPr defaultRowHeight="14.4" x14ac:dyDescent="0.3"/>
  <cols>
    <col min="1" max="1" width="43.109375" bestFit="1" customWidth="1"/>
    <col min="4" max="4" width="10.109375" bestFit="1" customWidth="1"/>
    <col min="5" max="5" width="13.88671875" bestFit="1" customWidth="1"/>
    <col min="6" max="6" width="12.109375" bestFit="1" customWidth="1"/>
    <col min="7" max="7" width="10.109375" bestFit="1" customWidth="1"/>
    <col min="8" max="8" width="13.88671875" bestFit="1" customWidth="1"/>
    <col min="9" max="9" width="12.77734375" bestFit="1" customWidth="1"/>
    <col min="10" max="10" width="10.109375" bestFit="1" customWidth="1"/>
    <col min="11" max="11" width="13.88671875" bestFit="1" customWidth="1"/>
    <col min="12" max="12" width="12.109375" bestFit="1" customWidth="1"/>
  </cols>
  <sheetData>
    <row r="3" spans="1:12" x14ac:dyDescent="0.3">
      <c r="A3" s="4" t="s">
        <v>37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3">
      <c r="A4" s="4" t="s">
        <v>38</v>
      </c>
      <c r="B4" s="4"/>
      <c r="C4" s="4"/>
      <c r="D4" s="4"/>
      <c r="E4" s="8">
        <v>2021</v>
      </c>
      <c r="F4" s="4"/>
      <c r="H4" s="8">
        <v>2022</v>
      </c>
      <c r="I4" s="8"/>
      <c r="J4" s="8"/>
      <c r="K4" s="8">
        <v>2023</v>
      </c>
      <c r="L4" s="4"/>
    </row>
    <row r="5" spans="1:12" x14ac:dyDescent="0.3">
      <c r="A5" s="4"/>
      <c r="B5" s="4"/>
      <c r="C5" s="4"/>
      <c r="D5" s="8" t="s">
        <v>0</v>
      </c>
      <c r="E5" s="8" t="s">
        <v>1</v>
      </c>
      <c r="F5" s="8" t="s">
        <v>4</v>
      </c>
      <c r="G5" s="8" t="s">
        <v>0</v>
      </c>
      <c r="H5" s="8" t="s">
        <v>1</v>
      </c>
      <c r="I5" s="8" t="s">
        <v>4</v>
      </c>
      <c r="J5" s="8" t="s">
        <v>0</v>
      </c>
      <c r="K5" s="8" t="s">
        <v>1</v>
      </c>
      <c r="L5" s="8" t="s">
        <v>4</v>
      </c>
    </row>
    <row r="7" spans="1:12" x14ac:dyDescent="0.3">
      <c r="A7" t="s">
        <v>5</v>
      </c>
      <c r="G7" s="1">
        <v>12660853</v>
      </c>
      <c r="H7" s="1">
        <v>6229635</v>
      </c>
      <c r="I7" s="1">
        <v>6431219</v>
      </c>
      <c r="J7" s="1">
        <v>24122275</v>
      </c>
      <c r="K7" s="1">
        <v>13396598</v>
      </c>
      <c r="L7" s="1">
        <v>10725678</v>
      </c>
    </row>
    <row r="8" spans="1:12" x14ac:dyDescent="0.3">
      <c r="A8" t="s">
        <v>6</v>
      </c>
      <c r="D8" s="1">
        <v>12660853</v>
      </c>
      <c r="E8" s="1">
        <v>6229635</v>
      </c>
      <c r="F8" s="1">
        <v>6431219</v>
      </c>
      <c r="G8" s="1">
        <v>11461422</v>
      </c>
      <c r="H8" s="1">
        <v>7166963</v>
      </c>
      <c r="I8" s="1">
        <v>4294459</v>
      </c>
      <c r="J8" s="1">
        <v>12229617</v>
      </c>
      <c r="K8" s="1">
        <v>7197530</v>
      </c>
      <c r="L8" s="1">
        <v>5032087</v>
      </c>
    </row>
    <row r="9" spans="1:12" x14ac:dyDescent="0.3">
      <c r="A9" t="s">
        <v>7</v>
      </c>
      <c r="D9" s="1">
        <v>12660853</v>
      </c>
      <c r="E9" s="1">
        <v>6229635</v>
      </c>
      <c r="F9" s="1">
        <v>6431219</v>
      </c>
      <c r="G9" s="1">
        <v>24122275</v>
      </c>
      <c r="H9" s="1">
        <v>13396598</v>
      </c>
      <c r="I9" s="1">
        <v>10725678</v>
      </c>
      <c r="J9" s="1">
        <v>36351893</v>
      </c>
      <c r="K9" s="1">
        <v>20594128</v>
      </c>
      <c r="L9" s="1">
        <v>15757765</v>
      </c>
    </row>
    <row r="12" spans="1:12" x14ac:dyDescent="0.3">
      <c r="A12" t="s">
        <v>8</v>
      </c>
      <c r="D12" t="s">
        <v>39</v>
      </c>
      <c r="E12" t="s">
        <v>39</v>
      </c>
      <c r="F12" t="s">
        <v>39</v>
      </c>
      <c r="G12" s="1">
        <v>212206</v>
      </c>
      <c r="H12" s="1">
        <v>92194</v>
      </c>
      <c r="I12" s="1">
        <v>120012</v>
      </c>
      <c r="J12" s="1">
        <v>811645</v>
      </c>
      <c r="K12" s="1">
        <v>380750</v>
      </c>
      <c r="L12" s="1">
        <v>430895</v>
      </c>
    </row>
    <row r="13" spans="1:12" x14ac:dyDescent="0.3">
      <c r="A13" t="s">
        <v>9</v>
      </c>
      <c r="D13" s="1">
        <v>212206</v>
      </c>
      <c r="E13" s="1">
        <v>92194</v>
      </c>
      <c r="F13" s="1">
        <v>120012</v>
      </c>
      <c r="G13" s="1">
        <v>424342</v>
      </c>
      <c r="H13" s="1">
        <v>184820</v>
      </c>
      <c r="I13" s="1">
        <v>239522</v>
      </c>
      <c r="J13" s="1">
        <v>424342</v>
      </c>
      <c r="K13" s="1">
        <v>184820</v>
      </c>
      <c r="L13" s="1">
        <v>239522</v>
      </c>
    </row>
    <row r="14" spans="1:12" x14ac:dyDescent="0.3">
      <c r="A14" t="s">
        <v>10</v>
      </c>
      <c r="D14" t="s">
        <v>39</v>
      </c>
      <c r="E14" t="s">
        <v>39</v>
      </c>
      <c r="F14" t="s">
        <v>39</v>
      </c>
      <c r="G14" s="1">
        <v>175097</v>
      </c>
      <c r="H14" s="1">
        <v>103736</v>
      </c>
      <c r="I14" s="1">
        <v>71360</v>
      </c>
      <c r="J14" s="1">
        <v>350190</v>
      </c>
      <c r="K14" s="1">
        <v>207533</v>
      </c>
      <c r="L14" s="1">
        <v>142657</v>
      </c>
    </row>
    <row r="15" spans="1:12" x14ac:dyDescent="0.3">
      <c r="A15" t="s">
        <v>11</v>
      </c>
      <c r="D15" t="s">
        <v>39</v>
      </c>
      <c r="E15" t="s">
        <v>39</v>
      </c>
      <c r="F15" t="s">
        <v>39</v>
      </c>
      <c r="G15" t="s">
        <v>39</v>
      </c>
      <c r="H15" t="s">
        <v>39</v>
      </c>
      <c r="I15" t="s">
        <v>39</v>
      </c>
      <c r="J15" s="1">
        <v>192727</v>
      </c>
      <c r="K15" s="1">
        <v>104237</v>
      </c>
      <c r="L15" s="1">
        <v>88490</v>
      </c>
    </row>
    <row r="16" spans="1:12" x14ac:dyDescent="0.3">
      <c r="A16" t="s">
        <v>12</v>
      </c>
      <c r="D16" t="s">
        <v>39</v>
      </c>
      <c r="E16" t="s">
        <v>39</v>
      </c>
      <c r="F16" t="s">
        <v>39</v>
      </c>
      <c r="G16" t="s">
        <v>39</v>
      </c>
      <c r="H16" t="s">
        <v>39</v>
      </c>
      <c r="I16" t="s">
        <v>39</v>
      </c>
      <c r="J16" t="s">
        <v>39</v>
      </c>
      <c r="K16" t="s">
        <v>39</v>
      </c>
      <c r="L16" t="s">
        <v>39</v>
      </c>
    </row>
    <row r="17" spans="1:12" x14ac:dyDescent="0.3">
      <c r="A17" t="s">
        <v>13</v>
      </c>
      <c r="D17" t="s">
        <v>39</v>
      </c>
      <c r="E17" t="s">
        <v>39</v>
      </c>
      <c r="F17" t="s">
        <v>39</v>
      </c>
      <c r="G17" t="s">
        <v>39</v>
      </c>
      <c r="H17" t="s">
        <v>39</v>
      </c>
      <c r="I17" t="s">
        <v>39</v>
      </c>
      <c r="J17" t="s">
        <v>39</v>
      </c>
      <c r="K17" t="s">
        <v>39</v>
      </c>
      <c r="L17" t="s">
        <v>39</v>
      </c>
    </row>
    <row r="18" spans="1:12" x14ac:dyDescent="0.3">
      <c r="A18" t="s">
        <v>14</v>
      </c>
      <c r="D18" s="1">
        <v>212206</v>
      </c>
      <c r="E18" s="1">
        <v>92194</v>
      </c>
      <c r="F18" s="1">
        <v>120012</v>
      </c>
      <c r="G18" s="1">
        <v>599439</v>
      </c>
      <c r="H18" s="1">
        <v>288556</v>
      </c>
      <c r="I18" s="1">
        <v>310882</v>
      </c>
      <c r="J18" s="1">
        <v>967259</v>
      </c>
      <c r="K18" s="1">
        <v>496590</v>
      </c>
      <c r="L18" s="1">
        <v>470669</v>
      </c>
    </row>
    <row r="19" spans="1:12" x14ac:dyDescent="0.3">
      <c r="A19" t="s">
        <v>15</v>
      </c>
      <c r="D19" s="1">
        <v>212206</v>
      </c>
      <c r="E19" s="1">
        <v>92194</v>
      </c>
      <c r="F19" s="1">
        <v>120012</v>
      </c>
      <c r="G19" s="1">
        <v>811645</v>
      </c>
      <c r="H19" s="1">
        <v>380750</v>
      </c>
      <c r="I19" s="1">
        <v>430895</v>
      </c>
      <c r="J19" s="1">
        <v>1778904</v>
      </c>
      <c r="K19" s="1">
        <v>877340</v>
      </c>
      <c r="L19" s="1">
        <v>901564</v>
      </c>
    </row>
    <row r="21" spans="1:12" x14ac:dyDescent="0.3">
      <c r="A21" t="s">
        <v>16</v>
      </c>
      <c r="D21" t="s">
        <v>39</v>
      </c>
      <c r="E21" t="s">
        <v>39</v>
      </c>
      <c r="F21" t="s">
        <v>39</v>
      </c>
      <c r="G21" s="1">
        <v>12448647</v>
      </c>
      <c r="H21" s="1">
        <v>6137441</v>
      </c>
      <c r="I21" s="1">
        <v>6311207</v>
      </c>
      <c r="J21" s="1">
        <v>23310631</v>
      </c>
      <c r="K21" s="1">
        <v>13015847</v>
      </c>
      <c r="L21" s="1">
        <v>10294783</v>
      </c>
    </row>
    <row r="22" spans="1:12" x14ac:dyDescent="0.3">
      <c r="A22" t="s">
        <v>17</v>
      </c>
      <c r="D22" s="1">
        <v>12448647</v>
      </c>
      <c r="E22" s="1">
        <v>6137441</v>
      </c>
      <c r="F22" s="1">
        <v>6311207</v>
      </c>
      <c r="G22" s="1">
        <v>23310631</v>
      </c>
      <c r="H22" s="1">
        <v>13015847</v>
      </c>
      <c r="I22" s="1">
        <v>10294783</v>
      </c>
      <c r="J22" s="1">
        <v>34572989</v>
      </c>
      <c r="K22" s="1">
        <v>19716788</v>
      </c>
      <c r="L22" s="1">
        <v>14856201</v>
      </c>
    </row>
    <row r="23" spans="1:12" x14ac:dyDescent="0.3">
      <c r="A23" t="s">
        <v>18</v>
      </c>
      <c r="D23" s="1">
        <v>6224324</v>
      </c>
      <c r="E23" s="1">
        <v>3068720</v>
      </c>
      <c r="F23" s="1">
        <v>3155603</v>
      </c>
      <c r="G23" s="1">
        <v>17879639</v>
      </c>
      <c r="H23" s="1">
        <v>9576644</v>
      </c>
      <c r="I23" s="1">
        <v>8302995</v>
      </c>
      <c r="J23" s="1">
        <v>28941810</v>
      </c>
      <c r="K23" s="1">
        <v>16366318</v>
      </c>
      <c r="L23" s="1">
        <v>12575492</v>
      </c>
    </row>
    <row r="25" spans="1:12" x14ac:dyDescent="0.3">
      <c r="B25" t="s">
        <v>19</v>
      </c>
    </row>
    <row r="26" spans="1:12" x14ac:dyDescent="0.3">
      <c r="A26" t="s">
        <v>40</v>
      </c>
      <c r="B26" s="2">
        <v>0.04</v>
      </c>
      <c r="C26" s="3">
        <v>1.7500000000000002E-2</v>
      </c>
      <c r="D26" s="1">
        <v>4357</v>
      </c>
      <c r="E26" s="1">
        <v>2148</v>
      </c>
      <c r="F26" s="1">
        <v>2209</v>
      </c>
      <c r="G26" s="1">
        <v>12516</v>
      </c>
      <c r="H26" s="1">
        <v>6704</v>
      </c>
      <c r="I26" s="1">
        <v>5812</v>
      </c>
      <c r="J26" s="1">
        <v>20259</v>
      </c>
      <c r="K26" s="1">
        <v>11456</v>
      </c>
      <c r="L26" s="1">
        <v>8803</v>
      </c>
    </row>
    <row r="27" spans="1:12" x14ac:dyDescent="0.3">
      <c r="A27" t="s">
        <v>41</v>
      </c>
      <c r="B27" s="2">
        <v>0.56000000000000005</v>
      </c>
      <c r="C27" s="3">
        <v>3.3000000000000002E-2</v>
      </c>
      <c r="D27" s="1">
        <v>115026</v>
      </c>
      <c r="E27" s="1">
        <v>56710</v>
      </c>
      <c r="F27" s="1">
        <v>58316</v>
      </c>
      <c r="G27" s="1">
        <v>330416</v>
      </c>
      <c r="H27" s="1">
        <v>176976</v>
      </c>
      <c r="I27" s="1">
        <v>153439</v>
      </c>
      <c r="J27" s="1">
        <v>534845</v>
      </c>
      <c r="K27" s="1">
        <v>302450</v>
      </c>
      <c r="L27" s="1">
        <v>232395</v>
      </c>
    </row>
    <row r="28" spans="1:12" x14ac:dyDescent="0.3">
      <c r="A28" t="s">
        <v>22</v>
      </c>
      <c r="B28" s="2">
        <v>0.4</v>
      </c>
      <c r="C28" s="3">
        <v>8.3400000000000002E-2</v>
      </c>
      <c r="D28" s="1">
        <v>207643</v>
      </c>
      <c r="E28" s="1">
        <v>102373</v>
      </c>
      <c r="F28" s="1">
        <v>105271</v>
      </c>
      <c r="G28" s="1">
        <v>596465</v>
      </c>
      <c r="H28" s="1">
        <v>319477</v>
      </c>
      <c r="I28" s="1">
        <v>276988</v>
      </c>
      <c r="J28" s="1">
        <v>965499</v>
      </c>
      <c r="K28" s="1">
        <v>545980</v>
      </c>
      <c r="L28" s="1">
        <v>419518</v>
      </c>
    </row>
    <row r="29" spans="1:12" x14ac:dyDescent="0.3">
      <c r="A29" t="s">
        <v>23</v>
      </c>
      <c r="D29" s="1">
        <v>327026</v>
      </c>
      <c r="E29" s="1">
        <v>161231</v>
      </c>
      <c r="F29" s="1">
        <v>165795</v>
      </c>
      <c r="G29" s="1">
        <v>939396</v>
      </c>
      <c r="H29" s="1">
        <v>503157</v>
      </c>
      <c r="I29" s="1">
        <v>436239</v>
      </c>
      <c r="J29" s="1">
        <v>1520603</v>
      </c>
      <c r="K29" s="1">
        <v>859886</v>
      </c>
      <c r="L29" s="1">
        <v>660716</v>
      </c>
    </row>
    <row r="31" spans="1:12" x14ac:dyDescent="0.3">
      <c r="A31" t="s">
        <v>24</v>
      </c>
      <c r="D31" s="1">
        <v>207643</v>
      </c>
      <c r="E31" s="1">
        <v>102373</v>
      </c>
      <c r="F31" s="1">
        <v>105271</v>
      </c>
      <c r="G31" s="1">
        <v>596465</v>
      </c>
      <c r="H31" s="1">
        <v>319477</v>
      </c>
      <c r="I31" s="1">
        <v>276988</v>
      </c>
      <c r="J31" s="1">
        <v>965499</v>
      </c>
      <c r="K31" s="1">
        <v>545980</v>
      </c>
      <c r="L31" s="1">
        <v>419518</v>
      </c>
    </row>
    <row r="32" spans="1:12" x14ac:dyDescent="0.3">
      <c r="A32" t="s">
        <v>25</v>
      </c>
      <c r="D32" s="1">
        <v>212206</v>
      </c>
      <c r="E32" s="1">
        <v>92194</v>
      </c>
      <c r="F32" s="1">
        <v>120012</v>
      </c>
      <c r="G32" s="1">
        <v>599439</v>
      </c>
      <c r="H32" s="1">
        <v>288556</v>
      </c>
      <c r="I32" s="1">
        <v>310882</v>
      </c>
      <c r="J32" s="1">
        <v>967259</v>
      </c>
      <c r="K32" s="1">
        <v>496590</v>
      </c>
      <c r="L32" s="1">
        <v>470669</v>
      </c>
    </row>
    <row r="33" spans="1:12" x14ac:dyDescent="0.3">
      <c r="A33" t="s">
        <v>26</v>
      </c>
      <c r="D33" s="1">
        <v>-1503061</v>
      </c>
      <c r="E33" s="1">
        <v>-747323</v>
      </c>
      <c r="F33" s="1">
        <v>-755738</v>
      </c>
      <c r="G33" s="1">
        <v>-881625</v>
      </c>
      <c r="H33" s="1">
        <v>-438441</v>
      </c>
      <c r="I33" s="1">
        <v>-443184</v>
      </c>
      <c r="J33" s="1">
        <v>-811002</v>
      </c>
      <c r="K33" s="1">
        <v>-403373</v>
      </c>
      <c r="L33" s="1">
        <v>-407629</v>
      </c>
    </row>
    <row r="34" spans="1:12" x14ac:dyDescent="0.3">
      <c r="A34" t="s">
        <v>27</v>
      </c>
      <c r="D34">
        <v>0</v>
      </c>
      <c r="E34">
        <v>0</v>
      </c>
      <c r="F34">
        <v>0</v>
      </c>
      <c r="G34" s="1">
        <v>-1377785</v>
      </c>
      <c r="H34" s="1">
        <v>-859807</v>
      </c>
      <c r="I34" s="1">
        <v>-517978</v>
      </c>
      <c r="J34" s="1">
        <v>-807934</v>
      </c>
      <c r="K34" s="1">
        <v>-504432</v>
      </c>
      <c r="L34" s="1">
        <v>-303502</v>
      </c>
    </row>
    <row r="35" spans="1:12" x14ac:dyDescent="0.3">
      <c r="A35" t="s">
        <v>28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 s="1">
        <v>-1467960</v>
      </c>
      <c r="K35" s="1">
        <v>-863473</v>
      </c>
      <c r="L35" s="1">
        <v>-604486</v>
      </c>
    </row>
    <row r="36" spans="1:12" x14ac:dyDescent="0.3">
      <c r="A36" t="s">
        <v>29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</row>
    <row r="37" spans="1:12" x14ac:dyDescent="0.3">
      <c r="A37" t="s">
        <v>30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</row>
    <row r="38" spans="1:12" x14ac:dyDescent="0.3">
      <c r="A38" t="s">
        <v>31</v>
      </c>
      <c r="B38" s="2">
        <v>0.05</v>
      </c>
      <c r="D38" s="1">
        <f>SUM(D33:D37)</f>
        <v>-1503061</v>
      </c>
      <c r="E38" s="1">
        <f t="shared" ref="E38:L38" si="0">SUM(E33:E37)</f>
        <v>-747323</v>
      </c>
      <c r="F38" s="1">
        <f t="shared" si="0"/>
        <v>-755738</v>
      </c>
      <c r="G38" s="1">
        <f t="shared" si="0"/>
        <v>-2259410</v>
      </c>
      <c r="H38" s="1">
        <f t="shared" si="0"/>
        <v>-1298248</v>
      </c>
      <c r="I38" s="1">
        <f t="shared" si="0"/>
        <v>-961162</v>
      </c>
      <c r="J38" s="1">
        <f t="shared" si="0"/>
        <v>-3086896</v>
      </c>
      <c r="K38" s="1">
        <f t="shared" si="0"/>
        <v>-1771278</v>
      </c>
      <c r="L38" s="1">
        <f t="shared" si="0"/>
        <v>-1315617</v>
      </c>
    </row>
    <row r="39" spans="1:12" x14ac:dyDescent="0.3">
      <c r="A39" t="s">
        <v>32</v>
      </c>
      <c r="D39" s="1">
        <f t="shared" ref="D39:L39" si="1">+D38+D32+D31</f>
        <v>-1083212</v>
      </c>
      <c r="E39" s="1">
        <f t="shared" si="1"/>
        <v>-552756</v>
      </c>
      <c r="F39" s="1">
        <f t="shared" si="1"/>
        <v>-530455</v>
      </c>
      <c r="G39" s="1">
        <f t="shared" si="1"/>
        <v>-1063506</v>
      </c>
      <c r="H39" s="1">
        <f t="shared" si="1"/>
        <v>-690215</v>
      </c>
      <c r="I39" s="1">
        <f t="shared" si="1"/>
        <v>-373292</v>
      </c>
      <c r="J39" s="1">
        <f t="shared" si="1"/>
        <v>-1154138</v>
      </c>
      <c r="K39" s="1">
        <f t="shared" si="1"/>
        <v>-728708</v>
      </c>
      <c r="L39" s="1">
        <f t="shared" si="1"/>
        <v>-425430</v>
      </c>
    </row>
    <row r="41" spans="1:12" x14ac:dyDescent="0.3">
      <c r="A41" t="s">
        <v>33</v>
      </c>
      <c r="B41" s="3">
        <v>0.26500000000000001</v>
      </c>
      <c r="D41" s="1">
        <f t="shared" ref="D41:L41" si="2">+D39*$B$41</f>
        <v>-287051.18</v>
      </c>
      <c r="E41" s="1">
        <f t="shared" si="2"/>
        <v>-146480.34</v>
      </c>
      <c r="F41" s="1">
        <f t="shared" si="2"/>
        <v>-140570.57500000001</v>
      </c>
      <c r="G41" s="1">
        <f t="shared" si="2"/>
        <v>-281829.09000000003</v>
      </c>
      <c r="H41" s="1">
        <f t="shared" si="2"/>
        <v>-182906.97500000001</v>
      </c>
      <c r="I41" s="1">
        <f t="shared" si="2"/>
        <v>-98922.38</v>
      </c>
      <c r="J41" s="1">
        <f t="shared" si="2"/>
        <v>-305846.57</v>
      </c>
      <c r="K41" s="1">
        <f t="shared" si="2"/>
        <v>-193107.62</v>
      </c>
      <c r="L41" s="1">
        <f t="shared" si="2"/>
        <v>-112738.95000000001</v>
      </c>
    </row>
    <row r="43" spans="1:12" x14ac:dyDescent="0.3">
      <c r="A43" t="s">
        <v>42</v>
      </c>
      <c r="D43" s="1">
        <f>+D41/(1-$B$41)</f>
        <v>-390545.82312925172</v>
      </c>
      <c r="E43" s="1">
        <f t="shared" ref="E43:L43" si="3">+E41/(1-$B$41)</f>
        <v>-199292.97959183675</v>
      </c>
      <c r="F43" s="1">
        <f t="shared" si="3"/>
        <v>-191252.48299319731</v>
      </c>
      <c r="G43" s="1">
        <f t="shared" si="3"/>
        <v>-383440.93877551024</v>
      </c>
      <c r="H43" s="1">
        <f t="shared" si="3"/>
        <v>-248853.02721088438</v>
      </c>
      <c r="I43" s="1">
        <f t="shared" si="3"/>
        <v>-134588.27210884355</v>
      </c>
      <c r="J43" s="1">
        <f t="shared" si="3"/>
        <v>-416117.78231292521</v>
      </c>
      <c r="K43" s="1">
        <f t="shared" si="3"/>
        <v>-262731.4557823129</v>
      </c>
      <c r="L43" s="1">
        <f t="shared" si="3"/>
        <v>-153386.32653061228</v>
      </c>
    </row>
    <row r="45" spans="1:12" x14ac:dyDescent="0.3">
      <c r="A45" t="s">
        <v>35</v>
      </c>
      <c r="D45" s="1">
        <f t="shared" ref="D45:L45" si="4">+D43+D29+D18</f>
        <v>148686.17687074828</v>
      </c>
      <c r="E45" s="1">
        <f t="shared" si="4"/>
        <v>54132.020408163255</v>
      </c>
      <c r="F45" s="1">
        <f t="shared" si="4"/>
        <v>94554.517006802693</v>
      </c>
      <c r="G45" s="1">
        <f t="shared" si="4"/>
        <v>1155394.0612244897</v>
      </c>
      <c r="H45" s="1">
        <f t="shared" si="4"/>
        <v>542859.97278911562</v>
      </c>
      <c r="I45" s="1">
        <f t="shared" si="4"/>
        <v>612532.72789115645</v>
      </c>
      <c r="J45" s="1">
        <f t="shared" si="4"/>
        <v>2071744.2176870748</v>
      </c>
      <c r="K45" s="1">
        <f t="shared" si="4"/>
        <v>1093744.5442176871</v>
      </c>
      <c r="L45" s="1">
        <f t="shared" si="4"/>
        <v>977998.67346938769</v>
      </c>
    </row>
    <row r="47" spans="1:12" x14ac:dyDescent="0.3">
      <c r="A47" t="s">
        <v>43</v>
      </c>
      <c r="D47" s="3"/>
      <c r="E47" s="3"/>
      <c r="F47" s="3">
        <v>0</v>
      </c>
      <c r="G47" s="3"/>
      <c r="H47" s="3"/>
      <c r="I47" s="3">
        <v>6.0000000000000001E-3</v>
      </c>
      <c r="J47" s="3"/>
      <c r="K47" s="3"/>
      <c r="L47" s="3">
        <v>1.2E-2</v>
      </c>
    </row>
    <row r="48" spans="1:12" x14ac:dyDescent="0.3">
      <c r="A48" t="s">
        <v>44</v>
      </c>
      <c r="D48" s="6"/>
      <c r="E48" s="6"/>
      <c r="F48" s="6">
        <f>F45*F47</f>
        <v>0</v>
      </c>
      <c r="G48" s="6"/>
      <c r="H48" s="6"/>
      <c r="I48" s="6">
        <f>I45*I47</f>
        <v>3675.1963673469386</v>
      </c>
      <c r="J48" s="6"/>
      <c r="K48" s="6"/>
      <c r="L48" s="6">
        <f>L45*L47</f>
        <v>11735.984081632652</v>
      </c>
    </row>
    <row r="49" spans="1:12" x14ac:dyDescent="0.3">
      <c r="A49" t="s">
        <v>45</v>
      </c>
      <c r="F49" s="7">
        <f>F45-F48</f>
        <v>94554.517006802693</v>
      </c>
      <c r="I49" s="7">
        <f>I45-I48</f>
        <v>608857.53152380954</v>
      </c>
      <c r="L49" s="7">
        <f>L45-L48</f>
        <v>966262.689387755</v>
      </c>
    </row>
    <row r="54" spans="1:12" x14ac:dyDescent="0.3">
      <c r="D54" s="1"/>
      <c r="E54" s="1"/>
      <c r="F54" s="1"/>
      <c r="G54" s="1"/>
      <c r="H54" s="1"/>
      <c r="I54" s="1"/>
      <c r="J54" s="1"/>
      <c r="K54" s="1"/>
      <c r="L54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GP, no CCRA</vt:lpstr>
      <vt:lpstr>SA Other</vt:lpstr>
      <vt:lpstr>SA Resi &amp; 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Duong, Cuc</dc:creator>
  <cp:lastModifiedBy>Yeung, Louisa</cp:lastModifiedBy>
  <dcterms:created xsi:type="dcterms:W3CDTF">2025-08-13T21:01:10Z</dcterms:created>
  <dcterms:modified xsi:type="dcterms:W3CDTF">2025-08-14T20:00:35Z</dcterms:modified>
</cp:coreProperties>
</file>