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Treasury\80 - Regulatory\Rate Applications (OEB)\2026 Rate Application\1. Tax\2. 2026-2030 Rate Application\3. Interrogatories IRR July 2025\IRs Received July 2025\OEB\OEB 213\To upload\"/>
    </mc:Choice>
  </mc:AlternateContent>
  <xr:revisionPtr revIDLastSave="0" documentId="13_ncr:1_{35AB344B-11A0-40C2-A39E-3C40936D8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2" r:id="rId1"/>
    <sheet name="2022" sheetId="3" r:id="rId2"/>
    <sheet name="2023" sheetId="4" r:id="rId3"/>
    <sheet name="2024" sheetId="5" r:id="rId4"/>
    <sheet name="2025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C12" i="4"/>
  <c r="B12" i="4"/>
  <c r="G38" i="4" l="1"/>
  <c r="F18" i="4"/>
  <c r="F17" i="4"/>
  <c r="S39" i="6" l="1"/>
  <c r="R39" i="6"/>
  <c r="J39" i="6"/>
  <c r="I39" i="6"/>
  <c r="H39" i="6"/>
  <c r="G39" i="6"/>
  <c r="E39" i="6"/>
  <c r="P38" i="6"/>
  <c r="L38" i="6"/>
  <c r="M38" i="6" s="1"/>
  <c r="O38" i="6" s="1"/>
  <c r="K38" i="6"/>
  <c r="V38" i="6" s="1"/>
  <c r="P37" i="6"/>
  <c r="L37" i="6"/>
  <c r="M37" i="6" s="1"/>
  <c r="O37" i="6" s="1"/>
  <c r="K37" i="6"/>
  <c r="V37" i="6" s="1"/>
  <c r="P36" i="6"/>
  <c r="L36" i="6"/>
  <c r="M36" i="6" s="1"/>
  <c r="O36" i="6" s="1"/>
  <c r="K36" i="6"/>
  <c r="V36" i="6" s="1"/>
  <c r="P35" i="6"/>
  <c r="L35" i="6"/>
  <c r="M35" i="6" s="1"/>
  <c r="O35" i="6" s="1"/>
  <c r="K35" i="6"/>
  <c r="V35" i="6" s="1"/>
  <c r="P34" i="6"/>
  <c r="L34" i="6"/>
  <c r="M34" i="6" s="1"/>
  <c r="O34" i="6" s="1"/>
  <c r="K34" i="6"/>
  <c r="V34" i="6" s="1"/>
  <c r="P33" i="6"/>
  <c r="L33" i="6"/>
  <c r="M33" i="6" s="1"/>
  <c r="O33" i="6" s="1"/>
  <c r="K33" i="6"/>
  <c r="V33" i="6" s="1"/>
  <c r="P32" i="6"/>
  <c r="L32" i="6"/>
  <c r="M32" i="6" s="1"/>
  <c r="O32" i="6" s="1"/>
  <c r="K32" i="6"/>
  <c r="V32" i="6" s="1"/>
  <c r="V31" i="6"/>
  <c r="P31" i="6"/>
  <c r="L31" i="6"/>
  <c r="M31" i="6" s="1"/>
  <c r="O31" i="6" s="1"/>
  <c r="K31" i="6"/>
  <c r="P30" i="6"/>
  <c r="L30" i="6"/>
  <c r="M30" i="6" s="1"/>
  <c r="O30" i="6" s="1"/>
  <c r="P29" i="6"/>
  <c r="L29" i="6"/>
  <c r="M29" i="6" s="1"/>
  <c r="O29" i="6" s="1"/>
  <c r="F28" i="6"/>
  <c r="P28" i="6" s="1"/>
  <c r="P27" i="6"/>
  <c r="L27" i="6"/>
  <c r="M27" i="6" s="1"/>
  <c r="O27" i="6" s="1"/>
  <c r="P26" i="6"/>
  <c r="L26" i="6"/>
  <c r="M26" i="6" s="1"/>
  <c r="O26" i="6" s="1"/>
  <c r="P25" i="6"/>
  <c r="L25" i="6"/>
  <c r="M25" i="6" s="1"/>
  <c r="O25" i="6" s="1"/>
  <c r="P24" i="6"/>
  <c r="L24" i="6"/>
  <c r="M24" i="6" s="1"/>
  <c r="O24" i="6" s="1"/>
  <c r="F23" i="6"/>
  <c r="P23" i="6" s="1"/>
  <c r="P22" i="6"/>
  <c r="L22" i="6"/>
  <c r="M22" i="6" s="1"/>
  <c r="O22" i="6" s="1"/>
  <c r="P21" i="6"/>
  <c r="L21" i="6"/>
  <c r="M21" i="6" s="1"/>
  <c r="O21" i="6" s="1"/>
  <c r="P20" i="6"/>
  <c r="L20" i="6"/>
  <c r="M20" i="6" s="1"/>
  <c r="O20" i="6" s="1"/>
  <c r="P19" i="6"/>
  <c r="L19" i="6"/>
  <c r="M19" i="6" s="1"/>
  <c r="O19" i="6" s="1"/>
  <c r="P18" i="6"/>
  <c r="L18" i="6"/>
  <c r="M18" i="6" s="1"/>
  <c r="O18" i="6" s="1"/>
  <c r="P17" i="6"/>
  <c r="L17" i="6"/>
  <c r="M17" i="6" s="1"/>
  <c r="O17" i="6" s="1"/>
  <c r="P16" i="6"/>
  <c r="L16" i="6"/>
  <c r="M16" i="6" s="1"/>
  <c r="O16" i="6" s="1"/>
  <c r="P15" i="6"/>
  <c r="L15" i="6"/>
  <c r="M15" i="6" s="1"/>
  <c r="O15" i="6" s="1"/>
  <c r="P14" i="6"/>
  <c r="F14" i="6"/>
  <c r="L14" i="6" s="1"/>
  <c r="M14" i="6" s="1"/>
  <c r="O14" i="6" s="1"/>
  <c r="P13" i="6"/>
  <c r="L13" i="6"/>
  <c r="M13" i="6" s="1"/>
  <c r="O13" i="6" s="1"/>
  <c r="P12" i="6"/>
  <c r="L12" i="6"/>
  <c r="M12" i="6" s="1"/>
  <c r="O12" i="6" s="1"/>
  <c r="F11" i="6"/>
  <c r="P11" i="6" s="1"/>
  <c r="P10" i="6"/>
  <c r="L10" i="6"/>
  <c r="M10" i="6" s="1"/>
  <c r="O10" i="6" s="1"/>
  <c r="P9" i="6"/>
  <c r="L9" i="6"/>
  <c r="M9" i="6" s="1"/>
  <c r="O9" i="6" s="1"/>
  <c r="P8" i="6"/>
  <c r="M8" i="6"/>
  <c r="O8" i="6" s="1"/>
  <c r="L8" i="6"/>
  <c r="P7" i="6"/>
  <c r="L7" i="6"/>
  <c r="M7" i="6" s="1"/>
  <c r="O7" i="6" s="1"/>
  <c r="P6" i="6"/>
  <c r="L6" i="6"/>
  <c r="M6" i="6" s="1"/>
  <c r="O6" i="6" l="1"/>
  <c r="P39" i="6"/>
  <c r="L23" i="6"/>
  <c r="M23" i="6" s="1"/>
  <c r="O23" i="6" s="1"/>
  <c r="L28" i="6"/>
  <c r="M28" i="6" s="1"/>
  <c r="O28" i="6" s="1"/>
  <c r="F39" i="6"/>
  <c r="L11" i="6"/>
  <c r="M11" i="6" s="1"/>
  <c r="O11" i="6" l="1"/>
  <c r="O39" i="6" s="1"/>
  <c r="M39" i="6"/>
  <c r="L39" i="6"/>
  <c r="L6" i="5" l="1"/>
  <c r="M6" i="5" s="1"/>
  <c r="P6" i="5"/>
  <c r="L7" i="5"/>
  <c r="M7" i="5" s="1"/>
  <c r="O7" i="5" s="1"/>
  <c r="P7" i="5"/>
  <c r="L8" i="5"/>
  <c r="M8" i="5" s="1"/>
  <c r="O8" i="5" s="1"/>
  <c r="P8" i="5"/>
  <c r="L9" i="5"/>
  <c r="M9" i="5" s="1"/>
  <c r="O9" i="5" s="1"/>
  <c r="P9" i="5"/>
  <c r="L10" i="5"/>
  <c r="M10" i="5" s="1"/>
  <c r="O10" i="5" s="1"/>
  <c r="P10" i="5"/>
  <c r="L11" i="5"/>
  <c r="M11" i="5" s="1"/>
  <c r="O11" i="5" s="1"/>
  <c r="P11" i="5"/>
  <c r="L12" i="5"/>
  <c r="M12" i="5"/>
  <c r="O12" i="5" s="1"/>
  <c r="P12" i="5"/>
  <c r="L13" i="5"/>
  <c r="M13" i="5" s="1"/>
  <c r="O13" i="5" s="1"/>
  <c r="P13" i="5"/>
  <c r="L14" i="5"/>
  <c r="M14" i="5" s="1"/>
  <c r="O14" i="5" s="1"/>
  <c r="P14" i="5"/>
  <c r="L15" i="5"/>
  <c r="M15" i="5" s="1"/>
  <c r="O15" i="5" s="1"/>
  <c r="P15" i="5"/>
  <c r="L16" i="5"/>
  <c r="M16" i="5" s="1"/>
  <c r="O16" i="5" s="1"/>
  <c r="P16" i="5"/>
  <c r="L17" i="5"/>
  <c r="M17" i="5" s="1"/>
  <c r="O17" i="5" s="1"/>
  <c r="P17" i="5"/>
  <c r="L18" i="5"/>
  <c r="M18" i="5" s="1"/>
  <c r="O18" i="5" s="1"/>
  <c r="P18" i="5"/>
  <c r="L19" i="5"/>
  <c r="M19" i="5" s="1"/>
  <c r="O19" i="5" s="1"/>
  <c r="P19" i="5"/>
  <c r="L20" i="5"/>
  <c r="M20" i="5" s="1"/>
  <c r="O20" i="5" s="1"/>
  <c r="P20" i="5"/>
  <c r="L21" i="5"/>
  <c r="M21" i="5" s="1"/>
  <c r="O21" i="5" s="1"/>
  <c r="P21" i="5"/>
  <c r="L22" i="5"/>
  <c r="M22" i="5" s="1"/>
  <c r="O22" i="5" s="1"/>
  <c r="P22" i="5"/>
  <c r="L23" i="5"/>
  <c r="M23" i="5" s="1"/>
  <c r="O23" i="5" s="1"/>
  <c r="P23" i="5"/>
  <c r="L24" i="5"/>
  <c r="M24" i="5" s="1"/>
  <c r="O24" i="5" s="1"/>
  <c r="P24" i="5"/>
  <c r="L25" i="5"/>
  <c r="M25" i="5" s="1"/>
  <c r="O25" i="5" s="1"/>
  <c r="P25" i="5"/>
  <c r="L26" i="5"/>
  <c r="M26" i="5" s="1"/>
  <c r="O26" i="5" s="1"/>
  <c r="P26" i="5"/>
  <c r="L27" i="5"/>
  <c r="M27" i="5" s="1"/>
  <c r="O27" i="5" s="1"/>
  <c r="P27" i="5"/>
  <c r="F28" i="5"/>
  <c r="L28" i="5" s="1"/>
  <c r="F29" i="5"/>
  <c r="F39" i="5" s="1"/>
  <c r="L30" i="5"/>
  <c r="M30" i="5" s="1"/>
  <c r="O30" i="5" s="1"/>
  <c r="P30" i="5"/>
  <c r="K31" i="5"/>
  <c r="V31" i="5" s="1"/>
  <c r="L31" i="5"/>
  <c r="M31" i="5" s="1"/>
  <c r="O31" i="5" s="1"/>
  <c r="P31" i="5"/>
  <c r="K32" i="5"/>
  <c r="V32" i="5" s="1"/>
  <c r="L32" i="5"/>
  <c r="M32" i="5"/>
  <c r="O32" i="5"/>
  <c r="P32" i="5"/>
  <c r="K33" i="5"/>
  <c r="V33" i="5" s="1"/>
  <c r="L33" i="5"/>
  <c r="M33" i="5" s="1"/>
  <c r="O33" i="5" s="1"/>
  <c r="P33" i="5"/>
  <c r="K34" i="5"/>
  <c r="V34" i="5" s="1"/>
  <c r="L34" i="5"/>
  <c r="M34" i="5" s="1"/>
  <c r="O34" i="5" s="1"/>
  <c r="P34" i="5"/>
  <c r="K35" i="5"/>
  <c r="V35" i="5" s="1"/>
  <c r="L35" i="5"/>
  <c r="M35" i="5" s="1"/>
  <c r="O35" i="5" s="1"/>
  <c r="P35" i="5"/>
  <c r="K36" i="5"/>
  <c r="V36" i="5" s="1"/>
  <c r="L36" i="5"/>
  <c r="M36" i="5" s="1"/>
  <c r="O36" i="5" s="1"/>
  <c r="P36" i="5"/>
  <c r="K37" i="5"/>
  <c r="V37" i="5" s="1"/>
  <c r="L37" i="5"/>
  <c r="M37" i="5" s="1"/>
  <c r="O37" i="5" s="1"/>
  <c r="P37" i="5"/>
  <c r="K38" i="5"/>
  <c r="V38" i="5" s="1"/>
  <c r="L38" i="5"/>
  <c r="M38" i="5" s="1"/>
  <c r="O38" i="5" s="1"/>
  <c r="P38" i="5"/>
  <c r="E39" i="5"/>
  <c r="G39" i="5"/>
  <c r="H39" i="5"/>
  <c r="I39" i="5"/>
  <c r="J39" i="5"/>
  <c r="R39" i="5"/>
  <c r="S39" i="5"/>
  <c r="L29" i="5" l="1"/>
  <c r="M29" i="5" s="1"/>
  <c r="O29" i="5" s="1"/>
  <c r="M28" i="5"/>
  <c r="O28" i="5" s="1"/>
  <c r="O6" i="5"/>
  <c r="P29" i="5"/>
  <c r="P28" i="5"/>
  <c r="L39" i="5"/>
  <c r="T45" i="4"/>
  <c r="S45" i="4"/>
  <c r="K45" i="4"/>
  <c r="J45" i="4"/>
  <c r="I45" i="4"/>
  <c r="H45" i="4"/>
  <c r="Q44" i="4"/>
  <c r="M44" i="4"/>
  <c r="N44" i="4" s="1"/>
  <c r="P44" i="4" s="1"/>
  <c r="L44" i="4"/>
  <c r="W44" i="4" s="1"/>
  <c r="Q43" i="4"/>
  <c r="M43" i="4"/>
  <c r="N43" i="4" s="1"/>
  <c r="P43" i="4" s="1"/>
  <c r="L43" i="4"/>
  <c r="W43" i="4" s="1"/>
  <c r="Q42" i="4"/>
  <c r="M42" i="4"/>
  <c r="N42" i="4" s="1"/>
  <c r="P42" i="4" s="1"/>
  <c r="L42" i="4"/>
  <c r="W42" i="4" s="1"/>
  <c r="Q41" i="4"/>
  <c r="M41" i="4"/>
  <c r="N41" i="4" s="1"/>
  <c r="P41" i="4" s="1"/>
  <c r="L41" i="4"/>
  <c r="W41" i="4" s="1"/>
  <c r="Q40" i="4"/>
  <c r="M40" i="4"/>
  <c r="N40" i="4" s="1"/>
  <c r="P40" i="4" s="1"/>
  <c r="L40" i="4"/>
  <c r="W40" i="4" s="1"/>
  <c r="Q39" i="4"/>
  <c r="M39" i="4"/>
  <c r="N39" i="4" s="1"/>
  <c r="P39" i="4" s="1"/>
  <c r="L39" i="4"/>
  <c r="W39" i="4" s="1"/>
  <c r="Q38" i="4"/>
  <c r="M38" i="4"/>
  <c r="N38" i="4" s="1"/>
  <c r="P38" i="4" s="1"/>
  <c r="L38" i="4"/>
  <c r="G37" i="4"/>
  <c r="Q37" i="4" s="1"/>
  <c r="L37" i="4"/>
  <c r="Q36" i="4"/>
  <c r="M36" i="4"/>
  <c r="N36" i="4" s="1"/>
  <c r="P36" i="4" s="1"/>
  <c r="L36" i="4"/>
  <c r="G35" i="4"/>
  <c r="Q35" i="4" s="1"/>
  <c r="L35" i="4"/>
  <c r="G34" i="4"/>
  <c r="Q34" i="4" s="1"/>
  <c r="L34" i="4"/>
  <c r="Q33" i="4"/>
  <c r="M33" i="4"/>
  <c r="N33" i="4" s="1"/>
  <c r="P33" i="4" s="1"/>
  <c r="L33" i="4"/>
  <c r="Q32" i="4"/>
  <c r="M32" i="4"/>
  <c r="N32" i="4" s="1"/>
  <c r="P32" i="4" s="1"/>
  <c r="L32" i="4"/>
  <c r="Q31" i="4"/>
  <c r="M31" i="4"/>
  <c r="N31" i="4" s="1"/>
  <c r="P31" i="4" s="1"/>
  <c r="L31" i="4"/>
  <c r="Q30" i="4"/>
  <c r="O30" i="4"/>
  <c r="M30" i="4"/>
  <c r="N30" i="4" s="1"/>
  <c r="L30" i="4"/>
  <c r="G29" i="4"/>
  <c r="Q29" i="4" s="1"/>
  <c r="L29" i="4"/>
  <c r="Q28" i="4"/>
  <c r="M28" i="4"/>
  <c r="N28" i="4" s="1"/>
  <c r="P28" i="4" s="1"/>
  <c r="L28" i="4"/>
  <c r="L27" i="4"/>
  <c r="G27" i="4"/>
  <c r="Q27" i="4" s="1"/>
  <c r="Q26" i="4"/>
  <c r="M26" i="4"/>
  <c r="N26" i="4" s="1"/>
  <c r="P26" i="4" s="1"/>
  <c r="L26" i="4"/>
  <c r="Q25" i="4"/>
  <c r="M25" i="4"/>
  <c r="N25" i="4" s="1"/>
  <c r="P25" i="4" s="1"/>
  <c r="L25" i="4"/>
  <c r="W25" i="4" s="1"/>
  <c r="D19" i="5" s="1"/>
  <c r="K19" i="5" s="1"/>
  <c r="V19" i="5" s="1"/>
  <c r="D19" i="6" s="1"/>
  <c r="K19" i="6" s="1"/>
  <c r="V19" i="6" s="1"/>
  <c r="Q24" i="4"/>
  <c r="M24" i="4"/>
  <c r="N24" i="4" s="1"/>
  <c r="P24" i="4" s="1"/>
  <c r="L24" i="4"/>
  <c r="W24" i="4" s="1"/>
  <c r="D18" i="5" s="1"/>
  <c r="K18" i="5" s="1"/>
  <c r="V18" i="5" s="1"/>
  <c r="D18" i="6" s="1"/>
  <c r="K18" i="6" s="1"/>
  <c r="V18" i="6" s="1"/>
  <c r="Q23" i="4"/>
  <c r="M23" i="4"/>
  <c r="N23" i="4" s="1"/>
  <c r="P23" i="4" s="1"/>
  <c r="L23" i="4"/>
  <c r="W23" i="4" s="1"/>
  <c r="D17" i="5" s="1"/>
  <c r="K17" i="5" s="1"/>
  <c r="V17" i="5" s="1"/>
  <c r="D17" i="6" s="1"/>
  <c r="K17" i="6" s="1"/>
  <c r="V17" i="6" s="1"/>
  <c r="Q22" i="4"/>
  <c r="M22" i="4"/>
  <c r="N22" i="4" s="1"/>
  <c r="P22" i="4" s="1"/>
  <c r="L22" i="4"/>
  <c r="W22" i="4" s="1"/>
  <c r="D16" i="5" s="1"/>
  <c r="K16" i="5" s="1"/>
  <c r="V16" i="5" s="1"/>
  <c r="D16" i="6" s="1"/>
  <c r="K16" i="6" s="1"/>
  <c r="V16" i="6" s="1"/>
  <c r="Q21" i="4"/>
  <c r="M21" i="4"/>
  <c r="N21" i="4" s="1"/>
  <c r="P21" i="4" s="1"/>
  <c r="L21" i="4"/>
  <c r="W21" i="4" s="1"/>
  <c r="D15" i="5" s="1"/>
  <c r="K15" i="5" s="1"/>
  <c r="V15" i="5" s="1"/>
  <c r="D15" i="6" s="1"/>
  <c r="K15" i="6" s="1"/>
  <c r="V15" i="6" s="1"/>
  <c r="G20" i="4"/>
  <c r="Q20" i="4" s="1"/>
  <c r="L20" i="4"/>
  <c r="Q19" i="4"/>
  <c r="M19" i="4"/>
  <c r="N19" i="4" s="1"/>
  <c r="P19" i="4" s="1"/>
  <c r="L19" i="4"/>
  <c r="G18" i="4"/>
  <c r="Q18" i="4" s="1"/>
  <c r="L18" i="4"/>
  <c r="G17" i="4"/>
  <c r="Q16" i="4"/>
  <c r="M16" i="4"/>
  <c r="N16" i="4" s="1"/>
  <c r="P16" i="4" s="1"/>
  <c r="L16" i="4"/>
  <c r="Q15" i="4"/>
  <c r="M15" i="4"/>
  <c r="N15" i="4" s="1"/>
  <c r="P15" i="4" s="1"/>
  <c r="L15" i="4"/>
  <c r="Q14" i="4"/>
  <c r="M14" i="4"/>
  <c r="N14" i="4" s="1"/>
  <c r="P14" i="4" s="1"/>
  <c r="L14" i="4"/>
  <c r="G13" i="4"/>
  <c r="L13" i="4"/>
  <c r="Q12" i="4"/>
  <c r="M12" i="4"/>
  <c r="N12" i="4" s="1"/>
  <c r="P12" i="4" s="1"/>
  <c r="L12" i="4"/>
  <c r="U38" i="4" l="1"/>
  <c r="W38" i="4" s="1"/>
  <c r="P39" i="5"/>
  <c r="M18" i="4"/>
  <c r="N18" i="4" s="1"/>
  <c r="P18" i="4" s="1"/>
  <c r="M39" i="5"/>
  <c r="M17" i="4"/>
  <c r="G45" i="4"/>
  <c r="Q17" i="4"/>
  <c r="N17" i="4"/>
  <c r="P17" i="4" s="1"/>
  <c r="M35" i="4"/>
  <c r="M34" i="4"/>
  <c r="U19" i="4"/>
  <c r="W19" i="4" s="1"/>
  <c r="D13" i="5" s="1"/>
  <c r="K13" i="5" s="1"/>
  <c r="M20" i="4"/>
  <c r="N20" i="4" s="1"/>
  <c r="P20" i="4" s="1"/>
  <c r="U20" i="4" s="1"/>
  <c r="W20" i="4" s="1"/>
  <c r="D14" i="5" s="1"/>
  <c r="K14" i="5" s="1"/>
  <c r="T14" i="5" s="1"/>
  <c r="V14" i="5" s="1"/>
  <c r="D14" i="6" s="1"/>
  <c r="K14" i="6" s="1"/>
  <c r="T14" i="6" s="1"/>
  <c r="V14" i="6" s="1"/>
  <c r="N34" i="4"/>
  <c r="P34" i="4" s="1"/>
  <c r="U34" i="4" s="1"/>
  <c r="W34" i="4" s="1"/>
  <c r="D28" i="5" s="1"/>
  <c r="K28" i="5" s="1"/>
  <c r="T28" i="5" s="1"/>
  <c r="V28" i="5" s="1"/>
  <c r="D28" i="6" s="1"/>
  <c r="K28" i="6" s="1"/>
  <c r="T28" i="6" s="1"/>
  <c r="V28" i="6" s="1"/>
  <c r="M37" i="4"/>
  <c r="N37" i="4" s="1"/>
  <c r="P37" i="4" s="1"/>
  <c r="U37" i="4" s="1"/>
  <c r="W37" i="4" s="1"/>
  <c r="M13" i="4"/>
  <c r="N13" i="4" s="1"/>
  <c r="P13" i="4" s="1"/>
  <c r="P30" i="4"/>
  <c r="U30" i="4" s="1"/>
  <c r="W30" i="4" s="1"/>
  <c r="D24" i="5" s="1"/>
  <c r="K24" i="5" s="1"/>
  <c r="O39" i="5"/>
  <c r="U28" i="4"/>
  <c r="W28" i="4" s="1"/>
  <c r="D22" i="5" s="1"/>
  <c r="K22" i="5" s="1"/>
  <c r="T22" i="5" s="1"/>
  <c r="V22" i="5" s="1"/>
  <c r="D22" i="6" s="1"/>
  <c r="K22" i="6" s="1"/>
  <c r="T22" i="6" s="1"/>
  <c r="V22" i="6" s="1"/>
  <c r="U31" i="4"/>
  <c r="W31" i="4" s="1"/>
  <c r="D25" i="5" s="1"/>
  <c r="K25" i="5" s="1"/>
  <c r="T25" i="5" s="1"/>
  <c r="V25" i="5" s="1"/>
  <c r="D25" i="6" s="1"/>
  <c r="K25" i="6" s="1"/>
  <c r="T25" i="6" s="1"/>
  <c r="V25" i="6" s="1"/>
  <c r="U32" i="4"/>
  <c r="W32" i="4" s="1"/>
  <c r="D26" i="5" s="1"/>
  <c r="K26" i="5" s="1"/>
  <c r="U26" i="4"/>
  <c r="W26" i="4" s="1"/>
  <c r="D20" i="5" s="1"/>
  <c r="K20" i="5" s="1"/>
  <c r="U14" i="4"/>
  <c r="W14" i="4" s="1"/>
  <c r="D8" i="5" s="1"/>
  <c r="K8" i="5" s="1"/>
  <c r="T8" i="5" s="1"/>
  <c r="V8" i="5" s="1"/>
  <c r="D8" i="6" s="1"/>
  <c r="K8" i="6" s="1"/>
  <c r="T8" i="6" s="1"/>
  <c r="V8" i="6" s="1"/>
  <c r="U16" i="4"/>
  <c r="W16" i="4" s="1"/>
  <c r="D10" i="5" s="1"/>
  <c r="K10" i="5" s="1"/>
  <c r="U15" i="4"/>
  <c r="W15" i="4" s="1"/>
  <c r="D9" i="5" s="1"/>
  <c r="K9" i="5" s="1"/>
  <c r="T9" i="5" s="1"/>
  <c r="V9" i="5" s="1"/>
  <c r="D9" i="6" s="1"/>
  <c r="K9" i="6" s="1"/>
  <c r="T9" i="6" s="1"/>
  <c r="V9" i="6" s="1"/>
  <c r="U33" i="4"/>
  <c r="W33" i="4" s="1"/>
  <c r="D27" i="5" s="1"/>
  <c r="K27" i="5" s="1"/>
  <c r="T27" i="5" s="1"/>
  <c r="V27" i="5" s="1"/>
  <c r="D27" i="6" s="1"/>
  <c r="K27" i="6" s="1"/>
  <c r="T27" i="6" s="1"/>
  <c r="V27" i="6" s="1"/>
  <c r="U18" i="4"/>
  <c r="W18" i="4" s="1"/>
  <c r="D12" i="5" s="1"/>
  <c r="K12" i="5" s="1"/>
  <c r="T12" i="5" s="1"/>
  <c r="V12" i="5" s="1"/>
  <c r="D12" i="6" s="1"/>
  <c r="K12" i="6" s="1"/>
  <c r="T12" i="6" s="1"/>
  <c r="V12" i="6" s="1"/>
  <c r="U36" i="4"/>
  <c r="W36" i="4" s="1"/>
  <c r="D30" i="5" s="1"/>
  <c r="K30" i="5" s="1"/>
  <c r="T30" i="5" s="1"/>
  <c r="V30" i="5" s="1"/>
  <c r="D30" i="6" s="1"/>
  <c r="K30" i="6" s="1"/>
  <c r="T30" i="6" s="1"/>
  <c r="V30" i="6" s="1"/>
  <c r="Q13" i="4"/>
  <c r="Q45" i="4" s="1"/>
  <c r="M29" i="4"/>
  <c r="N29" i="4" s="1"/>
  <c r="P29" i="4" s="1"/>
  <c r="U29" i="4" s="1"/>
  <c r="W29" i="4" s="1"/>
  <c r="D23" i="5" s="1"/>
  <c r="K23" i="5" s="1"/>
  <c r="T23" i="5" s="1"/>
  <c r="V23" i="5" s="1"/>
  <c r="D23" i="6" s="1"/>
  <c r="K23" i="6" s="1"/>
  <c r="T23" i="6" s="1"/>
  <c r="V23" i="6" s="1"/>
  <c r="N35" i="4"/>
  <c r="P35" i="4" s="1"/>
  <c r="U35" i="4" s="1"/>
  <c r="W35" i="4" s="1"/>
  <c r="D29" i="5" s="1"/>
  <c r="K29" i="5" s="1"/>
  <c r="T29" i="5" s="1"/>
  <c r="V29" i="5" s="1"/>
  <c r="D29" i="6" s="1"/>
  <c r="K29" i="6" s="1"/>
  <c r="T29" i="6" s="1"/>
  <c r="V29" i="6" s="1"/>
  <c r="F45" i="4"/>
  <c r="M27" i="4"/>
  <c r="U12" i="4"/>
  <c r="M45" i="4" l="1"/>
  <c r="U13" i="4"/>
  <c r="W13" i="4" s="1"/>
  <c r="D7" i="5" s="1"/>
  <c r="K7" i="5" s="1"/>
  <c r="T7" i="5" s="1"/>
  <c r="V7" i="5" s="1"/>
  <c r="D7" i="6" s="1"/>
  <c r="K7" i="6" s="1"/>
  <c r="T7" i="6" s="1"/>
  <c r="V7" i="6" s="1"/>
  <c r="T20" i="5"/>
  <c r="V20" i="5" s="1"/>
  <c r="D20" i="6" s="1"/>
  <c r="K20" i="6" s="1"/>
  <c r="T20" i="6" s="1"/>
  <c r="V20" i="6" s="1"/>
  <c r="T13" i="5"/>
  <c r="V13" i="5" s="1"/>
  <c r="D13" i="6" s="1"/>
  <c r="K13" i="6" s="1"/>
  <c r="T13" i="6" s="1"/>
  <c r="V13" i="6" s="1"/>
  <c r="T26" i="5"/>
  <c r="V26" i="5" s="1"/>
  <c r="D26" i="6" s="1"/>
  <c r="K26" i="6" s="1"/>
  <c r="T26" i="6" s="1"/>
  <c r="V26" i="6" s="1"/>
  <c r="T24" i="5"/>
  <c r="V24" i="5" s="1"/>
  <c r="D24" i="6" s="1"/>
  <c r="K24" i="6" s="1"/>
  <c r="T24" i="6" s="1"/>
  <c r="V24" i="6" s="1"/>
  <c r="T10" i="5"/>
  <c r="V10" i="5" s="1"/>
  <c r="D10" i="6" s="1"/>
  <c r="K10" i="6" s="1"/>
  <c r="T10" i="6" s="1"/>
  <c r="V10" i="6" s="1"/>
  <c r="W12" i="4"/>
  <c r="D6" i="5" s="1"/>
  <c r="K6" i="5" s="1"/>
  <c r="T6" i="5" s="1"/>
  <c r="N27" i="4"/>
  <c r="V6" i="5" l="1"/>
  <c r="D6" i="6" s="1"/>
  <c r="K6" i="6" s="1"/>
  <c r="T6" i="6" s="1"/>
  <c r="V6" i="6" s="1"/>
  <c r="P27" i="4"/>
  <c r="N45" i="4"/>
  <c r="U27" i="4" l="1"/>
  <c r="P45" i="4"/>
  <c r="W27" i="4" l="1"/>
  <c r="D21" i="5" s="1"/>
  <c r="K21" i="5" s="1"/>
  <c r="T21" i="5" l="1"/>
  <c r="V21" i="5" s="1"/>
  <c r="D21" i="6" s="1"/>
  <c r="K21" i="6" s="1"/>
  <c r="T21" i="6" s="1"/>
  <c r="V21" i="6" s="1"/>
  <c r="M12" i="3" l="1"/>
  <c r="N12" i="3" s="1"/>
  <c r="P12" i="3" s="1"/>
  <c r="Q12" i="3"/>
  <c r="G13" i="3"/>
  <c r="M14" i="3"/>
  <c r="N14" i="3" s="1"/>
  <c r="P14" i="3" s="1"/>
  <c r="Q14" i="3"/>
  <c r="M15" i="3"/>
  <c r="N15" i="3" s="1"/>
  <c r="P15" i="3" s="1"/>
  <c r="Q15" i="3"/>
  <c r="M16" i="3"/>
  <c r="N16" i="3" s="1"/>
  <c r="P16" i="3" s="1"/>
  <c r="Q16" i="3"/>
  <c r="F17" i="3"/>
  <c r="F18" i="3"/>
  <c r="G18" i="3" s="1"/>
  <c r="M19" i="3"/>
  <c r="N19" i="3" s="1"/>
  <c r="P19" i="3" s="1"/>
  <c r="Q19" i="3"/>
  <c r="G20" i="3"/>
  <c r="M20" i="3" s="1"/>
  <c r="M21" i="3"/>
  <c r="N21" i="3" s="1"/>
  <c r="P21" i="3" s="1"/>
  <c r="Q21" i="3"/>
  <c r="M22" i="3"/>
  <c r="N22" i="3" s="1"/>
  <c r="P22" i="3" s="1"/>
  <c r="Q22" i="3"/>
  <c r="M23" i="3"/>
  <c r="N23" i="3" s="1"/>
  <c r="P23" i="3" s="1"/>
  <c r="Q23" i="3"/>
  <c r="M24" i="3"/>
  <c r="N24" i="3" s="1"/>
  <c r="P24" i="3" s="1"/>
  <c r="Q24" i="3"/>
  <c r="M25" i="3"/>
  <c r="N25" i="3" s="1"/>
  <c r="P25" i="3" s="1"/>
  <c r="Q25" i="3"/>
  <c r="M26" i="3"/>
  <c r="N26" i="3" s="1"/>
  <c r="P26" i="3" s="1"/>
  <c r="Q26" i="3"/>
  <c r="G27" i="3"/>
  <c r="M27" i="3" s="1"/>
  <c r="M28" i="3"/>
  <c r="N28" i="3" s="1"/>
  <c r="P28" i="3" s="1"/>
  <c r="Q28" i="3"/>
  <c r="G29" i="3"/>
  <c r="M29" i="3" s="1"/>
  <c r="M30" i="3"/>
  <c r="N30" i="3" s="1"/>
  <c r="P30" i="3" s="1"/>
  <c r="O30" i="3"/>
  <c r="Q30" i="3"/>
  <c r="G31" i="3"/>
  <c r="M31" i="3" s="1"/>
  <c r="N31" i="3" s="1"/>
  <c r="P31" i="3" s="1"/>
  <c r="M32" i="3"/>
  <c r="N32" i="3" s="1"/>
  <c r="P32" i="3" s="1"/>
  <c r="Q32" i="3"/>
  <c r="M33" i="3"/>
  <c r="N33" i="3"/>
  <c r="P33" i="3" s="1"/>
  <c r="Q33" i="3"/>
  <c r="G34" i="3"/>
  <c r="M34" i="3" s="1"/>
  <c r="G35" i="3"/>
  <c r="M35" i="3" s="1"/>
  <c r="M36" i="3"/>
  <c r="N36" i="3" s="1"/>
  <c r="P36" i="3" s="1"/>
  <c r="Q36" i="3"/>
  <c r="G37" i="3"/>
  <c r="C38" i="3"/>
  <c r="L38" i="3"/>
  <c r="G38" i="3"/>
  <c r="M38" i="3" s="1"/>
  <c r="L39" i="3"/>
  <c r="M39" i="3"/>
  <c r="N39" i="3" s="1"/>
  <c r="P39" i="3" s="1"/>
  <c r="Q39" i="3"/>
  <c r="L40" i="3"/>
  <c r="W40" i="3" s="1"/>
  <c r="M40" i="3"/>
  <c r="N40" i="3" s="1"/>
  <c r="P40" i="3" s="1"/>
  <c r="Q40" i="3"/>
  <c r="L41" i="3"/>
  <c r="W41" i="3" s="1"/>
  <c r="M41" i="3"/>
  <c r="N41" i="3" s="1"/>
  <c r="P41" i="3" s="1"/>
  <c r="Q41" i="3"/>
  <c r="L42" i="3"/>
  <c r="W42" i="3" s="1"/>
  <c r="M42" i="3"/>
  <c r="N42" i="3" s="1"/>
  <c r="P42" i="3" s="1"/>
  <c r="Q42" i="3"/>
  <c r="L43" i="3"/>
  <c r="W43" i="3" s="1"/>
  <c r="M43" i="3"/>
  <c r="N43" i="3" s="1"/>
  <c r="P43" i="3" s="1"/>
  <c r="Q43" i="3"/>
  <c r="L44" i="3"/>
  <c r="W44" i="3" s="1"/>
  <c r="M44" i="3"/>
  <c r="N44" i="3" s="1"/>
  <c r="P44" i="3" s="1"/>
  <c r="Q44" i="3"/>
  <c r="H45" i="3"/>
  <c r="I45" i="3"/>
  <c r="J45" i="3"/>
  <c r="K45" i="3"/>
  <c r="S45" i="3"/>
  <c r="T45" i="3"/>
  <c r="Q31" i="3" l="1"/>
  <c r="Q29" i="3"/>
  <c r="N27" i="3"/>
  <c r="P27" i="3" s="1"/>
  <c r="Q20" i="3"/>
  <c r="Q38" i="3"/>
  <c r="Q35" i="3"/>
  <c r="Q27" i="3"/>
  <c r="Q18" i="3"/>
  <c r="M18" i="3"/>
  <c r="N18" i="3" s="1"/>
  <c r="P18" i="3" s="1"/>
  <c r="U39" i="3"/>
  <c r="W39" i="3" s="1"/>
  <c r="N34" i="3"/>
  <c r="P34" i="3" s="1"/>
  <c r="F45" i="3"/>
  <c r="M37" i="3"/>
  <c r="N37" i="3" s="1"/>
  <c r="P37" i="3" s="1"/>
  <c r="G17" i="3"/>
  <c r="M17" i="3" s="1"/>
  <c r="M13" i="3"/>
  <c r="N13" i="3" s="1"/>
  <c r="N35" i="3"/>
  <c r="P35" i="3" s="1"/>
  <c r="N29" i="3"/>
  <c r="P29" i="3" s="1"/>
  <c r="N38" i="3"/>
  <c r="P38" i="3" s="1"/>
  <c r="Q37" i="3"/>
  <c r="Q34" i="3"/>
  <c r="N20" i="3"/>
  <c r="P20" i="3" s="1"/>
  <c r="Q13" i="3"/>
  <c r="T45" i="2"/>
  <c r="S45" i="2"/>
  <c r="K45" i="2"/>
  <c r="J45" i="2"/>
  <c r="I45" i="2"/>
  <c r="H45" i="2"/>
  <c r="F45" i="2"/>
  <c r="Q44" i="2"/>
  <c r="M44" i="2"/>
  <c r="N44" i="2" s="1"/>
  <c r="P44" i="2" s="1"/>
  <c r="L44" i="2"/>
  <c r="W44" i="2" s="1"/>
  <c r="Q43" i="2"/>
  <c r="M43" i="2"/>
  <c r="N43" i="2" s="1"/>
  <c r="P43" i="2" s="1"/>
  <c r="L43" i="2"/>
  <c r="W43" i="2" s="1"/>
  <c r="Q42" i="2"/>
  <c r="M42" i="2"/>
  <c r="N42" i="2" s="1"/>
  <c r="P42" i="2" s="1"/>
  <c r="L42" i="2"/>
  <c r="W42" i="2" s="1"/>
  <c r="Q41" i="2"/>
  <c r="N41" i="2"/>
  <c r="P41" i="2" s="1"/>
  <c r="M41" i="2"/>
  <c r="L41" i="2"/>
  <c r="W41" i="2" s="1"/>
  <c r="Q40" i="2"/>
  <c r="M40" i="2"/>
  <c r="N40" i="2" s="1"/>
  <c r="P40" i="2" s="1"/>
  <c r="L40" i="2"/>
  <c r="W40" i="2" s="1"/>
  <c r="Q39" i="2"/>
  <c r="M39" i="2"/>
  <c r="N39" i="2" s="1"/>
  <c r="P39" i="2" s="1"/>
  <c r="L39" i="2"/>
  <c r="W39" i="2" s="1"/>
  <c r="Q38" i="2"/>
  <c r="M38" i="2"/>
  <c r="N38" i="2" s="1"/>
  <c r="P38" i="2" s="1"/>
  <c r="L38" i="2"/>
  <c r="W38" i="2" s="1"/>
  <c r="G37" i="2"/>
  <c r="Q37" i="2" s="1"/>
  <c r="L37" i="2"/>
  <c r="Q36" i="2"/>
  <c r="M36" i="2"/>
  <c r="N36" i="2" s="1"/>
  <c r="P36" i="2" s="1"/>
  <c r="L36" i="2"/>
  <c r="Q35" i="2"/>
  <c r="M35" i="2"/>
  <c r="G35" i="2"/>
  <c r="L35" i="2"/>
  <c r="Q34" i="2"/>
  <c r="G34" i="2"/>
  <c r="L34" i="2"/>
  <c r="Q33" i="2"/>
  <c r="M33" i="2"/>
  <c r="N33" i="2" s="1"/>
  <c r="P33" i="2" s="1"/>
  <c r="L33" i="2"/>
  <c r="Q32" i="2"/>
  <c r="M32" i="2"/>
  <c r="N32" i="2" s="1"/>
  <c r="P32" i="2" s="1"/>
  <c r="L32" i="2"/>
  <c r="Q31" i="2"/>
  <c r="N31" i="2"/>
  <c r="P31" i="2" s="1"/>
  <c r="M31" i="2"/>
  <c r="L31" i="2"/>
  <c r="Q30" i="2"/>
  <c r="O30" i="2"/>
  <c r="M30" i="2"/>
  <c r="N30" i="2" s="1"/>
  <c r="P30" i="2" s="1"/>
  <c r="L30" i="2"/>
  <c r="G29" i="2"/>
  <c r="L29" i="2"/>
  <c r="Q28" i="2"/>
  <c r="M28" i="2"/>
  <c r="N28" i="2" s="1"/>
  <c r="P28" i="2" s="1"/>
  <c r="L28" i="2"/>
  <c r="Q27" i="2"/>
  <c r="G27" i="2"/>
  <c r="L27" i="2"/>
  <c r="Q26" i="2"/>
  <c r="M26" i="2"/>
  <c r="N26" i="2" s="1"/>
  <c r="P26" i="2" s="1"/>
  <c r="L26" i="2"/>
  <c r="Q25" i="2"/>
  <c r="M25" i="2"/>
  <c r="N25" i="2" s="1"/>
  <c r="P25" i="2" s="1"/>
  <c r="L25" i="2"/>
  <c r="W25" i="2" s="1"/>
  <c r="Q24" i="2"/>
  <c r="M24" i="2"/>
  <c r="N24" i="2" s="1"/>
  <c r="P24" i="2" s="1"/>
  <c r="L24" i="2"/>
  <c r="W24" i="2" s="1"/>
  <c r="Q23" i="2"/>
  <c r="M23" i="2"/>
  <c r="N23" i="2" s="1"/>
  <c r="P23" i="2" s="1"/>
  <c r="L23" i="2"/>
  <c r="W23" i="2" s="1"/>
  <c r="Q22" i="2"/>
  <c r="N22" i="2"/>
  <c r="P22" i="2" s="1"/>
  <c r="M22" i="2"/>
  <c r="L22" i="2"/>
  <c r="W22" i="2" s="1"/>
  <c r="Q21" i="2"/>
  <c r="N21" i="2"/>
  <c r="P21" i="2" s="1"/>
  <c r="M21" i="2"/>
  <c r="L21" i="2"/>
  <c r="W21" i="2" s="1"/>
  <c r="Q20" i="2"/>
  <c r="M20" i="2"/>
  <c r="G20" i="2"/>
  <c r="L20" i="2"/>
  <c r="Q19" i="2"/>
  <c r="M19" i="2"/>
  <c r="N19" i="2" s="1"/>
  <c r="P19" i="2" s="1"/>
  <c r="L19" i="2"/>
  <c r="G18" i="2"/>
  <c r="Q18" i="2" s="1"/>
  <c r="L18" i="2"/>
  <c r="F17" i="2"/>
  <c r="G17" i="2" s="1"/>
  <c r="L17" i="2"/>
  <c r="C37" i="2"/>
  <c r="Q16" i="2"/>
  <c r="M16" i="2"/>
  <c r="N16" i="2" s="1"/>
  <c r="P16" i="2" s="1"/>
  <c r="L16" i="2"/>
  <c r="Q15" i="2"/>
  <c r="M15" i="2"/>
  <c r="N15" i="2" s="1"/>
  <c r="P15" i="2" s="1"/>
  <c r="L15" i="2"/>
  <c r="Q14" i="2"/>
  <c r="M14" i="2"/>
  <c r="N14" i="2" s="1"/>
  <c r="P14" i="2" s="1"/>
  <c r="L14" i="2"/>
  <c r="G13" i="2"/>
  <c r="M13" i="2" s="1"/>
  <c r="N13" i="2" s="1"/>
  <c r="P13" i="2" s="1"/>
  <c r="L13" i="2"/>
  <c r="Q12" i="2"/>
  <c r="M12" i="2"/>
  <c r="N12" i="2" s="1"/>
  <c r="L12" i="2"/>
  <c r="Q17" i="2" l="1"/>
  <c r="M17" i="2"/>
  <c r="N17" i="2" s="1"/>
  <c r="P17" i="2" s="1"/>
  <c r="U17" i="2" s="1"/>
  <c r="W17" i="2" s="1"/>
  <c r="M18" i="2"/>
  <c r="N18" i="2" s="1"/>
  <c r="P18" i="2" s="1"/>
  <c r="N35" i="2"/>
  <c r="P35" i="2" s="1"/>
  <c r="N20" i="2"/>
  <c r="P20" i="2" s="1"/>
  <c r="U20" i="2" s="1"/>
  <c r="W20" i="2" s="1"/>
  <c r="U30" i="2"/>
  <c r="U38" i="3"/>
  <c r="W38" i="3" s="1"/>
  <c r="Q17" i="3"/>
  <c r="Q45" i="3"/>
  <c r="P13" i="3"/>
  <c r="M45" i="3"/>
  <c r="G45" i="3"/>
  <c r="N17" i="3"/>
  <c r="P17" i="3" s="1"/>
  <c r="U18" i="2"/>
  <c r="W18" i="2" s="1"/>
  <c r="E45" i="2"/>
  <c r="P12" i="2"/>
  <c r="U31" i="2"/>
  <c r="W31" i="2" s="1"/>
  <c r="U16" i="2"/>
  <c r="W16" i="2" s="1"/>
  <c r="U26" i="2"/>
  <c r="W26" i="2" s="1"/>
  <c r="U15" i="2"/>
  <c r="W15" i="2" s="1"/>
  <c r="U33" i="2"/>
  <c r="W33" i="2" s="1"/>
  <c r="L45" i="2"/>
  <c r="U19" i="2"/>
  <c r="W19" i="2" s="1"/>
  <c r="U28" i="2"/>
  <c r="W28" i="2" s="1"/>
  <c r="U36" i="2"/>
  <c r="W36" i="2" s="1"/>
  <c r="Q13" i="2"/>
  <c r="U13" i="2" s="1"/>
  <c r="W13" i="2" s="1"/>
  <c r="M29" i="2"/>
  <c r="N29" i="2" s="1"/>
  <c r="P29" i="2" s="1"/>
  <c r="U29" i="2" s="1"/>
  <c r="W29" i="2" s="1"/>
  <c r="W30" i="2"/>
  <c r="G45" i="2"/>
  <c r="M27" i="2"/>
  <c r="N27" i="2" s="1"/>
  <c r="Q29" i="2"/>
  <c r="U14" i="2"/>
  <c r="W14" i="2" s="1"/>
  <c r="U32" i="2"/>
  <c r="W32" i="2" s="1"/>
  <c r="U35" i="2"/>
  <c r="W35" i="2" s="1"/>
  <c r="M37" i="2"/>
  <c r="N37" i="2" s="1"/>
  <c r="P37" i="2" s="1"/>
  <c r="U37" i="2" s="1"/>
  <c r="W37" i="2" s="1"/>
  <c r="M34" i="2"/>
  <c r="N34" i="2" s="1"/>
  <c r="P34" i="2" s="1"/>
  <c r="U34" i="2" s="1"/>
  <c r="W34" i="2" s="1"/>
  <c r="Q45" i="2" l="1"/>
  <c r="P45" i="3"/>
  <c r="N45" i="3"/>
  <c r="P27" i="2"/>
  <c r="U27" i="2" s="1"/>
  <c r="W27" i="2" s="1"/>
  <c r="N45" i="2"/>
  <c r="M45" i="2"/>
  <c r="P45" i="2"/>
  <c r="U12" i="2"/>
  <c r="U45" i="2" l="1"/>
  <c r="W12" i="2"/>
  <c r="W45" i="2" s="1"/>
  <c r="L37" i="3" l="1"/>
  <c r="U37" i="3" s="1"/>
  <c r="W37" i="3" s="1"/>
  <c r="L15" i="3" l="1"/>
  <c r="U15" i="3" s="1"/>
  <c r="W15" i="3" s="1"/>
  <c r="L16" i="3" l="1"/>
  <c r="U16" i="3" s="1"/>
  <c r="W16" i="3" s="1"/>
  <c r="L30" i="3" l="1"/>
  <c r="L25" i="3"/>
  <c r="W25" i="3" s="1"/>
  <c r="L24" i="3"/>
  <c r="W24" i="3" s="1"/>
  <c r="L23" i="3"/>
  <c r="W23" i="3" s="1"/>
  <c r="L22" i="3"/>
  <c r="W22" i="3" s="1"/>
  <c r="L14" i="3"/>
  <c r="U14" i="3" s="1"/>
  <c r="W14" i="3" s="1"/>
  <c r="L21" i="3"/>
  <c r="W21" i="3" s="1"/>
  <c r="U30" i="3" l="1"/>
  <c r="W30" i="3" s="1"/>
  <c r="L36" i="3"/>
  <c r="U36" i="3" s="1"/>
  <c r="W36" i="3" s="1"/>
  <c r="L33" i="3"/>
  <c r="U33" i="3" s="1"/>
  <c r="W33" i="3" s="1"/>
  <c r="L32" i="3"/>
  <c r="U32" i="3" s="1"/>
  <c r="W32" i="3" s="1"/>
  <c r="L19" i="3" l="1"/>
  <c r="U19" i="3" l="1"/>
  <c r="W19" i="3" s="1"/>
  <c r="L26" i="3" l="1"/>
  <c r="U26" i="3" s="1"/>
  <c r="W26" i="3" s="1"/>
  <c r="L12" i="3" l="1"/>
  <c r="U12" i="3" l="1"/>
  <c r="W12" i="3" l="1"/>
  <c r="L31" i="3" l="1"/>
  <c r="U31" i="3" s="1"/>
  <c r="W31" i="3" s="1"/>
  <c r="L18" i="3" l="1"/>
  <c r="U18" i="3" s="1"/>
  <c r="W18" i="3" s="1"/>
  <c r="L34" i="3" l="1"/>
  <c r="U34" i="3" s="1"/>
  <c r="W34" i="3" s="1"/>
  <c r="L20" i="3" l="1"/>
  <c r="U20" i="3" s="1"/>
  <c r="W20" i="3" s="1"/>
  <c r="L28" i="3" l="1"/>
  <c r="L29" i="3"/>
  <c r="U29" i="3" s="1"/>
  <c r="W29" i="3" s="1"/>
  <c r="U28" i="3" l="1"/>
  <c r="W28" i="3" s="1"/>
  <c r="L27" i="3"/>
  <c r="L35" i="3"/>
  <c r="U35" i="3" s="1"/>
  <c r="W35" i="3" s="1"/>
  <c r="L17" i="3" l="1"/>
  <c r="U17" i="3" s="1"/>
  <c r="W17" i="3" s="1"/>
  <c r="U27" i="3"/>
  <c r="W27" i="3" s="1"/>
  <c r="E45" i="3" l="1"/>
  <c r="L13" i="3" l="1"/>
  <c r="L17" i="4" l="1"/>
  <c r="E45" i="4"/>
  <c r="U13" i="3"/>
  <c r="U45" i="3" s="1"/>
  <c r="L45" i="3"/>
  <c r="W13" i="3" l="1"/>
  <c r="W45" i="3" s="1"/>
  <c r="U17" i="4"/>
  <c r="L45" i="4"/>
  <c r="W17" i="4" l="1"/>
  <c r="U45" i="4"/>
  <c r="D11" i="5" l="1"/>
  <c r="W45" i="4"/>
  <c r="D39" i="5" l="1"/>
  <c r="K11" i="5"/>
  <c r="K39" i="5" l="1"/>
  <c r="T11" i="5"/>
  <c r="V11" i="5" l="1"/>
  <c r="T39" i="5"/>
  <c r="D11" i="6" l="1"/>
  <c r="V39" i="5"/>
  <c r="K11" i="6" l="1"/>
  <c r="D39" i="6"/>
  <c r="K39" i="6" l="1"/>
  <c r="T11" i="6"/>
  <c r="V11" i="6" l="1"/>
  <c r="V39" i="6" s="1"/>
  <c r="T3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Grant Thornton PEM</author>
  </authors>
  <commentList>
    <comment ref="C13" authorId="0" shapeId="0" xr:uid="{00000000-0006-0000-0000-000001000000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Grant Thornton PEM</author>
  </authors>
  <commentList>
    <comment ref="C13" authorId="0" shapeId="0" xr:uid="{00000000-0006-0000-0100-000001000000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Grant Thornton PEM</author>
  </authors>
  <commentList>
    <comment ref="C13" authorId="0" shapeId="0" xr:uid="{00000000-0006-0000-0200-000001000000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</commentList>
</comments>
</file>

<file path=xl/sharedStrings.xml><?xml version="1.0" encoding="utf-8"?>
<sst xmlns="http://schemas.openxmlformats.org/spreadsheetml/2006/main" count="484" uniqueCount="69">
  <si>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</si>
  <si>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</si>
  <si>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</si>
  <si>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</si>
  <si>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</si>
  <si>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</si>
  <si>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</si>
  <si>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</si>
  <si>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</si>
  <si>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</si>
  <si>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</si>
  <si>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</si>
  <si>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</si>
  <si>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</si>
  <si>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</si>
  <si>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</si>
  <si>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</si>
  <si>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</si>
  <si>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</si>
  <si>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</si>
  <si>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</si>
  <si>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</si>
  <si>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</si>
  <si>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</si>
  <si>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</si>
  <si>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</si>
  <si>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Schedule 8 CCA - Test Year</t>
  </si>
  <si>
    <t>Relevant factor</t>
  </si>
  <si>
    <r>
      <t xml:space="preserve">13 </t>
    </r>
    <r>
      <rPr>
        <b/>
        <vertAlign val="subscript"/>
        <sz val="9"/>
        <rFont val="Arial"/>
        <family val="2"/>
      </rPr>
      <t>1</t>
    </r>
  </si>
  <si>
    <r>
      <t xml:space="preserve">13 </t>
    </r>
    <r>
      <rPr>
        <b/>
        <vertAlign val="subscript"/>
        <sz val="9"/>
        <rFont val="Arial"/>
        <family val="2"/>
      </rPr>
      <t>2</t>
    </r>
  </si>
  <si>
    <r>
      <t xml:space="preserve">13 </t>
    </r>
    <r>
      <rPr>
        <b/>
        <vertAlign val="subscript"/>
        <sz val="9"/>
        <rFont val="Arial"/>
        <family val="2"/>
      </rPr>
      <t>3</t>
    </r>
  </si>
  <si>
    <r>
      <t xml:space="preserve">13 </t>
    </r>
    <r>
      <rPr>
        <b/>
        <vertAlign val="subscript"/>
        <sz val="9"/>
        <rFont val="Arial"/>
        <family val="2"/>
      </rPr>
      <t>4</t>
    </r>
  </si>
  <si>
    <t>For additional details and guidance on calculating amounts in Schedule 8, refer to the notes to the Canada Revenue Agency published Schedule 8 - Capital Cost Allowance (CCA) (2018 and later tax years):</t>
  </si>
  <si>
    <t>https://www.canada.ca/content/dam/cra-arc/formspubs/pbg/t2sch8/t2sch8-19e.pdf</t>
  </si>
  <si>
    <t>For the year ended December 31, 2021</t>
  </si>
  <si>
    <t>For the year ended December 31, 2022</t>
  </si>
  <si>
    <t>For the year ended December 31, 2023</t>
  </si>
  <si>
    <t>CWIP</t>
  </si>
  <si>
    <t>General Purpose Computer Hardware &amp; Software (acq'd post Mar 18/07)</t>
  </si>
  <si>
    <t>Distribution System (acq'd post Feb 22/05)</t>
  </si>
  <si>
    <t>Data Network Infrastructure Equipment (acq'd post Mar 22/04)</t>
  </si>
  <si>
    <t>Computers &amp; System Software (acq'd post Mar 22/04 and pre Mar 19/07)</t>
  </si>
  <si>
    <t>Certain Clean Energy/Energy-Efficient Generation Equipment</t>
  </si>
  <si>
    <t>Fibre Optic Cable</t>
  </si>
  <si>
    <t>Elec. Generation Equip. (Non-Bldng, acq'd post Feb 27/00); Roads, Lots, Storage</t>
  </si>
  <si>
    <t>Limited Period Patents, Franchises, Concessions or Licences</t>
  </si>
  <si>
    <t>Lease # 4</t>
  </si>
  <si>
    <t>13 4</t>
  </si>
  <si>
    <t>Lease # 3</t>
  </si>
  <si>
    <t>13 3</t>
  </si>
  <si>
    <t>Lease # 2</t>
  </si>
  <si>
    <t>13 2</t>
  </si>
  <si>
    <t>Lease # 1</t>
  </si>
  <si>
    <t>13 1</t>
  </si>
  <si>
    <t>Computer Application Software (Non-Systems)</t>
  </si>
  <si>
    <t>Certain Automobiles</t>
  </si>
  <si>
    <t>Motor Vehicles, Fleet</t>
  </si>
  <si>
    <t>General Office Equipment, Furniture, Fixtures</t>
  </si>
  <si>
    <t>Certain Buildings; Fences</t>
  </si>
  <si>
    <t>Buildings (acq'd pre 1988)</t>
  </si>
  <si>
    <t>Distribution System (acq'd pre 1988)</t>
  </si>
  <si>
    <t>Non-Residential Buildings [Reg. 1100(1)(a.1) election]</t>
  </si>
  <si>
    <t>1b</t>
  </si>
  <si>
    <t>Buildings, Distribution System (acq'd post 1987)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</si>
  <si>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</si>
  <si>
    <t>Hydro Ottawa Limited</t>
  </si>
  <si>
    <t>December 31, 2025</t>
  </si>
  <si>
    <t>December 31,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</si>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</sst>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sz val="14"/>
      <name val="Arial"/>
      <family val="2"/>
    </font>
    <font>
      <b/>
      <sz val="14"/>
      <name val="Arial"/>
      <family val="2"/>
    </font>
    <font>
      <b/>
      <vertAlign val="subscript"/>
      <sz val="9"/>
      <name val="Arial"/>
      <family val="2"/>
    </font>
    <font>
      <sz val="8"/>
      <color indexed="81"/>
      <name val="Tahoma"/>
      <family val="2"/>
    </font>
    <font>
      <b/>
      <sz val="8"/>
      <color rgb="FFFF0000"/>
      <name val="Arial"/>
      <family val="2"/>
    </font>
    <font>
      <b/>
      <sz val="14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5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  <protection locked="0"/>
    </xf>
    <xf numFmtId="16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5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5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5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5" fontId="3" fillId="5" borderId="4" xfId="1" applyNumberFormat="1" applyFont="1" applyFill="1" applyBorder="1" applyProtection="1"/>
    <xf numFmtId="165" fontId="4" fillId="0" borderId="4" xfId="3" quotePrefix="1" applyNumberFormat="1" applyFill="1" applyBorder="1" applyAlignment="1" applyProtection="1">
      <alignment horizontal="center"/>
    </xf>
    <xf numFmtId="165" fontId="3" fillId="0" borderId="4" xfId="1" applyNumberFormat="1" applyFont="1" applyFill="1" applyBorder="1" applyProtection="1"/>
    <xf numFmtId="0" fontId="4" fillId="2" borderId="0" xfId="3" applyFill="1" applyAlignment="1" applyProtection="1"/>
    <xf numFmtId="0" fontId="8" fillId="2" borderId="0" xfId="0" applyFont="1" applyFill="1" applyAlignment="1" applyProtection="1">
      <alignment horizontal="left" vertical="top" wrapText="1" indent="7"/>
    </xf>
    <xf numFmtId="0" fontId="0" fillId="2" borderId="0" xfId="0" applyFill="1" applyProtection="1"/>
    <xf numFmtId="0" fontId="10" fillId="2" borderId="0" xfId="0" applyFont="1" applyFill="1" applyProtection="1"/>
    <xf numFmtId="0" fontId="0" fillId="0" borderId="0" xfId="0" applyFill="1" applyProtection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right"/>
      <protection locked="0"/>
    </xf>
    <xf numFmtId="0" fontId="4" fillId="2" borderId="0" xfId="3" quotePrefix="1" applyFill="1" applyAlignment="1" applyProtection="1">
      <alignment horizontal="center"/>
    </xf>
    <xf numFmtId="165" fontId="3" fillId="0" borderId="3" xfId="1" applyNumberFormat="1" applyFont="1" applyFill="1" applyBorder="1" applyProtection="1">
      <protection locked="0"/>
    </xf>
    <xf numFmtId="0" fontId="7" fillId="2" borderId="0" xfId="0" quotePrefix="1" applyFont="1" applyFill="1" applyProtection="1"/>
    <xf numFmtId="165" fontId="5" fillId="0" borderId="1" xfId="1" applyNumberFormat="1" applyFont="1" applyFill="1" applyBorder="1" applyAlignment="1" applyProtection="1">
      <alignment horizontal="right"/>
    </xf>
    <xf numFmtId="0" fontId="7" fillId="2" borderId="0" xfId="0" applyFont="1" applyFill="1" applyProtection="1"/>
    <xf numFmtId="165" fontId="5" fillId="0" borderId="1" xfId="1" applyNumberFormat="1" applyFont="1" applyFill="1" applyBorder="1" applyAlignment="1" applyProtection="1">
      <alignment horizontal="left"/>
    </xf>
    <xf numFmtId="0" fontId="14" fillId="0" borderId="0" xfId="0" applyFont="1"/>
    <xf numFmtId="166" fontId="0" fillId="0" borderId="0" xfId="4" applyNumberFormat="1" applyFont="1"/>
    <xf numFmtId="166" fontId="15" fillId="0" borderId="0" xfId="4" applyNumberFormat="1" applyFont="1"/>
    <xf numFmtId="166" fontId="0" fillId="0" borderId="0" xfId="0" applyNumberFormat="1"/>
    <xf numFmtId="0" fontId="16" fillId="0" borderId="0" xfId="0" applyFont="1"/>
    <xf numFmtId="0" fontId="16" fillId="0" borderId="0" xfId="0" quotePrefix="1" applyFont="1"/>
    <xf numFmtId="0" fontId="4" fillId="0" borderId="0" xfId="3" applyAlignment="1" applyProtection="1"/>
    <xf numFmtId="0" fontId="8" fillId="2" borderId="0" xfId="0" applyFont="1" applyFill="1" applyAlignment="1" applyProtection="1">
      <alignment horizontal="left" vertical="top" wrapText="1" indent="7"/>
    </xf>
    <xf numFmtId="0" fontId="9" fillId="2" borderId="0" xfId="0" applyFont="1" applyFill="1" applyBorder="1" applyAlignment="1" applyProtection="1">
      <alignment horizontal="left" indent="7"/>
    </xf>
    <xf numFmtId="49" fontId="5" fillId="2" borderId="0" xfId="0" applyNumberFormat="1" applyFont="1" applyFill="1" applyAlignment="1" applyProtection="1">
      <alignment horizontal="left" vertical="top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9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68580</xdr:rowOff>
    </xdr:from>
    <xdr:to>
      <xdr:col>7</xdr:col>
      <xdr:colOff>465895</xdr:colOff>
      <xdr:row>6</xdr:row>
      <xdr:rowOff>107921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68580"/>
          <a:ext cx="10152820" cy="1972916"/>
          <a:chOff x="-8084201" y="-2417273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8084201" y="-2417273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7</xdr:col>
      <xdr:colOff>608770</xdr:colOff>
      <xdr:row>6</xdr:row>
      <xdr:rowOff>115541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42875" y="76200"/>
          <a:ext cx="10152820" cy="1972916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76201</xdr:rowOff>
    </xdr:from>
    <xdr:to>
      <xdr:col>7</xdr:col>
      <xdr:colOff>608770</xdr:colOff>
      <xdr:row>6</xdr:row>
      <xdr:rowOff>115541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42875" y="76201"/>
          <a:ext cx="10152820" cy="1972915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content/dam/cra-arc/formspubs/pbg/t2sch8/t2sch8-19e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www.canada.ca/content/dam/cra-arc/formspubs/pbg/t2sch8/t2sch8-19e.pdf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https://www.canada.ca/content/dam/cra-arc/formspubs/pbg/t2sch8/t2sch8-19e.pdf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E48"/>
  <sheetViews>
    <sheetView tabSelected="1" topLeftCell="F1" workbookViewId="0">
      <selection activeCell="H24" sqref="H24"/>
    </sheetView>
  </sheetViews>
  <sheetFormatPr defaultColWidth="9.28515625" defaultRowHeight="15" x14ac:dyDescent="0.25"/>
  <cols>
    <col min="1" max="1" width="3.5703125" style="30" customWidth="1"/>
    <col min="2" max="2" width="11.5703125" style="30" bestFit="1" customWidth="1"/>
    <col min="3" max="3" width="72.7109375" style="30" customWidth="1"/>
    <col min="4" max="4" width="12.5703125" style="30" bestFit="1" customWidth="1"/>
    <col min="5" max="5" width="14.28515625" style="30" bestFit="1" customWidth="1"/>
    <col min="6" max="14" width="15.28515625" style="30" customWidth="1"/>
    <col min="15" max="15" width="7.7109375" style="30" customWidth="1"/>
    <col min="16" max="21" width="15.28515625" style="30" customWidth="1"/>
    <col min="22" max="22" width="4.28515625" style="30" bestFit="1" customWidth="1"/>
    <col min="23" max="23" width="15.28515625" style="30" customWidth="1"/>
    <col min="24" max="16384" width="9.28515625" style="30"/>
  </cols>
  <sheetData>
    <row r="1" spans="1:24" ht="21.75" x14ac:dyDescent="0.25">
      <c r="A1" s="28"/>
      <c r="B1" s="49"/>
      <c r="C1" s="49"/>
      <c r="D1" s="49"/>
      <c r="E1" s="4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4" ht="18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4" ht="27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4" ht="54.75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7" spans="1:24" ht="18" x14ac:dyDescent="0.25">
      <c r="B7" s="31" t="s">
        <v>26</v>
      </c>
    </row>
    <row r="8" spans="1:24" ht="18" x14ac:dyDescent="0.25">
      <c r="B8" s="31"/>
    </row>
    <row r="9" spans="1:24" x14ac:dyDescent="0.25">
      <c r="B9" s="38" t="s">
        <v>34</v>
      </c>
    </row>
    <row r="10" spans="1:24" x14ac:dyDescent="0.25">
      <c r="D10" s="32"/>
    </row>
    <row r="11" spans="1:24" ht="146.25" x14ac:dyDescent="0.25">
      <c r="B11" s="1" t="s">
        <v>0</v>
      </c>
      <c r="C11" s="2" t="s">
        <v>1</v>
      </c>
      <c r="D11" s="3" t="s">
        <v>2</v>
      </c>
      <c r="E11" s="33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  <c r="L11" s="1" t="s">
        <v>10</v>
      </c>
      <c r="M11" s="1" t="s">
        <v>11</v>
      </c>
      <c r="N11" s="1" t="s">
        <v>12</v>
      </c>
      <c r="O11" s="1" t="s">
        <v>27</v>
      </c>
      <c r="P11" s="1" t="s">
        <v>13</v>
      </c>
      <c r="Q11" s="1" t="s">
        <v>14</v>
      </c>
      <c r="R11" s="1" t="s">
        <v>15</v>
      </c>
      <c r="S11" s="1" t="s">
        <v>16</v>
      </c>
      <c r="T11" s="1" t="s">
        <v>17</v>
      </c>
      <c r="U11" s="1" t="s">
        <v>18</v>
      </c>
      <c r="V11" s="1"/>
      <c r="W11" s="1" t="s">
        <v>19</v>
      </c>
      <c r="X11" s="34"/>
    </row>
    <row r="12" spans="1:24" x14ac:dyDescent="0.25">
      <c r="B12" s="4">
        <v>1</v>
      </c>
      <c r="C12" s="5" t="s">
        <v>63</v>
      </c>
      <c r="D12" s="6" t="s">
        <v>20</v>
      </c>
      <c r="E12" s="35">
        <v>145712919.36000001</v>
      </c>
      <c r="F12" s="7"/>
      <c r="G12" s="7"/>
      <c r="H12" s="7"/>
      <c r="I12" s="7"/>
      <c r="J12" s="7"/>
      <c r="K12" s="7"/>
      <c r="L12" s="8">
        <f>IFERROR(E12+F12+H12-K12,0)</f>
        <v>145712919.36000001</v>
      </c>
      <c r="M12" s="8">
        <f>IF((K12+I12-F12+G12-J12)&lt;0,0,(K12+I12-F12+G12-J12))</f>
        <v>0</v>
      </c>
      <c r="N12" s="8">
        <f>IF((G12-M12)&lt;0,0,(G12-M12))</f>
        <v>0</v>
      </c>
      <c r="O12" s="9">
        <v>0.5</v>
      </c>
      <c r="P12" s="8">
        <f>N12*O12</f>
        <v>0</v>
      </c>
      <c r="Q12" s="8">
        <f>IF((0.5*(F12-G12-I12+J12-K12))&lt;0,0,(0.5*(F12-G12-I12+J12-K12)))</f>
        <v>0</v>
      </c>
      <c r="R12" s="10">
        <v>0.04</v>
      </c>
      <c r="S12" s="11"/>
      <c r="T12" s="11"/>
      <c r="U12" s="8">
        <f>IF(OR(L12&lt;0,T12&gt;0),0,(L12+P12-Q12)*R12)</f>
        <v>5828516.7744000005</v>
      </c>
      <c r="V12" s="8"/>
      <c r="W12" s="8">
        <f>IF(L12&lt;0,0,L12-T12-U12)</f>
        <v>139884402.58560002</v>
      </c>
      <c r="X12" s="36"/>
    </row>
    <row r="13" spans="1:24" x14ac:dyDescent="0.25">
      <c r="B13" s="4" t="s">
        <v>62</v>
      </c>
      <c r="C13" s="5" t="s">
        <v>61</v>
      </c>
      <c r="D13" s="6" t="s">
        <v>20</v>
      </c>
      <c r="E13" s="35">
        <v>79324089.159999996</v>
      </c>
      <c r="F13" s="7">
        <v>1259908</v>
      </c>
      <c r="G13" s="7">
        <f>F13</f>
        <v>1259908</v>
      </c>
      <c r="H13" s="7"/>
      <c r="I13" s="7"/>
      <c r="J13" s="7"/>
      <c r="K13" s="7"/>
      <c r="L13" s="8">
        <f t="shared" ref="L13:L43" si="0">IFERROR(E13+F13+H13-K13,"")</f>
        <v>80583997.159999996</v>
      </c>
      <c r="M13" s="8">
        <f t="shared" ref="M13:M44" si="1">IF((K13+I13-F13+G13-J13)&lt;0,0,(K13+I13-F13+G13-J13))</f>
        <v>0</v>
      </c>
      <c r="N13" s="8">
        <f t="shared" ref="N13:N44" si="2">IF((G13-M13)&lt;0,0,(G13-M13))</f>
        <v>1259908</v>
      </c>
      <c r="O13" s="9">
        <v>0.5</v>
      </c>
      <c r="P13" s="8">
        <f t="shared" ref="P13:P44" si="3">N13*O13</f>
        <v>629954</v>
      </c>
      <c r="Q13" s="8">
        <f t="shared" ref="Q13:Q44" si="4">IF((0.5*(F13-G13-I13+J13-K13))&lt;0,0,(0.5*(F13-G13-I13+J13-K13)))</f>
        <v>0</v>
      </c>
      <c r="R13" s="10">
        <v>0.06</v>
      </c>
      <c r="S13" s="11"/>
      <c r="T13" s="11"/>
      <c r="U13" s="8">
        <f t="shared" ref="U13:U20" si="5">IF(OR(L13&lt;0,T13&gt;0),0,(L13+P13-Q13)*R13)</f>
        <v>4872837.0696</v>
      </c>
      <c r="V13" s="8"/>
      <c r="W13" s="8">
        <f t="shared" ref="W13:W44" si="6">IF(L13&lt;0,0,L13-T13-U13)</f>
        <v>75711160.090399995</v>
      </c>
      <c r="X13" s="36"/>
    </row>
    <row r="14" spans="1:24" x14ac:dyDescent="0.25">
      <c r="B14" s="4">
        <v>2</v>
      </c>
      <c r="C14" s="5" t="s">
        <v>60</v>
      </c>
      <c r="D14" s="6" t="s">
        <v>20</v>
      </c>
      <c r="E14" s="35">
        <v>43807148.060000002</v>
      </c>
      <c r="F14" s="12"/>
      <c r="G14" s="12"/>
      <c r="H14" s="7"/>
      <c r="I14" s="7"/>
      <c r="J14" s="7"/>
      <c r="K14" s="7"/>
      <c r="L14" s="8">
        <f t="shared" si="0"/>
        <v>43807148.060000002</v>
      </c>
      <c r="M14" s="8">
        <f t="shared" si="1"/>
        <v>0</v>
      </c>
      <c r="N14" s="8">
        <f t="shared" si="2"/>
        <v>0</v>
      </c>
      <c r="O14" s="9"/>
      <c r="P14" s="8">
        <f t="shared" si="3"/>
        <v>0</v>
      </c>
      <c r="Q14" s="8">
        <f t="shared" si="4"/>
        <v>0</v>
      </c>
      <c r="R14" s="10">
        <v>0.06</v>
      </c>
      <c r="S14" s="11"/>
      <c r="T14" s="11"/>
      <c r="U14" s="8">
        <f t="shared" si="5"/>
        <v>2628428.8835999998</v>
      </c>
      <c r="V14" s="8"/>
      <c r="W14" s="8">
        <f t="shared" si="6"/>
        <v>41178719.176400006</v>
      </c>
      <c r="X14" s="36"/>
    </row>
    <row r="15" spans="1:24" x14ac:dyDescent="0.25">
      <c r="B15" s="4">
        <v>3</v>
      </c>
      <c r="C15" s="5" t="s">
        <v>59</v>
      </c>
      <c r="D15" s="6" t="s">
        <v>20</v>
      </c>
      <c r="E15" s="35">
        <v>5057219.55</v>
      </c>
      <c r="F15" s="12"/>
      <c r="G15" s="12"/>
      <c r="H15" s="7"/>
      <c r="I15" s="7"/>
      <c r="J15" s="7"/>
      <c r="K15" s="7"/>
      <c r="L15" s="8">
        <f t="shared" si="0"/>
        <v>5057219.55</v>
      </c>
      <c r="M15" s="8">
        <f t="shared" si="1"/>
        <v>0</v>
      </c>
      <c r="N15" s="8">
        <f t="shared" si="2"/>
        <v>0</v>
      </c>
      <c r="O15" s="9"/>
      <c r="P15" s="8">
        <f t="shared" si="3"/>
        <v>0</v>
      </c>
      <c r="Q15" s="8">
        <f t="shared" si="4"/>
        <v>0</v>
      </c>
      <c r="R15" s="10">
        <v>0.05</v>
      </c>
      <c r="S15" s="11"/>
      <c r="T15" s="11"/>
      <c r="U15" s="8">
        <f t="shared" si="5"/>
        <v>252860.97750000001</v>
      </c>
      <c r="V15" s="8"/>
      <c r="W15" s="8">
        <f t="shared" si="6"/>
        <v>4804358.5724999998</v>
      </c>
      <c r="X15" s="36"/>
    </row>
    <row r="16" spans="1:24" x14ac:dyDescent="0.25">
      <c r="B16" s="4">
        <v>6</v>
      </c>
      <c r="C16" s="5" t="s">
        <v>58</v>
      </c>
      <c r="D16" s="6" t="s">
        <v>20</v>
      </c>
      <c r="E16" s="35">
        <v>0</v>
      </c>
      <c r="F16" s="7"/>
      <c r="G16" s="7"/>
      <c r="H16" s="7"/>
      <c r="I16" s="7"/>
      <c r="J16" s="7"/>
      <c r="K16" s="7"/>
      <c r="L16" s="8">
        <f t="shared" si="0"/>
        <v>0</v>
      </c>
      <c r="M16" s="8">
        <f t="shared" si="1"/>
        <v>0</v>
      </c>
      <c r="N16" s="8">
        <f t="shared" si="2"/>
        <v>0</v>
      </c>
      <c r="O16" s="9">
        <v>0.5</v>
      </c>
      <c r="P16" s="8">
        <f t="shared" si="3"/>
        <v>0</v>
      </c>
      <c r="Q16" s="8">
        <f t="shared" si="4"/>
        <v>0</v>
      </c>
      <c r="R16" s="10">
        <v>0.1</v>
      </c>
      <c r="S16" s="11"/>
      <c r="T16" s="11"/>
      <c r="U16" s="8">
        <f t="shared" si="5"/>
        <v>0</v>
      </c>
      <c r="V16" s="8"/>
      <c r="W16" s="8">
        <f t="shared" si="6"/>
        <v>0</v>
      </c>
      <c r="X16" s="36"/>
    </row>
    <row r="17" spans="2:24" ht="12.75" customHeight="1" x14ac:dyDescent="0.25">
      <c r="B17" s="4">
        <v>8</v>
      </c>
      <c r="C17" s="5" t="s">
        <v>57</v>
      </c>
      <c r="D17" s="6" t="s">
        <v>20</v>
      </c>
      <c r="E17" s="35">
        <v>11071682.199999999</v>
      </c>
      <c r="F17" s="7">
        <f>3527394-1500000</f>
        <v>2027394</v>
      </c>
      <c r="G17" s="7">
        <f>F17</f>
        <v>2027394</v>
      </c>
      <c r="H17" s="7"/>
      <c r="I17" s="7"/>
      <c r="J17" s="7"/>
      <c r="K17" s="7"/>
      <c r="L17" s="8">
        <f t="shared" si="0"/>
        <v>13099076.199999999</v>
      </c>
      <c r="M17" s="8">
        <f t="shared" si="1"/>
        <v>0</v>
      </c>
      <c r="N17" s="8">
        <f t="shared" si="2"/>
        <v>2027394</v>
      </c>
      <c r="O17" s="9">
        <v>0.5</v>
      </c>
      <c r="P17" s="8">
        <f t="shared" si="3"/>
        <v>1013697</v>
      </c>
      <c r="Q17" s="8">
        <f t="shared" si="4"/>
        <v>0</v>
      </c>
      <c r="R17" s="10">
        <v>0.2</v>
      </c>
      <c r="S17" s="11"/>
      <c r="T17" s="11"/>
      <c r="U17" s="8">
        <f t="shared" si="5"/>
        <v>2822554.64</v>
      </c>
      <c r="V17" s="8"/>
      <c r="W17" s="8">
        <f t="shared" si="6"/>
        <v>10276521.559999999</v>
      </c>
      <c r="X17" s="36"/>
    </row>
    <row r="18" spans="2:24" ht="12.75" customHeight="1" x14ac:dyDescent="0.25">
      <c r="B18" s="4">
        <v>10</v>
      </c>
      <c r="C18" s="5" t="s">
        <v>56</v>
      </c>
      <c r="D18" s="6" t="s">
        <v>20</v>
      </c>
      <c r="E18" s="35">
        <v>2487767.9000000004</v>
      </c>
      <c r="F18" s="7">
        <v>6025716</v>
      </c>
      <c r="G18" s="7">
        <f>F18</f>
        <v>6025716</v>
      </c>
      <c r="H18" s="7"/>
      <c r="I18" s="7"/>
      <c r="J18" s="7"/>
      <c r="K18" s="7"/>
      <c r="L18" s="8">
        <f t="shared" si="0"/>
        <v>8513483.9000000004</v>
      </c>
      <c r="M18" s="8">
        <f t="shared" si="1"/>
        <v>0</v>
      </c>
      <c r="N18" s="8">
        <f t="shared" si="2"/>
        <v>6025716</v>
      </c>
      <c r="O18" s="9">
        <v>0.5</v>
      </c>
      <c r="P18" s="8">
        <f t="shared" si="3"/>
        <v>3012858</v>
      </c>
      <c r="Q18" s="8">
        <f t="shared" si="4"/>
        <v>0</v>
      </c>
      <c r="R18" s="10">
        <v>0.3</v>
      </c>
      <c r="S18" s="11"/>
      <c r="T18" s="11"/>
      <c r="U18" s="8">
        <f t="shared" si="5"/>
        <v>3457902.57</v>
      </c>
      <c r="V18" s="8"/>
      <c r="W18" s="8">
        <f t="shared" si="6"/>
        <v>5055581.33</v>
      </c>
      <c r="X18" s="36"/>
    </row>
    <row r="19" spans="2:24" ht="12.75" customHeight="1" x14ac:dyDescent="0.25">
      <c r="B19" s="4">
        <v>10.1</v>
      </c>
      <c r="C19" s="5" t="s">
        <v>55</v>
      </c>
      <c r="D19" s="6" t="s">
        <v>20</v>
      </c>
      <c r="E19" s="35">
        <v>0</v>
      </c>
      <c r="F19" s="7"/>
      <c r="G19" s="7"/>
      <c r="H19" s="7"/>
      <c r="I19" s="7"/>
      <c r="J19" s="7"/>
      <c r="K19" s="7"/>
      <c r="L19" s="8">
        <f t="shared" si="0"/>
        <v>0</v>
      </c>
      <c r="M19" s="8">
        <f t="shared" si="1"/>
        <v>0</v>
      </c>
      <c r="N19" s="8">
        <f t="shared" si="2"/>
        <v>0</v>
      </c>
      <c r="O19" s="9">
        <v>0.5</v>
      </c>
      <c r="P19" s="8">
        <f t="shared" si="3"/>
        <v>0</v>
      </c>
      <c r="Q19" s="8">
        <f t="shared" si="4"/>
        <v>0</v>
      </c>
      <c r="R19" s="10">
        <v>0.3</v>
      </c>
      <c r="S19" s="11"/>
      <c r="T19" s="11"/>
      <c r="U19" s="8">
        <f t="shared" si="5"/>
        <v>0</v>
      </c>
      <c r="V19" s="8"/>
      <c r="W19" s="8">
        <f t="shared" si="6"/>
        <v>0</v>
      </c>
      <c r="X19" s="36"/>
    </row>
    <row r="20" spans="2:24" ht="12.75" customHeight="1" x14ac:dyDescent="0.25">
      <c r="B20" s="4">
        <v>12</v>
      </c>
      <c r="C20" s="5" t="s">
        <v>54</v>
      </c>
      <c r="D20" s="6" t="s">
        <v>20</v>
      </c>
      <c r="E20" s="35">
        <v>0</v>
      </c>
      <c r="F20" s="7">
        <v>4675600</v>
      </c>
      <c r="G20" s="7">
        <f>F20</f>
        <v>4675600</v>
      </c>
      <c r="H20" s="7"/>
      <c r="I20" s="7"/>
      <c r="J20" s="7"/>
      <c r="K20" s="7"/>
      <c r="L20" s="8">
        <f t="shared" si="0"/>
        <v>4675600</v>
      </c>
      <c r="M20" s="8">
        <f t="shared" si="1"/>
        <v>0</v>
      </c>
      <c r="N20" s="8">
        <f t="shared" si="2"/>
        <v>4675600</v>
      </c>
      <c r="O20" s="9">
        <v>0</v>
      </c>
      <c r="P20" s="8">
        <f t="shared" si="3"/>
        <v>0</v>
      </c>
      <c r="Q20" s="8">
        <f t="shared" si="4"/>
        <v>0</v>
      </c>
      <c r="R20" s="10">
        <v>1</v>
      </c>
      <c r="S20" s="11"/>
      <c r="T20" s="11"/>
      <c r="U20" s="8">
        <f t="shared" si="5"/>
        <v>4675600</v>
      </c>
      <c r="V20" s="8"/>
      <c r="W20" s="8">
        <f t="shared" si="6"/>
        <v>0</v>
      </c>
      <c r="X20" s="36"/>
    </row>
    <row r="21" spans="2:24" ht="12.75" customHeight="1" x14ac:dyDescent="0.25">
      <c r="B21" s="13" t="s">
        <v>28</v>
      </c>
      <c r="C21" s="5" t="s">
        <v>52</v>
      </c>
      <c r="D21" s="6" t="s">
        <v>20</v>
      </c>
      <c r="E21" s="35">
        <v>0</v>
      </c>
      <c r="F21" s="7"/>
      <c r="G21" s="7"/>
      <c r="H21" s="7"/>
      <c r="I21" s="7"/>
      <c r="J21" s="7"/>
      <c r="K21" s="7"/>
      <c r="L21" s="8">
        <f t="shared" si="0"/>
        <v>0</v>
      </c>
      <c r="M21" s="8">
        <f t="shared" si="1"/>
        <v>0</v>
      </c>
      <c r="N21" s="8">
        <f t="shared" si="2"/>
        <v>0</v>
      </c>
      <c r="O21" s="9">
        <v>0</v>
      </c>
      <c r="P21" s="8">
        <f t="shared" si="3"/>
        <v>0</v>
      </c>
      <c r="Q21" s="8">
        <f t="shared" si="4"/>
        <v>0</v>
      </c>
      <c r="R21" s="14" t="s">
        <v>21</v>
      </c>
      <c r="S21" s="11"/>
      <c r="T21" s="11"/>
      <c r="U21" s="15"/>
      <c r="V21" s="8"/>
      <c r="W21" s="8">
        <f t="shared" si="6"/>
        <v>0</v>
      </c>
      <c r="X21" s="36"/>
    </row>
    <row r="22" spans="2:24" ht="12.75" customHeight="1" x14ac:dyDescent="0.25">
      <c r="B22" s="13" t="s">
        <v>29</v>
      </c>
      <c r="C22" s="5" t="s">
        <v>50</v>
      </c>
      <c r="D22" s="6" t="s">
        <v>20</v>
      </c>
      <c r="E22" s="35">
        <v>0</v>
      </c>
      <c r="F22" s="7"/>
      <c r="G22" s="7"/>
      <c r="H22" s="7"/>
      <c r="I22" s="7"/>
      <c r="J22" s="7"/>
      <c r="K22" s="7"/>
      <c r="L22" s="8">
        <f t="shared" si="0"/>
        <v>0</v>
      </c>
      <c r="M22" s="8">
        <f t="shared" si="1"/>
        <v>0</v>
      </c>
      <c r="N22" s="8">
        <f t="shared" si="2"/>
        <v>0</v>
      </c>
      <c r="O22" s="9">
        <v>0</v>
      </c>
      <c r="P22" s="8">
        <f t="shared" si="3"/>
        <v>0</v>
      </c>
      <c r="Q22" s="8">
        <f t="shared" si="4"/>
        <v>0</v>
      </c>
      <c r="R22" s="14" t="s">
        <v>21</v>
      </c>
      <c r="S22" s="11"/>
      <c r="T22" s="11"/>
      <c r="U22" s="15"/>
      <c r="V22" s="8"/>
      <c r="W22" s="8">
        <f t="shared" si="6"/>
        <v>0</v>
      </c>
      <c r="X22" s="36"/>
    </row>
    <row r="23" spans="2:24" ht="12.75" customHeight="1" x14ac:dyDescent="0.25">
      <c r="B23" s="13" t="s">
        <v>30</v>
      </c>
      <c r="C23" s="5" t="s">
        <v>48</v>
      </c>
      <c r="D23" s="6" t="s">
        <v>20</v>
      </c>
      <c r="E23" s="35">
        <v>0</v>
      </c>
      <c r="F23" s="7"/>
      <c r="G23" s="7"/>
      <c r="H23" s="7"/>
      <c r="I23" s="7"/>
      <c r="J23" s="7"/>
      <c r="K23" s="7"/>
      <c r="L23" s="8">
        <f t="shared" si="0"/>
        <v>0</v>
      </c>
      <c r="M23" s="8">
        <f t="shared" si="1"/>
        <v>0</v>
      </c>
      <c r="N23" s="8">
        <f t="shared" si="2"/>
        <v>0</v>
      </c>
      <c r="O23" s="9">
        <v>0</v>
      </c>
      <c r="P23" s="8">
        <f t="shared" si="3"/>
        <v>0</v>
      </c>
      <c r="Q23" s="8">
        <f t="shared" si="4"/>
        <v>0</v>
      </c>
      <c r="R23" s="14" t="s">
        <v>21</v>
      </c>
      <c r="S23" s="11"/>
      <c r="T23" s="11"/>
      <c r="U23" s="15"/>
      <c r="V23" s="8"/>
      <c r="W23" s="8">
        <f t="shared" si="6"/>
        <v>0</v>
      </c>
      <c r="X23" s="36"/>
    </row>
    <row r="24" spans="2:24" ht="12.75" customHeight="1" x14ac:dyDescent="0.25">
      <c r="B24" s="13" t="s">
        <v>31</v>
      </c>
      <c r="C24" s="5" t="s">
        <v>46</v>
      </c>
      <c r="D24" s="6" t="s">
        <v>20</v>
      </c>
      <c r="E24" s="35">
        <v>0</v>
      </c>
      <c r="F24" s="7"/>
      <c r="G24" s="7"/>
      <c r="H24" s="7"/>
      <c r="I24" s="7"/>
      <c r="J24" s="7"/>
      <c r="K24" s="7"/>
      <c r="L24" s="8">
        <f t="shared" si="0"/>
        <v>0</v>
      </c>
      <c r="M24" s="8">
        <f t="shared" si="1"/>
        <v>0</v>
      </c>
      <c r="N24" s="8">
        <f t="shared" si="2"/>
        <v>0</v>
      </c>
      <c r="O24" s="9">
        <v>0</v>
      </c>
      <c r="P24" s="8">
        <f t="shared" si="3"/>
        <v>0</v>
      </c>
      <c r="Q24" s="8">
        <f t="shared" si="4"/>
        <v>0</v>
      </c>
      <c r="R24" s="14" t="s">
        <v>21</v>
      </c>
      <c r="S24" s="11"/>
      <c r="T24" s="11"/>
      <c r="U24" s="15"/>
      <c r="V24" s="8"/>
      <c r="W24" s="8">
        <f t="shared" si="6"/>
        <v>0</v>
      </c>
      <c r="X24" s="36"/>
    </row>
    <row r="25" spans="2:24" ht="12.75" customHeight="1" x14ac:dyDescent="0.25">
      <c r="B25" s="4">
        <v>14</v>
      </c>
      <c r="C25" s="5" t="s">
        <v>45</v>
      </c>
      <c r="D25" s="6" t="s">
        <v>20</v>
      </c>
      <c r="E25" s="35">
        <v>0</v>
      </c>
      <c r="F25" s="7"/>
      <c r="G25" s="7"/>
      <c r="H25" s="7"/>
      <c r="I25" s="7"/>
      <c r="J25" s="7"/>
      <c r="K25" s="7"/>
      <c r="L25" s="8">
        <f t="shared" si="0"/>
        <v>0</v>
      </c>
      <c r="M25" s="8">
        <f t="shared" si="1"/>
        <v>0</v>
      </c>
      <c r="N25" s="8">
        <f t="shared" si="2"/>
        <v>0</v>
      </c>
      <c r="O25" s="9">
        <v>0</v>
      </c>
      <c r="P25" s="8">
        <f t="shared" si="3"/>
        <v>0</v>
      </c>
      <c r="Q25" s="8">
        <f t="shared" si="4"/>
        <v>0</v>
      </c>
      <c r="R25" s="14" t="s">
        <v>21</v>
      </c>
      <c r="S25" s="11"/>
      <c r="T25" s="11"/>
      <c r="U25" s="15"/>
      <c r="V25" s="8"/>
      <c r="W25" s="8">
        <f t="shared" si="6"/>
        <v>0</v>
      </c>
      <c r="X25" s="36"/>
    </row>
    <row r="26" spans="2:24" ht="12.75" customHeight="1" x14ac:dyDescent="0.25">
      <c r="B26" s="4">
        <v>14.1</v>
      </c>
      <c r="C26" s="16" t="s">
        <v>22</v>
      </c>
      <c r="D26" s="6" t="s">
        <v>20</v>
      </c>
      <c r="E26" s="35">
        <v>9324474.8100000005</v>
      </c>
      <c r="F26" s="12"/>
      <c r="G26" s="12"/>
      <c r="H26" s="7"/>
      <c r="I26" s="7"/>
      <c r="J26" s="7"/>
      <c r="K26" s="7"/>
      <c r="L26" s="8">
        <f t="shared" si="0"/>
        <v>9324474.8100000005</v>
      </c>
      <c r="M26" s="8">
        <f t="shared" si="1"/>
        <v>0</v>
      </c>
      <c r="N26" s="8">
        <f t="shared" si="2"/>
        <v>0</v>
      </c>
      <c r="O26" s="9"/>
      <c r="P26" s="8">
        <f t="shared" si="3"/>
        <v>0</v>
      </c>
      <c r="Q26" s="8">
        <f t="shared" si="4"/>
        <v>0</v>
      </c>
      <c r="R26" s="10">
        <v>7.0000000000000007E-2</v>
      </c>
      <c r="S26" s="11"/>
      <c r="T26" s="11"/>
      <c r="U26" s="8">
        <f t="shared" ref="U26:U37" si="7">IF(OR(L26&lt;0,T26&gt;0),0,(L26+P26-Q26)*R26)</f>
        <v>652713.23670000012</v>
      </c>
      <c r="V26" s="8"/>
      <c r="W26" s="8">
        <f t="shared" si="6"/>
        <v>8671761.5733000003</v>
      </c>
      <c r="X26" s="36"/>
    </row>
    <row r="27" spans="2:24" ht="12.75" customHeight="1" x14ac:dyDescent="0.25">
      <c r="B27" s="4">
        <v>14.1</v>
      </c>
      <c r="C27" s="16" t="s">
        <v>23</v>
      </c>
      <c r="D27" s="6" t="s">
        <v>20</v>
      </c>
      <c r="E27" s="35">
        <v>12324182.275</v>
      </c>
      <c r="F27" s="7">
        <v>51220289</v>
      </c>
      <c r="G27" s="7">
        <f>F27</f>
        <v>51220289</v>
      </c>
      <c r="H27" s="7"/>
      <c r="I27" s="7"/>
      <c r="J27" s="7"/>
      <c r="K27" s="7"/>
      <c r="L27" s="8">
        <f t="shared" si="0"/>
        <v>63544471.274999999</v>
      </c>
      <c r="M27" s="8">
        <f t="shared" si="1"/>
        <v>0</v>
      </c>
      <c r="N27" s="8">
        <f t="shared" si="2"/>
        <v>51220289</v>
      </c>
      <c r="O27" s="9">
        <v>0.5</v>
      </c>
      <c r="P27" s="8">
        <f t="shared" si="3"/>
        <v>25610144.5</v>
      </c>
      <c r="Q27" s="8">
        <f t="shared" si="4"/>
        <v>0</v>
      </c>
      <c r="R27" s="10">
        <v>0.05</v>
      </c>
      <c r="S27" s="11"/>
      <c r="T27" s="11"/>
      <c r="U27" s="8">
        <f t="shared" si="7"/>
        <v>4457730.7887500003</v>
      </c>
      <c r="V27" s="8"/>
      <c r="W27" s="8">
        <f t="shared" si="6"/>
        <v>59086740.486249998</v>
      </c>
      <c r="X27" s="36"/>
    </row>
    <row r="28" spans="2:24" ht="12.75" customHeight="1" x14ac:dyDescent="0.25">
      <c r="B28" s="4">
        <v>17</v>
      </c>
      <c r="C28" s="5" t="s">
        <v>44</v>
      </c>
      <c r="D28" s="6" t="s">
        <v>20</v>
      </c>
      <c r="E28" s="35">
        <v>1003836</v>
      </c>
      <c r="F28" s="7"/>
      <c r="G28" s="7"/>
      <c r="H28" s="7"/>
      <c r="I28" s="7"/>
      <c r="J28" s="7"/>
      <c r="K28" s="7"/>
      <c r="L28" s="8">
        <f t="shared" si="0"/>
        <v>1003836</v>
      </c>
      <c r="M28" s="8">
        <f t="shared" si="1"/>
        <v>0</v>
      </c>
      <c r="N28" s="8">
        <f t="shared" si="2"/>
        <v>0</v>
      </c>
      <c r="O28" s="9">
        <v>0.5</v>
      </c>
      <c r="P28" s="8">
        <f t="shared" si="3"/>
        <v>0</v>
      </c>
      <c r="Q28" s="8">
        <f t="shared" si="4"/>
        <v>0</v>
      </c>
      <c r="R28" s="10">
        <v>0.08</v>
      </c>
      <c r="S28" s="11"/>
      <c r="T28" s="11"/>
      <c r="U28" s="8">
        <f t="shared" si="7"/>
        <v>80306.880000000005</v>
      </c>
      <c r="V28" s="8"/>
      <c r="W28" s="8">
        <f t="shared" si="6"/>
        <v>923529.12</v>
      </c>
      <c r="X28" s="36"/>
    </row>
    <row r="29" spans="2:24" ht="12.75" customHeight="1" x14ac:dyDescent="0.25">
      <c r="B29" s="4">
        <v>42</v>
      </c>
      <c r="C29" s="5" t="s">
        <v>43</v>
      </c>
      <c r="D29" s="6" t="s">
        <v>20</v>
      </c>
      <c r="E29" s="35">
        <v>2012412.08</v>
      </c>
      <c r="F29" s="7">
        <v>0</v>
      </c>
      <c r="G29" s="7">
        <f>F29</f>
        <v>0</v>
      </c>
      <c r="H29" s="7"/>
      <c r="I29" s="7"/>
      <c r="J29" s="7"/>
      <c r="K29" s="7"/>
      <c r="L29" s="8">
        <f t="shared" si="0"/>
        <v>2012412.08</v>
      </c>
      <c r="M29" s="8">
        <f t="shared" si="1"/>
        <v>0</v>
      </c>
      <c r="N29" s="8">
        <f t="shared" si="2"/>
        <v>0</v>
      </c>
      <c r="O29" s="9">
        <v>0.5</v>
      </c>
      <c r="P29" s="8">
        <f t="shared" si="3"/>
        <v>0</v>
      </c>
      <c r="Q29" s="8">
        <f t="shared" si="4"/>
        <v>0</v>
      </c>
      <c r="R29" s="10">
        <v>0.12</v>
      </c>
      <c r="S29" s="11"/>
      <c r="T29" s="11"/>
      <c r="U29" s="8">
        <f t="shared" si="7"/>
        <v>241489.44959999999</v>
      </c>
      <c r="V29" s="8"/>
      <c r="W29" s="8">
        <f t="shared" si="6"/>
        <v>1770922.6304000001</v>
      </c>
      <c r="X29" s="36"/>
    </row>
    <row r="30" spans="2:24" ht="12.75" customHeight="1" x14ac:dyDescent="0.25">
      <c r="B30" s="4">
        <v>43.1</v>
      </c>
      <c r="C30" s="5" t="s">
        <v>42</v>
      </c>
      <c r="D30" s="6" t="s">
        <v>20</v>
      </c>
      <c r="E30" s="35">
        <v>0</v>
      </c>
      <c r="F30" s="7"/>
      <c r="G30" s="7"/>
      <c r="H30" s="7"/>
      <c r="I30" s="7"/>
      <c r="J30" s="7"/>
      <c r="K30" s="7"/>
      <c r="L30" s="8">
        <f t="shared" si="0"/>
        <v>0</v>
      </c>
      <c r="M30" s="8">
        <f t="shared" si="1"/>
        <v>0</v>
      </c>
      <c r="N30" s="8">
        <f t="shared" si="2"/>
        <v>0</v>
      </c>
      <c r="O30" s="9">
        <f>(2+(1/3))</f>
        <v>2.3333333333333335</v>
      </c>
      <c r="P30" s="8">
        <f t="shared" si="3"/>
        <v>0</v>
      </c>
      <c r="Q30" s="8">
        <f t="shared" si="4"/>
        <v>0</v>
      </c>
      <c r="R30" s="10">
        <v>0.3</v>
      </c>
      <c r="S30" s="11"/>
      <c r="T30" s="11"/>
      <c r="U30" s="8">
        <f t="shared" si="7"/>
        <v>0</v>
      </c>
      <c r="V30" s="8"/>
      <c r="W30" s="8">
        <f t="shared" si="6"/>
        <v>0</v>
      </c>
      <c r="X30" s="36"/>
    </row>
    <row r="31" spans="2:24" ht="12.75" customHeight="1" x14ac:dyDescent="0.25">
      <c r="B31" s="4">
        <v>43.2</v>
      </c>
      <c r="C31" s="5" t="s">
        <v>42</v>
      </c>
      <c r="D31" s="6" t="s">
        <v>20</v>
      </c>
      <c r="E31" s="35">
        <v>201059</v>
      </c>
      <c r="F31" s="7"/>
      <c r="G31" s="7"/>
      <c r="H31" s="7"/>
      <c r="I31" s="7"/>
      <c r="J31" s="7"/>
      <c r="K31" s="7"/>
      <c r="L31" s="8">
        <f t="shared" si="0"/>
        <v>201059</v>
      </c>
      <c r="M31" s="8">
        <f t="shared" si="1"/>
        <v>0</v>
      </c>
      <c r="N31" s="8">
        <f t="shared" si="2"/>
        <v>0</v>
      </c>
      <c r="O31" s="9">
        <v>1</v>
      </c>
      <c r="P31" s="8">
        <f t="shared" si="3"/>
        <v>0</v>
      </c>
      <c r="Q31" s="8">
        <f t="shared" si="4"/>
        <v>0</v>
      </c>
      <c r="R31" s="10">
        <v>0.5</v>
      </c>
      <c r="S31" s="11"/>
      <c r="T31" s="11"/>
      <c r="U31" s="8">
        <f t="shared" si="7"/>
        <v>100529.5</v>
      </c>
      <c r="V31" s="8"/>
      <c r="W31" s="8">
        <f t="shared" si="6"/>
        <v>100529.5</v>
      </c>
      <c r="X31" s="36"/>
    </row>
    <row r="32" spans="2:24" ht="12.75" customHeight="1" x14ac:dyDescent="0.25">
      <c r="B32" s="4">
        <v>45</v>
      </c>
      <c r="C32" s="5" t="s">
        <v>41</v>
      </c>
      <c r="D32" s="6" t="s">
        <v>20</v>
      </c>
      <c r="E32" s="35">
        <v>723.25</v>
      </c>
      <c r="F32" s="12"/>
      <c r="G32" s="12"/>
      <c r="H32" s="7"/>
      <c r="I32" s="7"/>
      <c r="J32" s="7"/>
      <c r="K32" s="7"/>
      <c r="L32" s="8">
        <f t="shared" si="0"/>
        <v>723.25</v>
      </c>
      <c r="M32" s="8">
        <f t="shared" si="1"/>
        <v>0</v>
      </c>
      <c r="N32" s="8">
        <f t="shared" si="2"/>
        <v>0</v>
      </c>
      <c r="O32" s="9"/>
      <c r="P32" s="8">
        <f t="shared" si="3"/>
        <v>0</v>
      </c>
      <c r="Q32" s="8">
        <f t="shared" si="4"/>
        <v>0</v>
      </c>
      <c r="R32" s="10">
        <v>0.45</v>
      </c>
      <c r="S32" s="11"/>
      <c r="T32" s="11"/>
      <c r="U32" s="8">
        <f t="shared" si="7"/>
        <v>325.46250000000003</v>
      </c>
      <c r="V32" s="8"/>
      <c r="W32" s="8">
        <f t="shared" si="6"/>
        <v>397.78749999999997</v>
      </c>
      <c r="X32" s="36"/>
    </row>
    <row r="33" spans="2:31" ht="12.75" customHeight="1" x14ac:dyDescent="0.25">
      <c r="B33" s="4">
        <v>46</v>
      </c>
      <c r="C33" s="5" t="s">
        <v>40</v>
      </c>
      <c r="D33" s="6" t="s">
        <v>20</v>
      </c>
      <c r="E33" s="35">
        <v>0</v>
      </c>
      <c r="F33" s="7"/>
      <c r="G33" s="7"/>
      <c r="H33" s="7"/>
      <c r="I33" s="7"/>
      <c r="J33" s="7"/>
      <c r="K33" s="7"/>
      <c r="L33" s="8">
        <f t="shared" si="0"/>
        <v>0</v>
      </c>
      <c r="M33" s="8">
        <f t="shared" si="1"/>
        <v>0</v>
      </c>
      <c r="N33" s="8">
        <f t="shared" si="2"/>
        <v>0</v>
      </c>
      <c r="O33" s="9">
        <v>0.5</v>
      </c>
      <c r="P33" s="8">
        <f t="shared" si="3"/>
        <v>0</v>
      </c>
      <c r="Q33" s="8">
        <f t="shared" si="4"/>
        <v>0</v>
      </c>
      <c r="R33" s="10">
        <v>0.3</v>
      </c>
      <c r="S33" s="11"/>
      <c r="T33" s="11"/>
      <c r="U33" s="8">
        <f t="shared" si="7"/>
        <v>0</v>
      </c>
      <c r="V33" s="8"/>
      <c r="W33" s="8">
        <f t="shared" si="6"/>
        <v>0</v>
      </c>
      <c r="X33" s="36"/>
    </row>
    <row r="34" spans="2:31" x14ac:dyDescent="0.25">
      <c r="B34" s="4">
        <v>47</v>
      </c>
      <c r="C34" s="5" t="s">
        <v>39</v>
      </c>
      <c r="D34" s="6" t="s">
        <v>20</v>
      </c>
      <c r="E34" s="35">
        <v>587961074.24000001</v>
      </c>
      <c r="F34" s="7">
        <v>82158678</v>
      </c>
      <c r="G34" s="7">
        <f>F34</f>
        <v>82158678</v>
      </c>
      <c r="H34" s="7"/>
      <c r="I34" s="7"/>
      <c r="J34" s="7"/>
      <c r="K34" s="7"/>
      <c r="L34" s="8">
        <f t="shared" si="0"/>
        <v>670119752.24000001</v>
      </c>
      <c r="M34" s="8">
        <f t="shared" si="1"/>
        <v>0</v>
      </c>
      <c r="N34" s="8">
        <f t="shared" si="2"/>
        <v>82158678</v>
      </c>
      <c r="O34" s="9">
        <v>0.5</v>
      </c>
      <c r="P34" s="8">
        <f t="shared" si="3"/>
        <v>41079339</v>
      </c>
      <c r="Q34" s="8">
        <f t="shared" si="4"/>
        <v>0</v>
      </c>
      <c r="R34" s="10">
        <v>0.08</v>
      </c>
      <c r="S34" s="11"/>
      <c r="T34" s="11"/>
      <c r="U34" s="8">
        <f t="shared" si="7"/>
        <v>56895927.299199998</v>
      </c>
      <c r="V34" s="8"/>
      <c r="W34" s="8">
        <f t="shared" si="6"/>
        <v>613223824.94079995</v>
      </c>
      <c r="X34" s="36"/>
    </row>
    <row r="35" spans="2:31" x14ac:dyDescent="0.25">
      <c r="B35" s="4">
        <v>50</v>
      </c>
      <c r="C35" s="5" t="s">
        <v>38</v>
      </c>
      <c r="D35" s="6" t="s">
        <v>20</v>
      </c>
      <c r="E35" s="35">
        <v>1043919.1749999998</v>
      </c>
      <c r="F35" s="7">
        <v>1863327</v>
      </c>
      <c r="G35" s="7">
        <f>F35</f>
        <v>1863327</v>
      </c>
      <c r="H35" s="7"/>
      <c r="I35" s="7"/>
      <c r="J35" s="7"/>
      <c r="K35" s="7"/>
      <c r="L35" s="8">
        <f t="shared" si="0"/>
        <v>2907246.1749999998</v>
      </c>
      <c r="M35" s="8">
        <f t="shared" si="1"/>
        <v>0</v>
      </c>
      <c r="N35" s="8">
        <f t="shared" si="2"/>
        <v>1863327</v>
      </c>
      <c r="O35" s="9">
        <v>0.5</v>
      </c>
      <c r="P35" s="8">
        <f t="shared" si="3"/>
        <v>931663.5</v>
      </c>
      <c r="Q35" s="8">
        <f t="shared" si="4"/>
        <v>0</v>
      </c>
      <c r="R35" s="10">
        <v>0.55000000000000004</v>
      </c>
      <c r="S35" s="11"/>
      <c r="T35" s="11"/>
      <c r="U35" s="8">
        <f t="shared" si="7"/>
        <v>2111400.32125</v>
      </c>
      <c r="V35" s="8"/>
      <c r="W35" s="8">
        <f t="shared" si="6"/>
        <v>795845.85374999978</v>
      </c>
      <c r="X35" s="36"/>
    </row>
    <row r="36" spans="2:31" x14ac:dyDescent="0.25">
      <c r="B36" s="4">
        <v>95</v>
      </c>
      <c r="C36" s="5" t="s">
        <v>37</v>
      </c>
      <c r="D36" s="6" t="s">
        <v>20</v>
      </c>
      <c r="E36" s="35">
        <v>0</v>
      </c>
      <c r="F36" s="7"/>
      <c r="G36" s="7"/>
      <c r="H36" s="7"/>
      <c r="I36" s="7"/>
      <c r="J36" s="7"/>
      <c r="K36" s="7"/>
      <c r="L36" s="8">
        <f t="shared" si="0"/>
        <v>0</v>
      </c>
      <c r="M36" s="8">
        <f t="shared" si="1"/>
        <v>0</v>
      </c>
      <c r="N36" s="8">
        <f t="shared" si="2"/>
        <v>0</v>
      </c>
      <c r="O36" s="9">
        <v>0</v>
      </c>
      <c r="P36" s="8">
        <f t="shared" si="3"/>
        <v>0</v>
      </c>
      <c r="Q36" s="8">
        <f t="shared" si="4"/>
        <v>0</v>
      </c>
      <c r="R36" s="10">
        <v>0</v>
      </c>
      <c r="S36" s="11"/>
      <c r="T36" s="11"/>
      <c r="U36" s="8">
        <f t="shared" si="7"/>
        <v>0</v>
      </c>
      <c r="V36" s="8"/>
      <c r="W36" s="8">
        <f t="shared" si="6"/>
        <v>0</v>
      </c>
      <c r="X36" s="36"/>
    </row>
    <row r="37" spans="2:31" x14ac:dyDescent="0.25">
      <c r="B37" s="17">
        <v>8</v>
      </c>
      <c r="C37" s="16" t="str">
        <f>C17</f>
        <v>General Office Equipment, Furniture, Fixtures</v>
      </c>
      <c r="D37" s="6" t="s">
        <v>20</v>
      </c>
      <c r="E37" s="35">
        <v>0</v>
      </c>
      <c r="F37" s="7">
        <v>1500000</v>
      </c>
      <c r="G37" s="7">
        <f>F37</f>
        <v>1500000</v>
      </c>
      <c r="H37" s="7"/>
      <c r="I37" s="7"/>
      <c r="J37" s="7"/>
      <c r="K37" s="7"/>
      <c r="L37" s="8">
        <f t="shared" si="0"/>
        <v>1500000</v>
      </c>
      <c r="M37" s="8">
        <f t="shared" si="1"/>
        <v>0</v>
      </c>
      <c r="N37" s="8">
        <f t="shared" si="2"/>
        <v>1500000</v>
      </c>
      <c r="O37" s="9"/>
      <c r="P37" s="18">
        <f t="shared" si="3"/>
        <v>0</v>
      </c>
      <c r="Q37" s="8">
        <f t="shared" si="4"/>
        <v>0</v>
      </c>
      <c r="R37" s="19">
        <v>1</v>
      </c>
      <c r="S37" s="11"/>
      <c r="T37" s="11"/>
      <c r="U37" s="15">
        <f t="shared" si="7"/>
        <v>1500000</v>
      </c>
      <c r="V37" s="8"/>
      <c r="W37" s="8">
        <f t="shared" si="6"/>
        <v>0</v>
      </c>
    </row>
    <row r="38" spans="2:31" x14ac:dyDescent="0.25">
      <c r="B38" s="17" t="s">
        <v>68</v>
      </c>
      <c r="C38" s="16" t="s">
        <v>68</v>
      </c>
      <c r="D38" s="6" t="s">
        <v>20</v>
      </c>
      <c r="E38" s="35">
        <v>0</v>
      </c>
      <c r="F38" s="7"/>
      <c r="G38" s="7"/>
      <c r="H38" s="7"/>
      <c r="I38" s="7"/>
      <c r="J38" s="7"/>
      <c r="K38" s="7"/>
      <c r="L38" s="8">
        <f t="shared" si="0"/>
        <v>0</v>
      </c>
      <c r="M38" s="8">
        <f t="shared" si="1"/>
        <v>0</v>
      </c>
      <c r="N38" s="8">
        <f t="shared" si="2"/>
        <v>0</v>
      </c>
      <c r="O38" s="9"/>
      <c r="P38" s="18">
        <f t="shared" si="3"/>
        <v>0</v>
      </c>
      <c r="Q38" s="8">
        <f t="shared" si="4"/>
        <v>0</v>
      </c>
      <c r="R38" s="19"/>
      <c r="S38" s="11"/>
      <c r="T38" s="11"/>
      <c r="U38" s="15"/>
      <c r="V38" s="8"/>
      <c r="W38" s="8">
        <f t="shared" si="6"/>
        <v>0</v>
      </c>
    </row>
    <row r="39" spans="2:31" x14ac:dyDescent="0.25">
      <c r="B39" s="17" t="s">
        <v>68</v>
      </c>
      <c r="C39" s="16" t="s">
        <v>68</v>
      </c>
      <c r="D39" s="6" t="s">
        <v>20</v>
      </c>
      <c r="E39" s="35">
        <v>0</v>
      </c>
      <c r="F39" s="7"/>
      <c r="G39" s="7"/>
      <c r="H39" s="7"/>
      <c r="I39" s="7"/>
      <c r="J39" s="7"/>
      <c r="K39" s="7"/>
      <c r="L39" s="8">
        <f t="shared" si="0"/>
        <v>0</v>
      </c>
      <c r="M39" s="8">
        <f t="shared" si="1"/>
        <v>0</v>
      </c>
      <c r="N39" s="8">
        <f t="shared" si="2"/>
        <v>0</v>
      </c>
      <c r="O39" s="9"/>
      <c r="P39" s="18">
        <f t="shared" si="3"/>
        <v>0</v>
      </c>
      <c r="Q39" s="8">
        <f t="shared" si="4"/>
        <v>0</v>
      </c>
      <c r="R39" s="19"/>
      <c r="S39" s="11"/>
      <c r="T39" s="11"/>
      <c r="U39" s="15"/>
      <c r="V39" s="8"/>
      <c r="W39" s="8">
        <f t="shared" si="6"/>
        <v>0</v>
      </c>
    </row>
    <row r="40" spans="2:31" x14ac:dyDescent="0.25">
      <c r="B40" s="17" t="s">
        <v>68</v>
      </c>
      <c r="C40" s="16" t="s">
        <v>68</v>
      </c>
      <c r="D40" s="6" t="s">
        <v>20</v>
      </c>
      <c r="E40" s="35">
        <v>0</v>
      </c>
      <c r="F40" s="7"/>
      <c r="G40" s="7"/>
      <c r="H40" s="7"/>
      <c r="I40" s="7"/>
      <c r="J40" s="7"/>
      <c r="K40" s="7"/>
      <c r="L40" s="8">
        <f t="shared" si="0"/>
        <v>0</v>
      </c>
      <c r="M40" s="8">
        <f t="shared" si="1"/>
        <v>0</v>
      </c>
      <c r="N40" s="8">
        <f t="shared" si="2"/>
        <v>0</v>
      </c>
      <c r="O40" s="9"/>
      <c r="P40" s="18">
        <f t="shared" si="3"/>
        <v>0</v>
      </c>
      <c r="Q40" s="8">
        <f t="shared" si="4"/>
        <v>0</v>
      </c>
      <c r="R40" s="19"/>
      <c r="S40" s="11"/>
      <c r="T40" s="11"/>
      <c r="U40" s="15"/>
      <c r="V40" s="8"/>
      <c r="W40" s="8">
        <f t="shared" si="6"/>
        <v>0</v>
      </c>
    </row>
    <row r="41" spans="2:31" x14ac:dyDescent="0.25">
      <c r="B41" s="17" t="s">
        <v>68</v>
      </c>
      <c r="C41" s="16" t="s">
        <v>68</v>
      </c>
      <c r="D41" s="6" t="s">
        <v>20</v>
      </c>
      <c r="E41" s="35">
        <v>0</v>
      </c>
      <c r="F41" s="7"/>
      <c r="G41" s="7"/>
      <c r="H41" s="7"/>
      <c r="I41" s="7"/>
      <c r="J41" s="7"/>
      <c r="K41" s="7"/>
      <c r="L41" s="8">
        <f t="shared" si="0"/>
        <v>0</v>
      </c>
      <c r="M41" s="8">
        <f t="shared" si="1"/>
        <v>0</v>
      </c>
      <c r="N41" s="8">
        <f t="shared" si="2"/>
        <v>0</v>
      </c>
      <c r="O41" s="9"/>
      <c r="P41" s="18">
        <f t="shared" si="3"/>
        <v>0</v>
      </c>
      <c r="Q41" s="8">
        <f t="shared" si="4"/>
        <v>0</v>
      </c>
      <c r="R41" s="19"/>
      <c r="S41" s="11"/>
      <c r="T41" s="11"/>
      <c r="U41" s="15"/>
      <c r="V41" s="8"/>
      <c r="W41" s="8">
        <f t="shared" si="6"/>
        <v>0</v>
      </c>
    </row>
    <row r="42" spans="2:31" x14ac:dyDescent="0.25">
      <c r="B42" s="17" t="s">
        <v>68</v>
      </c>
      <c r="C42" s="16" t="s">
        <v>68</v>
      </c>
      <c r="D42" s="6" t="s">
        <v>20</v>
      </c>
      <c r="E42" s="35">
        <v>0</v>
      </c>
      <c r="F42" s="7"/>
      <c r="G42" s="7"/>
      <c r="H42" s="7"/>
      <c r="I42" s="7"/>
      <c r="J42" s="7"/>
      <c r="K42" s="7"/>
      <c r="L42" s="8">
        <f t="shared" si="0"/>
        <v>0</v>
      </c>
      <c r="M42" s="8">
        <f t="shared" si="1"/>
        <v>0</v>
      </c>
      <c r="N42" s="8">
        <f t="shared" si="2"/>
        <v>0</v>
      </c>
      <c r="O42" s="9"/>
      <c r="P42" s="18">
        <f t="shared" si="3"/>
        <v>0</v>
      </c>
      <c r="Q42" s="8">
        <f t="shared" si="4"/>
        <v>0</v>
      </c>
      <c r="R42" s="19"/>
      <c r="S42" s="11"/>
      <c r="T42" s="11"/>
      <c r="U42" s="15"/>
      <c r="V42" s="8"/>
      <c r="W42" s="8">
        <f t="shared" si="6"/>
        <v>0</v>
      </c>
    </row>
    <row r="43" spans="2:31" x14ac:dyDescent="0.25">
      <c r="B43" s="17" t="s">
        <v>68</v>
      </c>
      <c r="C43" s="16" t="s">
        <v>68</v>
      </c>
      <c r="D43" s="6" t="s">
        <v>20</v>
      </c>
      <c r="E43" s="35">
        <v>0</v>
      </c>
      <c r="F43" s="7"/>
      <c r="G43" s="7"/>
      <c r="H43" s="7"/>
      <c r="I43" s="7"/>
      <c r="J43" s="7"/>
      <c r="K43" s="7"/>
      <c r="L43" s="8">
        <f t="shared" si="0"/>
        <v>0</v>
      </c>
      <c r="M43" s="8">
        <f t="shared" si="1"/>
        <v>0</v>
      </c>
      <c r="N43" s="8">
        <f t="shared" si="2"/>
        <v>0</v>
      </c>
      <c r="O43" s="9"/>
      <c r="P43" s="18">
        <f t="shared" si="3"/>
        <v>0</v>
      </c>
      <c r="Q43" s="8">
        <f t="shared" si="4"/>
        <v>0</v>
      </c>
      <c r="R43" s="19"/>
      <c r="S43" s="11"/>
      <c r="T43" s="11"/>
      <c r="U43" s="15"/>
      <c r="V43" s="8"/>
      <c r="W43" s="8">
        <f t="shared" si="6"/>
        <v>0</v>
      </c>
    </row>
    <row r="44" spans="2:31" ht="15.75" thickBot="1" x14ac:dyDescent="0.3">
      <c r="B44" s="17" t="s">
        <v>68</v>
      </c>
      <c r="C44" s="16" t="s">
        <v>68</v>
      </c>
      <c r="D44" s="6" t="s">
        <v>20</v>
      </c>
      <c r="E44" s="35">
        <v>0</v>
      </c>
      <c r="F44" s="7"/>
      <c r="G44" s="7"/>
      <c r="H44" s="7"/>
      <c r="I44" s="7"/>
      <c r="J44" s="7"/>
      <c r="K44" s="7"/>
      <c r="L44" s="8">
        <f>IFERROR(E44+F44+H44-K44,"")</f>
        <v>0</v>
      </c>
      <c r="M44" s="8">
        <f t="shared" si="1"/>
        <v>0</v>
      </c>
      <c r="N44" s="8">
        <f t="shared" si="2"/>
        <v>0</v>
      </c>
      <c r="O44" s="9"/>
      <c r="P44" s="18">
        <f t="shared" si="3"/>
        <v>0</v>
      </c>
      <c r="Q44" s="8">
        <f t="shared" si="4"/>
        <v>0</v>
      </c>
      <c r="R44" s="19"/>
      <c r="S44" s="11"/>
      <c r="T44" s="11"/>
      <c r="U44" s="15"/>
      <c r="V44" s="8"/>
      <c r="W44" s="8">
        <f t="shared" si="6"/>
        <v>0</v>
      </c>
    </row>
    <row r="45" spans="2:31" ht="15.75" thickBot="1" x14ac:dyDescent="0.3">
      <c r="B45" s="20"/>
      <c r="C45" s="21" t="s">
        <v>24</v>
      </c>
      <c r="D45" s="22"/>
      <c r="E45" s="37">
        <f>SUM(E12:E44)</f>
        <v>901332507.05999994</v>
      </c>
      <c r="F45" s="23">
        <f>SUM(F12:F44)</f>
        <v>150730912</v>
      </c>
      <c r="G45" s="23">
        <f>SUM(G12:G44)</f>
        <v>150730912</v>
      </c>
      <c r="H45" s="23">
        <f>SUM(H12:H44)</f>
        <v>0</v>
      </c>
      <c r="I45" s="23">
        <f t="shared" ref="I45:J45" si="8">SUM(I12:I44)</f>
        <v>0</v>
      </c>
      <c r="J45" s="23">
        <f t="shared" si="8"/>
        <v>0</v>
      </c>
      <c r="K45" s="23">
        <f>SUM(K12:K44)</f>
        <v>0</v>
      </c>
      <c r="L45" s="23">
        <f t="shared" ref="L45:N45" si="9">SUM(L12:L44)</f>
        <v>1052063419.0599999</v>
      </c>
      <c r="M45" s="23">
        <f t="shared" si="9"/>
        <v>0</v>
      </c>
      <c r="N45" s="23">
        <f t="shared" si="9"/>
        <v>150730912</v>
      </c>
      <c r="O45" s="23"/>
      <c r="P45" s="23">
        <f t="shared" ref="P45:Q45" si="10">SUM(P12:P44)</f>
        <v>72277656</v>
      </c>
      <c r="Q45" s="23">
        <f t="shared" si="10"/>
        <v>0</v>
      </c>
      <c r="R45" s="24"/>
      <c r="S45" s="25">
        <f>SUM(S12:S44)</f>
        <v>0</v>
      </c>
      <c r="T45" s="25">
        <f>SUM(T12:T44)</f>
        <v>0</v>
      </c>
      <c r="U45" s="25">
        <f>SUM(U12:U44)</f>
        <v>90579123.853100002</v>
      </c>
      <c r="V45" s="26" t="s">
        <v>25</v>
      </c>
      <c r="W45" s="27">
        <f>SUM(W12:W44)</f>
        <v>961484295.20689988</v>
      </c>
    </row>
    <row r="46" spans="2:31" x14ac:dyDescent="0.25">
      <c r="D46" s="32"/>
    </row>
    <row r="47" spans="2:31" x14ac:dyDescent="0.25">
      <c r="B47" s="51" t="s">
        <v>32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  <row r="48" spans="2:31" x14ac:dyDescent="0.25">
      <c r="B48" s="48" t="s">
        <v>33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</row>
  </sheetData>
  <mergeCells count="6">
    <mergeCell ref="B48:AE48"/>
    <mergeCell ref="B1:E1"/>
    <mergeCell ref="B2:Q2"/>
    <mergeCell ref="B3:Q3"/>
    <mergeCell ref="B4:Q4"/>
    <mergeCell ref="B47:AE47"/>
  </mergeCells>
  <conditionalFormatting sqref="B17:C20 B25:C25 C21:C24 B12:K12 B28:C44 B13:C14 F13:K13 E36:K44 F28:G31 F17:K25 F33:K35 E13:E35">
    <cfRule type="expression" dxfId="92" priority="18" stopIfTrue="1">
      <formula>LEN(B12)&gt;0</formula>
    </cfRule>
  </conditionalFormatting>
  <conditionalFormatting sqref="B16:C16 F16:K16">
    <cfRule type="expression" dxfId="91" priority="17" stopIfTrue="1">
      <formula>LEN(B16)&gt;0</formula>
    </cfRule>
  </conditionalFormatting>
  <conditionalFormatting sqref="B15:C15">
    <cfRule type="expression" dxfId="90" priority="16" stopIfTrue="1">
      <formula>LEN(B15)&gt;0</formula>
    </cfRule>
  </conditionalFormatting>
  <conditionalFormatting sqref="B26">
    <cfRule type="expression" dxfId="89" priority="15" stopIfTrue="1">
      <formula>LEN(B26)&gt;0</formula>
    </cfRule>
  </conditionalFormatting>
  <conditionalFormatting sqref="B27 F27">
    <cfRule type="expression" dxfId="88" priority="14" stopIfTrue="1">
      <formula>LEN(B27)&gt;0</formula>
    </cfRule>
  </conditionalFormatting>
  <conditionalFormatting sqref="C26:C27">
    <cfRule type="expression" dxfId="87" priority="13" stopIfTrue="1">
      <formula>LEN(C26)&gt;0</formula>
    </cfRule>
  </conditionalFormatting>
  <conditionalFormatting sqref="F14:F15">
    <cfRule type="expression" dxfId="86" priority="12" stopIfTrue="1">
      <formula>LEN(F14)&gt;0</formula>
    </cfRule>
  </conditionalFormatting>
  <conditionalFormatting sqref="G14:G15">
    <cfRule type="expression" dxfId="85" priority="11" stopIfTrue="1">
      <formula>LEN(G14)&gt;0</formula>
    </cfRule>
  </conditionalFormatting>
  <conditionalFormatting sqref="F26:G26">
    <cfRule type="expression" dxfId="84" priority="10" stopIfTrue="1">
      <formula>LEN(F26)&gt;0</formula>
    </cfRule>
  </conditionalFormatting>
  <conditionalFormatting sqref="F32:G32">
    <cfRule type="expression" dxfId="83" priority="9" stopIfTrue="1">
      <formula>LEN(F32)&gt;0</formula>
    </cfRule>
  </conditionalFormatting>
  <conditionalFormatting sqref="H14:K15">
    <cfRule type="expression" dxfId="82" priority="8" stopIfTrue="1">
      <formula>LEN(H14)&gt;0</formula>
    </cfRule>
  </conditionalFormatting>
  <conditionalFormatting sqref="H26:K32">
    <cfRule type="expression" dxfId="81" priority="7" stopIfTrue="1">
      <formula>LEN(H26)&gt;0</formula>
    </cfRule>
  </conditionalFormatting>
  <conditionalFormatting sqref="O37:O44">
    <cfRule type="expression" dxfId="80" priority="6" stopIfTrue="1">
      <formula>ISBLANK(O37)</formula>
    </cfRule>
  </conditionalFormatting>
  <conditionalFormatting sqref="R26:R27 R36:R44 T37:T44">
    <cfRule type="expression" dxfId="79" priority="5" stopIfTrue="1">
      <formula>ISBLANK(R26)</formula>
    </cfRule>
  </conditionalFormatting>
  <conditionalFormatting sqref="P37:P44">
    <cfRule type="expression" dxfId="78" priority="4" stopIfTrue="1">
      <formula>ISBLANK(P37)</formula>
    </cfRule>
  </conditionalFormatting>
  <conditionalFormatting sqref="D13:D44">
    <cfRule type="expression" dxfId="77" priority="3" stopIfTrue="1">
      <formula>LEN(D13)&gt;0</formula>
    </cfRule>
  </conditionalFormatting>
  <conditionalFormatting sqref="S37:S44">
    <cfRule type="expression" dxfId="76" priority="2" stopIfTrue="1">
      <formula>ISBLANK(S37)</formula>
    </cfRule>
  </conditionalFormatting>
  <conditionalFormatting sqref="G27">
    <cfRule type="expression" dxfId="75" priority="1" stopIfTrue="1">
      <formula>LEN(G27)&gt;0</formula>
    </cfRule>
  </conditionalFormatting>
  <hyperlinks>
    <hyperlink ref="D12" location="'B8 Sch 8 CCA Bridge'!A1" display="B8" xr:uid="{00000000-0004-0000-0000-000000000000}"/>
    <hyperlink ref="V45" location="'T1 Sch 1 Taxable Income Test'!A1" display="T1" xr:uid="{00000000-0004-0000-0000-000001000000}"/>
    <hyperlink ref="B48" r:id="rId1" xr:uid="{00000000-0004-0000-0000-000002000000}"/>
    <hyperlink ref="D13:D44" location="'B8 Sch 8 CCA Bridge'!A1" display="B8" xr:uid="{00000000-0004-0000-0000-000003000000}"/>
  </hyperlink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8"/>
  <sheetViews>
    <sheetView topLeftCell="M1" workbookViewId="0">
      <selection activeCell="E17" sqref="E17"/>
    </sheetView>
  </sheetViews>
  <sheetFormatPr defaultColWidth="9.28515625" defaultRowHeight="15" x14ac:dyDescent="0.25"/>
  <cols>
    <col min="1" max="1" width="3.5703125" style="30" customWidth="1"/>
    <col min="2" max="2" width="11.5703125" style="30" bestFit="1" customWidth="1"/>
    <col min="3" max="3" width="72.7109375" style="30" customWidth="1"/>
    <col min="4" max="4" width="12.5703125" style="30" bestFit="1" customWidth="1"/>
    <col min="5" max="5" width="14.28515625" style="30" bestFit="1" customWidth="1"/>
    <col min="6" max="14" width="15.28515625" style="30" customWidth="1"/>
    <col min="15" max="15" width="7.7109375" style="30" customWidth="1"/>
    <col min="16" max="21" width="15.28515625" style="30" customWidth="1"/>
    <col min="22" max="22" width="4.28515625" style="30" bestFit="1" customWidth="1"/>
    <col min="23" max="23" width="15.28515625" style="30" customWidth="1"/>
    <col min="24" max="16384" width="9.28515625" style="30"/>
  </cols>
  <sheetData>
    <row r="1" spans="1:24" ht="21.75" x14ac:dyDescent="0.25">
      <c r="A1" s="28"/>
      <c r="B1" s="49"/>
      <c r="C1" s="49"/>
      <c r="D1" s="49"/>
      <c r="E1" s="4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4" ht="18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4" ht="27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4" ht="54.75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7" spans="1:24" ht="18" x14ac:dyDescent="0.25">
      <c r="B7" s="31" t="s">
        <v>26</v>
      </c>
    </row>
    <row r="8" spans="1:24" ht="18" x14ac:dyDescent="0.25">
      <c r="B8" s="31"/>
    </row>
    <row r="9" spans="1:24" x14ac:dyDescent="0.25">
      <c r="B9" s="40" t="s">
        <v>35</v>
      </c>
    </row>
    <row r="10" spans="1:24" x14ac:dyDescent="0.25">
      <c r="D10" s="32"/>
    </row>
    <row r="11" spans="1:24" ht="146.25" x14ac:dyDescent="0.25">
      <c r="B11" s="1" t="s">
        <v>0</v>
      </c>
      <c r="C11" s="2" t="s">
        <v>1</v>
      </c>
      <c r="D11" s="3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  <c r="L11" s="1" t="s">
        <v>10</v>
      </c>
      <c r="M11" s="1" t="s">
        <v>11</v>
      </c>
      <c r="N11" s="1" t="s">
        <v>12</v>
      </c>
      <c r="O11" s="1" t="s">
        <v>27</v>
      </c>
      <c r="P11" s="1" t="s">
        <v>13</v>
      </c>
      <c r="Q11" s="1" t="s">
        <v>14</v>
      </c>
      <c r="R11" s="1" t="s">
        <v>15</v>
      </c>
      <c r="S11" s="1" t="s">
        <v>16</v>
      </c>
      <c r="T11" s="1" t="s">
        <v>17</v>
      </c>
      <c r="U11" s="1" t="s">
        <v>18</v>
      </c>
      <c r="V11" s="1"/>
      <c r="W11" s="1" t="s">
        <v>19</v>
      </c>
      <c r="X11" s="34"/>
    </row>
    <row r="12" spans="1:24" x14ac:dyDescent="0.25">
      <c r="B12" s="4">
        <v>1</v>
      </c>
      <c r="C12" s="5" t="s">
        <v>63</v>
      </c>
      <c r="D12" s="6" t="s">
        <v>20</v>
      </c>
      <c r="E12" s="39">
        <v>139884402.58560002</v>
      </c>
      <c r="F12" s="7"/>
      <c r="G12" s="7"/>
      <c r="H12" s="7"/>
      <c r="I12" s="7"/>
      <c r="J12" s="7"/>
      <c r="K12" s="7"/>
      <c r="L12" s="8">
        <f>IFERROR(E12+F12+H12-K12,0)</f>
        <v>139884402.58560002</v>
      </c>
      <c r="M12" s="8">
        <f t="shared" ref="M12:M44" si="0">IF((K12+I12-F12+G12-J12)&lt;0,0,(K12+I12-F12+G12-J12))</f>
        <v>0</v>
      </c>
      <c r="N12" s="8">
        <f t="shared" ref="N12:N44" si="1">IF((G12-M12)&lt;0,0,(G12-M12))</f>
        <v>0</v>
      </c>
      <c r="O12" s="9">
        <v>0.5</v>
      </c>
      <c r="P12" s="8">
        <f t="shared" ref="P12:P44" si="2">N12*O12</f>
        <v>0</v>
      </c>
      <c r="Q12" s="8">
        <f t="shared" ref="Q12:Q44" si="3">IF((0.5*(F12-G12-I12+J12-K12))&lt;0,0,(0.5*(F12-G12-I12+J12-K12)))</f>
        <v>0</v>
      </c>
      <c r="R12" s="10">
        <v>0.04</v>
      </c>
      <c r="S12" s="11"/>
      <c r="T12" s="11"/>
      <c r="U12" s="8">
        <f t="shared" ref="U12:U20" si="4">IF(OR(L12&lt;0,T12&gt;0),0,(L12+P12-Q12)*R12)</f>
        <v>5595376.1034240006</v>
      </c>
      <c r="V12" s="8"/>
      <c r="W12" s="8">
        <f t="shared" ref="W12:W44" si="5">IF(L12&lt;0,0,L12-T12-U12)</f>
        <v>134289026.48217601</v>
      </c>
      <c r="X12" s="36"/>
    </row>
    <row r="13" spans="1:24" x14ac:dyDescent="0.25">
      <c r="B13" s="4" t="s">
        <v>62</v>
      </c>
      <c r="C13" s="5" t="s">
        <v>61</v>
      </c>
      <c r="D13" s="6" t="s">
        <v>20</v>
      </c>
      <c r="E13" s="39">
        <v>75711160.090399995</v>
      </c>
      <c r="F13" s="7">
        <v>8718645</v>
      </c>
      <c r="G13" s="7">
        <f>F13</f>
        <v>8718645</v>
      </c>
      <c r="H13" s="7"/>
      <c r="I13" s="7"/>
      <c r="J13" s="7"/>
      <c r="K13" s="7"/>
      <c r="L13" s="8">
        <f t="shared" ref="L13:L44" si="6">IFERROR(E13+F13+H13-K13,"")</f>
        <v>84429805.090399995</v>
      </c>
      <c r="M13" s="8">
        <f t="shared" si="0"/>
        <v>0</v>
      </c>
      <c r="N13" s="8">
        <f t="shared" si="1"/>
        <v>8718645</v>
      </c>
      <c r="O13" s="9">
        <v>0.5</v>
      </c>
      <c r="P13" s="8">
        <f t="shared" si="2"/>
        <v>4359322.5</v>
      </c>
      <c r="Q13" s="8">
        <f t="shared" si="3"/>
        <v>0</v>
      </c>
      <c r="R13" s="10">
        <v>0.06</v>
      </c>
      <c r="S13" s="11"/>
      <c r="T13" s="11"/>
      <c r="U13" s="8">
        <f t="shared" si="4"/>
        <v>5327347.6554239998</v>
      </c>
      <c r="V13" s="8"/>
      <c r="W13" s="8">
        <f t="shared" si="5"/>
        <v>79102457.434975997</v>
      </c>
      <c r="X13" s="36"/>
    </row>
    <row r="14" spans="1:24" x14ac:dyDescent="0.25">
      <c r="B14" s="4">
        <v>2</v>
      </c>
      <c r="C14" s="5" t="s">
        <v>60</v>
      </c>
      <c r="D14" s="6" t="s">
        <v>20</v>
      </c>
      <c r="E14" s="39">
        <v>41178719.176400006</v>
      </c>
      <c r="F14" s="12"/>
      <c r="G14" s="12"/>
      <c r="H14" s="7"/>
      <c r="I14" s="7"/>
      <c r="J14" s="7"/>
      <c r="K14" s="7"/>
      <c r="L14" s="8">
        <f t="shared" si="6"/>
        <v>41178719.176400006</v>
      </c>
      <c r="M14" s="8">
        <f t="shared" si="0"/>
        <v>0</v>
      </c>
      <c r="N14" s="8">
        <f t="shared" si="1"/>
        <v>0</v>
      </c>
      <c r="O14" s="9"/>
      <c r="P14" s="8">
        <f t="shared" si="2"/>
        <v>0</v>
      </c>
      <c r="Q14" s="8">
        <f t="shared" si="3"/>
        <v>0</v>
      </c>
      <c r="R14" s="10">
        <v>0.06</v>
      </c>
      <c r="S14" s="11"/>
      <c r="T14" s="11"/>
      <c r="U14" s="8">
        <f t="shared" si="4"/>
        <v>2470723.1505840002</v>
      </c>
      <c r="V14" s="8"/>
      <c r="W14" s="8">
        <f t="shared" si="5"/>
        <v>38707996.025816008</v>
      </c>
      <c r="X14" s="36"/>
    </row>
    <row r="15" spans="1:24" x14ac:dyDescent="0.25">
      <c r="B15" s="4">
        <v>3</v>
      </c>
      <c r="C15" s="5" t="s">
        <v>59</v>
      </c>
      <c r="D15" s="6" t="s">
        <v>20</v>
      </c>
      <c r="E15" s="39">
        <v>4804358.5724999998</v>
      </c>
      <c r="F15" s="12"/>
      <c r="G15" s="12"/>
      <c r="H15" s="7"/>
      <c r="I15" s="7"/>
      <c r="J15" s="7"/>
      <c r="K15" s="7"/>
      <c r="L15" s="8">
        <f t="shared" si="6"/>
        <v>4804358.5724999998</v>
      </c>
      <c r="M15" s="8">
        <f t="shared" si="0"/>
        <v>0</v>
      </c>
      <c r="N15" s="8">
        <f t="shared" si="1"/>
        <v>0</v>
      </c>
      <c r="O15" s="9"/>
      <c r="P15" s="8">
        <f t="shared" si="2"/>
        <v>0</v>
      </c>
      <c r="Q15" s="8">
        <f t="shared" si="3"/>
        <v>0</v>
      </c>
      <c r="R15" s="10">
        <v>0.05</v>
      </c>
      <c r="S15" s="11"/>
      <c r="T15" s="11"/>
      <c r="U15" s="8">
        <f t="shared" si="4"/>
        <v>240217.928625</v>
      </c>
      <c r="V15" s="8"/>
      <c r="W15" s="8">
        <f t="shared" si="5"/>
        <v>4564140.6438750001</v>
      </c>
      <c r="X15" s="36"/>
    </row>
    <row r="16" spans="1:24" x14ac:dyDescent="0.25">
      <c r="B16" s="4">
        <v>6</v>
      </c>
      <c r="C16" s="5" t="s">
        <v>58</v>
      </c>
      <c r="D16" s="6" t="s">
        <v>20</v>
      </c>
      <c r="E16" s="39">
        <v>0</v>
      </c>
      <c r="F16" s="7"/>
      <c r="G16" s="7"/>
      <c r="H16" s="7"/>
      <c r="I16" s="7"/>
      <c r="J16" s="7"/>
      <c r="K16" s="7"/>
      <c r="L16" s="8">
        <f t="shared" si="6"/>
        <v>0</v>
      </c>
      <c r="M16" s="8">
        <f t="shared" si="0"/>
        <v>0</v>
      </c>
      <c r="N16" s="8">
        <f t="shared" si="1"/>
        <v>0</v>
      </c>
      <c r="O16" s="9">
        <v>0.5</v>
      </c>
      <c r="P16" s="8">
        <f t="shared" si="2"/>
        <v>0</v>
      </c>
      <c r="Q16" s="8">
        <f t="shared" si="3"/>
        <v>0</v>
      </c>
      <c r="R16" s="10">
        <v>0.1</v>
      </c>
      <c r="S16" s="11"/>
      <c r="T16" s="11"/>
      <c r="U16" s="8">
        <f t="shared" si="4"/>
        <v>0</v>
      </c>
      <c r="V16" s="8"/>
      <c r="W16" s="8">
        <f t="shared" si="5"/>
        <v>0</v>
      </c>
      <c r="X16" s="36"/>
    </row>
    <row r="17" spans="2:24" ht="12.75" customHeight="1" x14ac:dyDescent="0.25">
      <c r="B17" s="4">
        <v>8</v>
      </c>
      <c r="C17" s="5" t="s">
        <v>57</v>
      </c>
      <c r="D17" s="6" t="s">
        <v>20</v>
      </c>
      <c r="E17" s="39">
        <v>10276521.559999999</v>
      </c>
      <c r="F17" s="7">
        <f>2882520-709859</f>
        <v>2172661</v>
      </c>
      <c r="G17" s="7">
        <f>F17</f>
        <v>2172661</v>
      </c>
      <c r="H17" s="7"/>
      <c r="I17" s="7"/>
      <c r="J17" s="7"/>
      <c r="K17" s="7"/>
      <c r="L17" s="8">
        <f t="shared" si="6"/>
        <v>12449182.559999999</v>
      </c>
      <c r="M17" s="8">
        <f t="shared" si="0"/>
        <v>0</v>
      </c>
      <c r="N17" s="8">
        <f t="shared" si="1"/>
        <v>2172661</v>
      </c>
      <c r="O17" s="9">
        <v>0.5</v>
      </c>
      <c r="P17" s="8">
        <f t="shared" si="2"/>
        <v>1086330.5</v>
      </c>
      <c r="Q17" s="8">
        <f t="shared" si="3"/>
        <v>0</v>
      </c>
      <c r="R17" s="10">
        <v>0.2</v>
      </c>
      <c r="S17" s="11"/>
      <c r="T17" s="11"/>
      <c r="U17" s="8">
        <f t="shared" si="4"/>
        <v>2707102.6119999997</v>
      </c>
      <c r="V17" s="8"/>
      <c r="W17" s="8">
        <f t="shared" si="5"/>
        <v>9742079.9479999989</v>
      </c>
      <c r="X17" s="36"/>
    </row>
    <row r="18" spans="2:24" ht="12.75" customHeight="1" x14ac:dyDescent="0.25">
      <c r="B18" s="4">
        <v>10</v>
      </c>
      <c r="C18" s="5" t="s">
        <v>56</v>
      </c>
      <c r="D18" s="6" t="s">
        <v>20</v>
      </c>
      <c r="E18" s="39">
        <v>5055581.33</v>
      </c>
      <c r="F18" s="7">
        <f>5223986-790141</f>
        <v>4433845</v>
      </c>
      <c r="G18" s="7">
        <f>F18</f>
        <v>4433845</v>
      </c>
      <c r="H18" s="7"/>
      <c r="I18" s="7"/>
      <c r="J18" s="7"/>
      <c r="K18" s="7"/>
      <c r="L18" s="8">
        <f t="shared" si="6"/>
        <v>9489426.3300000001</v>
      </c>
      <c r="M18" s="8">
        <f t="shared" si="0"/>
        <v>0</v>
      </c>
      <c r="N18" s="8">
        <f t="shared" si="1"/>
        <v>4433845</v>
      </c>
      <c r="O18" s="9">
        <v>0.5</v>
      </c>
      <c r="P18" s="8">
        <f t="shared" si="2"/>
        <v>2216922.5</v>
      </c>
      <c r="Q18" s="8">
        <f t="shared" si="3"/>
        <v>0</v>
      </c>
      <c r="R18" s="10">
        <v>0.3</v>
      </c>
      <c r="S18" s="11"/>
      <c r="T18" s="11"/>
      <c r="U18" s="8">
        <f t="shared" si="4"/>
        <v>3511904.6489999997</v>
      </c>
      <c r="V18" s="8"/>
      <c r="W18" s="8">
        <f t="shared" si="5"/>
        <v>5977521.6809999999</v>
      </c>
      <c r="X18" s="36"/>
    </row>
    <row r="19" spans="2:24" ht="12.75" customHeight="1" x14ac:dyDescent="0.25">
      <c r="B19" s="4">
        <v>10.1</v>
      </c>
      <c r="C19" s="5" t="s">
        <v>55</v>
      </c>
      <c r="D19" s="6" t="s">
        <v>20</v>
      </c>
      <c r="E19" s="39">
        <v>0</v>
      </c>
      <c r="F19" s="7"/>
      <c r="G19" s="7"/>
      <c r="H19" s="7"/>
      <c r="I19" s="7"/>
      <c r="J19" s="7"/>
      <c r="K19" s="7"/>
      <c r="L19" s="8">
        <f t="shared" si="6"/>
        <v>0</v>
      </c>
      <c r="M19" s="8">
        <f t="shared" si="0"/>
        <v>0</v>
      </c>
      <c r="N19" s="8">
        <f t="shared" si="1"/>
        <v>0</v>
      </c>
      <c r="O19" s="9">
        <v>0.5</v>
      </c>
      <c r="P19" s="8">
        <f t="shared" si="2"/>
        <v>0</v>
      </c>
      <c r="Q19" s="8">
        <f t="shared" si="3"/>
        <v>0</v>
      </c>
      <c r="R19" s="10">
        <v>0.3</v>
      </c>
      <c r="S19" s="11"/>
      <c r="T19" s="11"/>
      <c r="U19" s="8">
        <f t="shared" si="4"/>
        <v>0</v>
      </c>
      <c r="V19" s="8"/>
      <c r="W19" s="8">
        <f t="shared" si="5"/>
        <v>0</v>
      </c>
      <c r="X19" s="36"/>
    </row>
    <row r="20" spans="2:24" ht="12.75" customHeight="1" x14ac:dyDescent="0.25">
      <c r="B20" s="4">
        <v>12</v>
      </c>
      <c r="C20" s="5" t="s">
        <v>54</v>
      </c>
      <c r="D20" s="6" t="s">
        <v>20</v>
      </c>
      <c r="E20" s="39">
        <v>0</v>
      </c>
      <c r="F20" s="7">
        <v>3639769</v>
      </c>
      <c r="G20" s="7">
        <f>F20</f>
        <v>3639769</v>
      </c>
      <c r="H20" s="7"/>
      <c r="I20" s="7"/>
      <c r="J20" s="7"/>
      <c r="K20" s="7"/>
      <c r="L20" s="8">
        <f t="shared" si="6"/>
        <v>3639769</v>
      </c>
      <c r="M20" s="8">
        <f t="shared" si="0"/>
        <v>0</v>
      </c>
      <c r="N20" s="8">
        <f t="shared" si="1"/>
        <v>3639769</v>
      </c>
      <c r="O20" s="9">
        <v>0</v>
      </c>
      <c r="P20" s="8">
        <f t="shared" si="2"/>
        <v>0</v>
      </c>
      <c r="Q20" s="8">
        <f t="shared" si="3"/>
        <v>0</v>
      </c>
      <c r="R20" s="10">
        <v>1</v>
      </c>
      <c r="S20" s="11"/>
      <c r="T20" s="11"/>
      <c r="U20" s="8">
        <f t="shared" si="4"/>
        <v>3639769</v>
      </c>
      <c r="V20" s="8"/>
      <c r="W20" s="8">
        <f t="shared" si="5"/>
        <v>0</v>
      </c>
      <c r="X20" s="36"/>
    </row>
    <row r="21" spans="2:24" ht="12.75" customHeight="1" x14ac:dyDescent="0.25">
      <c r="B21" s="13" t="s">
        <v>28</v>
      </c>
      <c r="C21" s="5" t="s">
        <v>52</v>
      </c>
      <c r="D21" s="6" t="s">
        <v>20</v>
      </c>
      <c r="E21" s="39">
        <v>0</v>
      </c>
      <c r="F21" s="7"/>
      <c r="G21" s="7"/>
      <c r="H21" s="7"/>
      <c r="I21" s="7"/>
      <c r="J21" s="7"/>
      <c r="K21" s="7"/>
      <c r="L21" s="8">
        <f t="shared" si="6"/>
        <v>0</v>
      </c>
      <c r="M21" s="8">
        <f t="shared" si="0"/>
        <v>0</v>
      </c>
      <c r="N21" s="8">
        <f t="shared" si="1"/>
        <v>0</v>
      </c>
      <c r="O21" s="9">
        <v>0</v>
      </c>
      <c r="P21" s="8">
        <f t="shared" si="2"/>
        <v>0</v>
      </c>
      <c r="Q21" s="8">
        <f t="shared" si="3"/>
        <v>0</v>
      </c>
      <c r="R21" s="14" t="s">
        <v>21</v>
      </c>
      <c r="S21" s="11"/>
      <c r="T21" s="11"/>
      <c r="U21" s="15"/>
      <c r="V21" s="8"/>
      <c r="W21" s="8">
        <f t="shared" si="5"/>
        <v>0</v>
      </c>
      <c r="X21" s="36"/>
    </row>
    <row r="22" spans="2:24" ht="12.75" customHeight="1" x14ac:dyDescent="0.25">
      <c r="B22" s="13" t="s">
        <v>29</v>
      </c>
      <c r="C22" s="5" t="s">
        <v>50</v>
      </c>
      <c r="D22" s="6" t="s">
        <v>20</v>
      </c>
      <c r="E22" s="39">
        <v>0</v>
      </c>
      <c r="F22" s="7"/>
      <c r="G22" s="7"/>
      <c r="H22" s="7"/>
      <c r="I22" s="7"/>
      <c r="J22" s="7"/>
      <c r="K22" s="7"/>
      <c r="L22" s="8">
        <f t="shared" si="6"/>
        <v>0</v>
      </c>
      <c r="M22" s="8">
        <f t="shared" si="0"/>
        <v>0</v>
      </c>
      <c r="N22" s="8">
        <f t="shared" si="1"/>
        <v>0</v>
      </c>
      <c r="O22" s="9">
        <v>0</v>
      </c>
      <c r="P22" s="8">
        <f t="shared" si="2"/>
        <v>0</v>
      </c>
      <c r="Q22" s="8">
        <f t="shared" si="3"/>
        <v>0</v>
      </c>
      <c r="R22" s="14" t="s">
        <v>21</v>
      </c>
      <c r="S22" s="11"/>
      <c r="T22" s="11"/>
      <c r="U22" s="15"/>
      <c r="V22" s="8"/>
      <c r="W22" s="8">
        <f t="shared" si="5"/>
        <v>0</v>
      </c>
      <c r="X22" s="36"/>
    </row>
    <row r="23" spans="2:24" ht="12.75" customHeight="1" x14ac:dyDescent="0.25">
      <c r="B23" s="13" t="s">
        <v>30</v>
      </c>
      <c r="C23" s="5" t="s">
        <v>48</v>
      </c>
      <c r="D23" s="6" t="s">
        <v>20</v>
      </c>
      <c r="E23" s="39">
        <v>0</v>
      </c>
      <c r="F23" s="7"/>
      <c r="G23" s="7"/>
      <c r="H23" s="7"/>
      <c r="I23" s="7"/>
      <c r="J23" s="7"/>
      <c r="K23" s="7"/>
      <c r="L23" s="8">
        <f t="shared" si="6"/>
        <v>0</v>
      </c>
      <c r="M23" s="8">
        <f t="shared" si="0"/>
        <v>0</v>
      </c>
      <c r="N23" s="8">
        <f t="shared" si="1"/>
        <v>0</v>
      </c>
      <c r="O23" s="9">
        <v>0</v>
      </c>
      <c r="P23" s="8">
        <f t="shared" si="2"/>
        <v>0</v>
      </c>
      <c r="Q23" s="8">
        <f t="shared" si="3"/>
        <v>0</v>
      </c>
      <c r="R23" s="14" t="s">
        <v>21</v>
      </c>
      <c r="S23" s="11"/>
      <c r="T23" s="11"/>
      <c r="U23" s="15"/>
      <c r="V23" s="8"/>
      <c r="W23" s="8">
        <f t="shared" si="5"/>
        <v>0</v>
      </c>
      <c r="X23" s="36"/>
    </row>
    <row r="24" spans="2:24" ht="12.75" customHeight="1" x14ac:dyDescent="0.25">
      <c r="B24" s="13" t="s">
        <v>31</v>
      </c>
      <c r="C24" s="5" t="s">
        <v>46</v>
      </c>
      <c r="D24" s="6" t="s">
        <v>20</v>
      </c>
      <c r="E24" s="39">
        <v>0</v>
      </c>
      <c r="F24" s="7"/>
      <c r="G24" s="7"/>
      <c r="H24" s="7"/>
      <c r="I24" s="7"/>
      <c r="J24" s="7"/>
      <c r="K24" s="7"/>
      <c r="L24" s="8">
        <f t="shared" si="6"/>
        <v>0</v>
      </c>
      <c r="M24" s="8">
        <f t="shared" si="0"/>
        <v>0</v>
      </c>
      <c r="N24" s="8">
        <f t="shared" si="1"/>
        <v>0</v>
      </c>
      <c r="O24" s="9">
        <v>0</v>
      </c>
      <c r="P24" s="8">
        <f t="shared" si="2"/>
        <v>0</v>
      </c>
      <c r="Q24" s="8">
        <f t="shared" si="3"/>
        <v>0</v>
      </c>
      <c r="R24" s="14" t="s">
        <v>21</v>
      </c>
      <c r="S24" s="11"/>
      <c r="T24" s="11"/>
      <c r="U24" s="15"/>
      <c r="V24" s="8"/>
      <c r="W24" s="8">
        <f t="shared" si="5"/>
        <v>0</v>
      </c>
      <c r="X24" s="36"/>
    </row>
    <row r="25" spans="2:24" ht="12.75" customHeight="1" x14ac:dyDescent="0.25">
      <c r="B25" s="4">
        <v>14</v>
      </c>
      <c r="C25" s="5" t="s">
        <v>45</v>
      </c>
      <c r="D25" s="6" t="s">
        <v>20</v>
      </c>
      <c r="E25" s="39">
        <v>0</v>
      </c>
      <c r="F25" s="7"/>
      <c r="G25" s="7"/>
      <c r="H25" s="7"/>
      <c r="I25" s="7"/>
      <c r="J25" s="7"/>
      <c r="K25" s="7"/>
      <c r="L25" s="8">
        <f t="shared" si="6"/>
        <v>0</v>
      </c>
      <c r="M25" s="8">
        <f t="shared" si="0"/>
        <v>0</v>
      </c>
      <c r="N25" s="8">
        <f t="shared" si="1"/>
        <v>0</v>
      </c>
      <c r="O25" s="9">
        <v>0</v>
      </c>
      <c r="P25" s="8">
        <f t="shared" si="2"/>
        <v>0</v>
      </c>
      <c r="Q25" s="8">
        <f t="shared" si="3"/>
        <v>0</v>
      </c>
      <c r="R25" s="14" t="s">
        <v>21</v>
      </c>
      <c r="S25" s="11"/>
      <c r="T25" s="11"/>
      <c r="U25" s="15"/>
      <c r="V25" s="8"/>
      <c r="W25" s="8">
        <f t="shared" si="5"/>
        <v>0</v>
      </c>
      <c r="X25" s="36"/>
    </row>
    <row r="26" spans="2:24" ht="12.75" customHeight="1" x14ac:dyDescent="0.25">
      <c r="B26" s="4">
        <v>14.1</v>
      </c>
      <c r="C26" s="16" t="s">
        <v>22</v>
      </c>
      <c r="D26" s="6" t="s">
        <v>20</v>
      </c>
      <c r="E26" s="39">
        <v>8671761.5733000003</v>
      </c>
      <c r="F26" s="12"/>
      <c r="G26" s="12"/>
      <c r="H26" s="7"/>
      <c r="I26" s="7"/>
      <c r="J26" s="7"/>
      <c r="K26" s="7"/>
      <c r="L26" s="8">
        <f t="shared" si="6"/>
        <v>8671761.5733000003</v>
      </c>
      <c r="M26" s="8">
        <f t="shared" si="0"/>
        <v>0</v>
      </c>
      <c r="N26" s="8">
        <f t="shared" si="1"/>
        <v>0</v>
      </c>
      <c r="O26" s="9"/>
      <c r="P26" s="8">
        <f t="shared" si="2"/>
        <v>0</v>
      </c>
      <c r="Q26" s="8">
        <f t="shared" si="3"/>
        <v>0</v>
      </c>
      <c r="R26" s="10">
        <v>7.0000000000000007E-2</v>
      </c>
      <c r="S26" s="11"/>
      <c r="T26" s="11"/>
      <c r="U26" s="8">
        <f t="shared" ref="U26:U39" si="7">IF(OR(L26&lt;0,T26&gt;0),0,(L26+P26-Q26)*R26)</f>
        <v>607023.31013100012</v>
      </c>
      <c r="V26" s="8"/>
      <c r="W26" s="8">
        <f t="shared" si="5"/>
        <v>8064738.2631689999</v>
      </c>
      <c r="X26" s="36"/>
    </row>
    <row r="27" spans="2:24" ht="12.75" customHeight="1" x14ac:dyDescent="0.25">
      <c r="B27" s="4">
        <v>14.1</v>
      </c>
      <c r="C27" s="16" t="s">
        <v>23</v>
      </c>
      <c r="D27" s="6" t="s">
        <v>20</v>
      </c>
      <c r="E27" s="39">
        <v>59086740.486249998</v>
      </c>
      <c r="F27" s="7">
        <v>215847</v>
      </c>
      <c r="G27" s="7">
        <f>F27</f>
        <v>215847</v>
      </c>
      <c r="H27" s="7"/>
      <c r="I27" s="7"/>
      <c r="J27" s="7"/>
      <c r="K27" s="7"/>
      <c r="L27" s="8">
        <f t="shared" si="6"/>
        <v>59302587.486249998</v>
      </c>
      <c r="M27" s="8">
        <f t="shared" si="0"/>
        <v>0</v>
      </c>
      <c r="N27" s="8">
        <f t="shared" si="1"/>
        <v>215847</v>
      </c>
      <c r="O27" s="9">
        <v>0.5</v>
      </c>
      <c r="P27" s="8">
        <f t="shared" si="2"/>
        <v>107923.5</v>
      </c>
      <c r="Q27" s="8">
        <f t="shared" si="3"/>
        <v>0</v>
      </c>
      <c r="R27" s="10">
        <v>0.05</v>
      </c>
      <c r="S27" s="11"/>
      <c r="T27" s="11"/>
      <c r="U27" s="8">
        <f t="shared" si="7"/>
        <v>2970525.5493125003</v>
      </c>
      <c r="V27" s="8"/>
      <c r="W27" s="8">
        <f t="shared" si="5"/>
        <v>56332061.936937496</v>
      </c>
      <c r="X27" s="36"/>
    </row>
    <row r="28" spans="2:24" ht="12.75" customHeight="1" x14ac:dyDescent="0.25">
      <c r="B28" s="4">
        <v>17</v>
      </c>
      <c r="C28" s="5" t="s">
        <v>44</v>
      </c>
      <c r="D28" s="6" t="s">
        <v>20</v>
      </c>
      <c r="E28" s="39">
        <v>923529.12</v>
      </c>
      <c r="F28" s="7"/>
      <c r="G28" s="7"/>
      <c r="H28" s="7"/>
      <c r="I28" s="7"/>
      <c r="J28" s="7"/>
      <c r="K28" s="7"/>
      <c r="L28" s="8">
        <f t="shared" si="6"/>
        <v>923529.12</v>
      </c>
      <c r="M28" s="8">
        <f t="shared" si="0"/>
        <v>0</v>
      </c>
      <c r="N28" s="8">
        <f t="shared" si="1"/>
        <v>0</v>
      </c>
      <c r="O28" s="9">
        <v>0.5</v>
      </c>
      <c r="P28" s="8">
        <f t="shared" si="2"/>
        <v>0</v>
      </c>
      <c r="Q28" s="8">
        <f t="shared" si="3"/>
        <v>0</v>
      </c>
      <c r="R28" s="10">
        <v>0.08</v>
      </c>
      <c r="S28" s="11"/>
      <c r="T28" s="11"/>
      <c r="U28" s="8">
        <f t="shared" si="7"/>
        <v>73882.329599999997</v>
      </c>
      <c r="V28" s="8"/>
      <c r="W28" s="8">
        <f t="shared" si="5"/>
        <v>849646.79040000006</v>
      </c>
      <c r="X28" s="36"/>
    </row>
    <row r="29" spans="2:24" ht="12.75" customHeight="1" x14ac:dyDescent="0.25">
      <c r="B29" s="4">
        <v>42</v>
      </c>
      <c r="C29" s="5" t="s">
        <v>43</v>
      </c>
      <c r="D29" s="6" t="s">
        <v>20</v>
      </c>
      <c r="E29" s="39">
        <v>1770922.6304000001</v>
      </c>
      <c r="F29" s="7">
        <v>17278</v>
      </c>
      <c r="G29" s="7">
        <f>F29</f>
        <v>17278</v>
      </c>
      <c r="H29" s="7"/>
      <c r="I29" s="7"/>
      <c r="J29" s="7"/>
      <c r="K29" s="7"/>
      <c r="L29" s="8">
        <f t="shared" si="6"/>
        <v>1788200.6304000001</v>
      </c>
      <c r="M29" s="8">
        <f t="shared" si="0"/>
        <v>0</v>
      </c>
      <c r="N29" s="8">
        <f t="shared" si="1"/>
        <v>17278</v>
      </c>
      <c r="O29" s="9">
        <v>0.5</v>
      </c>
      <c r="P29" s="8">
        <f t="shared" si="2"/>
        <v>8639</v>
      </c>
      <c r="Q29" s="8">
        <f t="shared" si="3"/>
        <v>0</v>
      </c>
      <c r="R29" s="10">
        <v>0.12</v>
      </c>
      <c r="S29" s="11"/>
      <c r="T29" s="11"/>
      <c r="U29" s="8">
        <f t="shared" si="7"/>
        <v>215620.75564800002</v>
      </c>
      <c r="V29" s="8"/>
      <c r="W29" s="8">
        <f t="shared" si="5"/>
        <v>1572579.8747520002</v>
      </c>
      <c r="X29" s="36"/>
    </row>
    <row r="30" spans="2:24" ht="12.75" customHeight="1" x14ac:dyDescent="0.25">
      <c r="B30" s="4">
        <v>43.1</v>
      </c>
      <c r="C30" s="5" t="s">
        <v>42</v>
      </c>
      <c r="D30" s="6" t="s">
        <v>20</v>
      </c>
      <c r="E30" s="39">
        <v>0</v>
      </c>
      <c r="F30" s="7"/>
      <c r="G30" s="7"/>
      <c r="H30" s="7"/>
      <c r="I30" s="7"/>
      <c r="J30" s="7"/>
      <c r="K30" s="7"/>
      <c r="L30" s="8">
        <f t="shared" si="6"/>
        <v>0</v>
      </c>
      <c r="M30" s="8">
        <f t="shared" si="0"/>
        <v>0</v>
      </c>
      <c r="N30" s="8">
        <f t="shared" si="1"/>
        <v>0</v>
      </c>
      <c r="O30" s="9">
        <f>(2+(1/3))</f>
        <v>2.3333333333333335</v>
      </c>
      <c r="P30" s="8">
        <f t="shared" si="2"/>
        <v>0</v>
      </c>
      <c r="Q30" s="8">
        <f t="shared" si="3"/>
        <v>0</v>
      </c>
      <c r="R30" s="10">
        <v>0.3</v>
      </c>
      <c r="S30" s="11"/>
      <c r="T30" s="11"/>
      <c r="U30" s="8">
        <f t="shared" si="7"/>
        <v>0</v>
      </c>
      <c r="V30" s="8"/>
      <c r="W30" s="8">
        <f t="shared" si="5"/>
        <v>0</v>
      </c>
      <c r="X30" s="36"/>
    </row>
    <row r="31" spans="2:24" ht="12.75" customHeight="1" x14ac:dyDescent="0.25">
      <c r="B31" s="4">
        <v>43.2</v>
      </c>
      <c r="C31" s="5" t="s">
        <v>42</v>
      </c>
      <c r="D31" s="6" t="s">
        <v>20</v>
      </c>
      <c r="E31" s="39">
        <v>100529.5</v>
      </c>
      <c r="F31" s="7">
        <v>1242123</v>
      </c>
      <c r="G31" s="7">
        <f>F31</f>
        <v>1242123</v>
      </c>
      <c r="H31" s="7"/>
      <c r="I31" s="7"/>
      <c r="J31" s="7"/>
      <c r="K31" s="7"/>
      <c r="L31" s="8">
        <f t="shared" si="6"/>
        <v>1342652.5</v>
      </c>
      <c r="M31" s="8">
        <f t="shared" si="0"/>
        <v>0</v>
      </c>
      <c r="N31" s="8">
        <f t="shared" si="1"/>
        <v>1242123</v>
      </c>
      <c r="O31" s="9">
        <v>1</v>
      </c>
      <c r="P31" s="8">
        <f t="shared" si="2"/>
        <v>1242123</v>
      </c>
      <c r="Q31" s="8">
        <f t="shared" si="3"/>
        <v>0</v>
      </c>
      <c r="R31" s="10">
        <v>0.5</v>
      </c>
      <c r="S31" s="11"/>
      <c r="T31" s="11"/>
      <c r="U31" s="8">
        <f t="shared" si="7"/>
        <v>1292387.75</v>
      </c>
      <c r="V31" s="8"/>
      <c r="W31" s="8">
        <f t="shared" si="5"/>
        <v>50264.75</v>
      </c>
      <c r="X31" s="36"/>
    </row>
    <row r="32" spans="2:24" ht="12.75" customHeight="1" x14ac:dyDescent="0.25">
      <c r="B32" s="4">
        <v>45</v>
      </c>
      <c r="C32" s="5" t="s">
        <v>41</v>
      </c>
      <c r="D32" s="6" t="s">
        <v>20</v>
      </c>
      <c r="E32" s="39">
        <v>397.78749999999997</v>
      </c>
      <c r="F32" s="12"/>
      <c r="G32" s="12"/>
      <c r="H32" s="7"/>
      <c r="I32" s="7"/>
      <c r="J32" s="7"/>
      <c r="K32" s="7"/>
      <c r="L32" s="8">
        <f t="shared" si="6"/>
        <v>397.78749999999997</v>
      </c>
      <c r="M32" s="8">
        <f t="shared" si="0"/>
        <v>0</v>
      </c>
      <c r="N32" s="8">
        <f t="shared" si="1"/>
        <v>0</v>
      </c>
      <c r="O32" s="9"/>
      <c r="P32" s="8">
        <f t="shared" si="2"/>
        <v>0</v>
      </c>
      <c r="Q32" s="8">
        <f t="shared" si="3"/>
        <v>0</v>
      </c>
      <c r="R32" s="10">
        <v>0.45</v>
      </c>
      <c r="S32" s="11"/>
      <c r="T32" s="11"/>
      <c r="U32" s="8">
        <f t="shared" si="7"/>
        <v>179.00437499999998</v>
      </c>
      <c r="V32" s="8"/>
      <c r="W32" s="8">
        <f t="shared" si="5"/>
        <v>218.78312499999998</v>
      </c>
      <c r="X32" s="36"/>
    </row>
    <row r="33" spans="2:31" ht="12.75" customHeight="1" x14ac:dyDescent="0.25">
      <c r="B33" s="4">
        <v>46</v>
      </c>
      <c r="C33" s="5" t="s">
        <v>40</v>
      </c>
      <c r="D33" s="6" t="s">
        <v>20</v>
      </c>
      <c r="E33" s="39">
        <v>0</v>
      </c>
      <c r="F33" s="7"/>
      <c r="G33" s="7"/>
      <c r="H33" s="7"/>
      <c r="I33" s="7"/>
      <c r="J33" s="7"/>
      <c r="K33" s="7"/>
      <c r="L33" s="8">
        <f t="shared" si="6"/>
        <v>0</v>
      </c>
      <c r="M33" s="8">
        <f t="shared" si="0"/>
        <v>0</v>
      </c>
      <c r="N33" s="8">
        <f t="shared" si="1"/>
        <v>0</v>
      </c>
      <c r="O33" s="9">
        <v>0.5</v>
      </c>
      <c r="P33" s="8">
        <f t="shared" si="2"/>
        <v>0</v>
      </c>
      <c r="Q33" s="8">
        <f t="shared" si="3"/>
        <v>0</v>
      </c>
      <c r="R33" s="10">
        <v>0.3</v>
      </c>
      <c r="S33" s="11"/>
      <c r="T33" s="11"/>
      <c r="U33" s="8">
        <f t="shared" si="7"/>
        <v>0</v>
      </c>
      <c r="V33" s="8"/>
      <c r="W33" s="8">
        <f t="shared" si="5"/>
        <v>0</v>
      </c>
      <c r="X33" s="36"/>
    </row>
    <row r="34" spans="2:31" x14ac:dyDescent="0.25">
      <c r="B34" s="4">
        <v>47</v>
      </c>
      <c r="C34" s="5" t="s">
        <v>39</v>
      </c>
      <c r="D34" s="6" t="s">
        <v>20</v>
      </c>
      <c r="E34" s="39">
        <v>613223824.94079995</v>
      </c>
      <c r="F34" s="7">
        <v>95917745</v>
      </c>
      <c r="G34" s="7">
        <f>F34</f>
        <v>95917745</v>
      </c>
      <c r="H34" s="7"/>
      <c r="I34" s="7"/>
      <c r="J34" s="7"/>
      <c r="K34" s="7"/>
      <c r="L34" s="8">
        <f t="shared" si="6"/>
        <v>709141569.94079995</v>
      </c>
      <c r="M34" s="8">
        <f t="shared" si="0"/>
        <v>0</v>
      </c>
      <c r="N34" s="8">
        <f t="shared" si="1"/>
        <v>95917745</v>
      </c>
      <c r="O34" s="9">
        <v>0.5</v>
      </c>
      <c r="P34" s="8">
        <f t="shared" si="2"/>
        <v>47958872.5</v>
      </c>
      <c r="Q34" s="8">
        <f t="shared" si="3"/>
        <v>0</v>
      </c>
      <c r="R34" s="10">
        <v>0.08</v>
      </c>
      <c r="S34" s="11"/>
      <c r="T34" s="11"/>
      <c r="U34" s="8">
        <f t="shared" si="7"/>
        <v>60568035.395264</v>
      </c>
      <c r="V34" s="8"/>
      <c r="W34" s="8">
        <f t="shared" si="5"/>
        <v>648573534.54553592</v>
      </c>
      <c r="X34" s="36"/>
    </row>
    <row r="35" spans="2:31" x14ac:dyDescent="0.25">
      <c r="B35" s="4">
        <v>50</v>
      </c>
      <c r="C35" s="5" t="s">
        <v>38</v>
      </c>
      <c r="D35" s="6" t="s">
        <v>20</v>
      </c>
      <c r="E35" s="39">
        <v>795845.85374999978</v>
      </c>
      <c r="F35" s="7">
        <v>2517544</v>
      </c>
      <c r="G35" s="7">
        <f>F35</f>
        <v>2517544</v>
      </c>
      <c r="H35" s="7"/>
      <c r="I35" s="7"/>
      <c r="J35" s="7"/>
      <c r="K35" s="7"/>
      <c r="L35" s="8">
        <f t="shared" si="6"/>
        <v>3313389.8537499998</v>
      </c>
      <c r="M35" s="8">
        <f t="shared" si="0"/>
        <v>0</v>
      </c>
      <c r="N35" s="8">
        <f t="shared" si="1"/>
        <v>2517544</v>
      </c>
      <c r="O35" s="9">
        <v>0.5</v>
      </c>
      <c r="P35" s="8">
        <f t="shared" si="2"/>
        <v>1258772</v>
      </c>
      <c r="Q35" s="8">
        <f t="shared" si="3"/>
        <v>0</v>
      </c>
      <c r="R35" s="10">
        <v>0.55000000000000004</v>
      </c>
      <c r="S35" s="11"/>
      <c r="T35" s="11"/>
      <c r="U35" s="8">
        <f t="shared" si="7"/>
        <v>2514689.0195625001</v>
      </c>
      <c r="V35" s="8"/>
      <c r="W35" s="8">
        <f t="shared" si="5"/>
        <v>798700.83418749971</v>
      </c>
      <c r="X35" s="36"/>
    </row>
    <row r="36" spans="2:31" x14ac:dyDescent="0.25">
      <c r="B36" s="4">
        <v>95</v>
      </c>
      <c r="C36" s="5" t="s">
        <v>37</v>
      </c>
      <c r="D36" s="6" t="s">
        <v>20</v>
      </c>
      <c r="E36" s="39">
        <v>0</v>
      </c>
      <c r="F36" s="7"/>
      <c r="G36" s="7"/>
      <c r="H36" s="7"/>
      <c r="I36" s="7"/>
      <c r="J36" s="7"/>
      <c r="K36" s="7"/>
      <c r="L36" s="8">
        <f t="shared" si="6"/>
        <v>0</v>
      </c>
      <c r="M36" s="8">
        <f t="shared" si="0"/>
        <v>0</v>
      </c>
      <c r="N36" s="8">
        <f t="shared" si="1"/>
        <v>0</v>
      </c>
      <c r="O36" s="9">
        <v>0</v>
      </c>
      <c r="P36" s="8">
        <f t="shared" si="2"/>
        <v>0</v>
      </c>
      <c r="Q36" s="8">
        <f t="shared" si="3"/>
        <v>0</v>
      </c>
      <c r="R36" s="10">
        <v>0</v>
      </c>
      <c r="S36" s="11"/>
      <c r="T36" s="11"/>
      <c r="U36" s="8">
        <f t="shared" si="7"/>
        <v>0</v>
      </c>
      <c r="V36" s="8"/>
      <c r="W36" s="8">
        <f t="shared" si="5"/>
        <v>0</v>
      </c>
      <c r="X36" s="36"/>
    </row>
    <row r="37" spans="2:31" x14ac:dyDescent="0.25">
      <c r="B37" s="17">
        <v>8</v>
      </c>
      <c r="C37" s="16" t="s">
        <v>57</v>
      </c>
      <c r="D37" s="6" t="s">
        <v>20</v>
      </c>
      <c r="E37" s="39">
        <v>0</v>
      </c>
      <c r="F37" s="7">
        <v>709859</v>
      </c>
      <c r="G37" s="7">
        <f>F37</f>
        <v>709859</v>
      </c>
      <c r="H37" s="7"/>
      <c r="I37" s="7"/>
      <c r="J37" s="7"/>
      <c r="K37" s="7"/>
      <c r="L37" s="8">
        <f t="shared" si="6"/>
        <v>709859</v>
      </c>
      <c r="M37" s="8">
        <f t="shared" si="0"/>
        <v>0</v>
      </c>
      <c r="N37" s="8">
        <f t="shared" si="1"/>
        <v>709859</v>
      </c>
      <c r="O37" s="9"/>
      <c r="P37" s="18">
        <f t="shared" si="2"/>
        <v>0</v>
      </c>
      <c r="Q37" s="8">
        <f t="shared" si="3"/>
        <v>0</v>
      </c>
      <c r="R37" s="19">
        <v>1</v>
      </c>
      <c r="S37" s="11"/>
      <c r="T37" s="11"/>
      <c r="U37" s="18">
        <f t="shared" si="7"/>
        <v>709859</v>
      </c>
      <c r="V37" s="8"/>
      <c r="W37" s="8">
        <f t="shared" si="5"/>
        <v>0</v>
      </c>
    </row>
    <row r="38" spans="2:31" x14ac:dyDescent="0.25">
      <c r="B38" s="17">
        <v>10</v>
      </c>
      <c r="C38" s="16" t="str">
        <f>C18</f>
        <v>Motor Vehicles, Fleet</v>
      </c>
      <c r="D38" s="6" t="s">
        <v>20</v>
      </c>
      <c r="E38" s="39">
        <v>0</v>
      </c>
      <c r="F38" s="7">
        <v>790141</v>
      </c>
      <c r="G38" s="7">
        <f>F38</f>
        <v>790141</v>
      </c>
      <c r="H38" s="7"/>
      <c r="I38" s="7"/>
      <c r="J38" s="7"/>
      <c r="K38" s="7"/>
      <c r="L38" s="8">
        <f t="shared" si="6"/>
        <v>790141</v>
      </c>
      <c r="M38" s="8">
        <f t="shared" si="0"/>
        <v>0</v>
      </c>
      <c r="N38" s="8">
        <f t="shared" si="1"/>
        <v>790141</v>
      </c>
      <c r="O38" s="9"/>
      <c r="P38" s="18">
        <f t="shared" si="2"/>
        <v>0</v>
      </c>
      <c r="Q38" s="8">
        <f t="shared" si="3"/>
        <v>0</v>
      </c>
      <c r="R38" s="19">
        <v>1</v>
      </c>
      <c r="S38" s="11"/>
      <c r="T38" s="11"/>
      <c r="U38" s="18">
        <f t="shared" si="7"/>
        <v>790141</v>
      </c>
      <c r="V38" s="8"/>
      <c r="W38" s="8">
        <f t="shared" si="5"/>
        <v>0</v>
      </c>
    </row>
    <row r="39" spans="2:31" x14ac:dyDescent="0.25">
      <c r="B39" s="17" t="s">
        <v>68</v>
      </c>
      <c r="C39" s="16" t="s">
        <v>68</v>
      </c>
      <c r="D39" s="6" t="s">
        <v>20</v>
      </c>
      <c r="E39" s="39">
        <v>0</v>
      </c>
      <c r="F39" s="7"/>
      <c r="G39" s="7"/>
      <c r="H39" s="7"/>
      <c r="I39" s="7"/>
      <c r="J39" s="7"/>
      <c r="K39" s="7"/>
      <c r="L39" s="8">
        <f t="shared" si="6"/>
        <v>0</v>
      </c>
      <c r="M39" s="8">
        <f t="shared" si="0"/>
        <v>0</v>
      </c>
      <c r="N39" s="8">
        <f t="shared" si="1"/>
        <v>0</v>
      </c>
      <c r="O39" s="9"/>
      <c r="P39" s="18">
        <f t="shared" si="2"/>
        <v>0</v>
      </c>
      <c r="Q39" s="8">
        <f t="shared" si="3"/>
        <v>0</v>
      </c>
      <c r="R39" s="19">
        <v>0</v>
      </c>
      <c r="S39" s="11"/>
      <c r="T39" s="11"/>
      <c r="U39" s="18">
        <f t="shared" si="7"/>
        <v>0</v>
      </c>
      <c r="V39" s="8"/>
      <c r="W39" s="8">
        <f t="shared" si="5"/>
        <v>0</v>
      </c>
    </row>
    <row r="40" spans="2:31" x14ac:dyDescent="0.25">
      <c r="B40" s="17" t="s">
        <v>68</v>
      </c>
      <c r="C40" s="16" t="s">
        <v>68</v>
      </c>
      <c r="D40" s="6" t="s">
        <v>20</v>
      </c>
      <c r="E40" s="39">
        <v>0</v>
      </c>
      <c r="F40" s="7"/>
      <c r="G40" s="7"/>
      <c r="H40" s="7"/>
      <c r="I40" s="7"/>
      <c r="J40" s="7"/>
      <c r="K40" s="7"/>
      <c r="L40" s="8">
        <f t="shared" si="6"/>
        <v>0</v>
      </c>
      <c r="M40" s="8">
        <f t="shared" si="0"/>
        <v>0</v>
      </c>
      <c r="N40" s="8">
        <f t="shared" si="1"/>
        <v>0</v>
      </c>
      <c r="O40" s="9"/>
      <c r="P40" s="18">
        <f t="shared" si="2"/>
        <v>0</v>
      </c>
      <c r="Q40" s="8">
        <f t="shared" si="3"/>
        <v>0</v>
      </c>
      <c r="R40" s="19"/>
      <c r="S40" s="11"/>
      <c r="T40" s="11"/>
      <c r="U40" s="15"/>
      <c r="V40" s="8"/>
      <c r="W40" s="8">
        <f t="shared" si="5"/>
        <v>0</v>
      </c>
    </row>
    <row r="41" spans="2:31" x14ac:dyDescent="0.25">
      <c r="B41" s="17" t="s">
        <v>68</v>
      </c>
      <c r="C41" s="16" t="s">
        <v>68</v>
      </c>
      <c r="D41" s="6" t="s">
        <v>20</v>
      </c>
      <c r="E41" s="39">
        <v>0</v>
      </c>
      <c r="F41" s="7"/>
      <c r="G41" s="7"/>
      <c r="H41" s="7"/>
      <c r="I41" s="7"/>
      <c r="J41" s="7"/>
      <c r="K41" s="7"/>
      <c r="L41" s="8">
        <f t="shared" si="6"/>
        <v>0</v>
      </c>
      <c r="M41" s="8">
        <f t="shared" si="0"/>
        <v>0</v>
      </c>
      <c r="N41" s="8">
        <f t="shared" si="1"/>
        <v>0</v>
      </c>
      <c r="O41" s="9"/>
      <c r="P41" s="18">
        <f t="shared" si="2"/>
        <v>0</v>
      </c>
      <c r="Q41" s="8">
        <f t="shared" si="3"/>
        <v>0</v>
      </c>
      <c r="R41" s="19"/>
      <c r="S41" s="11"/>
      <c r="T41" s="11"/>
      <c r="U41" s="15"/>
      <c r="V41" s="8"/>
      <c r="W41" s="8">
        <f t="shared" si="5"/>
        <v>0</v>
      </c>
    </row>
    <row r="42" spans="2:31" x14ac:dyDescent="0.25">
      <c r="B42" s="17" t="s">
        <v>68</v>
      </c>
      <c r="C42" s="16" t="s">
        <v>68</v>
      </c>
      <c r="D42" s="6" t="s">
        <v>20</v>
      </c>
      <c r="E42" s="39">
        <v>0</v>
      </c>
      <c r="F42" s="7"/>
      <c r="G42" s="7"/>
      <c r="H42" s="7"/>
      <c r="I42" s="7"/>
      <c r="J42" s="7"/>
      <c r="K42" s="7"/>
      <c r="L42" s="8">
        <f t="shared" si="6"/>
        <v>0</v>
      </c>
      <c r="M42" s="8">
        <f t="shared" si="0"/>
        <v>0</v>
      </c>
      <c r="N42" s="8">
        <f t="shared" si="1"/>
        <v>0</v>
      </c>
      <c r="O42" s="9"/>
      <c r="P42" s="18">
        <f t="shared" si="2"/>
        <v>0</v>
      </c>
      <c r="Q42" s="8">
        <f t="shared" si="3"/>
        <v>0</v>
      </c>
      <c r="R42" s="19"/>
      <c r="S42" s="11"/>
      <c r="T42" s="11"/>
      <c r="U42" s="15"/>
      <c r="V42" s="8"/>
      <c r="W42" s="8">
        <f t="shared" si="5"/>
        <v>0</v>
      </c>
    </row>
    <row r="43" spans="2:31" x14ac:dyDescent="0.25">
      <c r="B43" s="17" t="s">
        <v>68</v>
      </c>
      <c r="C43" s="16" t="s">
        <v>68</v>
      </c>
      <c r="D43" s="6" t="s">
        <v>20</v>
      </c>
      <c r="E43" s="39">
        <v>0</v>
      </c>
      <c r="F43" s="7"/>
      <c r="G43" s="7"/>
      <c r="H43" s="7"/>
      <c r="I43" s="7"/>
      <c r="J43" s="7"/>
      <c r="K43" s="7"/>
      <c r="L43" s="8">
        <f t="shared" si="6"/>
        <v>0</v>
      </c>
      <c r="M43" s="8">
        <f t="shared" si="0"/>
        <v>0</v>
      </c>
      <c r="N43" s="8">
        <f t="shared" si="1"/>
        <v>0</v>
      </c>
      <c r="O43" s="9"/>
      <c r="P43" s="18">
        <f t="shared" si="2"/>
        <v>0</v>
      </c>
      <c r="Q43" s="8">
        <f t="shared" si="3"/>
        <v>0</v>
      </c>
      <c r="R43" s="19"/>
      <c r="S43" s="11"/>
      <c r="T43" s="11"/>
      <c r="U43" s="15"/>
      <c r="V43" s="8"/>
      <c r="W43" s="8">
        <f t="shared" si="5"/>
        <v>0</v>
      </c>
    </row>
    <row r="44" spans="2:31" ht="15.75" thickBot="1" x14ac:dyDescent="0.3">
      <c r="B44" s="17" t="s">
        <v>68</v>
      </c>
      <c r="C44" s="16" t="s">
        <v>68</v>
      </c>
      <c r="D44" s="6" t="s">
        <v>20</v>
      </c>
      <c r="E44" s="39">
        <v>0</v>
      </c>
      <c r="F44" s="7"/>
      <c r="G44" s="7"/>
      <c r="H44" s="7"/>
      <c r="I44" s="7"/>
      <c r="J44" s="7"/>
      <c r="K44" s="7"/>
      <c r="L44" s="8">
        <f t="shared" si="6"/>
        <v>0</v>
      </c>
      <c r="M44" s="8">
        <f t="shared" si="0"/>
        <v>0</v>
      </c>
      <c r="N44" s="8">
        <f t="shared" si="1"/>
        <v>0</v>
      </c>
      <c r="O44" s="9"/>
      <c r="P44" s="18">
        <f t="shared" si="2"/>
        <v>0</v>
      </c>
      <c r="Q44" s="8">
        <f t="shared" si="3"/>
        <v>0</v>
      </c>
      <c r="R44" s="19"/>
      <c r="S44" s="11"/>
      <c r="T44" s="11"/>
      <c r="U44" s="15"/>
      <c r="V44" s="8"/>
      <c r="W44" s="8">
        <f t="shared" si="5"/>
        <v>0</v>
      </c>
    </row>
    <row r="45" spans="2:31" ht="15.75" thickBot="1" x14ac:dyDescent="0.3">
      <c r="B45" s="20"/>
      <c r="C45" s="21" t="s">
        <v>24</v>
      </c>
      <c r="D45" s="22"/>
      <c r="E45" s="23">
        <f t="shared" ref="E45:N45" si="8">SUM(E12:E44)</f>
        <v>961484295.20689988</v>
      </c>
      <c r="F45" s="23">
        <f t="shared" si="8"/>
        <v>120375457</v>
      </c>
      <c r="G45" s="23">
        <f t="shared" si="8"/>
        <v>120375457</v>
      </c>
      <c r="H45" s="23">
        <f t="shared" si="8"/>
        <v>0</v>
      </c>
      <c r="I45" s="23">
        <f t="shared" si="8"/>
        <v>0</v>
      </c>
      <c r="J45" s="23">
        <f t="shared" si="8"/>
        <v>0</v>
      </c>
      <c r="K45" s="23">
        <f t="shared" si="8"/>
        <v>0</v>
      </c>
      <c r="L45" s="23">
        <f t="shared" si="8"/>
        <v>1081859752.2068999</v>
      </c>
      <c r="M45" s="23">
        <f t="shared" si="8"/>
        <v>0</v>
      </c>
      <c r="N45" s="23">
        <f t="shared" si="8"/>
        <v>120375457</v>
      </c>
      <c r="O45" s="23"/>
      <c r="P45" s="23">
        <f>SUM(P12:P44)</f>
        <v>58238905.5</v>
      </c>
      <c r="Q45" s="23">
        <f>SUM(Q12:Q44)</f>
        <v>0</v>
      </c>
      <c r="R45" s="24"/>
      <c r="S45" s="25">
        <f>SUM(S12:S44)</f>
        <v>0</v>
      </c>
      <c r="T45" s="25">
        <f>SUM(T12:T44)</f>
        <v>0</v>
      </c>
      <c r="U45" s="25">
        <f>SUM(U12:U44)</f>
        <v>93234784.212949991</v>
      </c>
      <c r="V45" s="26" t="s">
        <v>25</v>
      </c>
      <c r="W45" s="27">
        <f>SUM(W12:W44)</f>
        <v>988624967.99394989</v>
      </c>
    </row>
    <row r="46" spans="2:31" x14ac:dyDescent="0.25">
      <c r="D46" s="32"/>
    </row>
    <row r="47" spans="2:31" x14ac:dyDescent="0.25">
      <c r="B47" s="51" t="s">
        <v>32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  <row r="48" spans="2:31" x14ac:dyDescent="0.25">
      <c r="B48" s="48" t="s">
        <v>33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</row>
  </sheetData>
  <mergeCells count="6">
    <mergeCell ref="B48:AE48"/>
    <mergeCell ref="B1:E1"/>
    <mergeCell ref="B2:Q2"/>
    <mergeCell ref="B3:Q3"/>
    <mergeCell ref="B4:Q4"/>
    <mergeCell ref="B47:AE47"/>
  </mergeCells>
  <conditionalFormatting sqref="B17:C20 B25:C25 C21:C24 B12:K12 B28:C44 B13:C14 E32 E14 E28:G31 E13:K13 E17:K25 E33:K44">
    <cfRule type="expression" dxfId="74" priority="18" stopIfTrue="1">
      <formula>LEN(B12)&gt;0</formula>
    </cfRule>
  </conditionalFormatting>
  <conditionalFormatting sqref="B16:C16 E16:K16">
    <cfRule type="expression" dxfId="73" priority="17" stopIfTrue="1">
      <formula>LEN(B16)&gt;0</formula>
    </cfRule>
  </conditionalFormatting>
  <conditionalFormatting sqref="B15:C15 E15">
    <cfRule type="expression" dxfId="72" priority="16" stopIfTrue="1">
      <formula>LEN(B15)&gt;0</formula>
    </cfRule>
  </conditionalFormatting>
  <conditionalFormatting sqref="B26 E26">
    <cfRule type="expression" dxfId="71" priority="15" stopIfTrue="1">
      <formula>LEN(B26)&gt;0</formula>
    </cfRule>
  </conditionalFormatting>
  <conditionalFormatting sqref="B27 E27:F27">
    <cfRule type="expression" dxfId="70" priority="14" stopIfTrue="1">
      <formula>LEN(B27)&gt;0</formula>
    </cfRule>
  </conditionalFormatting>
  <conditionalFormatting sqref="C26:C27">
    <cfRule type="expression" dxfId="69" priority="13" stopIfTrue="1">
      <formula>LEN(C26)&gt;0</formula>
    </cfRule>
  </conditionalFormatting>
  <conditionalFormatting sqref="F14:F15">
    <cfRule type="expression" dxfId="68" priority="12" stopIfTrue="1">
      <formula>LEN(F14)&gt;0</formula>
    </cfRule>
  </conditionalFormatting>
  <conditionalFormatting sqref="G14:G15">
    <cfRule type="expression" dxfId="67" priority="11" stopIfTrue="1">
      <formula>LEN(G14)&gt;0</formula>
    </cfRule>
  </conditionalFormatting>
  <conditionalFormatting sqref="F26:G26">
    <cfRule type="expression" dxfId="66" priority="10" stopIfTrue="1">
      <formula>LEN(F26)&gt;0</formula>
    </cfRule>
  </conditionalFormatting>
  <conditionalFormatting sqref="F32:G32">
    <cfRule type="expression" dxfId="65" priority="9" stopIfTrue="1">
      <formula>LEN(F32)&gt;0</formula>
    </cfRule>
  </conditionalFormatting>
  <conditionalFormatting sqref="H14:K15">
    <cfRule type="expression" dxfId="64" priority="8" stopIfTrue="1">
      <formula>LEN(H14)&gt;0</formula>
    </cfRule>
  </conditionalFormatting>
  <conditionalFormatting sqref="H26:K32">
    <cfRule type="expression" dxfId="63" priority="7" stopIfTrue="1">
      <formula>LEN(H26)&gt;0</formula>
    </cfRule>
  </conditionalFormatting>
  <conditionalFormatting sqref="O37:O44">
    <cfRule type="expression" dxfId="62" priority="6" stopIfTrue="1">
      <formula>ISBLANK(O37)</formula>
    </cfRule>
  </conditionalFormatting>
  <conditionalFormatting sqref="R26:R27 R36:R44 T37:T44">
    <cfRule type="expression" dxfId="61" priority="5" stopIfTrue="1">
      <formula>ISBLANK(R26)</formula>
    </cfRule>
  </conditionalFormatting>
  <conditionalFormatting sqref="P37:P44">
    <cfRule type="expression" dxfId="60" priority="4" stopIfTrue="1">
      <formula>ISBLANK(P37)</formula>
    </cfRule>
  </conditionalFormatting>
  <conditionalFormatting sqref="D13:D44">
    <cfRule type="expression" dxfId="59" priority="3" stopIfTrue="1">
      <formula>LEN(D13)&gt;0</formula>
    </cfRule>
  </conditionalFormatting>
  <conditionalFormatting sqref="S37:S44">
    <cfRule type="expression" dxfId="58" priority="2" stopIfTrue="1">
      <formula>ISBLANK(S37)</formula>
    </cfRule>
  </conditionalFormatting>
  <conditionalFormatting sqref="G27">
    <cfRule type="expression" dxfId="57" priority="1" stopIfTrue="1">
      <formula>LEN(G27)&gt;0</formula>
    </cfRule>
  </conditionalFormatting>
  <hyperlinks>
    <hyperlink ref="D12" location="'B8 Sch 8 CCA Bridge'!A1" display="B8" xr:uid="{00000000-0004-0000-0100-000000000000}"/>
    <hyperlink ref="V45" location="'T1 Sch 1 Taxable Income Test'!A1" display="T1" xr:uid="{00000000-0004-0000-0100-000001000000}"/>
    <hyperlink ref="B48" r:id="rId1" xr:uid="{00000000-0004-0000-0100-000002000000}"/>
    <hyperlink ref="D13:D44" location="'B8 Sch 8 CCA Bridge'!A1" display="B8" xr:uid="{00000000-0004-0000-0100-000003000000}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8"/>
  <sheetViews>
    <sheetView topLeftCell="M12" workbookViewId="0">
      <selection activeCell="W45" sqref="W45"/>
    </sheetView>
  </sheetViews>
  <sheetFormatPr defaultColWidth="9.28515625" defaultRowHeight="15" x14ac:dyDescent="0.25"/>
  <cols>
    <col min="1" max="1" width="3.5703125" style="30" customWidth="1"/>
    <col min="2" max="2" width="11.5703125" style="30" bestFit="1" customWidth="1"/>
    <col min="3" max="3" width="72.7109375" style="30" customWidth="1"/>
    <col min="4" max="4" width="12.5703125" style="30" bestFit="1" customWidth="1"/>
    <col min="5" max="5" width="14.28515625" style="30" bestFit="1" customWidth="1"/>
    <col min="6" max="14" width="15.28515625" style="30" customWidth="1"/>
    <col min="15" max="15" width="7.7109375" style="30" customWidth="1"/>
    <col min="16" max="21" width="15.28515625" style="30" customWidth="1"/>
    <col min="22" max="22" width="4.28515625" style="30" bestFit="1" customWidth="1"/>
    <col min="23" max="23" width="15.28515625" style="30" customWidth="1"/>
    <col min="24" max="16384" width="9.28515625" style="30"/>
  </cols>
  <sheetData>
    <row r="1" spans="1:24" ht="21.75" x14ac:dyDescent="0.25">
      <c r="A1" s="28"/>
      <c r="B1" s="49"/>
      <c r="C1" s="49"/>
      <c r="D1" s="49"/>
      <c r="E1" s="4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4" ht="18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4" ht="27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4" ht="54.75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7" spans="1:24" ht="18" x14ac:dyDescent="0.25">
      <c r="B7" s="31" t="s">
        <v>26</v>
      </c>
    </row>
    <row r="8" spans="1:24" ht="18" x14ac:dyDescent="0.25">
      <c r="B8" s="31"/>
    </row>
    <row r="9" spans="1:24" x14ac:dyDescent="0.25">
      <c r="B9" s="40" t="s">
        <v>36</v>
      </c>
    </row>
    <row r="10" spans="1:24" x14ac:dyDescent="0.25">
      <c r="D10" s="32"/>
    </row>
    <row r="11" spans="1:24" ht="146.25" x14ac:dyDescent="0.25">
      <c r="B11" s="1" t="s">
        <v>0</v>
      </c>
      <c r="C11" s="2" t="s">
        <v>1</v>
      </c>
      <c r="D11" s="3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  <c r="L11" s="1" t="s">
        <v>10</v>
      </c>
      <c r="M11" s="1" t="s">
        <v>11</v>
      </c>
      <c r="N11" s="1" t="s">
        <v>12</v>
      </c>
      <c r="O11" s="1" t="s">
        <v>27</v>
      </c>
      <c r="P11" s="1" t="s">
        <v>13</v>
      </c>
      <c r="Q11" s="1" t="s">
        <v>14</v>
      </c>
      <c r="R11" s="1" t="s">
        <v>15</v>
      </c>
      <c r="S11" s="1" t="s">
        <v>16</v>
      </c>
      <c r="T11" s="1" t="s">
        <v>17</v>
      </c>
      <c r="U11" s="1" t="s">
        <v>18</v>
      </c>
      <c r="V11" s="1"/>
      <c r="W11" s="1" t="s">
        <v>19</v>
      </c>
      <c r="X11" s="34"/>
    </row>
    <row r="12" spans="1:24" x14ac:dyDescent="0.25">
      <c r="B12" s="4">
        <f>'2022'!B12</f>
        <v>1</v>
      </c>
      <c r="C12" s="4" t="str">
        <f>'2022'!C12</f>
        <v>Buildings, Distribution System (acq'd post 1987)</v>
      </c>
      <c r="D12" s="6" t="s">
        <v>20</v>
      </c>
      <c r="E12" s="39">
        <f>'2022'!W12</f>
        <v>134289026.48217601</v>
      </c>
      <c r="F12" s="7"/>
      <c r="G12" s="7"/>
      <c r="H12" s="7"/>
      <c r="I12" s="7"/>
      <c r="J12" s="7"/>
      <c r="K12" s="7"/>
      <c r="L12" s="8">
        <f>IFERROR(E12+F12+H12-K12,0)</f>
        <v>134289026.48217601</v>
      </c>
      <c r="M12" s="8">
        <f>IF((K12+I12-F12+G12-J12)&lt;0,0,(K12+I12-F12+G12-J12))</f>
        <v>0</v>
      </c>
      <c r="N12" s="8">
        <f>IF((G12-M12)&lt;0,0,(G12-M12))</f>
        <v>0</v>
      </c>
      <c r="O12" s="9">
        <v>0.5</v>
      </c>
      <c r="P12" s="8">
        <f>N12*O12</f>
        <v>0</v>
      </c>
      <c r="Q12" s="8">
        <f>IF((0.5*(F12-G12-I12+J12-K12))&lt;0,0,(0.5*(F12-G12-I12+J12-K12)))</f>
        <v>0</v>
      </c>
      <c r="R12" s="10">
        <v>0.04</v>
      </c>
      <c r="S12" s="11"/>
      <c r="T12" s="11"/>
      <c r="U12" s="8">
        <f>IF(OR(L12&lt;0,T12&gt;0),0,(L12+P12-Q12)*R12)</f>
        <v>5371561.0592870405</v>
      </c>
      <c r="V12" s="8"/>
      <c r="W12" s="8">
        <f>IF(L12&lt;0,0,L12-T12-U12)</f>
        <v>128917465.42288896</v>
      </c>
      <c r="X12" s="36"/>
    </row>
    <row r="13" spans="1:24" x14ac:dyDescent="0.25">
      <c r="B13" s="4" t="str">
        <f>'2022'!B13</f>
        <v>1b</v>
      </c>
      <c r="C13" s="4" t="str">
        <f>'2022'!C13</f>
        <v>Non-Residential Buildings [Reg. 1100(1)(a.1) election]</v>
      </c>
      <c r="D13" s="6" t="s">
        <v>20</v>
      </c>
      <c r="E13" s="39">
        <f>'2022'!W13</f>
        <v>79102457.434975997</v>
      </c>
      <c r="F13" s="7">
        <v>887335</v>
      </c>
      <c r="G13" s="7">
        <f>F13</f>
        <v>887335</v>
      </c>
      <c r="H13" s="7"/>
      <c r="I13" s="7"/>
      <c r="J13" s="7"/>
      <c r="K13" s="7"/>
      <c r="L13" s="8">
        <f t="shared" ref="L13:L43" si="0">IFERROR(E13+F13+H13-K13,"")</f>
        <v>79989792.434975997</v>
      </c>
      <c r="M13" s="8">
        <f t="shared" ref="M13:M44" si="1">IF((K13+I13-F13+G13-J13)&lt;0,0,(K13+I13-F13+G13-J13))</f>
        <v>0</v>
      </c>
      <c r="N13" s="8">
        <f t="shared" ref="N13:N44" si="2">IF((G13-M13)&lt;0,0,(G13-M13))</f>
        <v>887335</v>
      </c>
      <c r="O13" s="9">
        <v>0.5</v>
      </c>
      <c r="P13" s="8">
        <f t="shared" ref="P13:P44" si="3">N13*O13</f>
        <v>443667.5</v>
      </c>
      <c r="Q13" s="8">
        <f t="shared" ref="Q13:Q44" si="4">IF((0.5*(F13-G13-I13+J13-K13))&lt;0,0,(0.5*(F13-G13-I13+J13-K13)))</f>
        <v>0</v>
      </c>
      <c r="R13" s="10">
        <v>0.06</v>
      </c>
      <c r="S13" s="11"/>
      <c r="T13" s="11"/>
      <c r="U13" s="8">
        <f t="shared" ref="U13:U20" si="5">IF(OR(L13&lt;0,T13&gt;0),0,(L13+P13-Q13)*R13)</f>
        <v>4826007.5960985599</v>
      </c>
      <c r="V13" s="8"/>
      <c r="W13" s="8">
        <f t="shared" ref="W13:W44" si="6">IF(L13&lt;0,0,L13-T13-U13)</f>
        <v>75163784.838877439</v>
      </c>
      <c r="X13" s="36"/>
    </row>
    <row r="14" spans="1:24" x14ac:dyDescent="0.25">
      <c r="B14" s="4">
        <f>'2022'!B14</f>
        <v>2</v>
      </c>
      <c r="C14" s="4" t="str">
        <f>'2022'!C14</f>
        <v>Distribution System (acq'd pre 1988)</v>
      </c>
      <c r="D14" s="6" t="s">
        <v>20</v>
      </c>
      <c r="E14" s="39">
        <f>'2022'!W14</f>
        <v>38707996.025816008</v>
      </c>
      <c r="F14" s="12"/>
      <c r="G14" s="12"/>
      <c r="H14" s="7"/>
      <c r="I14" s="7"/>
      <c r="J14" s="7"/>
      <c r="K14" s="7"/>
      <c r="L14" s="8">
        <f t="shared" si="0"/>
        <v>38707996.025816008</v>
      </c>
      <c r="M14" s="8">
        <f t="shared" si="1"/>
        <v>0</v>
      </c>
      <c r="N14" s="8">
        <f t="shared" si="2"/>
        <v>0</v>
      </c>
      <c r="O14" s="9"/>
      <c r="P14" s="8">
        <f t="shared" si="3"/>
        <v>0</v>
      </c>
      <c r="Q14" s="8">
        <f t="shared" si="4"/>
        <v>0</v>
      </c>
      <c r="R14" s="10">
        <v>0.06</v>
      </c>
      <c r="S14" s="11"/>
      <c r="T14" s="11"/>
      <c r="U14" s="8">
        <f t="shared" si="5"/>
        <v>2322479.7615489606</v>
      </c>
      <c r="V14" s="8"/>
      <c r="W14" s="8">
        <f t="shared" si="6"/>
        <v>36385516.26426705</v>
      </c>
      <c r="X14" s="36"/>
    </row>
    <row r="15" spans="1:24" x14ac:dyDescent="0.25">
      <c r="B15" s="4">
        <f>'2022'!B15</f>
        <v>3</v>
      </c>
      <c r="C15" s="4" t="str">
        <f>'2022'!C15</f>
        <v>Buildings (acq'd pre 1988)</v>
      </c>
      <c r="D15" s="6" t="s">
        <v>20</v>
      </c>
      <c r="E15" s="39">
        <f>'2022'!W15</f>
        <v>4564140.6438750001</v>
      </c>
      <c r="F15" s="12"/>
      <c r="G15" s="12"/>
      <c r="H15" s="7"/>
      <c r="I15" s="7"/>
      <c r="J15" s="7"/>
      <c r="K15" s="7"/>
      <c r="L15" s="8">
        <f t="shared" si="0"/>
        <v>4564140.6438750001</v>
      </c>
      <c r="M15" s="8">
        <f t="shared" si="1"/>
        <v>0</v>
      </c>
      <c r="N15" s="8">
        <f t="shared" si="2"/>
        <v>0</v>
      </c>
      <c r="O15" s="9"/>
      <c r="P15" s="8">
        <f t="shared" si="3"/>
        <v>0</v>
      </c>
      <c r="Q15" s="8">
        <f t="shared" si="4"/>
        <v>0</v>
      </c>
      <c r="R15" s="10">
        <v>0.05</v>
      </c>
      <c r="S15" s="11"/>
      <c r="T15" s="11"/>
      <c r="U15" s="8">
        <f t="shared" si="5"/>
        <v>228207.03219375003</v>
      </c>
      <c r="V15" s="8"/>
      <c r="W15" s="8">
        <f t="shared" si="6"/>
        <v>4335933.6116812499</v>
      </c>
      <c r="X15" s="36"/>
    </row>
    <row r="16" spans="1:24" x14ac:dyDescent="0.25">
      <c r="B16" s="4">
        <f>'2022'!B16</f>
        <v>6</v>
      </c>
      <c r="C16" s="4" t="str">
        <f>'2022'!C16</f>
        <v>Certain Buildings; Fences</v>
      </c>
      <c r="D16" s="6" t="s">
        <v>20</v>
      </c>
      <c r="E16" s="39">
        <f>'2022'!W16</f>
        <v>0</v>
      </c>
      <c r="F16" s="7"/>
      <c r="G16" s="7"/>
      <c r="H16" s="7"/>
      <c r="I16" s="7"/>
      <c r="J16" s="7"/>
      <c r="K16" s="7"/>
      <c r="L16" s="8">
        <f t="shared" si="0"/>
        <v>0</v>
      </c>
      <c r="M16" s="8">
        <f t="shared" si="1"/>
        <v>0</v>
      </c>
      <c r="N16" s="8">
        <f t="shared" si="2"/>
        <v>0</v>
      </c>
      <c r="O16" s="9">
        <v>0.5</v>
      </c>
      <c r="P16" s="8">
        <f t="shared" si="3"/>
        <v>0</v>
      </c>
      <c r="Q16" s="8">
        <f t="shared" si="4"/>
        <v>0</v>
      </c>
      <c r="R16" s="10">
        <v>0.1</v>
      </c>
      <c r="S16" s="11"/>
      <c r="T16" s="11"/>
      <c r="U16" s="8">
        <f t="shared" si="5"/>
        <v>0</v>
      </c>
      <c r="V16" s="8"/>
      <c r="W16" s="8">
        <f t="shared" si="6"/>
        <v>0</v>
      </c>
      <c r="X16" s="36"/>
    </row>
    <row r="17" spans="2:24" ht="12.75" customHeight="1" x14ac:dyDescent="0.25">
      <c r="B17" s="4">
        <f>'2022'!B17</f>
        <v>8</v>
      </c>
      <c r="C17" s="4" t="str">
        <f>'2022'!C17</f>
        <v>General Office Equipment, Furniture, Fixtures</v>
      </c>
      <c r="D17" s="6" t="s">
        <v>20</v>
      </c>
      <c r="E17" s="39">
        <f>'2022'!W17</f>
        <v>9742079.9479999989</v>
      </c>
      <c r="F17" s="7">
        <f>1501981-464422</f>
        <v>1037559</v>
      </c>
      <c r="G17" s="7">
        <f>F17</f>
        <v>1037559</v>
      </c>
      <c r="H17" s="7"/>
      <c r="I17" s="7"/>
      <c r="J17" s="7"/>
      <c r="K17" s="7"/>
      <c r="L17" s="8">
        <f t="shared" si="0"/>
        <v>10779638.947999999</v>
      </c>
      <c r="M17" s="8">
        <f t="shared" si="1"/>
        <v>0</v>
      </c>
      <c r="N17" s="8">
        <f t="shared" si="2"/>
        <v>1037559</v>
      </c>
      <c r="O17" s="9">
        <v>0.5</v>
      </c>
      <c r="P17" s="8">
        <f t="shared" si="3"/>
        <v>518779.5</v>
      </c>
      <c r="Q17" s="8">
        <f t="shared" si="4"/>
        <v>0</v>
      </c>
      <c r="R17" s="10">
        <v>0.2</v>
      </c>
      <c r="S17" s="11"/>
      <c r="T17" s="11"/>
      <c r="U17" s="8">
        <f t="shared" si="5"/>
        <v>2259683.6895999997</v>
      </c>
      <c r="V17" s="8"/>
      <c r="W17" s="8">
        <f t="shared" si="6"/>
        <v>8519955.2583999988</v>
      </c>
      <c r="X17" s="36"/>
    </row>
    <row r="18" spans="2:24" ht="12.75" customHeight="1" x14ac:dyDescent="0.25">
      <c r="B18" s="4">
        <f>'2022'!B18</f>
        <v>10</v>
      </c>
      <c r="C18" s="4" t="str">
        <f>'2022'!C18</f>
        <v>Motor Vehicles, Fleet</v>
      </c>
      <c r="D18" s="6" t="s">
        <v>20</v>
      </c>
      <c r="E18" s="39">
        <f>'2022'!W18</f>
        <v>5977521.6809999999</v>
      </c>
      <c r="F18" s="7">
        <f>2233064-1035578</f>
        <v>1197486</v>
      </c>
      <c r="G18" s="7">
        <f>F18</f>
        <v>1197486</v>
      </c>
      <c r="H18" s="7"/>
      <c r="I18" s="7"/>
      <c r="J18" s="7"/>
      <c r="K18" s="7"/>
      <c r="L18" s="8">
        <f t="shared" si="0"/>
        <v>7175007.6809999999</v>
      </c>
      <c r="M18" s="8">
        <f t="shared" si="1"/>
        <v>0</v>
      </c>
      <c r="N18" s="8">
        <f t="shared" si="2"/>
        <v>1197486</v>
      </c>
      <c r="O18" s="9">
        <v>0.5</v>
      </c>
      <c r="P18" s="8">
        <f t="shared" si="3"/>
        <v>598743</v>
      </c>
      <c r="Q18" s="8">
        <f t="shared" si="4"/>
        <v>0</v>
      </c>
      <c r="R18" s="10">
        <v>0.3</v>
      </c>
      <c r="S18" s="11"/>
      <c r="T18" s="11"/>
      <c r="U18" s="8">
        <f t="shared" si="5"/>
        <v>2332125.2042999999</v>
      </c>
      <c r="V18" s="8"/>
      <c r="W18" s="8">
        <f t="shared" si="6"/>
        <v>4842882.4767000005</v>
      </c>
      <c r="X18" s="36"/>
    </row>
    <row r="19" spans="2:24" ht="12.75" customHeight="1" x14ac:dyDescent="0.25">
      <c r="B19" s="4">
        <f>'2022'!B19</f>
        <v>10.1</v>
      </c>
      <c r="C19" s="4" t="str">
        <f>'2022'!C19</f>
        <v>Certain Automobiles</v>
      </c>
      <c r="D19" s="6" t="s">
        <v>20</v>
      </c>
      <c r="E19" s="39">
        <f>'2022'!W19</f>
        <v>0</v>
      </c>
      <c r="F19" s="7"/>
      <c r="G19" s="7"/>
      <c r="H19" s="7"/>
      <c r="I19" s="7"/>
      <c r="J19" s="7"/>
      <c r="K19" s="7"/>
      <c r="L19" s="8">
        <f t="shared" si="0"/>
        <v>0</v>
      </c>
      <c r="M19" s="8">
        <f t="shared" si="1"/>
        <v>0</v>
      </c>
      <c r="N19" s="8">
        <f t="shared" si="2"/>
        <v>0</v>
      </c>
      <c r="O19" s="9">
        <v>0.5</v>
      </c>
      <c r="P19" s="8">
        <f t="shared" si="3"/>
        <v>0</v>
      </c>
      <c r="Q19" s="8">
        <f t="shared" si="4"/>
        <v>0</v>
      </c>
      <c r="R19" s="10">
        <v>0.3</v>
      </c>
      <c r="S19" s="11"/>
      <c r="T19" s="11"/>
      <c r="U19" s="8">
        <f t="shared" si="5"/>
        <v>0</v>
      </c>
      <c r="V19" s="8"/>
      <c r="W19" s="8">
        <f t="shared" si="6"/>
        <v>0</v>
      </c>
      <c r="X19" s="36"/>
    </row>
    <row r="20" spans="2:24" ht="12.75" customHeight="1" x14ac:dyDescent="0.25">
      <c r="B20" s="4">
        <f>'2022'!B20</f>
        <v>12</v>
      </c>
      <c r="C20" s="4" t="str">
        <f>'2022'!C20</f>
        <v>Computer Application Software (Non-Systems)</v>
      </c>
      <c r="D20" s="6" t="s">
        <v>20</v>
      </c>
      <c r="E20" s="39">
        <f>'2022'!W20</f>
        <v>0</v>
      </c>
      <c r="F20" s="7">
        <v>1667433</v>
      </c>
      <c r="G20" s="7">
        <f>F20</f>
        <v>1667433</v>
      </c>
      <c r="H20" s="7"/>
      <c r="I20" s="7"/>
      <c r="J20" s="7"/>
      <c r="K20" s="7"/>
      <c r="L20" s="8">
        <f t="shared" si="0"/>
        <v>1667433</v>
      </c>
      <c r="M20" s="8">
        <f t="shared" si="1"/>
        <v>0</v>
      </c>
      <c r="N20" s="8">
        <f t="shared" si="2"/>
        <v>1667433</v>
      </c>
      <c r="O20" s="9">
        <v>0</v>
      </c>
      <c r="P20" s="8">
        <f t="shared" si="3"/>
        <v>0</v>
      </c>
      <c r="Q20" s="8">
        <f t="shared" si="4"/>
        <v>0</v>
      </c>
      <c r="R20" s="10">
        <v>1</v>
      </c>
      <c r="S20" s="11"/>
      <c r="T20" s="11"/>
      <c r="U20" s="8">
        <f t="shared" si="5"/>
        <v>1667433</v>
      </c>
      <c r="V20" s="8"/>
      <c r="W20" s="8">
        <f t="shared" si="6"/>
        <v>0</v>
      </c>
      <c r="X20" s="36"/>
    </row>
    <row r="21" spans="2:24" ht="12.75" customHeight="1" x14ac:dyDescent="0.25">
      <c r="B21" s="4" t="str">
        <f>'2022'!B21</f>
        <v>13 1</v>
      </c>
      <c r="C21" s="4" t="str">
        <f>'2022'!C21</f>
        <v>Lease # 1</v>
      </c>
      <c r="D21" s="6" t="s">
        <v>20</v>
      </c>
      <c r="E21" s="39">
        <f>'2022'!W21</f>
        <v>0</v>
      </c>
      <c r="F21" s="7"/>
      <c r="G21" s="7"/>
      <c r="H21" s="7"/>
      <c r="I21" s="7"/>
      <c r="J21" s="7"/>
      <c r="K21" s="7"/>
      <c r="L21" s="8">
        <f t="shared" si="0"/>
        <v>0</v>
      </c>
      <c r="M21" s="8">
        <f t="shared" si="1"/>
        <v>0</v>
      </c>
      <c r="N21" s="8">
        <f t="shared" si="2"/>
        <v>0</v>
      </c>
      <c r="O21" s="9">
        <v>0</v>
      </c>
      <c r="P21" s="8">
        <f t="shared" si="3"/>
        <v>0</v>
      </c>
      <c r="Q21" s="8">
        <f t="shared" si="4"/>
        <v>0</v>
      </c>
      <c r="R21" s="14" t="s">
        <v>21</v>
      </c>
      <c r="S21" s="11"/>
      <c r="T21" s="11"/>
      <c r="U21" s="15"/>
      <c r="V21" s="8"/>
      <c r="W21" s="8">
        <f t="shared" si="6"/>
        <v>0</v>
      </c>
      <c r="X21" s="36"/>
    </row>
    <row r="22" spans="2:24" ht="12.75" customHeight="1" x14ac:dyDescent="0.25">
      <c r="B22" s="4" t="str">
        <f>'2022'!B22</f>
        <v>13 2</v>
      </c>
      <c r="C22" s="4" t="str">
        <f>'2022'!C22</f>
        <v>Lease # 2</v>
      </c>
      <c r="D22" s="6" t="s">
        <v>20</v>
      </c>
      <c r="E22" s="39">
        <f>'2022'!W22</f>
        <v>0</v>
      </c>
      <c r="F22" s="7"/>
      <c r="G22" s="7"/>
      <c r="H22" s="7"/>
      <c r="I22" s="7"/>
      <c r="J22" s="7"/>
      <c r="K22" s="7"/>
      <c r="L22" s="8">
        <f t="shared" si="0"/>
        <v>0</v>
      </c>
      <c r="M22" s="8">
        <f t="shared" si="1"/>
        <v>0</v>
      </c>
      <c r="N22" s="8">
        <f t="shared" si="2"/>
        <v>0</v>
      </c>
      <c r="O22" s="9">
        <v>0</v>
      </c>
      <c r="P22" s="8">
        <f t="shared" si="3"/>
        <v>0</v>
      </c>
      <c r="Q22" s="8">
        <f t="shared" si="4"/>
        <v>0</v>
      </c>
      <c r="R22" s="14" t="s">
        <v>21</v>
      </c>
      <c r="S22" s="11"/>
      <c r="T22" s="11"/>
      <c r="U22" s="15"/>
      <c r="V22" s="8"/>
      <c r="W22" s="8">
        <f t="shared" si="6"/>
        <v>0</v>
      </c>
      <c r="X22" s="36"/>
    </row>
    <row r="23" spans="2:24" ht="12.75" customHeight="1" x14ac:dyDescent="0.25">
      <c r="B23" s="4" t="str">
        <f>'2022'!B23</f>
        <v>13 3</v>
      </c>
      <c r="C23" s="4" t="str">
        <f>'2022'!C23</f>
        <v>Lease # 3</v>
      </c>
      <c r="D23" s="6" t="s">
        <v>20</v>
      </c>
      <c r="E23" s="39">
        <f>'2022'!W23</f>
        <v>0</v>
      </c>
      <c r="F23" s="7"/>
      <c r="G23" s="7"/>
      <c r="H23" s="7"/>
      <c r="I23" s="7"/>
      <c r="J23" s="7"/>
      <c r="K23" s="7"/>
      <c r="L23" s="8">
        <f t="shared" si="0"/>
        <v>0</v>
      </c>
      <c r="M23" s="8">
        <f t="shared" si="1"/>
        <v>0</v>
      </c>
      <c r="N23" s="8">
        <f t="shared" si="2"/>
        <v>0</v>
      </c>
      <c r="O23" s="9">
        <v>0</v>
      </c>
      <c r="P23" s="8">
        <f t="shared" si="3"/>
        <v>0</v>
      </c>
      <c r="Q23" s="8">
        <f t="shared" si="4"/>
        <v>0</v>
      </c>
      <c r="R23" s="14" t="s">
        <v>21</v>
      </c>
      <c r="S23" s="11"/>
      <c r="T23" s="11"/>
      <c r="U23" s="15"/>
      <c r="V23" s="8"/>
      <c r="W23" s="8">
        <f t="shared" si="6"/>
        <v>0</v>
      </c>
      <c r="X23" s="36"/>
    </row>
    <row r="24" spans="2:24" ht="12.75" customHeight="1" x14ac:dyDescent="0.25">
      <c r="B24" s="4" t="str">
        <f>'2022'!B24</f>
        <v>13 4</v>
      </c>
      <c r="C24" s="4" t="str">
        <f>'2022'!C24</f>
        <v>Lease # 4</v>
      </c>
      <c r="D24" s="6" t="s">
        <v>20</v>
      </c>
      <c r="E24" s="39">
        <f>'2022'!W24</f>
        <v>0</v>
      </c>
      <c r="F24" s="7"/>
      <c r="G24" s="7"/>
      <c r="H24" s="7"/>
      <c r="I24" s="7"/>
      <c r="J24" s="7"/>
      <c r="K24" s="7"/>
      <c r="L24" s="8">
        <f t="shared" si="0"/>
        <v>0</v>
      </c>
      <c r="M24" s="8">
        <f t="shared" si="1"/>
        <v>0</v>
      </c>
      <c r="N24" s="8">
        <f t="shared" si="2"/>
        <v>0</v>
      </c>
      <c r="O24" s="9">
        <v>0</v>
      </c>
      <c r="P24" s="8">
        <f t="shared" si="3"/>
        <v>0</v>
      </c>
      <c r="Q24" s="8">
        <f t="shared" si="4"/>
        <v>0</v>
      </c>
      <c r="R24" s="14" t="s">
        <v>21</v>
      </c>
      <c r="S24" s="11"/>
      <c r="T24" s="11"/>
      <c r="U24" s="15"/>
      <c r="V24" s="8"/>
      <c r="W24" s="8">
        <f t="shared" si="6"/>
        <v>0</v>
      </c>
      <c r="X24" s="36"/>
    </row>
    <row r="25" spans="2:24" ht="12.75" customHeight="1" x14ac:dyDescent="0.25">
      <c r="B25" s="4">
        <f>'2022'!B25</f>
        <v>14</v>
      </c>
      <c r="C25" s="4" t="str">
        <f>'2022'!C25</f>
        <v>Limited Period Patents, Franchises, Concessions or Licences</v>
      </c>
      <c r="D25" s="6" t="s">
        <v>20</v>
      </c>
      <c r="E25" s="39">
        <f>'2022'!W25</f>
        <v>0</v>
      </c>
      <c r="F25" s="7"/>
      <c r="G25" s="7"/>
      <c r="H25" s="7"/>
      <c r="I25" s="7"/>
      <c r="J25" s="7"/>
      <c r="K25" s="7"/>
      <c r="L25" s="8">
        <f t="shared" si="0"/>
        <v>0</v>
      </c>
      <c r="M25" s="8">
        <f t="shared" si="1"/>
        <v>0</v>
      </c>
      <c r="N25" s="8">
        <f t="shared" si="2"/>
        <v>0</v>
      </c>
      <c r="O25" s="9">
        <v>0</v>
      </c>
      <c r="P25" s="8">
        <f t="shared" si="3"/>
        <v>0</v>
      </c>
      <c r="Q25" s="8">
        <f t="shared" si="4"/>
        <v>0</v>
      </c>
      <c r="R25" s="14" t="s">
        <v>21</v>
      </c>
      <c r="S25" s="11"/>
      <c r="T25" s="11"/>
      <c r="U25" s="15"/>
      <c r="V25" s="8"/>
      <c r="W25" s="8">
        <f t="shared" si="6"/>
        <v>0</v>
      </c>
      <c r="X25" s="36"/>
    </row>
    <row r="26" spans="2:24" ht="12.75" customHeight="1" x14ac:dyDescent="0.25">
      <c r="B26" s="4">
        <f>'2022'!B26</f>
        <v>14.1</v>
      </c>
      <c r="C26" s="4" t="str">
        <f>'2022'!C26</f>
        <v>Eligible Capital Property (acq'd pre Jan 1, 2017)</v>
      </c>
      <c r="D26" s="6" t="s">
        <v>20</v>
      </c>
      <c r="E26" s="39">
        <f>'2022'!W26</f>
        <v>8064738.2631689999</v>
      </c>
      <c r="F26" s="12"/>
      <c r="G26" s="12"/>
      <c r="H26" s="7"/>
      <c r="I26" s="7"/>
      <c r="J26" s="7"/>
      <c r="K26" s="7"/>
      <c r="L26" s="8">
        <f t="shared" si="0"/>
        <v>8064738.2631689999</v>
      </c>
      <c r="M26" s="8">
        <f t="shared" si="1"/>
        <v>0</v>
      </c>
      <c r="N26" s="8">
        <f t="shared" si="2"/>
        <v>0</v>
      </c>
      <c r="O26" s="9"/>
      <c r="P26" s="8">
        <f t="shared" si="3"/>
        <v>0</v>
      </c>
      <c r="Q26" s="8">
        <f t="shared" si="4"/>
        <v>0</v>
      </c>
      <c r="R26" s="10">
        <v>7.0000000000000007E-2</v>
      </c>
      <c r="S26" s="11"/>
      <c r="T26" s="11"/>
      <c r="U26" s="8">
        <f t="shared" ref="U26:U38" si="7">IF(OR(L26&lt;0,T26&gt;0),0,(L26+P26-Q26)*R26)</f>
        <v>564531.67842183006</v>
      </c>
      <c r="V26" s="8"/>
      <c r="W26" s="8">
        <f t="shared" si="6"/>
        <v>7500206.5847471701</v>
      </c>
      <c r="X26" s="36"/>
    </row>
    <row r="27" spans="2:24" ht="12.75" customHeight="1" x14ac:dyDescent="0.25">
      <c r="B27" s="4">
        <f>'2022'!B27</f>
        <v>14.1</v>
      </c>
      <c r="C27" s="4" t="str">
        <f>'2022'!C27</f>
        <v>Eligible Capital Property (acq'd post Jan 1, 2017)</v>
      </c>
      <c r="D27" s="6" t="s">
        <v>20</v>
      </c>
      <c r="E27" s="39">
        <f>'2022'!W27</f>
        <v>56332061.936937496</v>
      </c>
      <c r="F27" s="7">
        <v>105683</v>
      </c>
      <c r="G27" s="7">
        <f>F27</f>
        <v>105683</v>
      </c>
      <c r="H27" s="7"/>
      <c r="I27" s="7"/>
      <c r="J27" s="7"/>
      <c r="K27" s="7"/>
      <c r="L27" s="8">
        <f t="shared" si="0"/>
        <v>56437744.936937496</v>
      </c>
      <c r="M27" s="8">
        <f t="shared" si="1"/>
        <v>0</v>
      </c>
      <c r="N27" s="8">
        <f t="shared" si="2"/>
        <v>105683</v>
      </c>
      <c r="O27" s="9">
        <v>0.5</v>
      </c>
      <c r="P27" s="8">
        <f t="shared" si="3"/>
        <v>52841.5</v>
      </c>
      <c r="Q27" s="8">
        <f t="shared" si="4"/>
        <v>0</v>
      </c>
      <c r="R27" s="10">
        <v>0.05</v>
      </c>
      <c r="S27" s="11"/>
      <c r="T27" s="11"/>
      <c r="U27" s="8">
        <f t="shared" si="7"/>
        <v>2824529.3218468749</v>
      </c>
      <c r="V27" s="8"/>
      <c r="W27" s="8">
        <f t="shared" si="6"/>
        <v>53613215.615090623</v>
      </c>
      <c r="X27" s="36"/>
    </row>
    <row r="28" spans="2:24" ht="12.75" customHeight="1" x14ac:dyDescent="0.25">
      <c r="B28" s="4">
        <f>'2022'!B28</f>
        <v>17</v>
      </c>
      <c r="C28" s="4" t="str">
        <f>'2022'!C28</f>
        <v>Elec. Generation Equip. (Non-Bldng, acq'd post Feb 27/00); Roads, Lots, Storage</v>
      </c>
      <c r="D28" s="6" t="s">
        <v>20</v>
      </c>
      <c r="E28" s="39">
        <f>'2022'!W28</f>
        <v>849646.79040000006</v>
      </c>
      <c r="F28" s="7"/>
      <c r="G28" s="7"/>
      <c r="H28" s="7"/>
      <c r="I28" s="7"/>
      <c r="J28" s="7"/>
      <c r="K28" s="7"/>
      <c r="L28" s="8">
        <f t="shared" si="0"/>
        <v>849646.79040000006</v>
      </c>
      <c r="M28" s="8">
        <f t="shared" si="1"/>
        <v>0</v>
      </c>
      <c r="N28" s="8">
        <f t="shared" si="2"/>
        <v>0</v>
      </c>
      <c r="O28" s="9">
        <v>0.5</v>
      </c>
      <c r="P28" s="8">
        <f t="shared" si="3"/>
        <v>0</v>
      </c>
      <c r="Q28" s="8">
        <f t="shared" si="4"/>
        <v>0</v>
      </c>
      <c r="R28" s="10">
        <v>0.08</v>
      </c>
      <c r="S28" s="11"/>
      <c r="T28" s="11"/>
      <c r="U28" s="8">
        <f t="shared" si="7"/>
        <v>67971.743232000008</v>
      </c>
      <c r="V28" s="8"/>
      <c r="W28" s="8">
        <f t="shared" si="6"/>
        <v>781675.04716800002</v>
      </c>
      <c r="X28" s="36"/>
    </row>
    <row r="29" spans="2:24" ht="12.75" customHeight="1" x14ac:dyDescent="0.25">
      <c r="B29" s="4">
        <f>'2022'!B29</f>
        <v>42</v>
      </c>
      <c r="C29" s="4" t="str">
        <f>'2022'!C29</f>
        <v>Fibre Optic Cable</v>
      </c>
      <c r="D29" s="6" t="s">
        <v>20</v>
      </c>
      <c r="E29" s="39">
        <f>'2022'!W29</f>
        <v>1572579.8747520002</v>
      </c>
      <c r="F29" s="7">
        <v>17278</v>
      </c>
      <c r="G29" s="7">
        <f>F29</f>
        <v>17278</v>
      </c>
      <c r="H29" s="7"/>
      <c r="I29" s="7"/>
      <c r="J29" s="7"/>
      <c r="K29" s="7"/>
      <c r="L29" s="8">
        <f t="shared" si="0"/>
        <v>1589857.8747520002</v>
      </c>
      <c r="M29" s="8">
        <f t="shared" si="1"/>
        <v>0</v>
      </c>
      <c r="N29" s="8">
        <f t="shared" si="2"/>
        <v>17278</v>
      </c>
      <c r="O29" s="9">
        <v>0.5</v>
      </c>
      <c r="P29" s="8">
        <f t="shared" si="3"/>
        <v>8639</v>
      </c>
      <c r="Q29" s="8">
        <f t="shared" si="4"/>
        <v>0</v>
      </c>
      <c r="R29" s="10">
        <v>0.12</v>
      </c>
      <c r="S29" s="11"/>
      <c r="T29" s="11"/>
      <c r="U29" s="8">
        <f t="shared" si="7"/>
        <v>191819.62497024002</v>
      </c>
      <c r="V29" s="8"/>
      <c r="W29" s="8">
        <f t="shared" si="6"/>
        <v>1398038.2497817602</v>
      </c>
      <c r="X29" s="36"/>
    </row>
    <row r="30" spans="2:24" ht="12.75" customHeight="1" x14ac:dyDescent="0.25">
      <c r="B30" s="4">
        <f>'2022'!B30</f>
        <v>43.1</v>
      </c>
      <c r="C30" s="4" t="str">
        <f>'2022'!C30</f>
        <v>Certain Clean Energy/Energy-Efficient Generation Equipment</v>
      </c>
      <c r="D30" s="6" t="s">
        <v>20</v>
      </c>
      <c r="E30" s="39">
        <f>'2022'!W30</f>
        <v>0</v>
      </c>
      <c r="F30" s="7"/>
      <c r="G30" s="7"/>
      <c r="H30" s="7"/>
      <c r="I30" s="7"/>
      <c r="J30" s="7"/>
      <c r="K30" s="7"/>
      <c r="L30" s="8">
        <f t="shared" si="0"/>
        <v>0</v>
      </c>
      <c r="M30" s="8">
        <f t="shared" si="1"/>
        <v>0</v>
      </c>
      <c r="N30" s="8">
        <f t="shared" si="2"/>
        <v>0</v>
      </c>
      <c r="O30" s="9">
        <f>(2+(1/3))</f>
        <v>2.3333333333333335</v>
      </c>
      <c r="P30" s="8">
        <f t="shared" si="3"/>
        <v>0</v>
      </c>
      <c r="Q30" s="8">
        <f t="shared" si="4"/>
        <v>0</v>
      </c>
      <c r="R30" s="10">
        <v>0.3</v>
      </c>
      <c r="S30" s="11"/>
      <c r="T30" s="11"/>
      <c r="U30" s="8">
        <f t="shared" si="7"/>
        <v>0</v>
      </c>
      <c r="V30" s="8"/>
      <c r="W30" s="8">
        <f t="shared" si="6"/>
        <v>0</v>
      </c>
      <c r="X30" s="36"/>
    </row>
    <row r="31" spans="2:24" ht="12.75" customHeight="1" x14ac:dyDescent="0.25">
      <c r="B31" s="4">
        <f>'2022'!B31</f>
        <v>43.2</v>
      </c>
      <c r="C31" s="4" t="str">
        <f>'2022'!C31</f>
        <v>Certain Clean Energy/Energy-Efficient Generation Equipment</v>
      </c>
      <c r="D31" s="6" t="s">
        <v>20</v>
      </c>
      <c r="E31" s="39">
        <f>'2022'!W31</f>
        <v>50264.75</v>
      </c>
      <c r="F31" s="7"/>
      <c r="G31" s="7"/>
      <c r="H31" s="7"/>
      <c r="I31" s="7"/>
      <c r="J31" s="7"/>
      <c r="K31" s="7"/>
      <c r="L31" s="8">
        <f t="shared" si="0"/>
        <v>50264.75</v>
      </c>
      <c r="M31" s="8">
        <f t="shared" si="1"/>
        <v>0</v>
      </c>
      <c r="N31" s="8">
        <f t="shared" si="2"/>
        <v>0</v>
      </c>
      <c r="O31" s="9">
        <v>1</v>
      </c>
      <c r="P31" s="8">
        <f t="shared" si="3"/>
        <v>0</v>
      </c>
      <c r="Q31" s="8">
        <f t="shared" si="4"/>
        <v>0</v>
      </c>
      <c r="R31" s="10">
        <v>0.5</v>
      </c>
      <c r="S31" s="11"/>
      <c r="T31" s="11"/>
      <c r="U31" s="8">
        <f t="shared" si="7"/>
        <v>25132.375</v>
      </c>
      <c r="V31" s="8"/>
      <c r="W31" s="8">
        <f t="shared" si="6"/>
        <v>25132.375</v>
      </c>
      <c r="X31" s="36"/>
    </row>
    <row r="32" spans="2:24" ht="12.75" customHeight="1" x14ac:dyDescent="0.25">
      <c r="B32" s="4">
        <f>'2022'!B32</f>
        <v>45</v>
      </c>
      <c r="C32" s="4" t="str">
        <f>'2022'!C32</f>
        <v>Computers &amp; System Software (acq'd post Mar 22/04 and pre Mar 19/07)</v>
      </c>
      <c r="D32" s="6" t="s">
        <v>20</v>
      </c>
      <c r="E32" s="39">
        <f>'2022'!W32</f>
        <v>218.78312499999998</v>
      </c>
      <c r="F32" s="12"/>
      <c r="G32" s="12"/>
      <c r="H32" s="7"/>
      <c r="I32" s="7"/>
      <c r="J32" s="7"/>
      <c r="K32" s="7"/>
      <c r="L32" s="8">
        <f t="shared" si="0"/>
        <v>218.78312499999998</v>
      </c>
      <c r="M32" s="8">
        <f t="shared" si="1"/>
        <v>0</v>
      </c>
      <c r="N32" s="8">
        <f t="shared" si="2"/>
        <v>0</v>
      </c>
      <c r="O32" s="9"/>
      <c r="P32" s="8">
        <f t="shared" si="3"/>
        <v>0</v>
      </c>
      <c r="Q32" s="8">
        <f t="shared" si="4"/>
        <v>0</v>
      </c>
      <c r="R32" s="10">
        <v>0.45</v>
      </c>
      <c r="S32" s="11"/>
      <c r="T32" s="11"/>
      <c r="U32" s="8">
        <f t="shared" si="7"/>
        <v>98.452406249999996</v>
      </c>
      <c r="V32" s="8"/>
      <c r="W32" s="8">
        <f t="shared" si="6"/>
        <v>120.33071874999999</v>
      </c>
      <c r="X32" s="36"/>
    </row>
    <row r="33" spans="2:31" ht="12.75" customHeight="1" x14ac:dyDescent="0.25">
      <c r="B33" s="4">
        <f>'2022'!B33</f>
        <v>46</v>
      </c>
      <c r="C33" s="4" t="str">
        <f>'2022'!C33</f>
        <v>Data Network Infrastructure Equipment (acq'd post Mar 22/04)</v>
      </c>
      <c r="D33" s="6" t="s">
        <v>20</v>
      </c>
      <c r="E33" s="39">
        <f>'2022'!W33</f>
        <v>0</v>
      </c>
      <c r="F33" s="7"/>
      <c r="G33" s="7"/>
      <c r="H33" s="7"/>
      <c r="I33" s="7"/>
      <c r="J33" s="7"/>
      <c r="K33" s="7"/>
      <c r="L33" s="8">
        <f t="shared" si="0"/>
        <v>0</v>
      </c>
      <c r="M33" s="8">
        <f t="shared" si="1"/>
        <v>0</v>
      </c>
      <c r="N33" s="8">
        <f t="shared" si="2"/>
        <v>0</v>
      </c>
      <c r="O33" s="9">
        <v>0.5</v>
      </c>
      <c r="P33" s="8">
        <f t="shared" si="3"/>
        <v>0</v>
      </c>
      <c r="Q33" s="8">
        <f t="shared" si="4"/>
        <v>0</v>
      </c>
      <c r="R33" s="10">
        <v>0.3</v>
      </c>
      <c r="S33" s="11"/>
      <c r="T33" s="11"/>
      <c r="U33" s="8">
        <f t="shared" si="7"/>
        <v>0</v>
      </c>
      <c r="V33" s="8"/>
      <c r="W33" s="8">
        <f t="shared" si="6"/>
        <v>0</v>
      </c>
      <c r="X33" s="36"/>
    </row>
    <row r="34" spans="2:31" x14ac:dyDescent="0.25">
      <c r="B34" s="4">
        <f>'2022'!B34</f>
        <v>47</v>
      </c>
      <c r="C34" s="4" t="str">
        <f>'2022'!C34</f>
        <v>Distribution System (acq'd post Feb 22/05)</v>
      </c>
      <c r="D34" s="6" t="s">
        <v>20</v>
      </c>
      <c r="E34" s="39">
        <f>'2022'!W34</f>
        <v>648573534.54553592</v>
      </c>
      <c r="F34" s="7">
        <v>68886103</v>
      </c>
      <c r="G34" s="7">
        <f>F34</f>
        <v>68886103</v>
      </c>
      <c r="H34" s="7"/>
      <c r="I34" s="7"/>
      <c r="J34" s="7"/>
      <c r="K34" s="7"/>
      <c r="L34" s="8">
        <f t="shared" si="0"/>
        <v>717459637.54553592</v>
      </c>
      <c r="M34" s="8">
        <f t="shared" si="1"/>
        <v>0</v>
      </c>
      <c r="N34" s="8">
        <f t="shared" si="2"/>
        <v>68886103</v>
      </c>
      <c r="O34" s="9">
        <v>0.5</v>
      </c>
      <c r="P34" s="8">
        <f t="shared" si="3"/>
        <v>34443051.5</v>
      </c>
      <c r="Q34" s="8">
        <f t="shared" si="4"/>
        <v>0</v>
      </c>
      <c r="R34" s="10">
        <v>0.08</v>
      </c>
      <c r="S34" s="11"/>
      <c r="T34" s="11"/>
      <c r="U34" s="8">
        <f t="shared" si="7"/>
        <v>60152215.123642877</v>
      </c>
      <c r="V34" s="8"/>
      <c r="W34" s="8">
        <f t="shared" si="6"/>
        <v>657307422.421893</v>
      </c>
      <c r="X34" s="36"/>
    </row>
    <row r="35" spans="2:31" x14ac:dyDescent="0.25">
      <c r="B35" s="4">
        <f>'2022'!B35</f>
        <v>50</v>
      </c>
      <c r="C35" s="4" t="str">
        <f>'2022'!C35</f>
        <v>General Purpose Computer Hardware &amp; Software (acq'd post Mar 18/07)</v>
      </c>
      <c r="D35" s="6" t="s">
        <v>20</v>
      </c>
      <c r="E35" s="39">
        <f>'2022'!W35</f>
        <v>798700.83418749971</v>
      </c>
      <c r="F35" s="7">
        <v>1160674</v>
      </c>
      <c r="G35" s="7">
        <f>F35</f>
        <v>1160674</v>
      </c>
      <c r="H35" s="7"/>
      <c r="I35" s="7"/>
      <c r="J35" s="7"/>
      <c r="K35" s="7"/>
      <c r="L35" s="8">
        <f t="shared" si="0"/>
        <v>1959374.8341874997</v>
      </c>
      <c r="M35" s="8">
        <f t="shared" si="1"/>
        <v>0</v>
      </c>
      <c r="N35" s="8">
        <f t="shared" si="2"/>
        <v>1160674</v>
      </c>
      <c r="O35" s="9">
        <v>0.5</v>
      </c>
      <c r="P35" s="8">
        <f t="shared" si="3"/>
        <v>580337</v>
      </c>
      <c r="Q35" s="8">
        <f t="shared" si="4"/>
        <v>0</v>
      </c>
      <c r="R35" s="10">
        <v>0.55000000000000004</v>
      </c>
      <c r="S35" s="11"/>
      <c r="T35" s="11"/>
      <c r="U35" s="8">
        <f t="shared" si="7"/>
        <v>1396841.508803125</v>
      </c>
      <c r="V35" s="8"/>
      <c r="W35" s="8">
        <f t="shared" si="6"/>
        <v>562533.32538437471</v>
      </c>
      <c r="X35" s="36"/>
    </row>
    <row r="36" spans="2:31" x14ac:dyDescent="0.25">
      <c r="B36" s="4">
        <f>'2022'!B36</f>
        <v>95</v>
      </c>
      <c r="C36" s="4" t="str">
        <f>'2022'!C36</f>
        <v>CWIP</v>
      </c>
      <c r="D36" s="6" t="s">
        <v>20</v>
      </c>
      <c r="E36" s="39">
        <f>'2022'!W36</f>
        <v>0</v>
      </c>
      <c r="F36" s="7"/>
      <c r="G36" s="7"/>
      <c r="H36" s="7"/>
      <c r="I36" s="7"/>
      <c r="J36" s="7"/>
      <c r="K36" s="7"/>
      <c r="L36" s="8">
        <f t="shared" si="0"/>
        <v>0</v>
      </c>
      <c r="M36" s="8">
        <f t="shared" si="1"/>
        <v>0</v>
      </c>
      <c r="N36" s="8">
        <f t="shared" si="2"/>
        <v>0</v>
      </c>
      <c r="O36" s="9">
        <v>0</v>
      </c>
      <c r="P36" s="8">
        <f t="shared" si="3"/>
        <v>0</v>
      </c>
      <c r="Q36" s="8">
        <f t="shared" si="4"/>
        <v>0</v>
      </c>
      <c r="R36" s="10">
        <v>0</v>
      </c>
      <c r="S36" s="11"/>
      <c r="T36" s="11"/>
      <c r="U36" s="8">
        <f t="shared" si="7"/>
        <v>0</v>
      </c>
      <c r="V36" s="8"/>
      <c r="W36" s="8">
        <f t="shared" si="6"/>
        <v>0</v>
      </c>
      <c r="X36" s="36"/>
    </row>
    <row r="37" spans="2:31" x14ac:dyDescent="0.25">
      <c r="B37" s="4">
        <f>'2022'!B37</f>
        <v>8</v>
      </c>
      <c r="C37" s="4" t="str">
        <f>'2022'!C37</f>
        <v>General Office Equipment, Furniture, Fixtures</v>
      </c>
      <c r="D37" s="6" t="s">
        <v>20</v>
      </c>
      <c r="E37" s="39">
        <f>'2022'!W37</f>
        <v>0</v>
      </c>
      <c r="F37" s="7">
        <v>464422</v>
      </c>
      <c r="G37" s="7">
        <f>F37</f>
        <v>464422</v>
      </c>
      <c r="H37" s="7"/>
      <c r="I37" s="7"/>
      <c r="J37" s="7"/>
      <c r="K37" s="7"/>
      <c r="L37" s="8">
        <f t="shared" si="0"/>
        <v>464422</v>
      </c>
      <c r="M37" s="8">
        <f t="shared" si="1"/>
        <v>0</v>
      </c>
      <c r="N37" s="8">
        <f t="shared" si="2"/>
        <v>464422</v>
      </c>
      <c r="O37" s="9"/>
      <c r="P37" s="18">
        <f t="shared" si="3"/>
        <v>0</v>
      </c>
      <c r="Q37" s="8">
        <f t="shared" si="4"/>
        <v>0</v>
      </c>
      <c r="R37" s="19">
        <v>1</v>
      </c>
      <c r="S37" s="11"/>
      <c r="T37" s="11"/>
      <c r="U37" s="15">
        <f t="shared" si="7"/>
        <v>464422</v>
      </c>
      <c r="V37" s="8"/>
      <c r="W37" s="8">
        <f t="shared" si="6"/>
        <v>0</v>
      </c>
    </row>
    <row r="38" spans="2:31" x14ac:dyDescent="0.25">
      <c r="B38" s="4">
        <f>'2022'!B38</f>
        <v>10</v>
      </c>
      <c r="C38" s="4" t="str">
        <f>'2022'!C38</f>
        <v>Motor Vehicles, Fleet</v>
      </c>
      <c r="D38" s="6" t="s">
        <v>20</v>
      </c>
      <c r="E38" s="39">
        <f>'2022'!W38</f>
        <v>0</v>
      </c>
      <c r="F38" s="7">
        <v>1035578</v>
      </c>
      <c r="G38" s="7">
        <f>F38</f>
        <v>1035578</v>
      </c>
      <c r="H38" s="7"/>
      <c r="I38" s="7"/>
      <c r="J38" s="7"/>
      <c r="K38" s="7"/>
      <c r="L38" s="8">
        <f t="shared" si="0"/>
        <v>1035578</v>
      </c>
      <c r="M38" s="8">
        <f t="shared" si="1"/>
        <v>0</v>
      </c>
      <c r="N38" s="8">
        <f t="shared" si="2"/>
        <v>1035578</v>
      </c>
      <c r="O38" s="9"/>
      <c r="P38" s="18">
        <f t="shared" si="3"/>
        <v>0</v>
      </c>
      <c r="Q38" s="8">
        <f t="shared" si="4"/>
        <v>0</v>
      </c>
      <c r="R38" s="19">
        <v>1</v>
      </c>
      <c r="S38" s="11"/>
      <c r="T38" s="11"/>
      <c r="U38" s="15">
        <f t="shared" si="7"/>
        <v>1035578</v>
      </c>
      <c r="V38" s="8"/>
      <c r="W38" s="8">
        <f t="shared" si="6"/>
        <v>0</v>
      </c>
    </row>
    <row r="39" spans="2:31" x14ac:dyDescent="0.25">
      <c r="B39" s="4" t="str">
        <f>'2022'!B39</f>
        <v/>
      </c>
      <c r="C39" s="4" t="str">
        <f>'2022'!C39</f>
        <v/>
      </c>
      <c r="D39" s="6" t="s">
        <v>20</v>
      </c>
      <c r="E39" s="39">
        <f>'2022'!W39</f>
        <v>0</v>
      </c>
      <c r="F39" s="7"/>
      <c r="G39" s="7"/>
      <c r="H39" s="7"/>
      <c r="I39" s="7"/>
      <c r="J39" s="7"/>
      <c r="K39" s="7"/>
      <c r="L39" s="8">
        <f t="shared" si="0"/>
        <v>0</v>
      </c>
      <c r="M39" s="8">
        <f t="shared" si="1"/>
        <v>0</v>
      </c>
      <c r="N39" s="8">
        <f t="shared" si="2"/>
        <v>0</v>
      </c>
      <c r="O39" s="9"/>
      <c r="P39" s="18">
        <f t="shared" si="3"/>
        <v>0</v>
      </c>
      <c r="Q39" s="8">
        <f t="shared" si="4"/>
        <v>0</v>
      </c>
      <c r="R39" s="19"/>
      <c r="S39" s="11"/>
      <c r="T39" s="11"/>
      <c r="U39" s="15"/>
      <c r="V39" s="8"/>
      <c r="W39" s="8">
        <f t="shared" si="6"/>
        <v>0</v>
      </c>
    </row>
    <row r="40" spans="2:31" x14ac:dyDescent="0.25">
      <c r="B40" s="4" t="str">
        <f>'2022'!B40</f>
        <v/>
      </c>
      <c r="C40" s="4" t="str">
        <f>'2022'!C40</f>
        <v/>
      </c>
      <c r="D40" s="6" t="s">
        <v>20</v>
      </c>
      <c r="E40" s="39">
        <f>'2022'!W40</f>
        <v>0</v>
      </c>
      <c r="F40" s="7"/>
      <c r="G40" s="7"/>
      <c r="H40" s="7"/>
      <c r="I40" s="7"/>
      <c r="J40" s="7"/>
      <c r="K40" s="7"/>
      <c r="L40" s="8">
        <f t="shared" si="0"/>
        <v>0</v>
      </c>
      <c r="M40" s="8">
        <f t="shared" si="1"/>
        <v>0</v>
      </c>
      <c r="N40" s="8">
        <f t="shared" si="2"/>
        <v>0</v>
      </c>
      <c r="O40" s="9"/>
      <c r="P40" s="18">
        <f t="shared" si="3"/>
        <v>0</v>
      </c>
      <c r="Q40" s="8">
        <f t="shared" si="4"/>
        <v>0</v>
      </c>
      <c r="R40" s="19"/>
      <c r="S40" s="11"/>
      <c r="T40" s="11"/>
      <c r="U40" s="15"/>
      <c r="V40" s="8"/>
      <c r="W40" s="8">
        <f t="shared" si="6"/>
        <v>0</v>
      </c>
    </row>
    <row r="41" spans="2:31" x14ac:dyDescent="0.25">
      <c r="B41" s="4" t="str">
        <f>'2022'!B41</f>
        <v/>
      </c>
      <c r="C41" s="4" t="str">
        <f>'2022'!C41</f>
        <v/>
      </c>
      <c r="D41" s="6" t="s">
        <v>20</v>
      </c>
      <c r="E41" s="39">
        <f>'2022'!W41</f>
        <v>0</v>
      </c>
      <c r="F41" s="7"/>
      <c r="G41" s="7"/>
      <c r="H41" s="7"/>
      <c r="I41" s="7"/>
      <c r="J41" s="7"/>
      <c r="K41" s="7"/>
      <c r="L41" s="8">
        <f t="shared" si="0"/>
        <v>0</v>
      </c>
      <c r="M41" s="8">
        <f t="shared" si="1"/>
        <v>0</v>
      </c>
      <c r="N41" s="8">
        <f t="shared" si="2"/>
        <v>0</v>
      </c>
      <c r="O41" s="9"/>
      <c r="P41" s="18">
        <f t="shared" si="3"/>
        <v>0</v>
      </c>
      <c r="Q41" s="8">
        <f t="shared" si="4"/>
        <v>0</v>
      </c>
      <c r="R41" s="19"/>
      <c r="S41" s="11"/>
      <c r="T41" s="11"/>
      <c r="U41" s="15"/>
      <c r="V41" s="8"/>
      <c r="W41" s="8">
        <f t="shared" si="6"/>
        <v>0</v>
      </c>
    </row>
    <row r="42" spans="2:31" x14ac:dyDescent="0.25">
      <c r="B42" s="4" t="str">
        <f>'2022'!B42</f>
        <v/>
      </c>
      <c r="C42" s="4" t="str">
        <f>'2022'!C42</f>
        <v/>
      </c>
      <c r="D42" s="6" t="s">
        <v>20</v>
      </c>
      <c r="E42" s="39">
        <f>'2022'!W42</f>
        <v>0</v>
      </c>
      <c r="F42" s="7"/>
      <c r="G42" s="7"/>
      <c r="H42" s="7"/>
      <c r="I42" s="7"/>
      <c r="J42" s="7"/>
      <c r="K42" s="7"/>
      <c r="L42" s="8">
        <f t="shared" si="0"/>
        <v>0</v>
      </c>
      <c r="M42" s="8">
        <f t="shared" si="1"/>
        <v>0</v>
      </c>
      <c r="N42" s="8">
        <f t="shared" si="2"/>
        <v>0</v>
      </c>
      <c r="O42" s="9"/>
      <c r="P42" s="18">
        <f t="shared" si="3"/>
        <v>0</v>
      </c>
      <c r="Q42" s="8">
        <f t="shared" si="4"/>
        <v>0</v>
      </c>
      <c r="R42" s="19"/>
      <c r="S42" s="11"/>
      <c r="T42" s="11"/>
      <c r="U42" s="15"/>
      <c r="V42" s="8"/>
      <c r="W42" s="8">
        <f t="shared" si="6"/>
        <v>0</v>
      </c>
    </row>
    <row r="43" spans="2:31" x14ac:dyDescent="0.25">
      <c r="B43" s="4" t="str">
        <f>'2022'!B43</f>
        <v/>
      </c>
      <c r="C43" s="4" t="str">
        <f>'2022'!C43</f>
        <v/>
      </c>
      <c r="D43" s="6" t="s">
        <v>20</v>
      </c>
      <c r="E43" s="39">
        <f>'2022'!W43</f>
        <v>0</v>
      </c>
      <c r="F43" s="7"/>
      <c r="G43" s="7"/>
      <c r="H43" s="7"/>
      <c r="I43" s="7"/>
      <c r="J43" s="7"/>
      <c r="K43" s="7"/>
      <c r="L43" s="8">
        <f t="shared" si="0"/>
        <v>0</v>
      </c>
      <c r="M43" s="8">
        <f t="shared" si="1"/>
        <v>0</v>
      </c>
      <c r="N43" s="8">
        <f t="shared" si="2"/>
        <v>0</v>
      </c>
      <c r="O43" s="9"/>
      <c r="P43" s="18">
        <f t="shared" si="3"/>
        <v>0</v>
      </c>
      <c r="Q43" s="8">
        <f t="shared" si="4"/>
        <v>0</v>
      </c>
      <c r="R43" s="19"/>
      <c r="S43" s="11"/>
      <c r="T43" s="11"/>
      <c r="U43" s="15"/>
      <c r="V43" s="8"/>
      <c r="W43" s="8">
        <f t="shared" si="6"/>
        <v>0</v>
      </c>
    </row>
    <row r="44" spans="2:31" ht="15.75" thickBot="1" x14ac:dyDescent="0.3">
      <c r="B44" s="4" t="str">
        <f>'2022'!B44</f>
        <v/>
      </c>
      <c r="C44" s="4" t="str">
        <f>'2022'!C44</f>
        <v/>
      </c>
      <c r="D44" s="6" t="s">
        <v>20</v>
      </c>
      <c r="E44" s="39">
        <f>'2022'!W44</f>
        <v>0</v>
      </c>
      <c r="F44" s="7"/>
      <c r="G44" s="7"/>
      <c r="H44" s="7"/>
      <c r="I44" s="7"/>
      <c r="J44" s="7"/>
      <c r="K44" s="7"/>
      <c r="L44" s="8">
        <f>IFERROR(E44+F44+H44-K44,"")</f>
        <v>0</v>
      </c>
      <c r="M44" s="8">
        <f t="shared" si="1"/>
        <v>0</v>
      </c>
      <c r="N44" s="8">
        <f t="shared" si="2"/>
        <v>0</v>
      </c>
      <c r="O44" s="9"/>
      <c r="P44" s="18">
        <f t="shared" si="3"/>
        <v>0</v>
      </c>
      <c r="Q44" s="8">
        <f t="shared" si="4"/>
        <v>0</v>
      </c>
      <c r="R44" s="19"/>
      <c r="S44" s="11"/>
      <c r="T44" s="11"/>
      <c r="U44" s="15"/>
      <c r="V44" s="8"/>
      <c r="W44" s="8">
        <f t="shared" si="6"/>
        <v>0</v>
      </c>
    </row>
    <row r="45" spans="2:31" ht="15.75" thickBot="1" x14ac:dyDescent="0.3">
      <c r="B45" s="20"/>
      <c r="C45" s="21" t="s">
        <v>24</v>
      </c>
      <c r="D45" s="22"/>
      <c r="E45" s="23">
        <f>SUM(E12:E44)</f>
        <v>988624967.99394989</v>
      </c>
      <c r="F45" s="23">
        <f>SUM(F12:F44)</f>
        <v>76459551</v>
      </c>
      <c r="G45" s="23">
        <f>SUM(G12:G44)</f>
        <v>76459551</v>
      </c>
      <c r="H45" s="23">
        <f>SUM(H12:H44)</f>
        <v>0</v>
      </c>
      <c r="I45" s="23">
        <f t="shared" ref="I45:J45" si="8">SUM(I12:I44)</f>
        <v>0</v>
      </c>
      <c r="J45" s="23">
        <f t="shared" si="8"/>
        <v>0</v>
      </c>
      <c r="K45" s="23">
        <f>SUM(K12:K44)</f>
        <v>0</v>
      </c>
      <c r="L45" s="23">
        <f t="shared" ref="L45:N45" si="9">SUM(L12:L44)</f>
        <v>1065084518.9939499</v>
      </c>
      <c r="M45" s="23">
        <f t="shared" si="9"/>
        <v>0</v>
      </c>
      <c r="N45" s="23">
        <f t="shared" si="9"/>
        <v>76459551</v>
      </c>
      <c r="O45" s="23"/>
      <c r="P45" s="23">
        <f t="shared" ref="P45:Q45" si="10">SUM(P12:P44)</f>
        <v>36646059</v>
      </c>
      <c r="Q45" s="23">
        <f t="shared" si="10"/>
        <v>0</v>
      </c>
      <c r="R45" s="24"/>
      <c r="S45" s="25">
        <f>SUM(S12:S44)</f>
        <v>0</v>
      </c>
      <c r="T45" s="25">
        <f>SUM(T12:T44)</f>
        <v>0</v>
      </c>
      <c r="U45" s="25">
        <f>SUM(U12:U44)</f>
        <v>85730637.171351507</v>
      </c>
      <c r="V45" s="26" t="s">
        <v>25</v>
      </c>
      <c r="W45" s="27">
        <f>SUM(W12:W44)</f>
        <v>979353881.82259846</v>
      </c>
    </row>
    <row r="46" spans="2:31" x14ac:dyDescent="0.25">
      <c r="D46" s="32"/>
    </row>
    <row r="47" spans="2:31" x14ac:dyDescent="0.25">
      <c r="B47" s="51" t="s">
        <v>32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  <row r="48" spans="2:31" x14ac:dyDescent="0.25">
      <c r="B48" s="48" t="s">
        <v>33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</row>
  </sheetData>
  <mergeCells count="6">
    <mergeCell ref="B48:AE48"/>
    <mergeCell ref="B1:E1"/>
    <mergeCell ref="B2:Q2"/>
    <mergeCell ref="B3:Q3"/>
    <mergeCell ref="B4:Q4"/>
    <mergeCell ref="B47:AE47"/>
  </mergeCells>
  <conditionalFormatting sqref="F13:K13 F17:K25 F28:G31 F33:K44 B12:K12 B13:C44 E13:E44">
    <cfRule type="expression" dxfId="56" priority="18" stopIfTrue="1">
      <formula>LEN(B12)&gt;0</formula>
    </cfRule>
  </conditionalFormatting>
  <conditionalFormatting sqref="F16:K16">
    <cfRule type="expression" dxfId="55" priority="17" stopIfTrue="1">
      <formula>LEN(F16)&gt;0</formula>
    </cfRule>
  </conditionalFormatting>
  <conditionalFormatting sqref="F27">
    <cfRule type="expression" dxfId="54" priority="14" stopIfTrue="1">
      <formula>LEN(F27)&gt;0</formula>
    </cfRule>
  </conditionalFormatting>
  <conditionalFormatting sqref="F14:F15">
    <cfRule type="expression" dxfId="53" priority="12" stopIfTrue="1">
      <formula>LEN(F14)&gt;0</formula>
    </cfRule>
  </conditionalFormatting>
  <conditionalFormatting sqref="G14:G15">
    <cfRule type="expression" dxfId="52" priority="11" stopIfTrue="1">
      <formula>LEN(G14)&gt;0</formula>
    </cfRule>
  </conditionalFormatting>
  <conditionalFormatting sqref="F26:G26">
    <cfRule type="expression" dxfId="51" priority="10" stopIfTrue="1">
      <formula>LEN(F26)&gt;0</formula>
    </cfRule>
  </conditionalFormatting>
  <conditionalFormatting sqref="F32:G32">
    <cfRule type="expression" dxfId="50" priority="9" stopIfTrue="1">
      <formula>LEN(F32)&gt;0</formula>
    </cfRule>
  </conditionalFormatting>
  <conditionalFormatting sqref="H14:K15">
    <cfRule type="expression" dxfId="49" priority="8" stopIfTrue="1">
      <formula>LEN(H14)&gt;0</formula>
    </cfRule>
  </conditionalFormatting>
  <conditionalFormatting sqref="H26:K32">
    <cfRule type="expression" dxfId="48" priority="7" stopIfTrue="1">
      <formula>LEN(H26)&gt;0</formula>
    </cfRule>
  </conditionalFormatting>
  <conditionalFormatting sqref="O37:O44">
    <cfRule type="expression" dxfId="47" priority="6" stopIfTrue="1">
      <formula>ISBLANK(O37)</formula>
    </cfRule>
  </conditionalFormatting>
  <conditionalFormatting sqref="R26:R27 T37:T44 R36:R44">
    <cfRule type="expression" dxfId="46" priority="5" stopIfTrue="1">
      <formula>ISBLANK(R26)</formula>
    </cfRule>
  </conditionalFormatting>
  <conditionalFormatting sqref="P37:P44">
    <cfRule type="expression" dxfId="45" priority="4" stopIfTrue="1">
      <formula>ISBLANK(P37)</formula>
    </cfRule>
  </conditionalFormatting>
  <conditionalFormatting sqref="D13:D44">
    <cfRule type="expression" dxfId="44" priority="3" stopIfTrue="1">
      <formula>LEN(D13)&gt;0</formula>
    </cfRule>
  </conditionalFormatting>
  <conditionalFormatting sqref="S37:S44">
    <cfRule type="expression" dxfId="43" priority="2" stopIfTrue="1">
      <formula>ISBLANK(S37)</formula>
    </cfRule>
  </conditionalFormatting>
  <conditionalFormatting sqref="G27">
    <cfRule type="expression" dxfId="42" priority="1" stopIfTrue="1">
      <formula>LEN(G27)&gt;0</formula>
    </cfRule>
  </conditionalFormatting>
  <hyperlinks>
    <hyperlink ref="D12" location="'B8 Sch 8 CCA Bridge'!A1" display="B8" xr:uid="{00000000-0004-0000-0200-000000000000}"/>
    <hyperlink ref="V45" location="'T1 Sch 1 Taxable Income Test'!A1" display="T1" xr:uid="{00000000-0004-0000-0200-000001000000}"/>
    <hyperlink ref="B48" r:id="rId1" xr:uid="{00000000-0004-0000-0200-000002000000}"/>
    <hyperlink ref="D13:D44" location="'B8 Sch 8 CCA Bridge'!A1" display="B8" xr:uid="{00000000-0004-0000-0200-000003000000}"/>
  </hyperlinks>
  <pageMargins left="0.7" right="0.7" top="0.75" bottom="0.75" header="0.3" footer="0.3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2"/>
  <sheetViews>
    <sheetView topLeftCell="L16" workbookViewId="0">
      <selection activeCell="V39" sqref="V39"/>
    </sheetView>
  </sheetViews>
  <sheetFormatPr defaultRowHeight="15" x14ac:dyDescent="0.25"/>
  <cols>
    <col min="2" max="2" width="70.7109375" customWidth="1"/>
    <col min="3" max="20" width="15.7109375" customWidth="1"/>
    <col min="21" max="21" width="3.42578125" customWidth="1"/>
    <col min="22" max="22" width="15.7109375" customWidth="1"/>
  </cols>
  <sheetData>
    <row r="1" spans="1:22" ht="18.75" x14ac:dyDescent="0.3">
      <c r="A1" s="46" t="s">
        <v>65</v>
      </c>
    </row>
    <row r="2" spans="1:22" ht="18.75" x14ac:dyDescent="0.3">
      <c r="A2" s="47" t="s">
        <v>67</v>
      </c>
    </row>
    <row r="3" spans="1:22" ht="18.75" x14ac:dyDescent="0.3">
      <c r="A3" s="42"/>
    </row>
    <row r="5" spans="1:22" ht="174.95" customHeight="1" x14ac:dyDescent="0.25">
      <c r="A5" s="1" t="s">
        <v>0</v>
      </c>
      <c r="B5" s="2" t="s">
        <v>1</v>
      </c>
      <c r="C5" s="3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64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/>
      <c r="V5" s="1" t="s">
        <v>19</v>
      </c>
    </row>
    <row r="6" spans="1:22" x14ac:dyDescent="0.25">
      <c r="A6" s="4">
        <v>1</v>
      </c>
      <c r="B6" s="5" t="s">
        <v>63</v>
      </c>
      <c r="C6" s="6" t="s">
        <v>20</v>
      </c>
      <c r="D6" s="41">
        <f>'2023'!W12</f>
        <v>128917465.42288896</v>
      </c>
      <c r="E6" s="7"/>
      <c r="F6" s="7"/>
      <c r="G6" s="7"/>
      <c r="H6" s="7"/>
      <c r="I6" s="7"/>
      <c r="J6" s="7"/>
      <c r="K6" s="8">
        <f>IFERROR(D6+E6+G6-J6,0)</f>
        <v>128917465.42288896</v>
      </c>
      <c r="L6" s="8">
        <f t="shared" ref="L6:L38" si="0">IF((J6+H6-E6+F6-I6)&lt;0,0,(J6+H6-E6+F6-I6))</f>
        <v>0</v>
      </c>
      <c r="M6" s="8">
        <f t="shared" ref="M6:M38" si="1">IF((F6-L6)&lt;0,0,(F6-L6))</f>
        <v>0</v>
      </c>
      <c r="N6" s="9">
        <v>0</v>
      </c>
      <c r="O6" s="8">
        <f t="shared" ref="O6:O38" si="2">M6*N6</f>
        <v>0</v>
      </c>
      <c r="P6" s="8">
        <f t="shared" ref="P6:P38" si="3">IF((0.5*(E6-F6-H6+I6-J6))&lt;0,0,(0.5*(E6-F6-H6+I6-J6)))</f>
        <v>0</v>
      </c>
      <c r="Q6" s="10">
        <v>0.04</v>
      </c>
      <c r="R6" s="11"/>
      <c r="S6" s="11"/>
      <c r="T6" s="8">
        <f t="shared" ref="T6:T14" si="4">IF(OR(K6&lt;0,S6&gt;0),0,(K6+O6-P6)*Q6)</f>
        <v>5156698.6169155585</v>
      </c>
      <c r="U6" s="8"/>
      <c r="V6" s="8">
        <f t="shared" ref="V6:V38" si="5">IF(K6&lt;0,0,K6-S6-T6)</f>
        <v>123760766.80597341</v>
      </c>
    </row>
    <row r="7" spans="1:22" x14ac:dyDescent="0.25">
      <c r="A7" s="4" t="s">
        <v>62</v>
      </c>
      <c r="B7" s="5" t="s">
        <v>61</v>
      </c>
      <c r="C7" s="6" t="s">
        <v>20</v>
      </c>
      <c r="D7" s="41">
        <f>'2023'!W13</f>
        <v>75163784.838877439</v>
      </c>
      <c r="E7" s="7">
        <v>1283620</v>
      </c>
      <c r="F7" s="7">
        <v>1283620</v>
      </c>
      <c r="G7" s="7"/>
      <c r="H7" s="7"/>
      <c r="I7" s="7"/>
      <c r="J7" s="7"/>
      <c r="K7" s="8">
        <f t="shared" ref="K7:K38" si="6">IFERROR(D7+E7+G7-J7,"")</f>
        <v>76447404.838877439</v>
      </c>
      <c r="L7" s="8">
        <f t="shared" si="0"/>
        <v>0</v>
      </c>
      <c r="M7" s="8">
        <f t="shared" si="1"/>
        <v>1283620</v>
      </c>
      <c r="N7" s="9">
        <v>0</v>
      </c>
      <c r="O7" s="8">
        <f t="shared" si="2"/>
        <v>0</v>
      </c>
      <c r="P7" s="8">
        <f t="shared" si="3"/>
        <v>0</v>
      </c>
      <c r="Q7" s="10">
        <v>0.06</v>
      </c>
      <c r="R7" s="11"/>
      <c r="S7" s="11"/>
      <c r="T7" s="8">
        <f t="shared" si="4"/>
        <v>4586844.2903326461</v>
      </c>
      <c r="U7" s="8"/>
      <c r="V7" s="8">
        <f t="shared" si="5"/>
        <v>71860560.548544794</v>
      </c>
    </row>
    <row r="8" spans="1:22" x14ac:dyDescent="0.25">
      <c r="A8" s="4">
        <v>2</v>
      </c>
      <c r="B8" s="5" t="s">
        <v>60</v>
      </c>
      <c r="C8" s="6" t="s">
        <v>20</v>
      </c>
      <c r="D8" s="41">
        <f>'2023'!W14</f>
        <v>36385516.26426705</v>
      </c>
      <c r="E8" s="12"/>
      <c r="F8" s="12"/>
      <c r="G8" s="7"/>
      <c r="H8" s="7"/>
      <c r="I8" s="7"/>
      <c r="J8" s="7"/>
      <c r="K8" s="8">
        <f t="shared" si="6"/>
        <v>36385516.26426705</v>
      </c>
      <c r="L8" s="8">
        <f t="shared" si="0"/>
        <v>0</v>
      </c>
      <c r="M8" s="8">
        <f t="shared" si="1"/>
        <v>0</v>
      </c>
      <c r="N8" s="9">
        <v>0</v>
      </c>
      <c r="O8" s="8">
        <f t="shared" si="2"/>
        <v>0</v>
      </c>
      <c r="P8" s="8">
        <f t="shared" si="3"/>
        <v>0</v>
      </c>
      <c r="Q8" s="10">
        <v>0.06</v>
      </c>
      <c r="R8" s="11"/>
      <c r="S8" s="11"/>
      <c r="T8" s="8">
        <f t="shared" si="4"/>
        <v>2183130.9758560229</v>
      </c>
      <c r="U8" s="8"/>
      <c r="V8" s="8">
        <f t="shared" si="5"/>
        <v>34202385.288411029</v>
      </c>
    </row>
    <row r="9" spans="1:22" x14ac:dyDescent="0.25">
      <c r="A9" s="4">
        <v>3</v>
      </c>
      <c r="B9" s="5" t="s">
        <v>59</v>
      </c>
      <c r="C9" s="6" t="s">
        <v>20</v>
      </c>
      <c r="D9" s="41">
        <f>'2023'!W15</f>
        <v>4335933.6116812499</v>
      </c>
      <c r="E9" s="12"/>
      <c r="F9" s="12"/>
      <c r="G9" s="7"/>
      <c r="H9" s="7"/>
      <c r="I9" s="7"/>
      <c r="J9" s="7"/>
      <c r="K9" s="8">
        <f t="shared" si="6"/>
        <v>4335933.6116812499</v>
      </c>
      <c r="L9" s="8">
        <f t="shared" si="0"/>
        <v>0</v>
      </c>
      <c r="M9" s="8">
        <f t="shared" si="1"/>
        <v>0</v>
      </c>
      <c r="N9" s="9">
        <v>0</v>
      </c>
      <c r="O9" s="8">
        <f t="shared" si="2"/>
        <v>0</v>
      </c>
      <c r="P9" s="8">
        <f t="shared" si="3"/>
        <v>0</v>
      </c>
      <c r="Q9" s="10">
        <v>0.05</v>
      </c>
      <c r="R9" s="11"/>
      <c r="S9" s="11"/>
      <c r="T9" s="8">
        <f t="shared" si="4"/>
        <v>216796.6805840625</v>
      </c>
      <c r="U9" s="8"/>
      <c r="V9" s="8">
        <f t="shared" si="5"/>
        <v>4119136.9310971876</v>
      </c>
    </row>
    <row r="10" spans="1:22" x14ac:dyDescent="0.25">
      <c r="A10" s="4">
        <v>6</v>
      </c>
      <c r="B10" s="5" t="s">
        <v>58</v>
      </c>
      <c r="C10" s="6" t="s">
        <v>20</v>
      </c>
      <c r="D10" s="41">
        <f>'2023'!W16</f>
        <v>0</v>
      </c>
      <c r="E10" s="7"/>
      <c r="F10" s="7"/>
      <c r="G10" s="7"/>
      <c r="H10" s="7"/>
      <c r="I10" s="7"/>
      <c r="J10" s="7"/>
      <c r="K10" s="8">
        <f t="shared" si="6"/>
        <v>0</v>
      </c>
      <c r="L10" s="8">
        <f t="shared" si="0"/>
        <v>0</v>
      </c>
      <c r="M10" s="8">
        <f t="shared" si="1"/>
        <v>0</v>
      </c>
      <c r="N10" s="9">
        <v>0</v>
      </c>
      <c r="O10" s="8">
        <f t="shared" si="2"/>
        <v>0</v>
      </c>
      <c r="P10" s="8">
        <f t="shared" si="3"/>
        <v>0</v>
      </c>
      <c r="Q10" s="10">
        <v>0.1</v>
      </c>
      <c r="R10" s="11"/>
      <c r="S10" s="11"/>
      <c r="T10" s="8">
        <f t="shared" si="4"/>
        <v>0</v>
      </c>
      <c r="U10" s="8"/>
      <c r="V10" s="8">
        <f t="shared" si="5"/>
        <v>0</v>
      </c>
    </row>
    <row r="11" spans="1:22" x14ac:dyDescent="0.25">
      <c r="A11" s="4">
        <v>8</v>
      </c>
      <c r="B11" s="5" t="s">
        <v>57</v>
      </c>
      <c r="C11" s="6" t="s">
        <v>20</v>
      </c>
      <c r="D11" s="41">
        <f>'2023'!W17</f>
        <v>8519955.2583999988</v>
      </c>
      <c r="E11" s="7">
        <v>1279222</v>
      </c>
      <c r="F11" s="7">
        <v>1279222</v>
      </c>
      <c r="G11" s="7"/>
      <c r="H11" s="7"/>
      <c r="I11" s="7"/>
      <c r="J11" s="7"/>
      <c r="K11" s="8">
        <f t="shared" si="6"/>
        <v>9799177.2583999988</v>
      </c>
      <c r="L11" s="8">
        <f t="shared" si="0"/>
        <v>0</v>
      </c>
      <c r="M11" s="8">
        <f t="shared" si="1"/>
        <v>1279222</v>
      </c>
      <c r="N11" s="9">
        <v>0</v>
      </c>
      <c r="O11" s="8">
        <f t="shared" si="2"/>
        <v>0</v>
      </c>
      <c r="P11" s="8">
        <f t="shared" si="3"/>
        <v>0</v>
      </c>
      <c r="Q11" s="10">
        <v>0.2</v>
      </c>
      <c r="R11" s="11"/>
      <c r="S11" s="11"/>
      <c r="T11" s="8">
        <f t="shared" si="4"/>
        <v>1959835.4516799999</v>
      </c>
      <c r="U11" s="8"/>
      <c r="V11" s="8">
        <f t="shared" si="5"/>
        <v>7839341.8067199988</v>
      </c>
    </row>
    <row r="12" spans="1:22" x14ac:dyDescent="0.25">
      <c r="A12" s="4">
        <v>10</v>
      </c>
      <c r="B12" s="5" t="s">
        <v>56</v>
      </c>
      <c r="C12" s="6" t="s">
        <v>20</v>
      </c>
      <c r="D12" s="41">
        <f>'2023'!W18</f>
        <v>4842882.4767000005</v>
      </c>
      <c r="E12" s="7">
        <v>1844412</v>
      </c>
      <c r="F12" s="7">
        <v>1844412</v>
      </c>
      <c r="G12" s="7"/>
      <c r="H12" s="7"/>
      <c r="I12" s="7"/>
      <c r="J12" s="7"/>
      <c r="K12" s="8">
        <f t="shared" si="6"/>
        <v>6687294.4767000005</v>
      </c>
      <c r="L12" s="8">
        <f t="shared" si="0"/>
        <v>0</v>
      </c>
      <c r="M12" s="8">
        <f t="shared" si="1"/>
        <v>1844412</v>
      </c>
      <c r="N12" s="9">
        <v>0</v>
      </c>
      <c r="O12" s="8">
        <f t="shared" si="2"/>
        <v>0</v>
      </c>
      <c r="P12" s="8">
        <f t="shared" si="3"/>
        <v>0</v>
      </c>
      <c r="Q12" s="10">
        <v>0.3</v>
      </c>
      <c r="R12" s="11"/>
      <c r="S12" s="11"/>
      <c r="T12" s="8">
        <f t="shared" si="4"/>
        <v>2006188.34301</v>
      </c>
      <c r="U12" s="8"/>
      <c r="V12" s="8">
        <f t="shared" si="5"/>
        <v>4681106.1336900005</v>
      </c>
    </row>
    <row r="13" spans="1:22" x14ac:dyDescent="0.25">
      <c r="A13" s="4">
        <v>10.1</v>
      </c>
      <c r="B13" s="5" t="s">
        <v>55</v>
      </c>
      <c r="C13" s="6" t="s">
        <v>20</v>
      </c>
      <c r="D13" s="41">
        <f>'2023'!W19</f>
        <v>0</v>
      </c>
      <c r="E13" s="7"/>
      <c r="F13" s="7"/>
      <c r="G13" s="7"/>
      <c r="H13" s="7"/>
      <c r="I13" s="7"/>
      <c r="J13" s="7"/>
      <c r="K13" s="8">
        <f t="shared" si="6"/>
        <v>0</v>
      </c>
      <c r="L13" s="8">
        <f t="shared" si="0"/>
        <v>0</v>
      </c>
      <c r="M13" s="8">
        <f t="shared" si="1"/>
        <v>0</v>
      </c>
      <c r="N13" s="9">
        <v>0</v>
      </c>
      <c r="O13" s="8">
        <f t="shared" si="2"/>
        <v>0</v>
      </c>
      <c r="P13" s="8">
        <f t="shared" si="3"/>
        <v>0</v>
      </c>
      <c r="Q13" s="10">
        <v>0.3</v>
      </c>
      <c r="R13" s="11"/>
      <c r="S13" s="11"/>
      <c r="T13" s="8">
        <f t="shared" si="4"/>
        <v>0</v>
      </c>
      <c r="U13" s="8"/>
      <c r="V13" s="8">
        <f t="shared" si="5"/>
        <v>0</v>
      </c>
    </row>
    <row r="14" spans="1:22" x14ac:dyDescent="0.25">
      <c r="A14" s="4">
        <v>12</v>
      </c>
      <c r="B14" s="5" t="s">
        <v>54</v>
      </c>
      <c r="C14" s="6" t="s">
        <v>20</v>
      </c>
      <c r="D14" s="41">
        <f>'2023'!W20</f>
        <v>0</v>
      </c>
      <c r="E14" s="7">
        <v>0</v>
      </c>
      <c r="F14" s="7">
        <v>0</v>
      </c>
      <c r="G14" s="7"/>
      <c r="H14" s="7"/>
      <c r="I14" s="7"/>
      <c r="J14" s="7"/>
      <c r="K14" s="8">
        <f t="shared" si="6"/>
        <v>0</v>
      </c>
      <c r="L14" s="8">
        <f t="shared" si="0"/>
        <v>0</v>
      </c>
      <c r="M14" s="8">
        <f t="shared" si="1"/>
        <v>0</v>
      </c>
      <c r="N14" s="9">
        <v>0</v>
      </c>
      <c r="O14" s="8">
        <f t="shared" si="2"/>
        <v>0</v>
      </c>
      <c r="P14" s="8">
        <f t="shared" si="3"/>
        <v>0</v>
      </c>
      <c r="Q14" s="10">
        <v>1</v>
      </c>
      <c r="R14" s="11"/>
      <c r="S14" s="11"/>
      <c r="T14" s="8">
        <f t="shared" si="4"/>
        <v>0</v>
      </c>
      <c r="U14" s="8"/>
      <c r="V14" s="8">
        <f t="shared" si="5"/>
        <v>0</v>
      </c>
    </row>
    <row r="15" spans="1:22" x14ac:dyDescent="0.25">
      <c r="A15" s="13" t="s">
        <v>53</v>
      </c>
      <c r="B15" s="5" t="s">
        <v>52</v>
      </c>
      <c r="C15" s="6" t="s">
        <v>20</v>
      </c>
      <c r="D15" s="41">
        <f>'2023'!W21</f>
        <v>0</v>
      </c>
      <c r="E15" s="7"/>
      <c r="F15" s="7"/>
      <c r="G15" s="7"/>
      <c r="H15" s="7"/>
      <c r="I15" s="7"/>
      <c r="J15" s="7"/>
      <c r="K15" s="8">
        <f t="shared" si="6"/>
        <v>0</v>
      </c>
      <c r="L15" s="8">
        <f t="shared" si="0"/>
        <v>0</v>
      </c>
      <c r="M15" s="8">
        <f t="shared" si="1"/>
        <v>0</v>
      </c>
      <c r="N15" s="9">
        <v>0</v>
      </c>
      <c r="O15" s="8">
        <f t="shared" si="2"/>
        <v>0</v>
      </c>
      <c r="P15" s="8">
        <f t="shared" si="3"/>
        <v>0</v>
      </c>
      <c r="Q15" s="14" t="s">
        <v>21</v>
      </c>
      <c r="R15" s="11"/>
      <c r="S15" s="11"/>
      <c r="T15" s="15"/>
      <c r="U15" s="8"/>
      <c r="V15" s="8">
        <f t="shared" si="5"/>
        <v>0</v>
      </c>
    </row>
    <row r="16" spans="1:22" x14ac:dyDescent="0.25">
      <c r="A16" s="13" t="s">
        <v>51</v>
      </c>
      <c r="B16" s="5" t="s">
        <v>50</v>
      </c>
      <c r="C16" s="6" t="s">
        <v>20</v>
      </c>
      <c r="D16" s="41">
        <f>'2023'!W22</f>
        <v>0</v>
      </c>
      <c r="E16" s="7"/>
      <c r="F16" s="7"/>
      <c r="G16" s="7"/>
      <c r="H16" s="7"/>
      <c r="I16" s="7"/>
      <c r="J16" s="7"/>
      <c r="K16" s="8">
        <f t="shared" si="6"/>
        <v>0</v>
      </c>
      <c r="L16" s="8">
        <f t="shared" si="0"/>
        <v>0</v>
      </c>
      <c r="M16" s="8">
        <f t="shared" si="1"/>
        <v>0</v>
      </c>
      <c r="N16" s="9">
        <v>0</v>
      </c>
      <c r="O16" s="8">
        <f t="shared" si="2"/>
        <v>0</v>
      </c>
      <c r="P16" s="8">
        <f t="shared" si="3"/>
        <v>0</v>
      </c>
      <c r="Q16" s="14" t="s">
        <v>21</v>
      </c>
      <c r="R16" s="11"/>
      <c r="S16" s="11"/>
      <c r="T16" s="15"/>
      <c r="U16" s="8"/>
      <c r="V16" s="8">
        <f t="shared" si="5"/>
        <v>0</v>
      </c>
    </row>
    <row r="17" spans="1:22" x14ac:dyDescent="0.25">
      <c r="A17" s="13" t="s">
        <v>49</v>
      </c>
      <c r="B17" s="5" t="s">
        <v>48</v>
      </c>
      <c r="C17" s="6" t="s">
        <v>20</v>
      </c>
      <c r="D17" s="41">
        <f>'2023'!W23</f>
        <v>0</v>
      </c>
      <c r="E17" s="7"/>
      <c r="F17" s="7"/>
      <c r="G17" s="7"/>
      <c r="H17" s="7"/>
      <c r="I17" s="7"/>
      <c r="J17" s="7"/>
      <c r="K17" s="8">
        <f t="shared" si="6"/>
        <v>0</v>
      </c>
      <c r="L17" s="8">
        <f t="shared" si="0"/>
        <v>0</v>
      </c>
      <c r="M17" s="8">
        <f t="shared" si="1"/>
        <v>0</v>
      </c>
      <c r="N17" s="9">
        <v>0</v>
      </c>
      <c r="O17" s="8">
        <f t="shared" si="2"/>
        <v>0</v>
      </c>
      <c r="P17" s="8">
        <f t="shared" si="3"/>
        <v>0</v>
      </c>
      <c r="Q17" s="14" t="s">
        <v>21</v>
      </c>
      <c r="R17" s="11"/>
      <c r="S17" s="11"/>
      <c r="T17" s="15"/>
      <c r="U17" s="8"/>
      <c r="V17" s="8">
        <f t="shared" si="5"/>
        <v>0</v>
      </c>
    </row>
    <row r="18" spans="1:22" x14ac:dyDescent="0.25">
      <c r="A18" s="13" t="s">
        <v>47</v>
      </c>
      <c r="B18" s="5" t="s">
        <v>46</v>
      </c>
      <c r="C18" s="6" t="s">
        <v>20</v>
      </c>
      <c r="D18" s="41">
        <f>'2023'!W24</f>
        <v>0</v>
      </c>
      <c r="E18" s="7"/>
      <c r="F18" s="7"/>
      <c r="G18" s="7"/>
      <c r="H18" s="7"/>
      <c r="I18" s="7"/>
      <c r="J18" s="7"/>
      <c r="K18" s="8">
        <f t="shared" si="6"/>
        <v>0</v>
      </c>
      <c r="L18" s="8">
        <f t="shared" si="0"/>
        <v>0</v>
      </c>
      <c r="M18" s="8">
        <f t="shared" si="1"/>
        <v>0</v>
      </c>
      <c r="N18" s="9">
        <v>0</v>
      </c>
      <c r="O18" s="8">
        <f t="shared" si="2"/>
        <v>0</v>
      </c>
      <c r="P18" s="8">
        <f t="shared" si="3"/>
        <v>0</v>
      </c>
      <c r="Q18" s="14" t="s">
        <v>21</v>
      </c>
      <c r="R18" s="11"/>
      <c r="S18" s="11"/>
      <c r="T18" s="15"/>
      <c r="U18" s="8"/>
      <c r="V18" s="8">
        <f t="shared" si="5"/>
        <v>0</v>
      </c>
    </row>
    <row r="19" spans="1:22" x14ac:dyDescent="0.25">
      <c r="A19" s="4">
        <v>14</v>
      </c>
      <c r="B19" s="5" t="s">
        <v>45</v>
      </c>
      <c r="C19" s="6" t="s">
        <v>20</v>
      </c>
      <c r="D19" s="41">
        <f>'2023'!W25</f>
        <v>0</v>
      </c>
      <c r="E19" s="7"/>
      <c r="F19" s="7"/>
      <c r="G19" s="7"/>
      <c r="H19" s="7"/>
      <c r="I19" s="7"/>
      <c r="J19" s="7"/>
      <c r="K19" s="8">
        <f t="shared" si="6"/>
        <v>0</v>
      </c>
      <c r="L19" s="8">
        <f t="shared" si="0"/>
        <v>0</v>
      </c>
      <c r="M19" s="8">
        <f t="shared" si="1"/>
        <v>0</v>
      </c>
      <c r="N19" s="9">
        <v>0</v>
      </c>
      <c r="O19" s="8">
        <f t="shared" si="2"/>
        <v>0</v>
      </c>
      <c r="P19" s="8">
        <f t="shared" si="3"/>
        <v>0</v>
      </c>
      <c r="Q19" s="14" t="s">
        <v>21</v>
      </c>
      <c r="R19" s="11"/>
      <c r="S19" s="11"/>
      <c r="T19" s="15"/>
      <c r="U19" s="8"/>
      <c r="V19" s="8">
        <f t="shared" si="5"/>
        <v>0</v>
      </c>
    </row>
    <row r="20" spans="1:22" x14ac:dyDescent="0.25">
      <c r="A20" s="4">
        <v>14.1</v>
      </c>
      <c r="B20" s="16" t="s">
        <v>22</v>
      </c>
      <c r="C20" s="6" t="s">
        <v>20</v>
      </c>
      <c r="D20" s="41">
        <f>'2023'!W26</f>
        <v>7500206.5847471701</v>
      </c>
      <c r="E20" s="12"/>
      <c r="F20" s="12"/>
      <c r="G20" s="7"/>
      <c r="H20" s="7"/>
      <c r="I20" s="7"/>
      <c r="J20" s="7"/>
      <c r="K20" s="8">
        <f t="shared" si="6"/>
        <v>7500206.5847471701</v>
      </c>
      <c r="L20" s="8">
        <f t="shared" si="0"/>
        <v>0</v>
      </c>
      <c r="M20" s="8">
        <f t="shared" si="1"/>
        <v>0</v>
      </c>
      <c r="N20" s="9">
        <v>0</v>
      </c>
      <c r="O20" s="8">
        <f t="shared" si="2"/>
        <v>0</v>
      </c>
      <c r="P20" s="8">
        <f t="shared" si="3"/>
        <v>0</v>
      </c>
      <c r="Q20" s="10">
        <v>7.0000000000000007E-2</v>
      </c>
      <c r="R20" s="11"/>
      <c r="S20" s="11"/>
      <c r="T20" s="8">
        <f t="shared" ref="T20:T30" si="7">IF(OR(K20&lt;0,S20&gt;0),0,(K20+O20-P20)*Q20)</f>
        <v>525014.46093230194</v>
      </c>
      <c r="U20" s="8"/>
      <c r="V20" s="8">
        <f t="shared" si="5"/>
        <v>6975192.1238148678</v>
      </c>
    </row>
    <row r="21" spans="1:22" x14ac:dyDescent="0.25">
      <c r="A21" s="4">
        <v>14.1</v>
      </c>
      <c r="B21" s="16" t="s">
        <v>23</v>
      </c>
      <c r="C21" s="6" t="s">
        <v>20</v>
      </c>
      <c r="D21" s="41">
        <f>'2023'!W27</f>
        <v>53613215.615090623</v>
      </c>
      <c r="E21" s="7">
        <v>2135698</v>
      </c>
      <c r="F21" s="7">
        <v>2135698</v>
      </c>
      <c r="G21" s="7"/>
      <c r="H21" s="7"/>
      <c r="I21" s="7"/>
      <c r="J21" s="7"/>
      <c r="K21" s="8">
        <f t="shared" si="6"/>
        <v>55748913.615090623</v>
      </c>
      <c r="L21" s="8">
        <f t="shared" si="0"/>
        <v>0</v>
      </c>
      <c r="M21" s="8">
        <f t="shared" si="1"/>
        <v>2135698</v>
      </c>
      <c r="N21" s="9">
        <v>0</v>
      </c>
      <c r="O21" s="8">
        <f t="shared" si="2"/>
        <v>0</v>
      </c>
      <c r="P21" s="8">
        <f t="shared" si="3"/>
        <v>0</v>
      </c>
      <c r="Q21" s="10">
        <v>0.05</v>
      </c>
      <c r="R21" s="11"/>
      <c r="S21" s="11"/>
      <c r="T21" s="8">
        <f t="shared" si="7"/>
        <v>2787445.6807545312</v>
      </c>
      <c r="U21" s="8"/>
      <c r="V21" s="8">
        <f t="shared" si="5"/>
        <v>52961467.934336096</v>
      </c>
    </row>
    <row r="22" spans="1:22" x14ac:dyDescent="0.25">
      <c r="A22" s="4">
        <v>17</v>
      </c>
      <c r="B22" s="5" t="s">
        <v>44</v>
      </c>
      <c r="C22" s="6" t="s">
        <v>20</v>
      </c>
      <c r="D22" s="41">
        <f>'2023'!W28</f>
        <v>781675.04716800002</v>
      </c>
      <c r="E22" s="7"/>
      <c r="F22" s="7"/>
      <c r="G22" s="7"/>
      <c r="H22" s="7"/>
      <c r="I22" s="7"/>
      <c r="J22" s="7"/>
      <c r="K22" s="8">
        <f t="shared" si="6"/>
        <v>781675.04716800002</v>
      </c>
      <c r="L22" s="8">
        <f t="shared" si="0"/>
        <v>0</v>
      </c>
      <c r="M22" s="8">
        <f t="shared" si="1"/>
        <v>0</v>
      </c>
      <c r="N22" s="9">
        <v>0</v>
      </c>
      <c r="O22" s="8">
        <f t="shared" si="2"/>
        <v>0</v>
      </c>
      <c r="P22" s="8">
        <f t="shared" si="3"/>
        <v>0</v>
      </c>
      <c r="Q22" s="10">
        <v>0.08</v>
      </c>
      <c r="R22" s="11"/>
      <c r="S22" s="11"/>
      <c r="T22" s="8">
        <f t="shared" si="7"/>
        <v>62534.003773440003</v>
      </c>
      <c r="U22" s="8"/>
      <c r="V22" s="8">
        <f t="shared" si="5"/>
        <v>719141.04339455999</v>
      </c>
    </row>
    <row r="23" spans="1:22" x14ac:dyDescent="0.25">
      <c r="A23" s="4">
        <v>42</v>
      </c>
      <c r="B23" s="5" t="s">
        <v>43</v>
      </c>
      <c r="C23" s="6" t="s">
        <v>20</v>
      </c>
      <c r="D23" s="41">
        <f>'2023'!W29</f>
        <v>1398038.2497817602</v>
      </c>
      <c r="E23" s="7">
        <v>17278</v>
      </c>
      <c r="F23" s="7">
        <v>17278</v>
      </c>
      <c r="G23" s="7"/>
      <c r="H23" s="7"/>
      <c r="I23" s="7"/>
      <c r="J23" s="7"/>
      <c r="K23" s="8">
        <f t="shared" si="6"/>
        <v>1415316.2497817602</v>
      </c>
      <c r="L23" s="8">
        <f t="shared" si="0"/>
        <v>0</v>
      </c>
      <c r="M23" s="8">
        <f t="shared" si="1"/>
        <v>17278</v>
      </c>
      <c r="N23" s="9">
        <v>0</v>
      </c>
      <c r="O23" s="8">
        <f t="shared" si="2"/>
        <v>0</v>
      </c>
      <c r="P23" s="8">
        <f t="shared" si="3"/>
        <v>0</v>
      </c>
      <c r="Q23" s="10">
        <v>0.12</v>
      </c>
      <c r="R23" s="11"/>
      <c r="S23" s="11"/>
      <c r="T23" s="8">
        <f t="shared" si="7"/>
        <v>169837.94997381122</v>
      </c>
      <c r="U23" s="8"/>
      <c r="V23" s="8">
        <f t="shared" si="5"/>
        <v>1245478.299807949</v>
      </c>
    </row>
    <row r="24" spans="1:22" x14ac:dyDescent="0.25">
      <c r="A24" s="4">
        <v>43.1</v>
      </c>
      <c r="B24" s="5" t="s">
        <v>42</v>
      </c>
      <c r="C24" s="6" t="s">
        <v>20</v>
      </c>
      <c r="D24" s="41">
        <f>'2023'!W30</f>
        <v>0</v>
      </c>
      <c r="E24" s="7"/>
      <c r="F24" s="7"/>
      <c r="G24" s="7"/>
      <c r="H24" s="7"/>
      <c r="I24" s="7"/>
      <c r="J24" s="7"/>
      <c r="K24" s="8">
        <f t="shared" si="6"/>
        <v>0</v>
      </c>
      <c r="L24" s="8">
        <f t="shared" si="0"/>
        <v>0</v>
      </c>
      <c r="M24" s="8">
        <f t="shared" si="1"/>
        <v>0</v>
      </c>
      <c r="N24" s="9">
        <v>0</v>
      </c>
      <c r="O24" s="8">
        <f t="shared" si="2"/>
        <v>0</v>
      </c>
      <c r="P24" s="8">
        <f t="shared" si="3"/>
        <v>0</v>
      </c>
      <c r="Q24" s="10">
        <v>0.3</v>
      </c>
      <c r="R24" s="11"/>
      <c r="S24" s="11"/>
      <c r="T24" s="8">
        <f t="shared" si="7"/>
        <v>0</v>
      </c>
      <c r="U24" s="8"/>
      <c r="V24" s="8">
        <f t="shared" si="5"/>
        <v>0</v>
      </c>
    </row>
    <row r="25" spans="1:22" x14ac:dyDescent="0.25">
      <c r="A25" s="4">
        <v>43.2</v>
      </c>
      <c r="B25" s="5" t="s">
        <v>42</v>
      </c>
      <c r="C25" s="6" t="s">
        <v>20</v>
      </c>
      <c r="D25" s="41">
        <f>'2023'!W31</f>
        <v>25132.375</v>
      </c>
      <c r="E25" s="7"/>
      <c r="F25" s="7"/>
      <c r="G25" s="7"/>
      <c r="H25" s="7"/>
      <c r="I25" s="7"/>
      <c r="J25" s="7"/>
      <c r="K25" s="8">
        <f t="shared" si="6"/>
        <v>25132.375</v>
      </c>
      <c r="L25" s="8">
        <f t="shared" si="0"/>
        <v>0</v>
      </c>
      <c r="M25" s="8">
        <f t="shared" si="1"/>
        <v>0</v>
      </c>
      <c r="N25" s="9">
        <v>0</v>
      </c>
      <c r="O25" s="8">
        <f t="shared" si="2"/>
        <v>0</v>
      </c>
      <c r="P25" s="8">
        <f t="shared" si="3"/>
        <v>0</v>
      </c>
      <c r="Q25" s="10">
        <v>0.5</v>
      </c>
      <c r="R25" s="11"/>
      <c r="S25" s="11"/>
      <c r="T25" s="8">
        <f t="shared" si="7"/>
        <v>12566.1875</v>
      </c>
      <c r="U25" s="8"/>
      <c r="V25" s="8">
        <f t="shared" si="5"/>
        <v>12566.1875</v>
      </c>
    </row>
    <row r="26" spans="1:22" x14ac:dyDescent="0.25">
      <c r="A26" s="4">
        <v>45</v>
      </c>
      <c r="B26" s="5" t="s">
        <v>41</v>
      </c>
      <c r="C26" s="6" t="s">
        <v>20</v>
      </c>
      <c r="D26" s="41">
        <f>'2023'!W32</f>
        <v>120.33071874999999</v>
      </c>
      <c r="E26" s="12"/>
      <c r="F26" s="12"/>
      <c r="G26" s="7"/>
      <c r="H26" s="7"/>
      <c r="I26" s="7"/>
      <c r="J26" s="7"/>
      <c r="K26" s="8">
        <f t="shared" si="6"/>
        <v>120.33071874999999</v>
      </c>
      <c r="L26" s="8">
        <f t="shared" si="0"/>
        <v>0</v>
      </c>
      <c r="M26" s="8">
        <f t="shared" si="1"/>
        <v>0</v>
      </c>
      <c r="N26" s="9">
        <v>0</v>
      </c>
      <c r="O26" s="8">
        <f t="shared" si="2"/>
        <v>0</v>
      </c>
      <c r="P26" s="8">
        <f t="shared" si="3"/>
        <v>0</v>
      </c>
      <c r="Q26" s="10">
        <v>0.45</v>
      </c>
      <c r="R26" s="11"/>
      <c r="S26" s="11"/>
      <c r="T26" s="8">
        <f t="shared" si="7"/>
        <v>54.148823437499999</v>
      </c>
      <c r="U26" s="8"/>
      <c r="V26" s="8">
        <f t="shared" si="5"/>
        <v>66.181895312499989</v>
      </c>
    </row>
    <row r="27" spans="1:22" x14ac:dyDescent="0.25">
      <c r="A27" s="4">
        <v>46</v>
      </c>
      <c r="B27" s="5" t="s">
        <v>40</v>
      </c>
      <c r="C27" s="6" t="s">
        <v>20</v>
      </c>
      <c r="D27" s="41">
        <f>'2023'!W33</f>
        <v>0</v>
      </c>
      <c r="E27" s="7"/>
      <c r="F27" s="7"/>
      <c r="G27" s="7"/>
      <c r="H27" s="7"/>
      <c r="I27" s="7"/>
      <c r="J27" s="7"/>
      <c r="K27" s="8">
        <f t="shared" si="6"/>
        <v>0</v>
      </c>
      <c r="L27" s="8">
        <f t="shared" si="0"/>
        <v>0</v>
      </c>
      <c r="M27" s="8">
        <f t="shared" si="1"/>
        <v>0</v>
      </c>
      <c r="N27" s="9">
        <v>0</v>
      </c>
      <c r="O27" s="8">
        <f t="shared" si="2"/>
        <v>0</v>
      </c>
      <c r="P27" s="8">
        <f t="shared" si="3"/>
        <v>0</v>
      </c>
      <c r="Q27" s="10">
        <v>0.3</v>
      </c>
      <c r="R27" s="11"/>
      <c r="S27" s="11"/>
      <c r="T27" s="8">
        <f t="shared" si="7"/>
        <v>0</v>
      </c>
      <c r="U27" s="8"/>
      <c r="V27" s="8">
        <f t="shared" si="5"/>
        <v>0</v>
      </c>
    </row>
    <row r="28" spans="1:22" x14ac:dyDescent="0.25">
      <c r="A28" s="4">
        <v>47</v>
      </c>
      <c r="B28" s="5" t="s">
        <v>39</v>
      </c>
      <c r="C28" s="6" t="s">
        <v>20</v>
      </c>
      <c r="D28" s="41">
        <f>'2023'!W34</f>
        <v>657307422.421893</v>
      </c>
      <c r="E28" s="7">
        <v>73116510</v>
      </c>
      <c r="F28" s="7">
        <f>E28</f>
        <v>73116510</v>
      </c>
      <c r="G28" s="7"/>
      <c r="H28" s="7"/>
      <c r="I28" s="7"/>
      <c r="J28" s="7"/>
      <c r="K28" s="8">
        <f t="shared" si="6"/>
        <v>730423932.421893</v>
      </c>
      <c r="L28" s="8">
        <f t="shared" si="0"/>
        <v>0</v>
      </c>
      <c r="M28" s="8">
        <f t="shared" si="1"/>
        <v>73116510</v>
      </c>
      <c r="N28" s="9">
        <v>0</v>
      </c>
      <c r="O28" s="8">
        <f t="shared" si="2"/>
        <v>0</v>
      </c>
      <c r="P28" s="8">
        <f t="shared" si="3"/>
        <v>0</v>
      </c>
      <c r="Q28" s="10">
        <v>0.08</v>
      </c>
      <c r="R28" s="11"/>
      <c r="S28" s="11"/>
      <c r="T28" s="8">
        <f t="shared" si="7"/>
        <v>58433914.593751438</v>
      </c>
      <c r="U28" s="8"/>
      <c r="V28" s="8">
        <f t="shared" si="5"/>
        <v>671990017.82814157</v>
      </c>
    </row>
    <row r="29" spans="1:22" x14ac:dyDescent="0.25">
      <c r="A29" s="4">
        <v>50</v>
      </c>
      <c r="B29" s="5" t="s">
        <v>38</v>
      </c>
      <c r="C29" s="6" t="s">
        <v>20</v>
      </c>
      <c r="D29" s="41">
        <f>'2023'!W35</f>
        <v>562533.32538437471</v>
      </c>
      <c r="E29" s="7">
        <v>881401</v>
      </c>
      <c r="F29" s="7">
        <f>E29</f>
        <v>881401</v>
      </c>
      <c r="G29" s="7"/>
      <c r="H29" s="7"/>
      <c r="I29" s="7"/>
      <c r="J29" s="7"/>
      <c r="K29" s="8">
        <f t="shared" si="6"/>
        <v>1443934.3253843747</v>
      </c>
      <c r="L29" s="8">
        <f t="shared" si="0"/>
        <v>0</v>
      </c>
      <c r="M29" s="8">
        <f t="shared" si="1"/>
        <v>881401</v>
      </c>
      <c r="N29" s="9">
        <v>0</v>
      </c>
      <c r="O29" s="8">
        <f t="shared" si="2"/>
        <v>0</v>
      </c>
      <c r="P29" s="8">
        <f t="shared" si="3"/>
        <v>0</v>
      </c>
      <c r="Q29" s="10">
        <v>0.55000000000000004</v>
      </c>
      <c r="R29" s="11"/>
      <c r="S29" s="11"/>
      <c r="T29" s="8">
        <f t="shared" si="7"/>
        <v>794163.87896140618</v>
      </c>
      <c r="U29" s="8"/>
      <c r="V29" s="8">
        <f t="shared" si="5"/>
        <v>649770.44642296853</v>
      </c>
    </row>
    <row r="30" spans="1:22" x14ac:dyDescent="0.25">
      <c r="A30" s="4">
        <v>95</v>
      </c>
      <c r="B30" s="5" t="s">
        <v>37</v>
      </c>
      <c r="C30" s="6" t="s">
        <v>20</v>
      </c>
      <c r="D30" s="41">
        <f>'2023'!W36</f>
        <v>0</v>
      </c>
      <c r="E30" s="7"/>
      <c r="F30" s="7"/>
      <c r="G30" s="7"/>
      <c r="H30" s="7"/>
      <c r="I30" s="7"/>
      <c r="J30" s="7"/>
      <c r="K30" s="8">
        <f t="shared" si="6"/>
        <v>0</v>
      </c>
      <c r="L30" s="8">
        <f t="shared" si="0"/>
        <v>0</v>
      </c>
      <c r="M30" s="8">
        <f t="shared" si="1"/>
        <v>0</v>
      </c>
      <c r="N30" s="9">
        <v>0</v>
      </c>
      <c r="O30" s="8">
        <f t="shared" si="2"/>
        <v>0</v>
      </c>
      <c r="P30" s="8">
        <f t="shared" si="3"/>
        <v>0</v>
      </c>
      <c r="Q30" s="10">
        <v>0</v>
      </c>
      <c r="R30" s="11"/>
      <c r="S30" s="11"/>
      <c r="T30" s="8">
        <f t="shared" si="7"/>
        <v>0</v>
      </c>
      <c r="U30" s="8"/>
      <c r="V30" s="8">
        <f t="shared" si="5"/>
        <v>0</v>
      </c>
    </row>
    <row r="31" spans="1:22" x14ac:dyDescent="0.25">
      <c r="A31" s="17" t="s">
        <v>68</v>
      </c>
      <c r="B31" s="16"/>
      <c r="C31" s="6" t="s">
        <v>20</v>
      </c>
      <c r="D31" s="39">
        <v>0</v>
      </c>
      <c r="E31" s="7"/>
      <c r="F31" s="7"/>
      <c r="G31" s="7"/>
      <c r="H31" s="7"/>
      <c r="I31" s="7"/>
      <c r="J31" s="7"/>
      <c r="K31" s="8">
        <f t="shared" si="6"/>
        <v>0</v>
      </c>
      <c r="L31" s="8">
        <f t="shared" si="0"/>
        <v>0</v>
      </c>
      <c r="M31" s="8">
        <f t="shared" si="1"/>
        <v>0</v>
      </c>
      <c r="N31" s="9"/>
      <c r="O31" s="18">
        <f t="shared" si="2"/>
        <v>0</v>
      </c>
      <c r="P31" s="8">
        <f t="shared" si="3"/>
        <v>0</v>
      </c>
      <c r="Q31" s="19"/>
      <c r="R31" s="11"/>
      <c r="S31" s="11"/>
      <c r="T31" s="15"/>
      <c r="U31" s="8"/>
      <c r="V31" s="8">
        <f t="shared" si="5"/>
        <v>0</v>
      </c>
    </row>
    <row r="32" spans="1:22" x14ac:dyDescent="0.25">
      <c r="A32" s="17" t="s">
        <v>68</v>
      </c>
      <c r="B32" s="16"/>
      <c r="C32" s="6" t="s">
        <v>20</v>
      </c>
      <c r="D32" s="39">
        <v>0</v>
      </c>
      <c r="E32" s="7"/>
      <c r="F32" s="7"/>
      <c r="G32" s="7"/>
      <c r="H32" s="7"/>
      <c r="I32" s="7"/>
      <c r="J32" s="7"/>
      <c r="K32" s="8">
        <f t="shared" si="6"/>
        <v>0</v>
      </c>
      <c r="L32" s="8">
        <f t="shared" si="0"/>
        <v>0</v>
      </c>
      <c r="M32" s="8">
        <f t="shared" si="1"/>
        <v>0</v>
      </c>
      <c r="N32" s="9"/>
      <c r="O32" s="18">
        <f t="shared" si="2"/>
        <v>0</v>
      </c>
      <c r="P32" s="8">
        <f t="shared" si="3"/>
        <v>0</v>
      </c>
      <c r="Q32" s="19"/>
      <c r="R32" s="11"/>
      <c r="S32" s="11"/>
      <c r="T32" s="15"/>
      <c r="U32" s="8"/>
      <c r="V32" s="8">
        <f t="shared" si="5"/>
        <v>0</v>
      </c>
    </row>
    <row r="33" spans="1:22" x14ac:dyDescent="0.25">
      <c r="A33" s="17" t="s">
        <v>68</v>
      </c>
      <c r="B33" s="16"/>
      <c r="C33" s="6" t="s">
        <v>20</v>
      </c>
      <c r="D33" s="39">
        <v>0</v>
      </c>
      <c r="E33" s="7"/>
      <c r="F33" s="7"/>
      <c r="G33" s="7"/>
      <c r="H33" s="7"/>
      <c r="I33" s="7"/>
      <c r="J33" s="7"/>
      <c r="K33" s="8">
        <f t="shared" si="6"/>
        <v>0</v>
      </c>
      <c r="L33" s="8">
        <f t="shared" si="0"/>
        <v>0</v>
      </c>
      <c r="M33" s="8">
        <f t="shared" si="1"/>
        <v>0</v>
      </c>
      <c r="N33" s="9"/>
      <c r="O33" s="18">
        <f t="shared" si="2"/>
        <v>0</v>
      </c>
      <c r="P33" s="8">
        <f t="shared" si="3"/>
        <v>0</v>
      </c>
      <c r="Q33" s="19"/>
      <c r="R33" s="11"/>
      <c r="S33" s="11"/>
      <c r="T33" s="15"/>
      <c r="U33" s="8"/>
      <c r="V33" s="8">
        <f t="shared" si="5"/>
        <v>0</v>
      </c>
    </row>
    <row r="34" spans="1:22" x14ac:dyDescent="0.25">
      <c r="A34" s="17" t="s">
        <v>68</v>
      </c>
      <c r="B34" s="16"/>
      <c r="C34" s="6" t="s">
        <v>20</v>
      </c>
      <c r="D34" s="39">
        <v>0</v>
      </c>
      <c r="E34" s="7"/>
      <c r="F34" s="7"/>
      <c r="G34" s="7"/>
      <c r="H34" s="7"/>
      <c r="I34" s="7"/>
      <c r="J34" s="7"/>
      <c r="K34" s="8">
        <f t="shared" si="6"/>
        <v>0</v>
      </c>
      <c r="L34" s="8">
        <f t="shared" si="0"/>
        <v>0</v>
      </c>
      <c r="M34" s="8">
        <f t="shared" si="1"/>
        <v>0</v>
      </c>
      <c r="N34" s="9"/>
      <c r="O34" s="18">
        <f t="shared" si="2"/>
        <v>0</v>
      </c>
      <c r="P34" s="8">
        <f t="shared" si="3"/>
        <v>0</v>
      </c>
      <c r="Q34" s="19"/>
      <c r="R34" s="11"/>
      <c r="S34" s="11"/>
      <c r="T34" s="15"/>
      <c r="U34" s="8"/>
      <c r="V34" s="8">
        <f t="shared" si="5"/>
        <v>0</v>
      </c>
    </row>
    <row r="35" spans="1:22" x14ac:dyDescent="0.25">
      <c r="A35" s="17" t="s">
        <v>68</v>
      </c>
      <c r="B35" s="16"/>
      <c r="C35" s="6" t="s">
        <v>20</v>
      </c>
      <c r="D35" s="39">
        <v>0</v>
      </c>
      <c r="E35" s="7"/>
      <c r="F35" s="7"/>
      <c r="G35" s="7"/>
      <c r="H35" s="7"/>
      <c r="I35" s="7"/>
      <c r="J35" s="7"/>
      <c r="K35" s="8">
        <f t="shared" si="6"/>
        <v>0</v>
      </c>
      <c r="L35" s="8">
        <f t="shared" si="0"/>
        <v>0</v>
      </c>
      <c r="M35" s="8">
        <f t="shared" si="1"/>
        <v>0</v>
      </c>
      <c r="N35" s="9"/>
      <c r="O35" s="18">
        <f t="shared" si="2"/>
        <v>0</v>
      </c>
      <c r="P35" s="8">
        <f t="shared" si="3"/>
        <v>0</v>
      </c>
      <c r="Q35" s="19"/>
      <c r="R35" s="11"/>
      <c r="S35" s="11"/>
      <c r="T35" s="15"/>
      <c r="U35" s="8"/>
      <c r="V35" s="8">
        <f t="shared" si="5"/>
        <v>0</v>
      </c>
    </row>
    <row r="36" spans="1:22" x14ac:dyDescent="0.25">
      <c r="A36" s="17" t="s">
        <v>68</v>
      </c>
      <c r="B36" s="16"/>
      <c r="C36" s="6" t="s">
        <v>20</v>
      </c>
      <c r="D36" s="39">
        <v>0</v>
      </c>
      <c r="E36" s="7"/>
      <c r="F36" s="7"/>
      <c r="G36" s="7"/>
      <c r="H36" s="7"/>
      <c r="I36" s="7"/>
      <c r="J36" s="7"/>
      <c r="K36" s="8">
        <f t="shared" si="6"/>
        <v>0</v>
      </c>
      <c r="L36" s="8">
        <f t="shared" si="0"/>
        <v>0</v>
      </c>
      <c r="M36" s="8">
        <f t="shared" si="1"/>
        <v>0</v>
      </c>
      <c r="N36" s="9"/>
      <c r="O36" s="18">
        <f t="shared" si="2"/>
        <v>0</v>
      </c>
      <c r="P36" s="8">
        <f t="shared" si="3"/>
        <v>0</v>
      </c>
      <c r="Q36" s="19"/>
      <c r="R36" s="11"/>
      <c r="S36" s="11"/>
      <c r="T36" s="15"/>
      <c r="U36" s="8"/>
      <c r="V36" s="8">
        <f t="shared" si="5"/>
        <v>0</v>
      </c>
    </row>
    <row r="37" spans="1:22" x14ac:dyDescent="0.25">
      <c r="A37" s="17" t="s">
        <v>68</v>
      </c>
      <c r="B37" s="16"/>
      <c r="C37" s="6" t="s">
        <v>20</v>
      </c>
      <c r="D37" s="39">
        <v>0</v>
      </c>
      <c r="E37" s="7"/>
      <c r="F37" s="7"/>
      <c r="G37" s="7"/>
      <c r="H37" s="7"/>
      <c r="I37" s="7"/>
      <c r="J37" s="7"/>
      <c r="K37" s="8">
        <f t="shared" si="6"/>
        <v>0</v>
      </c>
      <c r="L37" s="8">
        <f t="shared" si="0"/>
        <v>0</v>
      </c>
      <c r="M37" s="8">
        <f t="shared" si="1"/>
        <v>0</v>
      </c>
      <c r="N37" s="9"/>
      <c r="O37" s="18">
        <f t="shared" si="2"/>
        <v>0</v>
      </c>
      <c r="P37" s="8">
        <f t="shared" si="3"/>
        <v>0</v>
      </c>
      <c r="Q37" s="19"/>
      <c r="R37" s="11"/>
      <c r="S37" s="11"/>
      <c r="T37" s="15"/>
      <c r="U37" s="8"/>
      <c r="V37" s="8">
        <f t="shared" si="5"/>
        <v>0</v>
      </c>
    </row>
    <row r="38" spans="1:22" ht="15.75" thickBot="1" x14ac:dyDescent="0.3">
      <c r="A38" s="17" t="s">
        <v>68</v>
      </c>
      <c r="B38" s="16"/>
      <c r="C38" s="6" t="s">
        <v>20</v>
      </c>
      <c r="D38" s="39">
        <v>0</v>
      </c>
      <c r="E38" s="7"/>
      <c r="F38" s="7"/>
      <c r="G38" s="7"/>
      <c r="H38" s="7"/>
      <c r="I38" s="7"/>
      <c r="J38" s="7"/>
      <c r="K38" s="8">
        <f t="shared" si="6"/>
        <v>0</v>
      </c>
      <c r="L38" s="8">
        <f t="shared" si="0"/>
        <v>0</v>
      </c>
      <c r="M38" s="8">
        <f t="shared" si="1"/>
        <v>0</v>
      </c>
      <c r="N38" s="9"/>
      <c r="O38" s="18">
        <f t="shared" si="2"/>
        <v>0</v>
      </c>
      <c r="P38" s="8">
        <f t="shared" si="3"/>
        <v>0</v>
      </c>
      <c r="Q38" s="19"/>
      <c r="R38" s="11"/>
      <c r="S38" s="11"/>
      <c r="T38" s="15"/>
      <c r="U38" s="8"/>
      <c r="V38" s="8">
        <f t="shared" si="5"/>
        <v>0</v>
      </c>
    </row>
    <row r="39" spans="1:22" ht="15.75" thickBot="1" x14ac:dyDescent="0.3">
      <c r="A39" s="20"/>
      <c r="B39" s="21" t="s">
        <v>24</v>
      </c>
      <c r="C39" s="22"/>
      <c r="D39" s="23">
        <f t="shared" ref="D39:M39" si="8">SUM(D6:D38)</f>
        <v>979353881.82259846</v>
      </c>
      <c r="E39" s="23">
        <f t="shared" si="8"/>
        <v>80558141</v>
      </c>
      <c r="F39" s="23">
        <f t="shared" si="8"/>
        <v>80558141</v>
      </c>
      <c r="G39" s="23">
        <f t="shared" si="8"/>
        <v>0</v>
      </c>
      <c r="H39" s="23">
        <f t="shared" si="8"/>
        <v>0</v>
      </c>
      <c r="I39" s="23">
        <f t="shared" si="8"/>
        <v>0</v>
      </c>
      <c r="J39" s="23">
        <f t="shared" si="8"/>
        <v>0</v>
      </c>
      <c r="K39" s="23">
        <f t="shared" si="8"/>
        <v>1059912022.8225985</v>
      </c>
      <c r="L39" s="23">
        <f t="shared" si="8"/>
        <v>0</v>
      </c>
      <c r="M39" s="23">
        <f t="shared" si="8"/>
        <v>80558141</v>
      </c>
      <c r="N39" s="23"/>
      <c r="O39" s="23">
        <f>SUM(O6:O38)</f>
        <v>0</v>
      </c>
      <c r="P39" s="23">
        <f>SUM(P6:P38)</f>
        <v>0</v>
      </c>
      <c r="Q39" s="24"/>
      <c r="R39" s="25">
        <f>SUM(R6:R38)</f>
        <v>0</v>
      </c>
      <c r="S39" s="25">
        <f>SUM(S6:S38)</f>
        <v>0</v>
      </c>
      <c r="T39" s="25">
        <f>SUM(T6:T38)</f>
        <v>78895025.262848645</v>
      </c>
      <c r="U39" s="26" t="s">
        <v>25</v>
      </c>
      <c r="V39" s="27">
        <f>SUM(V6:V38)</f>
        <v>981016997.55974972</v>
      </c>
    </row>
    <row r="40" spans="1:22" x14ac:dyDescent="0.25">
      <c r="D40" s="44"/>
    </row>
    <row r="41" spans="1:22" x14ac:dyDescent="0.25">
      <c r="D41" s="43"/>
    </row>
    <row r="42" spans="1:22" x14ac:dyDescent="0.25">
      <c r="D42" s="45"/>
    </row>
  </sheetData>
  <conditionalFormatting sqref="A11:B14 A19:B19 B15:B18 A6:J6 A7:B8 E7:J7 E11:J19 E22:F25 A22:B38 E27:J38 D7:D30">
    <cfRule type="expression" dxfId="41" priority="19" stopIfTrue="1">
      <formula>LEN(A6)&gt;0</formula>
    </cfRule>
  </conditionalFormatting>
  <conditionalFormatting sqref="A10:B10 E10:J10">
    <cfRule type="expression" dxfId="40" priority="18" stopIfTrue="1">
      <formula>LEN(A10)&gt;0</formula>
    </cfRule>
  </conditionalFormatting>
  <conditionalFormatting sqref="A9:B9">
    <cfRule type="expression" dxfId="39" priority="17" stopIfTrue="1">
      <formula>LEN(A9)&gt;0</formula>
    </cfRule>
  </conditionalFormatting>
  <conditionalFormatting sqref="A20">
    <cfRule type="expression" dxfId="38" priority="16" stopIfTrue="1">
      <formula>LEN(A20)&gt;0</formula>
    </cfRule>
  </conditionalFormatting>
  <conditionalFormatting sqref="A21 E21">
    <cfRule type="expression" dxfId="37" priority="15" stopIfTrue="1">
      <formula>LEN(A21)&gt;0</formula>
    </cfRule>
  </conditionalFormatting>
  <conditionalFormatting sqref="B20:B21">
    <cfRule type="expression" dxfId="36" priority="14" stopIfTrue="1">
      <formula>LEN(B20)&gt;0</formula>
    </cfRule>
  </conditionalFormatting>
  <conditionalFormatting sqref="E8:E9">
    <cfRule type="expression" dxfId="35" priority="13" stopIfTrue="1">
      <formula>LEN(E8)&gt;0</formula>
    </cfRule>
  </conditionalFormatting>
  <conditionalFormatting sqref="F8:F9">
    <cfRule type="expression" dxfId="34" priority="12" stopIfTrue="1">
      <formula>LEN(F8)&gt;0</formula>
    </cfRule>
  </conditionalFormatting>
  <conditionalFormatting sqref="E20:F20">
    <cfRule type="expression" dxfId="33" priority="11" stopIfTrue="1">
      <formula>LEN(E20)&gt;0</formula>
    </cfRule>
  </conditionalFormatting>
  <conditionalFormatting sqref="E26:F26">
    <cfRule type="expression" dxfId="32" priority="10" stopIfTrue="1">
      <formula>LEN(E26)&gt;0</formula>
    </cfRule>
  </conditionalFormatting>
  <conditionalFormatting sqref="G8:J9">
    <cfRule type="expression" dxfId="31" priority="9" stopIfTrue="1">
      <formula>LEN(G8)&gt;0</formula>
    </cfRule>
  </conditionalFormatting>
  <conditionalFormatting sqref="G20:J26">
    <cfRule type="expression" dxfId="30" priority="8" stopIfTrue="1">
      <formula>LEN(G20)&gt;0</formula>
    </cfRule>
  </conditionalFormatting>
  <conditionalFormatting sqref="N31:N38">
    <cfRule type="expression" dxfId="29" priority="7" stopIfTrue="1">
      <formula>ISBLANK(N31)</formula>
    </cfRule>
  </conditionalFormatting>
  <conditionalFormatting sqref="Q20:Q21 Q30:Q38 S31:S38">
    <cfRule type="expression" dxfId="28" priority="6" stopIfTrue="1">
      <formula>ISBLANK(Q20)</formula>
    </cfRule>
  </conditionalFormatting>
  <conditionalFormatting sqref="O31:O38">
    <cfRule type="expression" dxfId="27" priority="5" stopIfTrue="1">
      <formula>ISBLANK(O31)</formula>
    </cfRule>
  </conditionalFormatting>
  <conditionalFormatting sqref="C7:C38">
    <cfRule type="expression" dxfId="26" priority="4" stopIfTrue="1">
      <formula>LEN(C7)&gt;0</formula>
    </cfRule>
  </conditionalFormatting>
  <conditionalFormatting sqref="R31:R38">
    <cfRule type="expression" dxfId="25" priority="3" stopIfTrue="1">
      <formula>ISBLANK(R31)</formula>
    </cfRule>
  </conditionalFormatting>
  <conditionalFormatting sqref="F21">
    <cfRule type="expression" dxfId="24" priority="2" stopIfTrue="1">
      <formula>LEN(F21)&gt;0</formula>
    </cfRule>
  </conditionalFormatting>
  <conditionalFormatting sqref="D31:D38">
    <cfRule type="expression" dxfId="23" priority="1" stopIfTrue="1">
      <formula>LEN(D31)&gt;0</formula>
    </cfRule>
  </conditionalFormatting>
  <hyperlinks>
    <hyperlink ref="C6" location="'B8 Sch 8 CCA Bridge'!A1" display="B8" xr:uid="{00000000-0004-0000-0300-000000000000}"/>
    <hyperlink ref="U39" location="'T1 Sch 1 Taxable Income Test'!A1" display="T1" xr:uid="{00000000-0004-0000-0300-000001000000}"/>
    <hyperlink ref="C7:C38" location="'B8 Sch 8 CCA Bridge'!A1" display="B8" xr:uid="{00000000-0004-0000-0300-000002000000}"/>
  </hyperlinks>
  <pageMargins left="0.7" right="0.7" top="0.75" bottom="0.75" header="0.3" footer="0.3"/>
  <pageSetup paperSize="3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0"/>
  <sheetViews>
    <sheetView topLeftCell="L16" workbookViewId="0">
      <selection activeCell="V38" sqref="V38"/>
    </sheetView>
  </sheetViews>
  <sheetFormatPr defaultRowHeight="15" x14ac:dyDescent="0.25"/>
  <cols>
    <col min="2" max="2" width="70.7109375" customWidth="1"/>
    <col min="3" max="20" width="15.7109375" customWidth="1"/>
    <col min="21" max="21" width="4.28515625" bestFit="1" customWidth="1"/>
    <col min="22" max="22" width="15.7109375" customWidth="1"/>
  </cols>
  <sheetData>
    <row r="1" spans="1:22" ht="18.75" x14ac:dyDescent="0.3">
      <c r="A1" s="46" t="s">
        <v>65</v>
      </c>
    </row>
    <row r="2" spans="1:22" ht="18.75" x14ac:dyDescent="0.3">
      <c r="A2" s="47" t="s">
        <v>66</v>
      </c>
    </row>
    <row r="3" spans="1:22" ht="18.75" x14ac:dyDescent="0.3">
      <c r="A3" s="42"/>
    </row>
    <row r="5" spans="1:22" ht="174.95" customHeight="1" x14ac:dyDescent="0.25">
      <c r="A5" s="1" t="s">
        <v>0</v>
      </c>
      <c r="B5" s="2" t="s">
        <v>1</v>
      </c>
      <c r="C5" s="3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64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/>
      <c r="V5" s="1" t="s">
        <v>19</v>
      </c>
    </row>
    <row r="6" spans="1:22" x14ac:dyDescent="0.25">
      <c r="A6" s="4">
        <v>1</v>
      </c>
      <c r="B6" s="5" t="s">
        <v>63</v>
      </c>
      <c r="C6" s="6" t="s">
        <v>20</v>
      </c>
      <c r="D6" s="39">
        <f>'2024'!V6</f>
        <v>123760766.80597341</v>
      </c>
      <c r="E6" s="7"/>
      <c r="F6" s="7"/>
      <c r="G6" s="7"/>
      <c r="H6" s="7"/>
      <c r="I6" s="7"/>
      <c r="J6" s="7"/>
      <c r="K6" s="8">
        <f>IFERROR(D6+E6+G6-J6,0)</f>
        <v>123760766.80597341</v>
      </c>
      <c r="L6" s="8">
        <f>IF((J6+H6-E6+F6-I6)&lt;0,0,(J6+H6-E6+F6-I6))</f>
        <v>0</v>
      </c>
      <c r="M6" s="8">
        <f>IF((F6-L6)&lt;0,0,(F6-L6))</f>
        <v>0</v>
      </c>
      <c r="N6" s="9">
        <v>0</v>
      </c>
      <c r="O6" s="8">
        <f>M6*N6</f>
        <v>0</v>
      </c>
      <c r="P6" s="8">
        <f>IF((0.5*(E6-F6-H6+I6-J6))&lt;0,0,(0.5*(E6-F6-H6+I6-J6)))</f>
        <v>0</v>
      </c>
      <c r="Q6" s="10">
        <v>0.04</v>
      </c>
      <c r="R6" s="11"/>
      <c r="S6" s="11"/>
      <c r="T6" s="8">
        <f>IF(OR(K6&lt;0,S6&gt;0),0,(K6+O6-P6)*Q6)</f>
        <v>4950430.6722389366</v>
      </c>
      <c r="U6" s="8"/>
      <c r="V6" s="8">
        <f>IF(K6&lt;0,0,K6-S6-T6)</f>
        <v>118810336.13373448</v>
      </c>
    </row>
    <row r="7" spans="1:22" x14ac:dyDescent="0.25">
      <c r="A7" s="4" t="s">
        <v>62</v>
      </c>
      <c r="B7" s="5" t="s">
        <v>61</v>
      </c>
      <c r="C7" s="6" t="s">
        <v>20</v>
      </c>
      <c r="D7" s="39">
        <f>'2024'!V7</f>
        <v>71860560.548544794</v>
      </c>
      <c r="E7" s="7">
        <v>1768725</v>
      </c>
      <c r="F7" s="7">
        <v>1768725</v>
      </c>
      <c r="G7" s="7"/>
      <c r="H7" s="7"/>
      <c r="I7" s="7"/>
      <c r="J7" s="7"/>
      <c r="K7" s="8">
        <f t="shared" ref="K7:K37" si="0">IFERROR(D7+E7+G7-J7,"")</f>
        <v>73629285.548544794</v>
      </c>
      <c r="L7" s="8">
        <f t="shared" ref="L7:L38" si="1">IF((J7+H7-E7+F7-I7)&lt;0,0,(J7+H7-E7+F7-I7))</f>
        <v>0</v>
      </c>
      <c r="M7" s="8">
        <f t="shared" ref="M7:M38" si="2">IF((F7-L7)&lt;0,0,(F7-L7))</f>
        <v>1768725</v>
      </c>
      <c r="N7" s="9">
        <v>0</v>
      </c>
      <c r="O7" s="8">
        <f t="shared" ref="O7:O38" si="3">M7*N7</f>
        <v>0</v>
      </c>
      <c r="P7" s="8">
        <f t="shared" ref="P7:P38" si="4">IF((0.5*(E7-F7-H7+I7-J7))&lt;0,0,(0.5*(E7-F7-H7+I7-J7)))</f>
        <v>0</v>
      </c>
      <c r="Q7" s="10">
        <v>0.06</v>
      </c>
      <c r="R7" s="11"/>
      <c r="S7" s="11"/>
      <c r="T7" s="8">
        <f t="shared" ref="T7:T14" si="5">IF(OR(K7&lt;0,S7&gt;0),0,(K7+O7-P7)*Q7)</f>
        <v>4417757.132912688</v>
      </c>
      <c r="U7" s="8"/>
      <c r="V7" s="8">
        <f t="shared" ref="V7:V38" si="6">IF(K7&lt;0,0,K7-S7-T7)</f>
        <v>69211528.415632099</v>
      </c>
    </row>
    <row r="8" spans="1:22" x14ac:dyDescent="0.25">
      <c r="A8" s="4">
        <v>2</v>
      </c>
      <c r="B8" s="5" t="s">
        <v>60</v>
      </c>
      <c r="C8" s="6" t="s">
        <v>20</v>
      </c>
      <c r="D8" s="39">
        <f>'2024'!V8</f>
        <v>34202385.288411029</v>
      </c>
      <c r="E8" s="12"/>
      <c r="F8" s="12"/>
      <c r="G8" s="7"/>
      <c r="H8" s="7"/>
      <c r="I8" s="7"/>
      <c r="J8" s="7"/>
      <c r="K8" s="8">
        <f t="shared" si="0"/>
        <v>34202385.288411029</v>
      </c>
      <c r="L8" s="8">
        <f t="shared" si="1"/>
        <v>0</v>
      </c>
      <c r="M8" s="8">
        <f t="shared" si="2"/>
        <v>0</v>
      </c>
      <c r="N8" s="9">
        <v>0</v>
      </c>
      <c r="O8" s="8">
        <f t="shared" si="3"/>
        <v>0</v>
      </c>
      <c r="P8" s="8">
        <f t="shared" si="4"/>
        <v>0</v>
      </c>
      <c r="Q8" s="10">
        <v>0.06</v>
      </c>
      <c r="R8" s="11"/>
      <c r="S8" s="11"/>
      <c r="T8" s="8">
        <f t="shared" si="5"/>
        <v>2052143.1173046615</v>
      </c>
      <c r="U8" s="8"/>
      <c r="V8" s="8">
        <f t="shared" si="6"/>
        <v>32150242.171106368</v>
      </c>
    </row>
    <row r="9" spans="1:22" x14ac:dyDescent="0.25">
      <c r="A9" s="4">
        <v>3</v>
      </c>
      <c r="B9" s="5" t="s">
        <v>59</v>
      </c>
      <c r="C9" s="6" t="s">
        <v>20</v>
      </c>
      <c r="D9" s="39">
        <f>'2024'!V9</f>
        <v>4119136.9310971876</v>
      </c>
      <c r="E9" s="12"/>
      <c r="F9" s="12"/>
      <c r="G9" s="7"/>
      <c r="H9" s="7"/>
      <c r="I9" s="7"/>
      <c r="J9" s="7"/>
      <c r="K9" s="8">
        <f t="shared" si="0"/>
        <v>4119136.9310971876</v>
      </c>
      <c r="L9" s="8">
        <f t="shared" si="1"/>
        <v>0</v>
      </c>
      <c r="M9" s="8">
        <f t="shared" si="2"/>
        <v>0</v>
      </c>
      <c r="N9" s="9">
        <v>0</v>
      </c>
      <c r="O9" s="8">
        <f t="shared" si="3"/>
        <v>0</v>
      </c>
      <c r="P9" s="8">
        <f t="shared" si="4"/>
        <v>0</v>
      </c>
      <c r="Q9" s="10">
        <v>0.05</v>
      </c>
      <c r="R9" s="11"/>
      <c r="S9" s="11"/>
      <c r="T9" s="8">
        <f t="shared" si="5"/>
        <v>205956.8465548594</v>
      </c>
      <c r="U9" s="8"/>
      <c r="V9" s="8">
        <f t="shared" si="6"/>
        <v>3913180.084542328</v>
      </c>
    </row>
    <row r="10" spans="1:22" x14ac:dyDescent="0.25">
      <c r="A10" s="4">
        <v>6</v>
      </c>
      <c r="B10" s="5" t="s">
        <v>58</v>
      </c>
      <c r="C10" s="6" t="s">
        <v>20</v>
      </c>
      <c r="D10" s="39">
        <f>'2024'!V10</f>
        <v>0</v>
      </c>
      <c r="E10" s="7"/>
      <c r="F10" s="7"/>
      <c r="G10" s="7"/>
      <c r="H10" s="7"/>
      <c r="I10" s="7"/>
      <c r="J10" s="7"/>
      <c r="K10" s="8">
        <f t="shared" si="0"/>
        <v>0</v>
      </c>
      <c r="L10" s="8">
        <f t="shared" si="1"/>
        <v>0</v>
      </c>
      <c r="M10" s="8">
        <f t="shared" si="2"/>
        <v>0</v>
      </c>
      <c r="N10" s="9">
        <v>0</v>
      </c>
      <c r="O10" s="8">
        <f t="shared" si="3"/>
        <v>0</v>
      </c>
      <c r="P10" s="8">
        <f t="shared" si="4"/>
        <v>0</v>
      </c>
      <c r="Q10" s="10">
        <v>0.1</v>
      </c>
      <c r="R10" s="11"/>
      <c r="S10" s="11"/>
      <c r="T10" s="8">
        <f t="shared" si="5"/>
        <v>0</v>
      </c>
      <c r="U10" s="8"/>
      <c r="V10" s="8">
        <f t="shared" si="6"/>
        <v>0</v>
      </c>
    </row>
    <row r="11" spans="1:22" x14ac:dyDescent="0.25">
      <c r="A11" s="4">
        <v>8</v>
      </c>
      <c r="B11" s="5" t="s">
        <v>57</v>
      </c>
      <c r="C11" s="6" t="s">
        <v>20</v>
      </c>
      <c r="D11" s="39">
        <f>'2024'!V11</f>
        <v>7839341.8067199988</v>
      </c>
      <c r="E11" s="7">
        <v>2703557</v>
      </c>
      <c r="F11" s="7">
        <f>E11</f>
        <v>2703557</v>
      </c>
      <c r="G11" s="7"/>
      <c r="H11" s="7"/>
      <c r="I11" s="7"/>
      <c r="J11" s="7"/>
      <c r="K11" s="8">
        <f t="shared" si="0"/>
        <v>10542898.80672</v>
      </c>
      <c r="L11" s="8">
        <f t="shared" si="1"/>
        <v>0</v>
      </c>
      <c r="M11" s="8">
        <f t="shared" si="2"/>
        <v>2703557</v>
      </c>
      <c r="N11" s="9">
        <v>0</v>
      </c>
      <c r="O11" s="8">
        <f t="shared" si="3"/>
        <v>0</v>
      </c>
      <c r="P11" s="8">
        <f t="shared" si="4"/>
        <v>0</v>
      </c>
      <c r="Q11" s="10">
        <v>0.2</v>
      </c>
      <c r="R11" s="11"/>
      <c r="S11" s="11"/>
      <c r="T11" s="8">
        <f t="shared" si="5"/>
        <v>2108579.7613440002</v>
      </c>
      <c r="U11" s="8"/>
      <c r="V11" s="8">
        <f t="shared" si="6"/>
        <v>8434319.0453759991</v>
      </c>
    </row>
    <row r="12" spans="1:22" x14ac:dyDescent="0.25">
      <c r="A12" s="4">
        <v>10</v>
      </c>
      <c r="B12" s="5" t="s">
        <v>56</v>
      </c>
      <c r="C12" s="6" t="s">
        <v>20</v>
      </c>
      <c r="D12" s="39">
        <f>'2024'!V12</f>
        <v>4681106.1336900005</v>
      </c>
      <c r="E12" s="7">
        <v>467753</v>
      </c>
      <c r="F12" s="7">
        <v>467753</v>
      </c>
      <c r="G12" s="7"/>
      <c r="H12" s="7"/>
      <c r="I12" s="7"/>
      <c r="J12" s="7"/>
      <c r="K12" s="8">
        <f t="shared" si="0"/>
        <v>5148859.1336900005</v>
      </c>
      <c r="L12" s="8">
        <f t="shared" si="1"/>
        <v>0</v>
      </c>
      <c r="M12" s="8">
        <f t="shared" si="2"/>
        <v>467753</v>
      </c>
      <c r="N12" s="9">
        <v>0</v>
      </c>
      <c r="O12" s="8">
        <f t="shared" si="3"/>
        <v>0</v>
      </c>
      <c r="P12" s="8">
        <f t="shared" si="4"/>
        <v>0</v>
      </c>
      <c r="Q12" s="10">
        <v>0.3</v>
      </c>
      <c r="R12" s="11"/>
      <c r="S12" s="11"/>
      <c r="T12" s="8">
        <f t="shared" si="5"/>
        <v>1544657.7401070001</v>
      </c>
      <c r="U12" s="8"/>
      <c r="V12" s="8">
        <f t="shared" si="6"/>
        <v>3604201.3935830006</v>
      </c>
    </row>
    <row r="13" spans="1:22" x14ac:dyDescent="0.25">
      <c r="A13" s="4">
        <v>10.1</v>
      </c>
      <c r="B13" s="5" t="s">
        <v>55</v>
      </c>
      <c r="C13" s="6" t="s">
        <v>20</v>
      </c>
      <c r="D13" s="39">
        <f>'2024'!V13</f>
        <v>0</v>
      </c>
      <c r="E13" s="7"/>
      <c r="F13" s="7"/>
      <c r="G13" s="7"/>
      <c r="H13" s="7"/>
      <c r="I13" s="7"/>
      <c r="J13" s="7"/>
      <c r="K13" s="8">
        <f t="shared" si="0"/>
        <v>0</v>
      </c>
      <c r="L13" s="8">
        <f t="shared" si="1"/>
        <v>0</v>
      </c>
      <c r="M13" s="8">
        <f t="shared" si="2"/>
        <v>0</v>
      </c>
      <c r="N13" s="9">
        <v>0</v>
      </c>
      <c r="O13" s="8">
        <f t="shared" si="3"/>
        <v>0</v>
      </c>
      <c r="P13" s="8">
        <f t="shared" si="4"/>
        <v>0</v>
      </c>
      <c r="Q13" s="10">
        <v>0.3</v>
      </c>
      <c r="R13" s="11"/>
      <c r="S13" s="11"/>
      <c r="T13" s="8">
        <f t="shared" si="5"/>
        <v>0</v>
      </c>
      <c r="U13" s="8"/>
      <c r="V13" s="8">
        <f t="shared" si="6"/>
        <v>0</v>
      </c>
    </row>
    <row r="14" spans="1:22" x14ac:dyDescent="0.25">
      <c r="A14" s="4">
        <v>12</v>
      </c>
      <c r="B14" s="5" t="s">
        <v>54</v>
      </c>
      <c r="C14" s="6" t="s">
        <v>20</v>
      </c>
      <c r="D14" s="39">
        <f>'2024'!V14</f>
        <v>0</v>
      </c>
      <c r="E14" s="7">
        <v>11131434</v>
      </c>
      <c r="F14" s="7">
        <f>E14</f>
        <v>11131434</v>
      </c>
      <c r="G14" s="7"/>
      <c r="H14" s="7"/>
      <c r="I14" s="7"/>
      <c r="J14" s="7"/>
      <c r="K14" s="8">
        <f t="shared" si="0"/>
        <v>11131434</v>
      </c>
      <c r="L14" s="8">
        <f t="shared" si="1"/>
        <v>0</v>
      </c>
      <c r="M14" s="8">
        <f t="shared" si="2"/>
        <v>11131434</v>
      </c>
      <c r="N14" s="9">
        <v>0</v>
      </c>
      <c r="O14" s="8">
        <f t="shared" si="3"/>
        <v>0</v>
      </c>
      <c r="P14" s="8">
        <f t="shared" si="4"/>
        <v>0</v>
      </c>
      <c r="Q14" s="10">
        <v>1</v>
      </c>
      <c r="R14" s="11"/>
      <c r="S14" s="11"/>
      <c r="T14" s="8">
        <f t="shared" si="5"/>
        <v>11131434</v>
      </c>
      <c r="U14" s="8"/>
      <c r="V14" s="8">
        <f t="shared" si="6"/>
        <v>0</v>
      </c>
    </row>
    <row r="15" spans="1:22" x14ac:dyDescent="0.25">
      <c r="A15" s="13" t="s">
        <v>53</v>
      </c>
      <c r="B15" s="5" t="s">
        <v>52</v>
      </c>
      <c r="C15" s="6" t="s">
        <v>20</v>
      </c>
      <c r="D15" s="39">
        <f>'2024'!V15</f>
        <v>0</v>
      </c>
      <c r="E15" s="7"/>
      <c r="F15" s="7"/>
      <c r="G15" s="7"/>
      <c r="H15" s="7"/>
      <c r="I15" s="7"/>
      <c r="J15" s="7"/>
      <c r="K15" s="8">
        <f t="shared" si="0"/>
        <v>0</v>
      </c>
      <c r="L15" s="8">
        <f t="shared" si="1"/>
        <v>0</v>
      </c>
      <c r="M15" s="8">
        <f t="shared" si="2"/>
        <v>0</v>
      </c>
      <c r="N15" s="9">
        <v>0</v>
      </c>
      <c r="O15" s="8">
        <f t="shared" si="3"/>
        <v>0</v>
      </c>
      <c r="P15" s="8">
        <f t="shared" si="4"/>
        <v>0</v>
      </c>
      <c r="Q15" s="14" t="s">
        <v>21</v>
      </c>
      <c r="R15" s="11"/>
      <c r="S15" s="11"/>
      <c r="T15" s="15"/>
      <c r="U15" s="8"/>
      <c r="V15" s="8">
        <f t="shared" si="6"/>
        <v>0</v>
      </c>
    </row>
    <row r="16" spans="1:22" x14ac:dyDescent="0.25">
      <c r="A16" s="13" t="s">
        <v>51</v>
      </c>
      <c r="B16" s="5" t="s">
        <v>50</v>
      </c>
      <c r="C16" s="6" t="s">
        <v>20</v>
      </c>
      <c r="D16" s="39">
        <f>'2024'!V16</f>
        <v>0</v>
      </c>
      <c r="E16" s="7"/>
      <c r="F16" s="7"/>
      <c r="G16" s="7"/>
      <c r="H16" s="7"/>
      <c r="I16" s="7"/>
      <c r="J16" s="7"/>
      <c r="K16" s="8">
        <f t="shared" si="0"/>
        <v>0</v>
      </c>
      <c r="L16" s="8">
        <f t="shared" si="1"/>
        <v>0</v>
      </c>
      <c r="M16" s="8">
        <f t="shared" si="2"/>
        <v>0</v>
      </c>
      <c r="N16" s="9">
        <v>0</v>
      </c>
      <c r="O16" s="8">
        <f t="shared" si="3"/>
        <v>0</v>
      </c>
      <c r="P16" s="8">
        <f t="shared" si="4"/>
        <v>0</v>
      </c>
      <c r="Q16" s="14" t="s">
        <v>21</v>
      </c>
      <c r="R16" s="11"/>
      <c r="S16" s="11"/>
      <c r="T16" s="15"/>
      <c r="U16" s="8"/>
      <c r="V16" s="8">
        <f t="shared" si="6"/>
        <v>0</v>
      </c>
    </row>
    <row r="17" spans="1:22" x14ac:dyDescent="0.25">
      <c r="A17" s="13" t="s">
        <v>49</v>
      </c>
      <c r="B17" s="5" t="s">
        <v>48</v>
      </c>
      <c r="C17" s="6" t="s">
        <v>20</v>
      </c>
      <c r="D17" s="39">
        <f>'2024'!V17</f>
        <v>0</v>
      </c>
      <c r="E17" s="7"/>
      <c r="F17" s="7"/>
      <c r="G17" s="7"/>
      <c r="H17" s="7"/>
      <c r="I17" s="7"/>
      <c r="J17" s="7"/>
      <c r="K17" s="8">
        <f t="shared" si="0"/>
        <v>0</v>
      </c>
      <c r="L17" s="8">
        <f t="shared" si="1"/>
        <v>0</v>
      </c>
      <c r="M17" s="8">
        <f t="shared" si="2"/>
        <v>0</v>
      </c>
      <c r="N17" s="9">
        <v>0</v>
      </c>
      <c r="O17" s="8">
        <f t="shared" si="3"/>
        <v>0</v>
      </c>
      <c r="P17" s="8">
        <f t="shared" si="4"/>
        <v>0</v>
      </c>
      <c r="Q17" s="14" t="s">
        <v>21</v>
      </c>
      <c r="R17" s="11"/>
      <c r="S17" s="11"/>
      <c r="T17" s="15"/>
      <c r="U17" s="8"/>
      <c r="V17" s="8">
        <f t="shared" si="6"/>
        <v>0</v>
      </c>
    </row>
    <row r="18" spans="1:22" x14ac:dyDescent="0.25">
      <c r="A18" s="13" t="s">
        <v>47</v>
      </c>
      <c r="B18" s="5" t="s">
        <v>46</v>
      </c>
      <c r="C18" s="6" t="s">
        <v>20</v>
      </c>
      <c r="D18" s="39">
        <f>'2024'!V18</f>
        <v>0</v>
      </c>
      <c r="E18" s="7"/>
      <c r="F18" s="7"/>
      <c r="G18" s="7"/>
      <c r="H18" s="7"/>
      <c r="I18" s="7"/>
      <c r="J18" s="7"/>
      <c r="K18" s="8">
        <f t="shared" si="0"/>
        <v>0</v>
      </c>
      <c r="L18" s="8">
        <f t="shared" si="1"/>
        <v>0</v>
      </c>
      <c r="M18" s="8">
        <f t="shared" si="2"/>
        <v>0</v>
      </c>
      <c r="N18" s="9">
        <v>0</v>
      </c>
      <c r="O18" s="8">
        <f t="shared" si="3"/>
        <v>0</v>
      </c>
      <c r="P18" s="8">
        <f t="shared" si="4"/>
        <v>0</v>
      </c>
      <c r="Q18" s="14" t="s">
        <v>21</v>
      </c>
      <c r="R18" s="11"/>
      <c r="S18" s="11"/>
      <c r="T18" s="15"/>
      <c r="U18" s="8"/>
      <c r="V18" s="8">
        <f t="shared" si="6"/>
        <v>0</v>
      </c>
    </row>
    <row r="19" spans="1:22" x14ac:dyDescent="0.25">
      <c r="A19" s="4">
        <v>14</v>
      </c>
      <c r="B19" s="5" t="s">
        <v>45</v>
      </c>
      <c r="C19" s="6" t="s">
        <v>20</v>
      </c>
      <c r="D19" s="39">
        <f>'2024'!V19</f>
        <v>0</v>
      </c>
      <c r="E19" s="7"/>
      <c r="F19" s="7"/>
      <c r="G19" s="7"/>
      <c r="H19" s="7"/>
      <c r="I19" s="7"/>
      <c r="J19" s="7"/>
      <c r="K19" s="8">
        <f t="shared" si="0"/>
        <v>0</v>
      </c>
      <c r="L19" s="8">
        <f t="shared" si="1"/>
        <v>0</v>
      </c>
      <c r="M19" s="8">
        <f t="shared" si="2"/>
        <v>0</v>
      </c>
      <c r="N19" s="9">
        <v>0</v>
      </c>
      <c r="O19" s="8">
        <f t="shared" si="3"/>
        <v>0</v>
      </c>
      <c r="P19" s="8">
        <f t="shared" si="4"/>
        <v>0</v>
      </c>
      <c r="Q19" s="14" t="s">
        <v>21</v>
      </c>
      <c r="R19" s="11"/>
      <c r="S19" s="11"/>
      <c r="T19" s="15"/>
      <c r="U19" s="8"/>
      <c r="V19" s="8">
        <f t="shared" si="6"/>
        <v>0</v>
      </c>
    </row>
    <row r="20" spans="1:22" x14ac:dyDescent="0.25">
      <c r="A20" s="4">
        <v>14.1</v>
      </c>
      <c r="B20" s="16" t="s">
        <v>22</v>
      </c>
      <c r="C20" s="6" t="s">
        <v>20</v>
      </c>
      <c r="D20" s="39">
        <f>'2024'!V20</f>
        <v>6975192.1238148678</v>
      </c>
      <c r="E20" s="12"/>
      <c r="F20" s="12"/>
      <c r="G20" s="7"/>
      <c r="H20" s="7"/>
      <c r="I20" s="7"/>
      <c r="J20" s="7"/>
      <c r="K20" s="8">
        <f t="shared" si="0"/>
        <v>6975192.1238148678</v>
      </c>
      <c r="L20" s="8">
        <f t="shared" si="1"/>
        <v>0</v>
      </c>
      <c r="M20" s="8">
        <f t="shared" si="2"/>
        <v>0</v>
      </c>
      <c r="N20" s="9">
        <v>0</v>
      </c>
      <c r="O20" s="8">
        <f t="shared" si="3"/>
        <v>0</v>
      </c>
      <c r="P20" s="8">
        <f t="shared" si="4"/>
        <v>0</v>
      </c>
      <c r="Q20" s="10">
        <v>7.0000000000000007E-2</v>
      </c>
      <c r="R20" s="11"/>
      <c r="S20" s="11"/>
      <c r="T20" s="8">
        <f t="shared" ref="T20:T30" si="7">IF(OR(K20&lt;0,S20&gt;0),0,(K20+O20-P20)*Q20)</f>
        <v>488263.44866704079</v>
      </c>
      <c r="U20" s="8"/>
      <c r="V20" s="8">
        <f t="shared" si="6"/>
        <v>6486928.6751478268</v>
      </c>
    </row>
    <row r="21" spans="1:22" x14ac:dyDescent="0.25">
      <c r="A21" s="4">
        <v>14.1</v>
      </c>
      <c r="B21" s="16" t="s">
        <v>23</v>
      </c>
      <c r="C21" s="6" t="s">
        <v>20</v>
      </c>
      <c r="D21" s="39">
        <f>'2024'!V21</f>
        <v>52961467.934336096</v>
      </c>
      <c r="E21" s="7">
        <v>7305683</v>
      </c>
      <c r="F21" s="7">
        <v>7305683</v>
      </c>
      <c r="G21" s="7"/>
      <c r="H21" s="7"/>
      <c r="I21" s="7"/>
      <c r="J21" s="7"/>
      <c r="K21" s="8">
        <f t="shared" si="0"/>
        <v>60267150.934336096</v>
      </c>
      <c r="L21" s="8">
        <f t="shared" si="1"/>
        <v>0</v>
      </c>
      <c r="M21" s="8">
        <f t="shared" si="2"/>
        <v>7305683</v>
      </c>
      <c r="N21" s="9">
        <v>0</v>
      </c>
      <c r="O21" s="8">
        <f t="shared" si="3"/>
        <v>0</v>
      </c>
      <c r="P21" s="8">
        <f t="shared" si="4"/>
        <v>0</v>
      </c>
      <c r="Q21" s="10">
        <v>0.05</v>
      </c>
      <c r="R21" s="11"/>
      <c r="S21" s="11"/>
      <c r="T21" s="8">
        <f t="shared" si="7"/>
        <v>3013357.5467168051</v>
      </c>
      <c r="U21" s="8"/>
      <c r="V21" s="8">
        <f t="shared" si="6"/>
        <v>57253793.387619294</v>
      </c>
    </row>
    <row r="22" spans="1:22" x14ac:dyDescent="0.25">
      <c r="A22" s="4">
        <v>17</v>
      </c>
      <c r="B22" s="5" t="s">
        <v>44</v>
      </c>
      <c r="C22" s="6" t="s">
        <v>20</v>
      </c>
      <c r="D22" s="39">
        <f>'2024'!V22</f>
        <v>719141.04339455999</v>
      </c>
      <c r="E22" s="7"/>
      <c r="F22" s="7"/>
      <c r="G22" s="7"/>
      <c r="H22" s="7"/>
      <c r="I22" s="7"/>
      <c r="J22" s="7"/>
      <c r="K22" s="8">
        <f t="shared" si="0"/>
        <v>719141.04339455999</v>
      </c>
      <c r="L22" s="8">
        <f t="shared" si="1"/>
        <v>0</v>
      </c>
      <c r="M22" s="8">
        <f t="shared" si="2"/>
        <v>0</v>
      </c>
      <c r="N22" s="9">
        <v>0</v>
      </c>
      <c r="O22" s="8">
        <f t="shared" si="3"/>
        <v>0</v>
      </c>
      <c r="P22" s="8">
        <f t="shared" si="4"/>
        <v>0</v>
      </c>
      <c r="Q22" s="10">
        <v>0.08</v>
      </c>
      <c r="R22" s="11"/>
      <c r="S22" s="11"/>
      <c r="T22" s="8">
        <f t="shared" si="7"/>
        <v>57531.283471564799</v>
      </c>
      <c r="U22" s="8"/>
      <c r="V22" s="8">
        <f t="shared" si="6"/>
        <v>661609.75992299523</v>
      </c>
    </row>
    <row r="23" spans="1:22" x14ac:dyDescent="0.25">
      <c r="A23" s="4">
        <v>42</v>
      </c>
      <c r="B23" s="5" t="s">
        <v>43</v>
      </c>
      <c r="C23" s="6" t="s">
        <v>20</v>
      </c>
      <c r="D23" s="39">
        <f>'2024'!V23</f>
        <v>1245478.299807949</v>
      </c>
      <c r="E23" s="7">
        <v>39097</v>
      </c>
      <c r="F23" s="7">
        <f>E23</f>
        <v>39097</v>
      </c>
      <c r="G23" s="7"/>
      <c r="H23" s="7"/>
      <c r="I23" s="7"/>
      <c r="J23" s="7"/>
      <c r="K23" s="8">
        <f t="shared" si="0"/>
        <v>1284575.299807949</v>
      </c>
      <c r="L23" s="8">
        <f t="shared" si="1"/>
        <v>0</v>
      </c>
      <c r="M23" s="8">
        <f t="shared" si="2"/>
        <v>39097</v>
      </c>
      <c r="N23" s="9">
        <v>0</v>
      </c>
      <c r="O23" s="8">
        <f t="shared" si="3"/>
        <v>0</v>
      </c>
      <c r="P23" s="8">
        <f t="shared" si="4"/>
        <v>0</v>
      </c>
      <c r="Q23" s="10">
        <v>0.12</v>
      </c>
      <c r="R23" s="11"/>
      <c r="S23" s="11"/>
      <c r="T23" s="8">
        <f t="shared" si="7"/>
        <v>154149.03597695386</v>
      </c>
      <c r="U23" s="8"/>
      <c r="V23" s="8">
        <f t="shared" si="6"/>
        <v>1130426.2638309952</v>
      </c>
    </row>
    <row r="24" spans="1:22" x14ac:dyDescent="0.25">
      <c r="A24" s="4">
        <v>43.1</v>
      </c>
      <c r="B24" s="5" t="s">
        <v>42</v>
      </c>
      <c r="C24" s="6" t="s">
        <v>20</v>
      </c>
      <c r="D24" s="39">
        <f>'2024'!V24</f>
        <v>0</v>
      </c>
      <c r="E24" s="7"/>
      <c r="F24" s="7"/>
      <c r="G24" s="7"/>
      <c r="H24" s="7"/>
      <c r="I24" s="7"/>
      <c r="J24" s="7"/>
      <c r="K24" s="8">
        <f t="shared" si="0"/>
        <v>0</v>
      </c>
      <c r="L24" s="8">
        <f t="shared" si="1"/>
        <v>0</v>
      </c>
      <c r="M24" s="8">
        <f t="shared" si="2"/>
        <v>0</v>
      </c>
      <c r="N24" s="9">
        <v>0</v>
      </c>
      <c r="O24" s="8">
        <f t="shared" si="3"/>
        <v>0</v>
      </c>
      <c r="P24" s="8">
        <f t="shared" si="4"/>
        <v>0</v>
      </c>
      <c r="Q24" s="10">
        <v>0.3</v>
      </c>
      <c r="R24" s="11"/>
      <c r="S24" s="11"/>
      <c r="T24" s="8">
        <f t="shared" si="7"/>
        <v>0</v>
      </c>
      <c r="U24" s="8"/>
      <c r="V24" s="8">
        <f t="shared" si="6"/>
        <v>0</v>
      </c>
    </row>
    <row r="25" spans="1:22" x14ac:dyDescent="0.25">
      <c r="A25" s="4">
        <v>43.2</v>
      </c>
      <c r="B25" s="5" t="s">
        <v>42</v>
      </c>
      <c r="C25" s="6" t="s">
        <v>20</v>
      </c>
      <c r="D25" s="39">
        <f>'2024'!V25</f>
        <v>12566.1875</v>
      </c>
      <c r="E25" s="7"/>
      <c r="F25" s="7"/>
      <c r="G25" s="7"/>
      <c r="H25" s="7"/>
      <c r="I25" s="7"/>
      <c r="J25" s="7"/>
      <c r="K25" s="8">
        <f t="shared" si="0"/>
        <v>12566.1875</v>
      </c>
      <c r="L25" s="8">
        <f t="shared" si="1"/>
        <v>0</v>
      </c>
      <c r="M25" s="8">
        <f t="shared" si="2"/>
        <v>0</v>
      </c>
      <c r="N25" s="9">
        <v>0</v>
      </c>
      <c r="O25" s="8">
        <f t="shared" si="3"/>
        <v>0</v>
      </c>
      <c r="P25" s="8">
        <f t="shared" si="4"/>
        <v>0</v>
      </c>
      <c r="Q25" s="10">
        <v>0.5</v>
      </c>
      <c r="R25" s="11"/>
      <c r="S25" s="11"/>
      <c r="T25" s="8">
        <f t="shared" si="7"/>
        <v>6283.09375</v>
      </c>
      <c r="U25" s="8"/>
      <c r="V25" s="8">
        <f t="shared" si="6"/>
        <v>6283.09375</v>
      </c>
    </row>
    <row r="26" spans="1:22" x14ac:dyDescent="0.25">
      <c r="A26" s="4">
        <v>45</v>
      </c>
      <c r="B26" s="5" t="s">
        <v>41</v>
      </c>
      <c r="C26" s="6" t="s">
        <v>20</v>
      </c>
      <c r="D26" s="39">
        <f>'2024'!V26</f>
        <v>66.181895312499989</v>
      </c>
      <c r="E26" s="12"/>
      <c r="F26" s="12"/>
      <c r="G26" s="7"/>
      <c r="H26" s="7"/>
      <c r="I26" s="7"/>
      <c r="J26" s="7"/>
      <c r="K26" s="8">
        <f t="shared" si="0"/>
        <v>66.181895312499989</v>
      </c>
      <c r="L26" s="8">
        <f t="shared" si="1"/>
        <v>0</v>
      </c>
      <c r="M26" s="8">
        <f t="shared" si="2"/>
        <v>0</v>
      </c>
      <c r="N26" s="9">
        <v>0</v>
      </c>
      <c r="O26" s="8">
        <f t="shared" si="3"/>
        <v>0</v>
      </c>
      <c r="P26" s="8">
        <f t="shared" si="4"/>
        <v>0</v>
      </c>
      <c r="Q26" s="10">
        <v>0.45</v>
      </c>
      <c r="R26" s="11"/>
      <c r="S26" s="11"/>
      <c r="T26" s="8">
        <f t="shared" si="7"/>
        <v>29.781852890624997</v>
      </c>
      <c r="U26" s="8"/>
      <c r="V26" s="8">
        <f t="shared" si="6"/>
        <v>36.400042421874993</v>
      </c>
    </row>
    <row r="27" spans="1:22" x14ac:dyDescent="0.25">
      <c r="A27" s="4">
        <v>46</v>
      </c>
      <c r="B27" s="5" t="s">
        <v>40</v>
      </c>
      <c r="C27" s="6" t="s">
        <v>20</v>
      </c>
      <c r="D27" s="39">
        <f>'2024'!V27</f>
        <v>0</v>
      </c>
      <c r="E27" s="7"/>
      <c r="F27" s="7"/>
      <c r="G27" s="7"/>
      <c r="H27" s="7"/>
      <c r="I27" s="7"/>
      <c r="J27" s="7"/>
      <c r="K27" s="8">
        <f t="shared" si="0"/>
        <v>0</v>
      </c>
      <c r="L27" s="8">
        <f t="shared" si="1"/>
        <v>0</v>
      </c>
      <c r="M27" s="8">
        <f t="shared" si="2"/>
        <v>0</v>
      </c>
      <c r="N27" s="9">
        <v>0</v>
      </c>
      <c r="O27" s="8">
        <f t="shared" si="3"/>
        <v>0</v>
      </c>
      <c r="P27" s="8">
        <f t="shared" si="4"/>
        <v>0</v>
      </c>
      <c r="Q27" s="10">
        <v>0.3</v>
      </c>
      <c r="R27" s="11"/>
      <c r="S27" s="11"/>
      <c r="T27" s="8">
        <f t="shared" si="7"/>
        <v>0</v>
      </c>
      <c r="U27" s="8"/>
      <c r="V27" s="8">
        <f t="shared" si="6"/>
        <v>0</v>
      </c>
    </row>
    <row r="28" spans="1:22" x14ac:dyDescent="0.25">
      <c r="A28" s="4">
        <v>47</v>
      </c>
      <c r="B28" s="5" t="s">
        <v>39</v>
      </c>
      <c r="C28" s="6" t="s">
        <v>20</v>
      </c>
      <c r="D28" s="39">
        <f>'2024'!V28</f>
        <v>671990017.82814157</v>
      </c>
      <c r="E28" s="7">
        <v>90685036</v>
      </c>
      <c r="F28" s="7">
        <f>E28</f>
        <v>90685036</v>
      </c>
      <c r="G28" s="7"/>
      <c r="H28" s="7"/>
      <c r="I28" s="7"/>
      <c r="J28" s="7"/>
      <c r="K28" s="8">
        <f t="shared" si="0"/>
        <v>762675053.82814157</v>
      </c>
      <c r="L28" s="8">
        <f t="shared" si="1"/>
        <v>0</v>
      </c>
      <c r="M28" s="8">
        <f t="shared" si="2"/>
        <v>90685036</v>
      </c>
      <c r="N28" s="9">
        <v>0</v>
      </c>
      <c r="O28" s="8">
        <f t="shared" si="3"/>
        <v>0</v>
      </c>
      <c r="P28" s="8">
        <f t="shared" si="4"/>
        <v>0</v>
      </c>
      <c r="Q28" s="10">
        <v>0.08</v>
      </c>
      <c r="R28" s="11"/>
      <c r="S28" s="11"/>
      <c r="T28" s="8">
        <f t="shared" si="7"/>
        <v>61014004.306251325</v>
      </c>
      <c r="U28" s="8"/>
      <c r="V28" s="8">
        <f t="shared" si="6"/>
        <v>701661049.52189028</v>
      </c>
    </row>
    <row r="29" spans="1:22" x14ac:dyDescent="0.25">
      <c r="A29" s="4">
        <v>50</v>
      </c>
      <c r="B29" s="5" t="s">
        <v>38</v>
      </c>
      <c r="C29" s="6" t="s">
        <v>20</v>
      </c>
      <c r="D29" s="39">
        <f>'2024'!V29</f>
        <v>649770.44642296853</v>
      </c>
      <c r="E29" s="7">
        <v>1573599</v>
      </c>
      <c r="F29" s="7">
        <v>1573599</v>
      </c>
      <c r="G29" s="7"/>
      <c r="H29" s="7"/>
      <c r="I29" s="7"/>
      <c r="J29" s="7"/>
      <c r="K29" s="8">
        <f t="shared" si="0"/>
        <v>2223369.4464229685</v>
      </c>
      <c r="L29" s="8">
        <f t="shared" si="1"/>
        <v>0</v>
      </c>
      <c r="M29" s="8">
        <f t="shared" si="2"/>
        <v>1573599</v>
      </c>
      <c r="N29" s="9">
        <v>0</v>
      </c>
      <c r="O29" s="8">
        <f t="shared" si="3"/>
        <v>0</v>
      </c>
      <c r="P29" s="8">
        <f t="shared" si="4"/>
        <v>0</v>
      </c>
      <c r="Q29" s="10">
        <v>0.55000000000000004</v>
      </c>
      <c r="R29" s="11"/>
      <c r="S29" s="11"/>
      <c r="T29" s="8">
        <f t="shared" si="7"/>
        <v>1222853.1955326328</v>
      </c>
      <c r="U29" s="8"/>
      <c r="V29" s="8">
        <f t="shared" si="6"/>
        <v>1000516.2508903358</v>
      </c>
    </row>
    <row r="30" spans="1:22" x14ac:dyDescent="0.25">
      <c r="A30" s="4">
        <v>95</v>
      </c>
      <c r="B30" s="5" t="s">
        <v>37</v>
      </c>
      <c r="C30" s="6" t="s">
        <v>20</v>
      </c>
      <c r="D30" s="39">
        <f>'2024'!V30</f>
        <v>0</v>
      </c>
      <c r="E30" s="7"/>
      <c r="F30" s="7"/>
      <c r="G30" s="7"/>
      <c r="H30" s="7"/>
      <c r="I30" s="7"/>
      <c r="J30" s="7"/>
      <c r="K30" s="8">
        <f t="shared" si="0"/>
        <v>0</v>
      </c>
      <c r="L30" s="8">
        <f t="shared" si="1"/>
        <v>0</v>
      </c>
      <c r="M30" s="8">
        <f t="shared" si="2"/>
        <v>0</v>
      </c>
      <c r="N30" s="9">
        <v>0</v>
      </c>
      <c r="O30" s="8">
        <f t="shared" si="3"/>
        <v>0</v>
      </c>
      <c r="P30" s="8">
        <f t="shared" si="4"/>
        <v>0</v>
      </c>
      <c r="Q30" s="10">
        <v>0</v>
      </c>
      <c r="R30" s="11"/>
      <c r="S30" s="11"/>
      <c r="T30" s="8">
        <f t="shared" si="7"/>
        <v>0</v>
      </c>
      <c r="U30" s="8"/>
      <c r="V30" s="8">
        <f t="shared" si="6"/>
        <v>0</v>
      </c>
    </row>
    <row r="31" spans="1:22" x14ac:dyDescent="0.25">
      <c r="A31" s="17" t="s">
        <v>68</v>
      </c>
      <c r="B31" s="16"/>
      <c r="C31" s="6" t="s">
        <v>20</v>
      </c>
      <c r="D31" s="39">
        <v>0</v>
      </c>
      <c r="E31" s="7"/>
      <c r="F31" s="7"/>
      <c r="G31" s="7"/>
      <c r="H31" s="7"/>
      <c r="I31" s="7"/>
      <c r="J31" s="7"/>
      <c r="K31" s="8">
        <f t="shared" si="0"/>
        <v>0</v>
      </c>
      <c r="L31" s="8">
        <f t="shared" si="1"/>
        <v>0</v>
      </c>
      <c r="M31" s="8">
        <f t="shared" si="2"/>
        <v>0</v>
      </c>
      <c r="N31" s="9"/>
      <c r="O31" s="18">
        <f t="shared" si="3"/>
        <v>0</v>
      </c>
      <c r="P31" s="8">
        <f t="shared" si="4"/>
        <v>0</v>
      </c>
      <c r="Q31" s="19"/>
      <c r="R31" s="11"/>
      <c r="S31" s="11"/>
      <c r="T31" s="15"/>
      <c r="U31" s="8"/>
      <c r="V31" s="8">
        <f t="shared" si="6"/>
        <v>0</v>
      </c>
    </row>
    <row r="32" spans="1:22" x14ac:dyDescent="0.25">
      <c r="A32" s="17" t="s">
        <v>68</v>
      </c>
      <c r="B32" s="16"/>
      <c r="C32" s="6" t="s">
        <v>20</v>
      </c>
      <c r="D32" s="39">
        <v>0</v>
      </c>
      <c r="E32" s="7"/>
      <c r="F32" s="7"/>
      <c r="G32" s="7"/>
      <c r="H32" s="7"/>
      <c r="I32" s="7"/>
      <c r="J32" s="7"/>
      <c r="K32" s="8">
        <f t="shared" si="0"/>
        <v>0</v>
      </c>
      <c r="L32" s="8">
        <f t="shared" si="1"/>
        <v>0</v>
      </c>
      <c r="M32" s="8">
        <f t="shared" si="2"/>
        <v>0</v>
      </c>
      <c r="N32" s="9"/>
      <c r="O32" s="18">
        <f t="shared" si="3"/>
        <v>0</v>
      </c>
      <c r="P32" s="8">
        <f t="shared" si="4"/>
        <v>0</v>
      </c>
      <c r="Q32" s="19"/>
      <c r="R32" s="11"/>
      <c r="S32" s="11"/>
      <c r="T32" s="15"/>
      <c r="U32" s="8"/>
      <c r="V32" s="8">
        <f t="shared" si="6"/>
        <v>0</v>
      </c>
    </row>
    <row r="33" spans="1:22" x14ac:dyDescent="0.25">
      <c r="A33" s="17" t="s">
        <v>68</v>
      </c>
      <c r="B33" s="16"/>
      <c r="C33" s="6" t="s">
        <v>20</v>
      </c>
      <c r="D33" s="39">
        <v>0</v>
      </c>
      <c r="E33" s="7"/>
      <c r="F33" s="7"/>
      <c r="G33" s="7"/>
      <c r="H33" s="7"/>
      <c r="I33" s="7"/>
      <c r="J33" s="7"/>
      <c r="K33" s="8">
        <f t="shared" si="0"/>
        <v>0</v>
      </c>
      <c r="L33" s="8">
        <f t="shared" si="1"/>
        <v>0</v>
      </c>
      <c r="M33" s="8">
        <f t="shared" si="2"/>
        <v>0</v>
      </c>
      <c r="N33" s="9"/>
      <c r="O33" s="18">
        <f t="shared" si="3"/>
        <v>0</v>
      </c>
      <c r="P33" s="8">
        <f t="shared" si="4"/>
        <v>0</v>
      </c>
      <c r="Q33" s="19"/>
      <c r="R33" s="11"/>
      <c r="S33" s="11"/>
      <c r="T33" s="15"/>
      <c r="U33" s="8"/>
      <c r="V33" s="8">
        <f t="shared" si="6"/>
        <v>0</v>
      </c>
    </row>
    <row r="34" spans="1:22" x14ac:dyDescent="0.25">
      <c r="A34" s="17" t="s">
        <v>68</v>
      </c>
      <c r="B34" s="16"/>
      <c r="C34" s="6" t="s">
        <v>20</v>
      </c>
      <c r="D34" s="39">
        <v>0</v>
      </c>
      <c r="E34" s="7"/>
      <c r="F34" s="7"/>
      <c r="G34" s="7"/>
      <c r="H34" s="7"/>
      <c r="I34" s="7"/>
      <c r="J34" s="7"/>
      <c r="K34" s="8">
        <f t="shared" si="0"/>
        <v>0</v>
      </c>
      <c r="L34" s="8">
        <f t="shared" si="1"/>
        <v>0</v>
      </c>
      <c r="M34" s="8">
        <f t="shared" si="2"/>
        <v>0</v>
      </c>
      <c r="N34" s="9"/>
      <c r="O34" s="18">
        <f t="shared" si="3"/>
        <v>0</v>
      </c>
      <c r="P34" s="8">
        <f t="shared" si="4"/>
        <v>0</v>
      </c>
      <c r="Q34" s="19"/>
      <c r="R34" s="11"/>
      <c r="S34" s="11"/>
      <c r="T34" s="15"/>
      <c r="U34" s="8"/>
      <c r="V34" s="8">
        <f t="shared" si="6"/>
        <v>0</v>
      </c>
    </row>
    <row r="35" spans="1:22" x14ac:dyDescent="0.25">
      <c r="A35" s="17" t="s">
        <v>68</v>
      </c>
      <c r="B35" s="16"/>
      <c r="C35" s="6" t="s">
        <v>20</v>
      </c>
      <c r="D35" s="39">
        <v>0</v>
      </c>
      <c r="E35" s="7"/>
      <c r="F35" s="7"/>
      <c r="G35" s="7"/>
      <c r="H35" s="7"/>
      <c r="I35" s="7"/>
      <c r="J35" s="7"/>
      <c r="K35" s="8">
        <f t="shared" si="0"/>
        <v>0</v>
      </c>
      <c r="L35" s="8">
        <f t="shared" si="1"/>
        <v>0</v>
      </c>
      <c r="M35" s="8">
        <f t="shared" si="2"/>
        <v>0</v>
      </c>
      <c r="N35" s="9"/>
      <c r="O35" s="18">
        <f t="shared" si="3"/>
        <v>0</v>
      </c>
      <c r="P35" s="8">
        <f t="shared" si="4"/>
        <v>0</v>
      </c>
      <c r="Q35" s="19"/>
      <c r="R35" s="11"/>
      <c r="S35" s="11"/>
      <c r="T35" s="15"/>
      <c r="U35" s="8"/>
      <c r="V35" s="8">
        <f t="shared" si="6"/>
        <v>0</v>
      </c>
    </row>
    <row r="36" spans="1:22" x14ac:dyDescent="0.25">
      <c r="A36" s="17" t="s">
        <v>68</v>
      </c>
      <c r="B36" s="16"/>
      <c r="C36" s="6" t="s">
        <v>20</v>
      </c>
      <c r="D36" s="39">
        <v>0</v>
      </c>
      <c r="E36" s="7"/>
      <c r="F36" s="7"/>
      <c r="G36" s="7"/>
      <c r="H36" s="7"/>
      <c r="I36" s="7"/>
      <c r="J36" s="7"/>
      <c r="K36" s="8">
        <f t="shared" si="0"/>
        <v>0</v>
      </c>
      <c r="L36" s="8">
        <f t="shared" si="1"/>
        <v>0</v>
      </c>
      <c r="M36" s="8">
        <f t="shared" si="2"/>
        <v>0</v>
      </c>
      <c r="N36" s="9"/>
      <c r="O36" s="18">
        <f t="shared" si="3"/>
        <v>0</v>
      </c>
      <c r="P36" s="8">
        <f t="shared" si="4"/>
        <v>0</v>
      </c>
      <c r="Q36" s="19"/>
      <c r="R36" s="11"/>
      <c r="S36" s="11"/>
      <c r="T36" s="15"/>
      <c r="U36" s="8"/>
      <c r="V36" s="8">
        <f t="shared" si="6"/>
        <v>0</v>
      </c>
    </row>
    <row r="37" spans="1:22" x14ac:dyDescent="0.25">
      <c r="A37" s="17" t="s">
        <v>68</v>
      </c>
      <c r="B37" s="16"/>
      <c r="C37" s="6" t="s">
        <v>20</v>
      </c>
      <c r="D37" s="39">
        <v>0</v>
      </c>
      <c r="E37" s="7"/>
      <c r="F37" s="7"/>
      <c r="G37" s="7"/>
      <c r="H37" s="7"/>
      <c r="I37" s="7"/>
      <c r="J37" s="7"/>
      <c r="K37" s="8">
        <f t="shared" si="0"/>
        <v>0</v>
      </c>
      <c r="L37" s="8">
        <f t="shared" si="1"/>
        <v>0</v>
      </c>
      <c r="M37" s="8">
        <f t="shared" si="2"/>
        <v>0</v>
      </c>
      <c r="N37" s="9"/>
      <c r="O37" s="18">
        <f t="shared" si="3"/>
        <v>0</v>
      </c>
      <c r="P37" s="8">
        <f t="shared" si="4"/>
        <v>0</v>
      </c>
      <c r="Q37" s="19"/>
      <c r="R37" s="11"/>
      <c r="S37" s="11"/>
      <c r="T37" s="15"/>
      <c r="U37" s="8"/>
      <c r="V37" s="8">
        <f t="shared" si="6"/>
        <v>0</v>
      </c>
    </row>
    <row r="38" spans="1:22" ht="15.75" thickBot="1" x14ac:dyDescent="0.3">
      <c r="A38" s="17" t="s">
        <v>68</v>
      </c>
      <c r="B38" s="16"/>
      <c r="C38" s="6" t="s">
        <v>20</v>
      </c>
      <c r="D38" s="39">
        <v>0</v>
      </c>
      <c r="E38" s="7"/>
      <c r="F38" s="7"/>
      <c r="G38" s="7"/>
      <c r="H38" s="7"/>
      <c r="I38" s="7"/>
      <c r="J38" s="7"/>
      <c r="K38" s="8">
        <f>IFERROR(D38+E38+G38-J38,"")</f>
        <v>0</v>
      </c>
      <c r="L38" s="8">
        <f t="shared" si="1"/>
        <v>0</v>
      </c>
      <c r="M38" s="8">
        <f t="shared" si="2"/>
        <v>0</v>
      </c>
      <c r="N38" s="9"/>
      <c r="O38" s="18">
        <f t="shared" si="3"/>
        <v>0</v>
      </c>
      <c r="P38" s="8">
        <f t="shared" si="4"/>
        <v>0</v>
      </c>
      <c r="Q38" s="19"/>
      <c r="R38" s="11"/>
      <c r="S38" s="11"/>
      <c r="T38" s="15"/>
      <c r="U38" s="8"/>
      <c r="V38" s="8">
        <f t="shared" si="6"/>
        <v>0</v>
      </c>
    </row>
    <row r="39" spans="1:22" ht="15.75" thickBot="1" x14ac:dyDescent="0.3">
      <c r="A39" s="20"/>
      <c r="B39" s="21" t="s">
        <v>24</v>
      </c>
      <c r="C39" s="22"/>
      <c r="D39" s="23">
        <f>SUM(D6:D38)</f>
        <v>981016997.55974972</v>
      </c>
      <c r="E39" s="23">
        <f>SUM(E6:E38)</f>
        <v>115674884</v>
      </c>
      <c r="F39" s="23">
        <f>SUM(F6:F38)</f>
        <v>115674884</v>
      </c>
      <c r="G39" s="23">
        <f>SUM(G6:G38)</f>
        <v>0</v>
      </c>
      <c r="H39" s="23">
        <f t="shared" ref="H39:I39" si="8">SUM(H6:H38)</f>
        <v>0</v>
      </c>
      <c r="I39" s="23">
        <f t="shared" si="8"/>
        <v>0</v>
      </c>
      <c r="J39" s="23">
        <f>SUM(J6:J38)</f>
        <v>0</v>
      </c>
      <c r="K39" s="23">
        <f t="shared" ref="K39:M39" si="9">SUM(K6:K38)</f>
        <v>1096691881.5597498</v>
      </c>
      <c r="L39" s="23">
        <f t="shared" si="9"/>
        <v>0</v>
      </c>
      <c r="M39" s="23">
        <f t="shared" si="9"/>
        <v>115674884</v>
      </c>
      <c r="N39" s="23"/>
      <c r="O39" s="23">
        <f t="shared" ref="O39:P39" si="10">SUM(O6:O38)</f>
        <v>0</v>
      </c>
      <c r="P39" s="23">
        <f t="shared" si="10"/>
        <v>0</v>
      </c>
      <c r="Q39" s="24"/>
      <c r="R39" s="25">
        <f>SUM(R6:R38)</f>
        <v>0</v>
      </c>
      <c r="S39" s="25">
        <f>SUM(S6:S38)</f>
        <v>0</v>
      </c>
      <c r="T39" s="25">
        <f>SUM(T6:T38)</f>
        <v>92367430.962681368</v>
      </c>
      <c r="U39" s="26" t="s">
        <v>25</v>
      </c>
      <c r="V39" s="27">
        <f>SUM(V6:V38)</f>
        <v>1004324450.5970684</v>
      </c>
    </row>
    <row r="40" spans="1:22" x14ac:dyDescent="0.25">
      <c r="D40" s="44"/>
    </row>
  </sheetData>
  <conditionalFormatting sqref="A11:B14 A19:B19 B15:B18 A6:C6 A7:B8 G11:J19 E31:J38 A22:B38 G27:J30 G6:J7">
    <cfRule type="expression" dxfId="22" priority="23" stopIfTrue="1">
      <formula>LEN(A6)&gt;0</formula>
    </cfRule>
  </conditionalFormatting>
  <conditionalFormatting sqref="A10:B10 G10:J10">
    <cfRule type="expression" dxfId="21" priority="22" stopIfTrue="1">
      <formula>LEN(A10)&gt;0</formula>
    </cfRule>
  </conditionalFormatting>
  <conditionalFormatting sqref="A9:B9">
    <cfRule type="expression" dxfId="20" priority="21" stopIfTrue="1">
      <formula>LEN(A9)&gt;0</formula>
    </cfRule>
  </conditionalFormatting>
  <conditionalFormatting sqref="A20">
    <cfRule type="expression" dxfId="19" priority="20" stopIfTrue="1">
      <formula>LEN(A20)&gt;0</formula>
    </cfRule>
  </conditionalFormatting>
  <conditionalFormatting sqref="A21">
    <cfRule type="expression" dxfId="18" priority="19" stopIfTrue="1">
      <formula>LEN(A21)&gt;0</formula>
    </cfRule>
  </conditionalFormatting>
  <conditionalFormatting sqref="B20:B21">
    <cfRule type="expression" dxfId="17" priority="18" stopIfTrue="1">
      <formula>LEN(B20)&gt;0</formula>
    </cfRule>
  </conditionalFormatting>
  <conditionalFormatting sqref="D31:D38">
    <cfRule type="expression" dxfId="16" priority="10" stopIfTrue="1">
      <formula>LEN(D31)&gt;0</formula>
    </cfRule>
  </conditionalFormatting>
  <conditionalFormatting sqref="D6:F6 E27:F27 E7 E22:F22 E13:F13 E24:F25 E23 E30:F30 E28:E29 E11:E12 E15:F19 E14 D7:D30">
    <cfRule type="expression" dxfId="15" priority="9" stopIfTrue="1">
      <formula>LEN(D6)&gt;0</formula>
    </cfRule>
  </conditionalFormatting>
  <conditionalFormatting sqref="E10:F10">
    <cfRule type="expression" dxfId="14" priority="8" stopIfTrue="1">
      <formula>LEN(E10)&gt;0</formula>
    </cfRule>
  </conditionalFormatting>
  <conditionalFormatting sqref="G8:J9">
    <cfRule type="expression" dxfId="13" priority="17" stopIfTrue="1">
      <formula>LEN(G8)&gt;0</formula>
    </cfRule>
  </conditionalFormatting>
  <conditionalFormatting sqref="G20:J26">
    <cfRule type="expression" dxfId="12" priority="16" stopIfTrue="1">
      <formula>LEN(G20)&gt;0</formula>
    </cfRule>
  </conditionalFormatting>
  <conditionalFormatting sqref="N31:N38">
    <cfRule type="expression" dxfId="11" priority="15" stopIfTrue="1">
      <formula>ISBLANK(N31)</formula>
    </cfRule>
  </conditionalFormatting>
  <conditionalFormatting sqref="Q20:Q21 Q30:Q38 S31:S38">
    <cfRule type="expression" dxfId="10" priority="14" stopIfTrue="1">
      <formula>ISBLANK(Q20)</formula>
    </cfRule>
  </conditionalFormatting>
  <conditionalFormatting sqref="O31:O38">
    <cfRule type="expression" dxfId="9" priority="13" stopIfTrue="1">
      <formula>ISBLANK(O31)</formula>
    </cfRule>
  </conditionalFormatting>
  <conditionalFormatting sqref="C7:C38">
    <cfRule type="expression" dxfId="8" priority="12" stopIfTrue="1">
      <formula>LEN(C7)&gt;0</formula>
    </cfRule>
  </conditionalFormatting>
  <conditionalFormatting sqref="R31:R38">
    <cfRule type="expression" dxfId="7" priority="11" stopIfTrue="1">
      <formula>ISBLANK(R31)</formula>
    </cfRule>
  </conditionalFormatting>
  <conditionalFormatting sqref="F28:F29 F23">
    <cfRule type="expression" dxfId="6" priority="2" stopIfTrue="1">
      <formula>LEN(F23)&gt;0</formula>
    </cfRule>
  </conditionalFormatting>
  <conditionalFormatting sqref="E21:F21">
    <cfRule type="expression" dxfId="5" priority="7" stopIfTrue="1">
      <formula>LEN(E21)&gt;0</formula>
    </cfRule>
  </conditionalFormatting>
  <conditionalFormatting sqref="E8:E9">
    <cfRule type="expression" dxfId="4" priority="6" stopIfTrue="1">
      <formula>LEN(E8)&gt;0</formula>
    </cfRule>
  </conditionalFormatting>
  <conditionalFormatting sqref="F8:F9">
    <cfRule type="expression" dxfId="3" priority="5" stopIfTrue="1">
      <formula>LEN(F8)&gt;0</formula>
    </cfRule>
  </conditionalFormatting>
  <conditionalFormatting sqref="E20:F20">
    <cfRule type="expression" dxfId="2" priority="4" stopIfTrue="1">
      <formula>LEN(E20)&gt;0</formula>
    </cfRule>
  </conditionalFormatting>
  <conditionalFormatting sqref="E26:F26">
    <cfRule type="expression" dxfId="1" priority="3" stopIfTrue="1">
      <formula>LEN(E26)&gt;0</formula>
    </cfRule>
  </conditionalFormatting>
  <conditionalFormatting sqref="F14 F11:F12 F7">
    <cfRule type="expression" dxfId="0" priority="1" stopIfTrue="1">
      <formula>LEN(F7)&gt;0</formula>
    </cfRule>
  </conditionalFormatting>
  <hyperlinks>
    <hyperlink ref="C6" location="'B8 Sch 8 CCA Bridge'!A1" display="B8" xr:uid="{00000000-0004-0000-0400-000000000000}"/>
    <hyperlink ref="U39" location="'T1 Sch 1 Taxable Income Test'!A1" display="T1" xr:uid="{00000000-0004-0000-0400-000001000000}"/>
    <hyperlink ref="C7:C38" location="'B8 Sch 8 CCA Bridge'!A1" display="B8" xr:uid="{00000000-0004-0000-0400-000002000000}"/>
  </hyperlinks>
  <pageMargins left="0.7" right="0.7" top="0.75" bottom="0.75" header="0.3" footer="0.3"/>
  <pageSetup paperSize="3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Hydro Ottawa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Yang, Amy</cp:lastModifiedBy>
  <cp:lastPrinted>2020-01-24T22:14:50Z</cp:lastPrinted>
  <dcterms:created xsi:type="dcterms:W3CDTF">2019-11-19T16:36:15Z</dcterms:created>
  <dcterms:modified xsi:type="dcterms:W3CDTF">2025-08-06T17:21:30Z</dcterms:modified>
</cp:coreProperties>
</file>