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prilb\.syncclient\1736975419799\aprilbarrie@hydroottawa.com\1v1tlDypaNwQx0o4_WXazwv0Ah7idfP2T\"/>
    </mc:Choice>
  </mc:AlternateContent>
  <xr:revisionPtr revIDLastSave="0" documentId="13_ncr:1_{E933AA66-F2F7-4B8F-A720-1F57FE16E33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 for LRA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62" i="1" l="1"/>
  <c r="AI62" i="1"/>
  <c r="AJ62" i="1"/>
  <c r="AK62" i="1"/>
  <c r="AK63" i="1" s="1"/>
  <c r="AK65" i="1" s="1"/>
  <c r="AG62" i="1"/>
  <c r="AH61" i="1"/>
  <c r="AI61" i="1"/>
  <c r="AJ61" i="1"/>
  <c r="AK61" i="1"/>
  <c r="AG61" i="1"/>
  <c r="AH60" i="1"/>
  <c r="AI60" i="1"/>
  <c r="AJ60" i="1"/>
  <c r="AK60" i="1"/>
  <c r="AG60" i="1"/>
  <c r="AH59" i="1"/>
  <c r="AI59" i="1"/>
  <c r="AJ59" i="1"/>
  <c r="AK59" i="1"/>
  <c r="AG59" i="1"/>
  <c r="AH58" i="1"/>
  <c r="AI58" i="1"/>
  <c r="AJ58" i="1"/>
  <c r="AK58" i="1"/>
  <c r="AG58" i="1"/>
  <c r="AH57" i="1"/>
  <c r="AI57" i="1"/>
  <c r="AI63" i="1" s="1"/>
  <c r="AJ57" i="1"/>
  <c r="AK57" i="1"/>
  <c r="AG57" i="1"/>
  <c r="AH56" i="1"/>
  <c r="AI56" i="1"/>
  <c r="AJ56" i="1"/>
  <c r="AJ63" i="1" s="1"/>
  <c r="AK56" i="1"/>
  <c r="AG56" i="1"/>
  <c r="AK53" i="1"/>
  <c r="AK52" i="1"/>
  <c r="AJ53" i="1"/>
  <c r="AJ52" i="1"/>
  <c r="AI53" i="1"/>
  <c r="AI52" i="1"/>
  <c r="AH53" i="1"/>
  <c r="AH52" i="1"/>
  <c r="AK51" i="1"/>
  <c r="AJ51" i="1"/>
  <c r="AI51" i="1"/>
  <c r="AH51" i="1"/>
  <c r="AH63" i="1"/>
  <c r="AG53" i="1"/>
  <c r="AG52" i="1"/>
  <c r="AG51" i="1"/>
  <c r="AK50" i="1"/>
  <c r="AJ50" i="1"/>
  <c r="AI50" i="1"/>
  <c r="AH50" i="1"/>
  <c r="AG50" i="1"/>
  <c r="AG63" i="1"/>
  <c r="L65" i="1"/>
  <c r="P62" i="1"/>
  <c r="Q62" i="1"/>
  <c r="R62" i="1"/>
  <c r="S62" i="1"/>
  <c r="O62" i="1"/>
  <c r="P61" i="1"/>
  <c r="Q61" i="1"/>
  <c r="R61" i="1"/>
  <c r="R63" i="1" s="1"/>
  <c r="S61" i="1"/>
  <c r="O61" i="1"/>
  <c r="P60" i="1"/>
  <c r="Q60" i="1"/>
  <c r="R60" i="1"/>
  <c r="S60" i="1"/>
  <c r="O60" i="1"/>
  <c r="P59" i="1"/>
  <c r="Q59" i="1"/>
  <c r="R59" i="1"/>
  <c r="S59" i="1"/>
  <c r="O59" i="1"/>
  <c r="P58" i="1"/>
  <c r="Q58" i="1"/>
  <c r="R58" i="1"/>
  <c r="S58" i="1"/>
  <c r="O58" i="1"/>
  <c r="P57" i="1"/>
  <c r="Q57" i="1"/>
  <c r="R57" i="1"/>
  <c r="S57" i="1"/>
  <c r="O57" i="1"/>
  <c r="P56" i="1"/>
  <c r="Q56" i="1"/>
  <c r="R56" i="1"/>
  <c r="S56" i="1"/>
  <c r="O56" i="1"/>
  <c r="S51" i="1"/>
  <c r="S52" i="1"/>
  <c r="S53" i="1"/>
  <c r="S50" i="1"/>
  <c r="R51" i="1"/>
  <c r="R52" i="1"/>
  <c r="R53" i="1"/>
  <c r="R50" i="1"/>
  <c r="Q51" i="1"/>
  <c r="Q52" i="1"/>
  <c r="Q53" i="1"/>
  <c r="Q50" i="1"/>
  <c r="P51" i="1"/>
  <c r="P52" i="1"/>
  <c r="P53" i="1"/>
  <c r="P50" i="1"/>
  <c r="O51" i="1"/>
  <c r="O52" i="1"/>
  <c r="O53" i="1"/>
  <c r="O50" i="1"/>
  <c r="AG46" i="1"/>
  <c r="AH46" i="1"/>
  <c r="AI46" i="1"/>
  <c r="AJ46" i="1"/>
  <c r="AF46" i="1"/>
  <c r="AG45" i="1"/>
  <c r="AH45" i="1"/>
  <c r="AI45" i="1"/>
  <c r="AJ45" i="1"/>
  <c r="AF45" i="1"/>
  <c r="AG44" i="1"/>
  <c r="AH44" i="1"/>
  <c r="AI44" i="1"/>
  <c r="AJ44" i="1"/>
  <c r="AJ47" i="1" s="1"/>
  <c r="AF44" i="1"/>
  <c r="AG43" i="1"/>
  <c r="AH43" i="1"/>
  <c r="AI43" i="1"/>
  <c r="AJ43" i="1"/>
  <c r="AF43" i="1"/>
  <c r="AI40" i="1"/>
  <c r="AH40" i="1"/>
  <c r="AG40" i="1"/>
  <c r="AF40" i="1"/>
  <c r="AF47" i="1" s="1"/>
  <c r="AE40" i="1"/>
  <c r="AD40" i="1"/>
  <c r="AI39" i="1"/>
  <c r="AH39" i="1"/>
  <c r="AG39" i="1"/>
  <c r="AF39" i="1"/>
  <c r="AE39" i="1"/>
  <c r="AD39" i="1"/>
  <c r="AH47" i="1"/>
  <c r="AI38" i="1"/>
  <c r="AH38" i="1"/>
  <c r="AG38" i="1"/>
  <c r="AF38" i="1"/>
  <c r="AE38" i="1"/>
  <c r="AJ34" i="1"/>
  <c r="AK34" i="1"/>
  <c r="AD34" i="1"/>
  <c r="AJ14" i="1"/>
  <c r="AK14" i="1"/>
  <c r="R14" i="1"/>
  <c r="S14" i="1"/>
  <c r="R34" i="1"/>
  <c r="S34" i="1"/>
  <c r="S47" i="1"/>
  <c r="O46" i="1"/>
  <c r="P46" i="1"/>
  <c r="Q46" i="1"/>
  <c r="R46" i="1"/>
  <c r="N46" i="1"/>
  <c r="O45" i="1"/>
  <c r="P45" i="1"/>
  <c r="Q45" i="1"/>
  <c r="R45" i="1"/>
  <c r="N45" i="1"/>
  <c r="O44" i="1"/>
  <c r="P44" i="1"/>
  <c r="Q44" i="1"/>
  <c r="R44" i="1"/>
  <c r="N44" i="1"/>
  <c r="O43" i="1"/>
  <c r="P43" i="1"/>
  <c r="Q43" i="1"/>
  <c r="R43" i="1"/>
  <c r="N43" i="1"/>
  <c r="N40" i="1"/>
  <c r="O40" i="1"/>
  <c r="P40" i="1"/>
  <c r="Q40" i="1"/>
  <c r="M40" i="1"/>
  <c r="L40" i="1"/>
  <c r="N39" i="1"/>
  <c r="O39" i="1"/>
  <c r="P39" i="1"/>
  <c r="Q39" i="1"/>
  <c r="M39" i="1"/>
  <c r="L39" i="1"/>
  <c r="L47" i="1" s="1"/>
  <c r="Q47" i="1"/>
  <c r="R38" i="1"/>
  <c r="Q38" i="1"/>
  <c r="P38" i="1"/>
  <c r="O38" i="1"/>
  <c r="N38" i="1"/>
  <c r="R37" i="1"/>
  <c r="O37" i="1"/>
  <c r="P37" i="1"/>
  <c r="Q37" i="1"/>
  <c r="N37" i="1"/>
  <c r="AF33" i="1"/>
  <c r="AG33" i="1"/>
  <c r="AH33" i="1"/>
  <c r="AI33" i="1"/>
  <c r="AE33" i="1"/>
  <c r="AF32" i="1"/>
  <c r="AG32" i="1"/>
  <c r="AH32" i="1"/>
  <c r="AI32" i="1"/>
  <c r="AE32" i="1"/>
  <c r="AF31" i="1"/>
  <c r="AG31" i="1"/>
  <c r="AG34" i="1" s="1"/>
  <c r="AH31" i="1"/>
  <c r="AH34" i="1" s="1"/>
  <c r="AI31" i="1"/>
  <c r="AE31" i="1"/>
  <c r="AE34" i="1" s="1"/>
  <c r="AF30" i="1"/>
  <c r="AG30" i="1"/>
  <c r="AH30" i="1"/>
  <c r="AI30" i="1"/>
  <c r="AE30" i="1"/>
  <c r="AI19" i="1"/>
  <c r="AH19" i="1"/>
  <c r="AF19" i="1"/>
  <c r="AG19" i="1"/>
  <c r="AE19" i="1"/>
  <c r="AI18" i="1"/>
  <c r="AI34" i="1" s="1"/>
  <c r="AH18" i="1"/>
  <c r="AG18" i="1"/>
  <c r="AF18" i="1"/>
  <c r="AE18" i="1"/>
  <c r="AI17" i="1"/>
  <c r="AH17" i="1"/>
  <c r="AG17" i="1"/>
  <c r="AF17" i="1"/>
  <c r="AE17" i="1"/>
  <c r="N33" i="1"/>
  <c r="O33" i="1"/>
  <c r="P33" i="1"/>
  <c r="Q33" i="1"/>
  <c r="M33" i="1"/>
  <c r="N32" i="1"/>
  <c r="O32" i="1"/>
  <c r="P32" i="1"/>
  <c r="Q32" i="1"/>
  <c r="M32" i="1"/>
  <c r="N31" i="1"/>
  <c r="O31" i="1"/>
  <c r="P31" i="1"/>
  <c r="Q31" i="1"/>
  <c r="M31" i="1"/>
  <c r="M30" i="1"/>
  <c r="O30" i="1"/>
  <c r="P30" i="1"/>
  <c r="Q30" i="1"/>
  <c r="N30" i="1"/>
  <c r="P34" i="1"/>
  <c r="L34" i="1"/>
  <c r="P19" i="1"/>
  <c r="Q19" i="1"/>
  <c r="O19" i="1"/>
  <c r="Q18" i="1"/>
  <c r="Q22" i="1"/>
  <c r="Q23" i="1"/>
  <c r="Q24" i="1"/>
  <c r="Q25" i="1"/>
  <c r="Q26" i="1"/>
  <c r="Q27" i="1"/>
  <c r="P18" i="1"/>
  <c r="P22" i="1"/>
  <c r="P23" i="1"/>
  <c r="P24" i="1"/>
  <c r="P25" i="1"/>
  <c r="P26" i="1"/>
  <c r="P27" i="1"/>
  <c r="O18" i="1"/>
  <c r="O22" i="1"/>
  <c r="O23" i="1"/>
  <c r="O24" i="1"/>
  <c r="O25" i="1"/>
  <c r="O26" i="1"/>
  <c r="O27" i="1"/>
  <c r="Q17" i="1"/>
  <c r="Q34" i="1"/>
  <c r="P17" i="1"/>
  <c r="M18" i="1"/>
  <c r="N18" i="1" s="1"/>
  <c r="M19" i="1"/>
  <c r="N19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17" i="1"/>
  <c r="O17" i="1" s="1"/>
  <c r="M34" i="1"/>
  <c r="AG11" i="1"/>
  <c r="AG12" i="1"/>
  <c r="AF10" i="1"/>
  <c r="AF11" i="1"/>
  <c r="AE11" i="1"/>
  <c r="AD9" i="1"/>
  <c r="AF9" i="1" s="1"/>
  <c r="AD7" i="1"/>
  <c r="AE7" i="1" s="1"/>
  <c r="AD8" i="1"/>
  <c r="AE8" i="1" s="1"/>
  <c r="AD10" i="1"/>
  <c r="AG10" i="1" s="1"/>
  <c r="AD11" i="1"/>
  <c r="AH11" i="1" s="1"/>
  <c r="AD12" i="1"/>
  <c r="AE12" i="1" s="1"/>
  <c r="AD13" i="1"/>
  <c r="AG13" i="1" s="1"/>
  <c r="AD6" i="1"/>
  <c r="AH6" i="1" s="1"/>
  <c r="P13" i="1"/>
  <c r="N13" i="1"/>
  <c r="L7" i="1"/>
  <c r="M7" i="1" s="1"/>
  <c r="L8" i="1"/>
  <c r="Q8" i="1" s="1"/>
  <c r="L9" i="1"/>
  <c r="M9" i="1" s="1"/>
  <c r="L10" i="1"/>
  <c r="Q10" i="1" s="1"/>
  <c r="L11" i="1"/>
  <c r="O11" i="1" s="1"/>
  <c r="L12" i="1"/>
  <c r="O12" i="1" s="1"/>
  <c r="L13" i="1"/>
  <c r="O13" i="1" s="1"/>
  <c r="L6" i="1"/>
  <c r="N6" i="1" s="1"/>
  <c r="AF63" i="1"/>
  <c r="AE63" i="1"/>
  <c r="AD63" i="1"/>
  <c r="S63" i="1"/>
  <c r="O63" i="1"/>
  <c r="N63" i="1"/>
  <c r="M63" i="1"/>
  <c r="L63" i="1"/>
  <c r="AK47" i="1"/>
  <c r="AE47" i="1"/>
  <c r="AD47" i="1"/>
  <c r="P47" i="1"/>
  <c r="O47" i="1"/>
  <c r="M47" i="1"/>
  <c r="P63" i="1" l="1"/>
  <c r="Q63" i="1"/>
  <c r="AI47" i="1"/>
  <c r="AG47" i="1"/>
  <c r="AJ65" i="1"/>
  <c r="N47" i="1"/>
  <c r="R47" i="1"/>
  <c r="R65" i="1" s="1"/>
  <c r="AF34" i="1"/>
  <c r="O34" i="1"/>
  <c r="O6" i="1"/>
  <c r="AH10" i="1"/>
  <c r="P6" i="1"/>
  <c r="AG9" i="1"/>
  <c r="Q6" i="1"/>
  <c r="AH9" i="1"/>
  <c r="O10" i="1"/>
  <c r="N17" i="1"/>
  <c r="N34" i="1" s="1"/>
  <c r="O8" i="1"/>
  <c r="AE10" i="1"/>
  <c r="O7" i="1"/>
  <c r="AE9" i="1"/>
  <c r="Q7" i="1"/>
  <c r="M6" i="1"/>
  <c r="Q13" i="1"/>
  <c r="M13" i="1"/>
  <c r="AG8" i="1"/>
  <c r="S65" i="1"/>
  <c r="AF13" i="1"/>
  <c r="AG7" i="1"/>
  <c r="AF12" i="1"/>
  <c r="AH13" i="1"/>
  <c r="AH12" i="1"/>
  <c r="AF8" i="1"/>
  <c r="AF6" i="1"/>
  <c r="AE6" i="1"/>
  <c r="AF7" i="1"/>
  <c r="AH8" i="1"/>
  <c r="AH7" i="1"/>
  <c r="AG6" i="1"/>
  <c r="AI13" i="1"/>
  <c r="AE13" i="1"/>
  <c r="P11" i="1"/>
  <c r="N12" i="1"/>
  <c r="P10" i="1"/>
  <c r="N11" i="1"/>
  <c r="P8" i="1"/>
  <c r="M12" i="1"/>
  <c r="N10" i="1"/>
  <c r="P7" i="1"/>
  <c r="P12" i="1"/>
  <c r="M11" i="1"/>
  <c r="M10" i="1"/>
  <c r="N7" i="1"/>
  <c r="Q12" i="1"/>
  <c r="N8" i="1"/>
  <c r="Q11" i="1"/>
  <c r="M8" i="1"/>
  <c r="AD14" i="1"/>
  <c r="AD65" i="1" s="1"/>
  <c r="L14" i="1"/>
  <c r="Q14" i="1" l="1"/>
  <c r="Q65" i="1" s="1"/>
  <c r="AF14" i="1"/>
  <c r="AF65" i="1" s="1"/>
  <c r="AG14" i="1"/>
  <c r="AG65" i="1" s="1"/>
  <c r="N14" i="1"/>
  <c r="N65" i="1" s="1"/>
  <c r="M14" i="1"/>
  <c r="M65" i="1" s="1"/>
  <c r="O14" i="1"/>
  <c r="O65" i="1" s="1"/>
  <c r="AE14" i="1"/>
  <c r="AE65" i="1" s="1"/>
  <c r="P14" i="1"/>
  <c r="P65" i="1" s="1"/>
  <c r="AI14" i="1"/>
  <c r="AI65" i="1" s="1"/>
  <c r="AH14" i="1"/>
  <c r="AH65" i="1" s="1"/>
</calcChain>
</file>

<file path=xl/sharedStrings.xml><?xml version="1.0" encoding="utf-8"?>
<sst xmlns="http://schemas.openxmlformats.org/spreadsheetml/2006/main" count="203" uniqueCount="88">
  <si>
    <t>New Framework</t>
  </si>
  <si>
    <t>CFF ACTIVITY UPDATE</t>
  </si>
  <si>
    <t>kWH</t>
  </si>
  <si>
    <t>7. Persistence Report - Net Verified Annual Energy Savings at the End-User Level (kWh)</t>
  </si>
  <si>
    <t>kW</t>
  </si>
  <si>
    <t>INTERIM FRAMEWORK</t>
  </si>
  <si>
    <t>Gross</t>
  </si>
  <si>
    <t>NTG KWH</t>
  </si>
  <si>
    <t>Realization Kwh</t>
  </si>
  <si>
    <t>Adjustment/Net verified</t>
  </si>
  <si>
    <t>line</t>
  </si>
  <si>
    <t>NTG</t>
  </si>
  <si>
    <t>Realization</t>
  </si>
  <si>
    <t>Adjusted</t>
  </si>
  <si>
    <t>Save on Energy Process &amp; Systems Upgrades Program (future estimate of gross HOL progress from Dec 3, 2019 to Dec 31, 2020)</t>
  </si>
  <si>
    <t>Save on Energy Retrofit Program</t>
  </si>
  <si>
    <t>-INTERIM</t>
  </si>
  <si>
    <t>Save on Energy Small Business Lighting Program</t>
  </si>
  <si>
    <t>Save on Energy Energy Manager Program</t>
  </si>
  <si>
    <t>true up</t>
  </si>
  <si>
    <t>Save on Energy Process &amp; Systems Upgrades Program</t>
  </si>
  <si>
    <t>Save on Energy High Performance New Construction Program</t>
  </si>
  <si>
    <t>Save on Energy Home Assistance Program</t>
  </si>
  <si>
    <t>Sub Total 2020</t>
  </si>
  <si>
    <t>Process &amp; Systems Upgrades Program (from Dec 3, 2019 to Dec 31, 2020)</t>
  </si>
  <si>
    <t>New Construction Program (Remaining HOL Pipeline)</t>
  </si>
  <si>
    <t>Adaptive Thermostat Program</t>
  </si>
  <si>
    <t>LIP</t>
  </si>
  <si>
    <t>NF - 2021-2024 CDM Framework (New Framework)</t>
  </si>
  <si>
    <t>Retrofit</t>
  </si>
  <si>
    <t>NF '21-'24</t>
  </si>
  <si>
    <t>Small Business</t>
  </si>
  <si>
    <t>Energy Affordability Program</t>
  </si>
  <si>
    <t>Capability Building Initiatives</t>
  </si>
  <si>
    <t>Sub Total 2021</t>
  </si>
  <si>
    <t>Sub Total 2022</t>
  </si>
  <si>
    <t>CFF</t>
  </si>
  <si>
    <t>Energy Performance</t>
  </si>
  <si>
    <t>Energy Management</t>
  </si>
  <si>
    <t>Industrial Energy Efficiency</t>
  </si>
  <si>
    <t>see PSUP results above</t>
  </si>
  <si>
    <t>Sub Total 2023</t>
  </si>
  <si>
    <t>Sub Total 2020-2023</t>
  </si>
  <si>
    <t>From the IESO Participation and Cost Report - Persistance by program</t>
  </si>
  <si>
    <t>Program (Based on 2015/16 Verified CFF and Legacy) or Business Case</t>
  </si>
  <si>
    <t>Yr. 1</t>
  </si>
  <si>
    <t>Yr. 2</t>
  </si>
  <si>
    <t>Yr. 3</t>
  </si>
  <si>
    <t>Yr. 4</t>
  </si>
  <si>
    <t>Yr. 5</t>
  </si>
  <si>
    <t>Yr. 6</t>
  </si>
  <si>
    <t>First Nation Conservation Local Program</t>
  </si>
  <si>
    <t>Process and Systems Upgrades Initiatives - Project Incentive Initiative</t>
  </si>
  <si>
    <t>PUMPSaver</t>
  </si>
  <si>
    <t>Save on Energy Audit Funding Program</t>
  </si>
  <si>
    <t>Save on Energy Coupon Program</t>
  </si>
  <si>
    <t>Save on Energy Existing Building Commissioning Program</t>
  </si>
  <si>
    <t>Save on Energy Heating &amp; Cooling Program</t>
  </si>
  <si>
    <t>Save on Energy New Construction Program</t>
  </si>
  <si>
    <t>Save on Energy Retrofit Program - P4P</t>
  </si>
  <si>
    <t>Small Business Lighting</t>
  </si>
  <si>
    <t>Social Benchmarking Local Program</t>
  </si>
  <si>
    <t>Business Refrigeration Incentives Local Program</t>
  </si>
  <si>
    <t>Save on Energy Business Refrigeration Incentive Program</t>
  </si>
  <si>
    <t>Swimming Pool Efficiency Program</t>
  </si>
  <si>
    <t>New framework</t>
  </si>
  <si>
    <t>Yr. 7</t>
  </si>
  <si>
    <t>1a) Retrofit - PY2021</t>
  </si>
  <si>
    <t>1b) Retrofit - PY2022</t>
  </si>
  <si>
    <r>
      <rPr>
        <sz val="11"/>
        <color rgb="FF000000"/>
        <rFont val="Calibri"/>
      </rPr>
      <t>2) Small Business</t>
    </r>
  </si>
  <si>
    <r>
      <rPr>
        <sz val="11"/>
        <color rgb="FF000000"/>
        <rFont val="Calibri"/>
      </rPr>
      <t>3) Energy Affordability Program</t>
    </r>
  </si>
  <si>
    <r>
      <rPr>
        <sz val="11"/>
        <color rgb="FF000000"/>
        <rFont val="Calibri"/>
      </rPr>
      <t>4) Capability Building Initiatives</t>
    </r>
  </si>
  <si>
    <r>
      <rPr>
        <sz val="11"/>
        <color rgb="FF000000"/>
        <rFont val="Calibri"/>
      </rPr>
      <t>Energy Performance</t>
    </r>
  </si>
  <si>
    <r>
      <rPr>
        <sz val="11"/>
        <color rgb="FF000000"/>
        <rFont val="Calibri"/>
      </rPr>
      <t>Energy Management</t>
    </r>
  </si>
  <si>
    <r>
      <rPr>
        <sz val="11"/>
        <color rgb="FF000000"/>
        <rFont val="Calibri"/>
      </rPr>
      <t>Industrial Energy Efficiency</t>
    </r>
  </si>
  <si>
    <t>Progress Report</t>
  </si>
  <si>
    <t>For: Hydro Ottawa Limited</t>
  </si>
  <si>
    <t>NTG KW</t>
  </si>
  <si>
    <t>Realization KW</t>
  </si>
  <si>
    <t>Programs</t>
  </si>
  <si>
    <t>#</t>
  </si>
  <si>
    <t>Prior 2017</t>
  </si>
  <si>
    <t>Res</t>
  </si>
  <si>
    <t>Save on Energy Instant Discount Program</t>
  </si>
  <si>
    <t>Bus</t>
  </si>
  <si>
    <t>Pool Saver Local Program</t>
  </si>
  <si>
    <t>local &amp; Regional</t>
  </si>
  <si>
    <t>2017
Verified 
2017 
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</si>
</sst>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rgb="FF000000"/>
      <name val="Calibri"/>
    </font>
    <font>
      <i/>
      <sz val="8"/>
      <color rgb="FF000000"/>
      <name val="Calibri"/>
    </font>
    <font>
      <b/>
      <sz val="11"/>
      <color rgb="FF38761D"/>
      <name val="Calibri"/>
    </font>
    <font>
      <sz val="10"/>
      <color rgb="FF9BBB59"/>
      <name val="Calibri"/>
    </font>
    <font>
      <b/>
      <sz val="10"/>
      <color rgb="FF8064A2"/>
      <name val="Calibri"/>
    </font>
    <font>
      <b/>
      <sz val="11"/>
      <color rgb="FF000000"/>
      <name val="Calibri"/>
    </font>
    <font>
      <b/>
      <sz val="10"/>
      <color rgb="FF000000"/>
      <name val="Calibri"/>
    </font>
    <font>
      <b/>
      <sz val="11"/>
      <color rgb="FF9BBB59"/>
      <name val="Calibri"/>
    </font>
    <font>
      <sz val="11"/>
      <color rgb="FF000000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rgb="FF9BBB59"/>
      <name val="Calibri"/>
    </font>
    <font>
      <sz val="10"/>
      <color rgb="FF9900FF"/>
      <name val="Arial"/>
    </font>
    <font>
      <sz val="11"/>
      <color rgb="FF0070C0"/>
      <name val="Calibri"/>
    </font>
    <font>
      <sz val="10"/>
      <color rgb="FF000000"/>
      <name val="Roboto"/>
    </font>
    <font>
      <sz val="11"/>
      <color rgb="FF6AA84F"/>
      <name val="Calibri"/>
    </font>
    <font>
      <sz val="10"/>
      <color theme="1"/>
      <name val="Roboto"/>
    </font>
    <font>
      <sz val="10"/>
      <color rgb="FF9900FF"/>
      <name val="Calibri"/>
    </font>
    <font>
      <b/>
      <sz val="10"/>
      <color rgb="FF000000"/>
      <name val="Roboto"/>
    </font>
    <font>
      <b/>
      <sz val="11"/>
      <color rgb="FFFFFFFF"/>
      <name val="Calibri"/>
    </font>
    <font>
      <i/>
      <sz val="10"/>
      <color rgb="FF000000"/>
      <name val="Calibri"/>
    </font>
    <font>
      <b/>
      <sz val="11"/>
      <color rgb="FF980000"/>
      <name val="Calibri"/>
    </font>
    <font>
      <b/>
      <sz val="11"/>
      <color rgb="FF0070C0"/>
      <name val="Calibri"/>
    </font>
    <font>
      <i/>
      <sz val="8"/>
      <color theme="1"/>
      <name val="Calibri"/>
    </font>
    <font>
      <b/>
      <sz val="10"/>
      <color theme="1"/>
      <name val="Calibri"/>
    </font>
    <font>
      <sz val="11"/>
      <color rgb="FFFFFFFF"/>
      <name val="Calibri"/>
    </font>
    <font>
      <b/>
      <sz val="11"/>
      <color rgb="FF0000FF"/>
      <name val="Calibri"/>
    </font>
    <font>
      <sz val="8"/>
      <color rgb="FF0033CC"/>
      <name val="Arial"/>
    </font>
    <font>
      <b/>
      <sz val="12"/>
      <color rgb="FF000000"/>
      <name val="Calibri"/>
    </font>
    <font>
      <sz val="8"/>
      <color rgb="FF000000"/>
      <name val="Calibri"/>
    </font>
    <font>
      <sz val="11"/>
      <name val="Calibri"/>
      <family val="2"/>
    </font>
    <font>
      <i/>
      <sz val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 applyFont="1" applyAlignment="1"/>
    <xf numFmtId="164" fontId="32" fillId="0" borderId="0" xfId="0" applyNumberFormat="1" applyFont="1" applyFill="1" applyBorder="1" applyAlignment="1">
      <alignment horizontal="right"/>
    </xf>
    <xf numFmtId="164" fontId="33" fillId="0" borderId="0" xfId="0" applyNumberFormat="1" applyFont="1" applyFill="1" applyBorder="1" applyAlignment="1">
      <alignment horizontal="center"/>
    </xf>
    <xf numFmtId="164" fontId="32" fillId="0" borderId="8" xfId="0" applyNumberFormat="1" applyFont="1" applyFill="1" applyBorder="1" applyAlignment="1">
      <alignment horizontal="right"/>
    </xf>
    <xf numFmtId="164" fontId="33" fillId="0" borderId="8" xfId="0" applyNumberFormat="1" applyFont="1" applyFill="1" applyBorder="1" applyAlignment="1">
      <alignment horizont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1" xfId="0" applyFont="1" applyFill="1" applyBorder="1" applyAlignment="1"/>
    <xf numFmtId="0" fontId="5" fillId="0" borderId="0" xfId="0" applyFont="1" applyFill="1" applyAlignment="1"/>
    <xf numFmtId="0" fontId="6" fillId="0" borderId="2" xfId="0" applyFont="1" applyFill="1" applyBorder="1" applyAlignment="1"/>
    <xf numFmtId="0" fontId="6" fillId="0" borderId="0" xfId="0" applyFont="1" applyFill="1" applyAlignment="1"/>
    <xf numFmtId="0" fontId="0" fillId="0" borderId="0" xfId="0" applyFont="1" applyFill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right"/>
    </xf>
    <xf numFmtId="0" fontId="9" fillId="0" borderId="0" xfId="0" applyFont="1" applyFill="1" applyAlignment="1"/>
    <xf numFmtId="0" fontId="7" fillId="0" borderId="2" xfId="0" applyFont="1" applyFill="1" applyBorder="1" applyAlignment="1">
      <alignment horizontal="center"/>
    </xf>
    <xf numFmtId="0" fontId="10" fillId="0" borderId="0" xfId="0" applyFont="1" applyFill="1" applyAlignment="1"/>
    <xf numFmtId="0" fontId="11" fillId="0" borderId="1" xfId="0" applyFont="1" applyFill="1" applyBorder="1" applyAlignment="1"/>
    <xf numFmtId="0" fontId="11" fillId="0" borderId="0" xfId="0" applyFont="1" applyFill="1" applyAlignment="1"/>
    <xf numFmtId="0" fontId="13" fillId="0" borderId="0" xfId="0" applyFont="1" applyFill="1" applyAlignment="1"/>
    <xf numFmtId="0" fontId="14" fillId="0" borderId="2" xfId="0" applyFont="1" applyFill="1" applyBorder="1" applyAlignment="1"/>
    <xf numFmtId="0" fontId="14" fillId="0" borderId="0" xfId="0" applyFont="1" applyFill="1" applyAlignment="1"/>
    <xf numFmtId="0" fontId="10" fillId="0" borderId="0" xfId="0" applyFont="1" applyFill="1" applyAlignment="1">
      <alignment horizontal="right"/>
    </xf>
    <xf numFmtId="0" fontId="15" fillId="0" borderId="0" xfId="0" applyFont="1" applyFill="1" applyAlignment="1"/>
    <xf numFmtId="9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0" fontId="17" fillId="0" borderId="0" xfId="0" applyFont="1" applyFill="1" applyAlignment="1"/>
    <xf numFmtId="3" fontId="10" fillId="0" borderId="0" xfId="0" applyNumberFormat="1" applyFont="1" applyFill="1" applyAlignment="1">
      <alignment horizontal="right"/>
    </xf>
    <xf numFmtId="0" fontId="18" fillId="0" borderId="0" xfId="0" applyFont="1" applyFill="1" applyAlignment="1"/>
    <xf numFmtId="4" fontId="11" fillId="0" borderId="0" xfId="0" applyNumberFormat="1" applyFont="1" applyFill="1" applyAlignment="1">
      <alignment horizontal="right"/>
    </xf>
    <xf numFmtId="0" fontId="19" fillId="0" borderId="2" xfId="0" applyFont="1" applyFill="1" applyBorder="1" applyAlignment="1">
      <alignment horizontal="right"/>
    </xf>
    <xf numFmtId="0" fontId="19" fillId="0" borderId="0" xfId="0" applyFont="1" applyFill="1" applyAlignment="1">
      <alignment horizontal="right"/>
    </xf>
    <xf numFmtId="3" fontId="11" fillId="0" borderId="1" xfId="0" applyNumberFormat="1" applyFont="1" applyFill="1" applyBorder="1" applyAlignment="1">
      <alignment horizontal="right"/>
    </xf>
    <xf numFmtId="0" fontId="7" fillId="0" borderId="3" xfId="0" applyFont="1" applyFill="1" applyBorder="1" applyAlignment="1"/>
    <xf numFmtId="0" fontId="10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0" fontId="10" fillId="0" borderId="3" xfId="0" applyFont="1" applyFill="1" applyBorder="1" applyAlignment="1"/>
    <xf numFmtId="0" fontId="13" fillId="0" borderId="4" xfId="0" applyFont="1" applyFill="1" applyBorder="1" applyAlignment="1"/>
    <xf numFmtId="0" fontId="19" fillId="0" borderId="0" xfId="0" applyFont="1" applyFill="1" applyAlignment="1"/>
    <xf numFmtId="0" fontId="10" fillId="0" borderId="1" xfId="0" applyFont="1" applyFill="1" applyBorder="1" applyAlignment="1"/>
    <xf numFmtId="0" fontId="20" fillId="0" borderId="0" xfId="0" applyFont="1" applyFill="1" applyAlignment="1">
      <alignment horizontal="left"/>
    </xf>
    <xf numFmtId="0" fontId="15" fillId="0" borderId="1" xfId="0" applyFont="1" applyFill="1" applyBorder="1" applyAlignment="1"/>
    <xf numFmtId="4" fontId="10" fillId="0" borderId="0" xfId="0" applyNumberFormat="1" applyFont="1" applyFill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right"/>
    </xf>
    <xf numFmtId="0" fontId="19" fillId="0" borderId="2" xfId="0" applyFont="1" applyFill="1" applyBorder="1" applyAlignment="1"/>
    <xf numFmtId="0" fontId="21" fillId="0" borderId="0" xfId="0" applyFont="1" applyFill="1" applyAlignment="1"/>
    <xf numFmtId="0" fontId="22" fillId="0" borderId="0" xfId="0" applyFont="1" applyFill="1" applyAlignment="1">
      <alignment horizontal="right"/>
    </xf>
    <xf numFmtId="0" fontId="23" fillId="0" borderId="0" xfId="0" applyFont="1" applyFill="1" applyAlignment="1"/>
    <xf numFmtId="0" fontId="24" fillId="0" borderId="0" xfId="0" applyFont="1" applyFill="1" applyAlignment="1"/>
    <xf numFmtId="0" fontId="16" fillId="0" borderId="0" xfId="0" applyFont="1" applyFill="1" applyAlignment="1">
      <alignment horizontal="left"/>
    </xf>
    <xf numFmtId="0" fontId="12" fillId="0" borderId="0" xfId="0" applyFont="1" applyFill="1" applyAlignment="1"/>
    <xf numFmtId="0" fontId="25" fillId="0" borderId="0" xfId="0" applyFont="1" applyFill="1" applyAlignment="1">
      <alignment horizontal="left"/>
    </xf>
    <xf numFmtId="0" fontId="26" fillId="0" borderId="2" xfId="0" applyFont="1" applyFill="1" applyBorder="1" applyAlignment="1"/>
    <xf numFmtId="4" fontId="27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12" fillId="0" borderId="2" xfId="0" applyFont="1" applyFill="1" applyBorder="1" applyAlignment="1"/>
    <xf numFmtId="0" fontId="27" fillId="0" borderId="0" xfId="0" applyFont="1" applyFill="1" applyAlignment="1"/>
    <xf numFmtId="0" fontId="10" fillId="0" borderId="0" xfId="0" applyFont="1" applyFill="1" applyAlignment="1"/>
    <xf numFmtId="3" fontId="7" fillId="0" borderId="5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/>
    <xf numFmtId="3" fontId="1" fillId="0" borderId="4" xfId="0" applyNumberFormat="1" applyFont="1" applyFill="1" applyBorder="1" applyAlignment="1">
      <alignment horizontal="right"/>
    </xf>
    <xf numFmtId="0" fontId="7" fillId="0" borderId="4" xfId="0" applyFont="1" applyFill="1" applyBorder="1" applyAlignment="1"/>
    <xf numFmtId="3" fontId="28" fillId="0" borderId="0" xfId="0" applyNumberFormat="1" applyFont="1" applyFill="1" applyAlignment="1">
      <alignment horizontal="right"/>
    </xf>
    <xf numFmtId="0" fontId="2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9" fillId="0" borderId="0" xfId="0" applyFont="1" applyFill="1" applyAlignment="1"/>
    <xf numFmtId="0" fontId="15" fillId="0" borderId="0" xfId="0" applyFont="1" applyFill="1" applyAlignment="1">
      <alignment horizontal="right"/>
    </xf>
    <xf numFmtId="0" fontId="30" fillId="0" borderId="0" xfId="0" applyFont="1" applyFill="1" applyAlignment="1">
      <alignment vertical="top"/>
    </xf>
    <xf numFmtId="0" fontId="3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26" fillId="0" borderId="0" xfId="0" applyFont="1" applyFill="1" applyAlignment="1">
      <alignment vertical="top"/>
    </xf>
    <xf numFmtId="3" fontId="7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10" fontId="34" fillId="0" borderId="0" xfId="0" applyNumberFormat="1" applyFont="1"/>
    <xf numFmtId="0" fontId="36" fillId="0" borderId="6" xfId="0" applyFont="1" applyFill="1" applyBorder="1" applyAlignment="1">
      <alignment vertical="top"/>
    </xf>
    <xf numFmtId="0" fontId="32" fillId="0" borderId="0" xfId="0" applyFont="1" applyFill="1" applyAlignment="1"/>
    <xf numFmtId="0" fontId="36" fillId="0" borderId="0" xfId="0" applyFont="1" applyFill="1" applyAlignment="1"/>
    <xf numFmtId="0" fontId="32" fillId="0" borderId="7" xfId="0" applyFont="1" applyFill="1" applyBorder="1" applyAlignment="1"/>
    <xf numFmtId="4" fontId="32" fillId="0" borderId="10" xfId="0" applyNumberFormat="1" applyFont="1" applyFill="1" applyBorder="1"/>
    <xf numFmtId="4" fontId="36" fillId="0" borderId="10" xfId="0" applyNumberFormat="1" applyFont="1" applyFill="1" applyBorder="1"/>
    <xf numFmtId="0" fontId="36" fillId="0" borderId="11" xfId="0" applyFont="1" applyFill="1" applyBorder="1" applyAlignment="1">
      <alignment vertical="top"/>
    </xf>
    <xf numFmtId="0" fontId="36" fillId="0" borderId="11" xfId="0" applyFont="1" applyFill="1" applyBorder="1" applyAlignment="1">
      <alignment horizontal="center" vertical="top" textRotation="90"/>
    </xf>
    <xf numFmtId="4" fontId="32" fillId="0" borderId="13" xfId="0" applyNumberFormat="1" applyFont="1" applyFill="1" applyBorder="1"/>
    <xf numFmtId="4" fontId="32" fillId="0" borderId="14" xfId="0" applyNumberFormat="1" applyFont="1" applyFill="1" applyBorder="1"/>
    <xf numFmtId="0" fontId="32" fillId="0" borderId="15" xfId="0" applyFont="1" applyFill="1" applyBorder="1" applyAlignment="1">
      <alignment horizontal="right"/>
    </xf>
    <xf numFmtId="0" fontId="32" fillId="0" borderId="16" xfId="0" applyFont="1" applyFill="1" applyBorder="1" applyAlignment="1">
      <alignment horizontal="right"/>
    </xf>
    <xf numFmtId="0" fontId="36" fillId="0" borderId="16" xfId="0" applyFont="1" applyFill="1" applyBorder="1" applyAlignment="1">
      <alignment horizontal="right"/>
    </xf>
    <xf numFmtId="0" fontId="32" fillId="0" borderId="17" xfId="0" applyFont="1" applyFill="1" applyBorder="1" applyAlignment="1">
      <alignment horizontal="right"/>
    </xf>
    <xf numFmtId="0" fontId="32" fillId="0" borderId="15" xfId="0" applyFont="1" applyFill="1" applyBorder="1"/>
    <xf numFmtId="0" fontId="32" fillId="0" borderId="16" xfId="0" applyFont="1" applyFill="1" applyBorder="1"/>
    <xf numFmtId="0" fontId="36" fillId="0" borderId="16" xfId="0" applyFont="1" applyFill="1" applyBorder="1"/>
    <xf numFmtId="0" fontId="32" fillId="0" borderId="17" xfId="0" applyFont="1" applyFill="1" applyBorder="1"/>
    <xf numFmtId="4" fontId="32" fillId="0" borderId="15" xfId="0" applyNumberFormat="1" applyFont="1" applyFill="1" applyBorder="1"/>
    <xf numFmtId="4" fontId="32" fillId="0" borderId="16" xfId="0" applyNumberFormat="1" applyFont="1" applyFill="1" applyBorder="1"/>
    <xf numFmtId="4" fontId="36" fillId="0" borderId="16" xfId="0" applyNumberFormat="1" applyFont="1" applyFill="1" applyBorder="1"/>
    <xf numFmtId="4" fontId="32" fillId="0" borderId="17" xfId="0" applyNumberFormat="1" applyFont="1" applyFill="1" applyBorder="1"/>
    <xf numFmtId="4" fontId="32" fillId="0" borderId="16" xfId="0" applyNumberFormat="1" applyFont="1" applyFill="1" applyBorder="1" applyAlignment="1">
      <alignment horizontal="right"/>
    </xf>
    <xf numFmtId="4" fontId="33" fillId="0" borderId="15" xfId="0" applyNumberFormat="1" applyFont="1" applyFill="1" applyBorder="1" applyAlignment="1">
      <alignment horizontal="center"/>
    </xf>
    <xf numFmtId="4" fontId="33" fillId="0" borderId="16" xfId="0" applyNumberFormat="1" applyFont="1" applyFill="1" applyBorder="1" applyAlignment="1">
      <alignment horizontal="center"/>
    </xf>
    <xf numFmtId="4" fontId="33" fillId="0" borderId="17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0" fontId="10" fillId="0" borderId="8" xfId="0" applyFont="1" applyFill="1" applyBorder="1" applyAlignment="1"/>
    <xf numFmtId="10" fontId="34" fillId="0" borderId="8" xfId="0" applyNumberFormat="1" applyFont="1" applyBorder="1"/>
    <xf numFmtId="0" fontId="10" fillId="0" borderId="13" xfId="0" applyFont="1" applyFill="1" applyBorder="1" applyAlignment="1"/>
    <xf numFmtId="0" fontId="10" fillId="0" borderId="10" xfId="0" applyFont="1" applyFill="1" applyBorder="1" applyAlignment="1">
      <alignment horizontal="center"/>
    </xf>
    <xf numFmtId="0" fontId="34" fillId="0" borderId="10" xfId="0" applyFont="1" applyBorder="1"/>
    <xf numFmtId="10" fontId="34" fillId="0" borderId="10" xfId="0" applyNumberFormat="1" applyFont="1" applyBorder="1"/>
    <xf numFmtId="0" fontId="10" fillId="0" borderId="10" xfId="0" applyFont="1" applyFill="1" applyBorder="1" applyAlignment="1"/>
    <xf numFmtId="0" fontId="10" fillId="0" borderId="14" xfId="0" applyFont="1" applyFill="1" applyBorder="1" applyAlignment="1"/>
    <xf numFmtId="0" fontId="11" fillId="0" borderId="10" xfId="0" applyFont="1" applyFill="1" applyBorder="1" applyAlignment="1">
      <alignment horizontal="center"/>
    </xf>
    <xf numFmtId="164" fontId="32" fillId="0" borderId="10" xfId="0" applyNumberFormat="1" applyFont="1" applyFill="1" applyBorder="1" applyAlignment="1">
      <alignment horizontal="right"/>
    </xf>
    <xf numFmtId="164" fontId="32" fillId="0" borderId="14" xfId="0" applyNumberFormat="1" applyFont="1" applyFill="1" applyBorder="1" applyAlignment="1">
      <alignment horizontal="right"/>
    </xf>
    <xf numFmtId="0" fontId="1" fillId="0" borderId="12" xfId="0" applyFont="1" applyFill="1" applyBorder="1" applyAlignment="1"/>
    <xf numFmtId="0" fontId="11" fillId="0" borderId="12" xfId="0" applyFont="1" applyFill="1" applyBorder="1" applyAlignment="1"/>
    <xf numFmtId="0" fontId="25" fillId="0" borderId="12" xfId="0" applyFont="1" applyFill="1" applyBorder="1" applyAlignment="1">
      <alignment horizontal="center"/>
    </xf>
    <xf numFmtId="0" fontId="11" fillId="0" borderId="13" xfId="0" applyFont="1" applyFill="1" applyBorder="1" applyAlignment="1"/>
    <xf numFmtId="1" fontId="10" fillId="0" borderId="0" xfId="0" applyNumberFormat="1" applyFont="1" applyFill="1" applyAlignment="1"/>
    <xf numFmtId="2" fontId="11" fillId="0" borderId="0" xfId="0" applyNumberFormat="1" applyFont="1" applyFill="1" applyAlignment="1">
      <alignment horizontal="right"/>
    </xf>
    <xf numFmtId="4" fontId="11" fillId="0" borderId="10" xfId="0" applyNumberFormat="1" applyFont="1" applyFill="1" applyBorder="1" applyAlignment="1">
      <alignment horizontal="right"/>
    </xf>
    <xf numFmtId="0" fontId="26" fillId="0" borderId="10" xfId="0" applyFont="1" applyFill="1" applyBorder="1" applyAlignment="1"/>
    <xf numFmtId="4" fontId="11" fillId="0" borderId="18" xfId="0" applyNumberFormat="1" applyFont="1" applyFill="1" applyBorder="1" applyAlignment="1">
      <alignment horizontal="right"/>
    </xf>
    <xf numFmtId="3" fontId="35" fillId="0" borderId="4" xfId="0" applyNumberFormat="1" applyFont="1" applyFill="1" applyBorder="1" applyAlignment="1"/>
    <xf numFmtId="3" fontId="35" fillId="0" borderId="9" xfId="0" applyNumberFormat="1" applyFont="1" applyFill="1" applyBorder="1" applyAlignment="1"/>
    <xf numFmtId="0" fontId="10" fillId="0" borderId="0" xfId="0" applyFont="1" applyFill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P119"/>
  <sheetViews>
    <sheetView tabSelected="1" zoomScale="40" zoomScaleNormal="40" workbookViewId="0">
      <selection activeCell="A28" sqref="A28"/>
    </sheetView>
  </sheetViews>
  <sheetFormatPr defaultColWidth="12.7265625" defaultRowHeight="15.75" customHeight="1" x14ac:dyDescent="0.25"/>
  <cols>
    <col min="1" max="1" width="106.26953125" style="13" bestFit="1" customWidth="1"/>
    <col min="2" max="2" width="9.81640625" style="13" bestFit="1" customWidth="1"/>
    <col min="3" max="3" width="18.1796875" style="13" customWidth="1"/>
    <col min="4" max="4" width="11.7265625" style="13" customWidth="1"/>
    <col min="5" max="5" width="19.7265625" style="13" customWidth="1"/>
    <col min="6" max="6" width="9.453125" style="13" customWidth="1"/>
    <col min="7" max="11" width="12.7265625" style="13"/>
    <col min="12" max="17" width="13.7265625" style="13" bestFit="1" customWidth="1"/>
    <col min="18" max="16384" width="12.7265625" style="13"/>
  </cols>
  <sheetData>
    <row r="1" spans="1:42" ht="15.75" customHeight="1" x14ac:dyDescent="0.35">
      <c r="A1" s="5" t="s">
        <v>0</v>
      </c>
      <c r="B1" s="6"/>
      <c r="C1" s="6"/>
      <c r="D1" s="6"/>
      <c r="E1" s="6"/>
      <c r="F1" s="7"/>
      <c r="G1" s="8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9"/>
      <c r="U1" s="6"/>
      <c r="V1" s="6"/>
      <c r="W1" s="6"/>
      <c r="X1" s="10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1"/>
      <c r="AL1" s="12"/>
      <c r="AM1" s="12"/>
      <c r="AN1" s="12"/>
      <c r="AO1" s="12"/>
      <c r="AP1" s="12"/>
    </row>
    <row r="2" spans="1:42" ht="15.75" customHeight="1" x14ac:dyDescent="0.35">
      <c r="A2" s="5" t="s">
        <v>1</v>
      </c>
      <c r="B2" s="14" t="s">
        <v>2</v>
      </c>
      <c r="C2" s="6"/>
      <c r="D2" s="6"/>
      <c r="E2" s="6"/>
      <c r="F2" s="7"/>
      <c r="G2" s="137" t="s">
        <v>3</v>
      </c>
      <c r="H2" s="138"/>
      <c r="I2" s="138"/>
      <c r="J2" s="138"/>
      <c r="K2" s="138"/>
      <c r="L2" s="138"/>
      <c r="M2" s="6"/>
      <c r="N2" s="6"/>
      <c r="O2" s="6"/>
      <c r="P2" s="6"/>
      <c r="Q2" s="6"/>
      <c r="R2" s="6"/>
      <c r="S2" s="6"/>
      <c r="T2" s="15" t="s">
        <v>4</v>
      </c>
      <c r="U2" s="6"/>
      <c r="V2" s="6"/>
      <c r="W2" s="6"/>
      <c r="X2" s="10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11"/>
      <c r="AL2" s="12"/>
      <c r="AM2" s="12"/>
      <c r="AN2" s="12"/>
      <c r="AO2" s="12"/>
      <c r="AP2" s="12"/>
    </row>
    <row r="3" spans="1:42" ht="15.75" customHeight="1" x14ac:dyDescent="0.35">
      <c r="A3" s="5" t="s">
        <v>5</v>
      </c>
      <c r="B3" s="16" t="s">
        <v>6</v>
      </c>
      <c r="C3" s="17" t="s">
        <v>7</v>
      </c>
      <c r="D3" s="17" t="s">
        <v>8</v>
      </c>
      <c r="E3" s="14" t="s">
        <v>9</v>
      </c>
      <c r="F3" s="18" t="s">
        <v>10</v>
      </c>
      <c r="G3" s="18">
        <v>2015</v>
      </c>
      <c r="H3" s="18">
        <v>2016</v>
      </c>
      <c r="I3" s="18">
        <v>2017</v>
      </c>
      <c r="J3" s="18">
        <v>2018</v>
      </c>
      <c r="K3" s="18">
        <v>2019</v>
      </c>
      <c r="L3" s="18">
        <v>2020</v>
      </c>
      <c r="M3" s="18">
        <v>2021</v>
      </c>
      <c r="N3" s="18">
        <v>2022</v>
      </c>
      <c r="O3" s="18">
        <v>2023</v>
      </c>
      <c r="P3" s="18">
        <v>2024</v>
      </c>
      <c r="Q3" s="18">
        <v>2025</v>
      </c>
      <c r="R3" s="18">
        <v>2026</v>
      </c>
      <c r="S3" s="18">
        <v>2027</v>
      </c>
      <c r="T3" s="19" t="s">
        <v>6</v>
      </c>
      <c r="U3" s="16" t="s">
        <v>11</v>
      </c>
      <c r="V3" s="16" t="s">
        <v>12</v>
      </c>
      <c r="W3" s="16" t="s">
        <v>13</v>
      </c>
      <c r="X3" s="20"/>
      <c r="Y3" s="18">
        <v>2015</v>
      </c>
      <c r="Z3" s="18">
        <v>2016</v>
      </c>
      <c r="AA3" s="18">
        <v>2017</v>
      </c>
      <c r="AB3" s="18">
        <v>2018</v>
      </c>
      <c r="AC3" s="18">
        <v>2019</v>
      </c>
      <c r="AD3" s="18">
        <v>2020</v>
      </c>
      <c r="AE3" s="18">
        <v>2021</v>
      </c>
      <c r="AF3" s="18">
        <v>2022</v>
      </c>
      <c r="AG3" s="18">
        <v>2023</v>
      </c>
      <c r="AH3" s="18">
        <v>2024</v>
      </c>
      <c r="AI3" s="18">
        <v>2025</v>
      </c>
      <c r="AJ3" s="18">
        <v>2026</v>
      </c>
      <c r="AK3" s="21">
        <v>2027</v>
      </c>
      <c r="AL3" s="18"/>
      <c r="AM3" s="18"/>
      <c r="AN3" s="18"/>
      <c r="AO3" s="18"/>
      <c r="AP3" s="18"/>
    </row>
    <row r="4" spans="1:42" ht="15.75" customHeight="1" x14ac:dyDescent="0.35">
      <c r="A4" s="14"/>
      <c r="B4" s="22"/>
      <c r="C4" s="22"/>
      <c r="D4" s="22"/>
      <c r="E4" s="22"/>
      <c r="F4" s="7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3"/>
      <c r="U4" s="139"/>
      <c r="V4" s="138"/>
      <c r="W4" s="24"/>
      <c r="X4" s="24"/>
      <c r="Y4" s="22"/>
      <c r="Z4" s="22"/>
      <c r="AA4" s="22"/>
      <c r="AB4" s="22"/>
      <c r="AC4" s="25"/>
      <c r="AD4" s="22"/>
      <c r="AE4" s="22"/>
      <c r="AF4" s="22"/>
      <c r="AG4" s="22"/>
      <c r="AH4" s="22"/>
      <c r="AI4" s="22"/>
      <c r="AJ4" s="22"/>
      <c r="AK4" s="26"/>
      <c r="AL4" s="27"/>
      <c r="AM4" s="27"/>
      <c r="AN4" s="27"/>
      <c r="AO4" s="27"/>
      <c r="AP4" s="27"/>
    </row>
    <row r="5" spans="1:42" ht="15.75" customHeight="1" x14ac:dyDescent="0.35">
      <c r="A5" s="22" t="s">
        <v>14</v>
      </c>
      <c r="B5" s="28">
        <v>0</v>
      </c>
      <c r="C5" s="28">
        <v>1</v>
      </c>
      <c r="D5" s="22"/>
      <c r="E5" s="28">
        <v>0</v>
      </c>
      <c r="F5" s="34" t="s">
        <v>36</v>
      </c>
      <c r="G5" s="22"/>
      <c r="H5" s="22"/>
      <c r="I5" s="22"/>
      <c r="J5" s="22"/>
      <c r="K5" s="22"/>
      <c r="L5" s="24"/>
      <c r="M5" s="24"/>
      <c r="N5" s="24"/>
      <c r="O5" s="24"/>
      <c r="P5" s="24"/>
      <c r="Q5" s="24"/>
      <c r="R5" s="22"/>
      <c r="S5" s="29"/>
      <c r="T5" s="23"/>
      <c r="U5" s="30">
        <v>1.00296735905045</v>
      </c>
      <c r="V5" s="24"/>
      <c r="W5" s="31">
        <v>0</v>
      </c>
      <c r="X5" s="24"/>
      <c r="Y5" s="22"/>
      <c r="Z5" s="22"/>
      <c r="AA5" s="22"/>
      <c r="AB5" s="22"/>
      <c r="AC5" s="32"/>
      <c r="AD5" s="24"/>
      <c r="AE5" s="24"/>
      <c r="AF5" s="24"/>
      <c r="AG5" s="24"/>
      <c r="AH5" s="24"/>
      <c r="AI5" s="24"/>
      <c r="AJ5" s="22"/>
      <c r="AK5" s="26"/>
      <c r="AL5" s="27"/>
      <c r="AM5" s="27"/>
      <c r="AN5" s="27"/>
      <c r="AO5" s="27"/>
      <c r="AP5" s="27"/>
    </row>
    <row r="6" spans="1:42" ht="15.75" customHeight="1" x14ac:dyDescent="0.35">
      <c r="A6" s="22" t="s">
        <v>15</v>
      </c>
      <c r="B6" s="22"/>
      <c r="C6" s="22"/>
      <c r="D6" s="22"/>
      <c r="E6" s="33">
        <v>12139717</v>
      </c>
      <c r="F6" s="34" t="s">
        <v>16</v>
      </c>
      <c r="G6" s="22"/>
      <c r="H6" s="22"/>
      <c r="I6" s="22"/>
      <c r="J6" s="22"/>
      <c r="K6" s="35"/>
      <c r="L6" s="33">
        <f>E6*VLOOKUP($A6,$A$67:$G$89,2,FALSE)</f>
        <v>12139717</v>
      </c>
      <c r="M6" s="33">
        <f>$L6*VLOOKUP($A6,$A$67:$G$89,3,FALSE)</f>
        <v>12139717</v>
      </c>
      <c r="N6" s="33">
        <f>$L6*VLOOKUP($A6,$A$67:$G$89,4,FALSE)</f>
        <v>12079684.885463299</v>
      </c>
      <c r="O6" s="33">
        <f>$L6*VLOOKUP($A6,$A$67:$G$89,5,FALSE)</f>
        <v>12079684.885463299</v>
      </c>
      <c r="P6" s="33">
        <f>$L6*VLOOKUP($A6,$A$67:$G$89,6,FALSE)</f>
        <v>12079684.885463299</v>
      </c>
      <c r="Q6" s="33">
        <f>$L6*VLOOKUP($A6,$A$67:$G$89,7,FALSE)</f>
        <v>12079362.09038827</v>
      </c>
      <c r="R6" s="22"/>
      <c r="S6" s="22"/>
      <c r="T6" s="23"/>
      <c r="U6" s="31">
        <v>1.11887273272373</v>
      </c>
      <c r="V6" s="31">
        <v>1.1893385630237099</v>
      </c>
      <c r="W6" s="36">
        <v>2106.59</v>
      </c>
      <c r="X6" s="37" t="s">
        <v>16</v>
      </c>
      <c r="Y6" s="22"/>
      <c r="Z6" s="22"/>
      <c r="AA6" s="22"/>
      <c r="AB6" s="22"/>
      <c r="AC6" s="32"/>
      <c r="AD6" s="38">
        <f>W6*VLOOKUP($A6,$A$67:$G$89,2,FALSE)</f>
        <v>2106.59</v>
      </c>
      <c r="AE6" s="38">
        <f>$AD6*VLOOKUP($A6,$A$67:$G$87,3,FALSE)</f>
        <v>2106.59</v>
      </c>
      <c r="AF6" s="38">
        <f>$AD6*VLOOKUP($A6,$A$67:$G$89,4,FALSE)</f>
        <v>2096.1727017910002</v>
      </c>
      <c r="AG6" s="38">
        <f>$AD6*VLOOKUP($A6,$A$67:$G$89,5,FALSE)</f>
        <v>2096.1727017910002</v>
      </c>
      <c r="AH6" s="38">
        <f>$AD6*VLOOKUP($A6,$A$67:$G$89,6,FALSE)</f>
        <v>2096.1727017910002</v>
      </c>
      <c r="AI6" s="38"/>
      <c r="AJ6" s="22"/>
      <c r="AK6" s="39"/>
      <c r="AL6" s="40"/>
      <c r="AM6" s="40"/>
      <c r="AN6" s="40"/>
      <c r="AO6" s="40"/>
      <c r="AP6" s="40"/>
    </row>
    <row r="7" spans="1:42" ht="15.75" customHeight="1" x14ac:dyDescent="0.35">
      <c r="A7" s="22" t="s">
        <v>17</v>
      </c>
      <c r="B7" s="22"/>
      <c r="C7" s="22"/>
      <c r="D7" s="22"/>
      <c r="E7" s="33">
        <v>80701</v>
      </c>
      <c r="F7" s="34" t="s">
        <v>16</v>
      </c>
      <c r="G7" s="22"/>
      <c r="H7" s="22"/>
      <c r="I7" s="22"/>
      <c r="J7" s="22"/>
      <c r="K7" s="35"/>
      <c r="L7" s="33">
        <f t="shared" ref="L7:L13" si="0">E7*VLOOKUP($A7,$A$67:$G$89,2,FALSE)</f>
        <v>80701</v>
      </c>
      <c r="M7" s="33">
        <f t="shared" ref="M7:M13" si="1">$L7*VLOOKUP($A7,$A$67:$G$89,3,FALSE)</f>
        <v>71057.337832329998</v>
      </c>
      <c r="N7" s="33">
        <f t="shared" ref="N7:N13" si="2">$L7*VLOOKUP($A7,$A$67:$G$89,4,FALSE)</f>
        <v>51889.809289430006</v>
      </c>
      <c r="O7" s="33">
        <f t="shared" ref="O7:O13" si="3">$L7*VLOOKUP($A7,$A$67:$G$89,5,FALSE)</f>
        <v>51732.40440996</v>
      </c>
      <c r="P7" s="33">
        <f t="shared" ref="P7:P13" si="4">$L7*VLOOKUP($A7,$A$67:$G$89,6,FALSE)</f>
        <v>51732.40440996</v>
      </c>
      <c r="Q7" s="33">
        <f t="shared" ref="Q7:Q13" si="5">$L7*VLOOKUP($A7,$A$67:$G$89,7,FALSE)</f>
        <v>51732.40440996</v>
      </c>
      <c r="R7" s="22"/>
      <c r="S7" s="22"/>
      <c r="T7" s="23"/>
      <c r="U7" s="31">
        <v>0.85</v>
      </c>
      <c r="V7" s="31">
        <v>0.6756756756756801</v>
      </c>
      <c r="W7" s="31">
        <v>0.02</v>
      </c>
      <c r="X7" s="24"/>
      <c r="Y7" s="22"/>
      <c r="Z7" s="22"/>
      <c r="AA7" s="22"/>
      <c r="AB7" s="22"/>
      <c r="AC7" s="32"/>
      <c r="AD7" s="38">
        <f t="shared" ref="AD7:AD13" si="6">W7*VLOOKUP($A7,$A$67:$G$89,2,FALSE)</f>
        <v>0.02</v>
      </c>
      <c r="AE7" s="38">
        <f t="shared" ref="AE7:AE13" si="7">$AD7*VLOOKUP($A7,$A$67:$G$87,3,FALSE)</f>
        <v>1.7610026599999998E-2</v>
      </c>
      <c r="AF7" s="38">
        <f t="shared" ref="AF7:AF13" si="8">$AD7*VLOOKUP($A7,$A$67:$G$89,4,FALSE)</f>
        <v>1.2859768600000002E-2</v>
      </c>
      <c r="AG7" s="38">
        <f t="shared" ref="AG7:AG13" si="9">$AD7*VLOOKUP($A7,$A$67:$G$89,5,FALSE)</f>
        <v>1.28207592E-2</v>
      </c>
      <c r="AH7" s="38">
        <f t="shared" ref="AH7:AH13" si="10">$AD7*VLOOKUP($A7,$A$67:$G$89,6,FALSE)</f>
        <v>1.28207592E-2</v>
      </c>
      <c r="AI7" s="38"/>
      <c r="AJ7" s="22"/>
      <c r="AK7" s="39"/>
      <c r="AL7" s="40"/>
      <c r="AM7" s="40"/>
      <c r="AN7" s="40"/>
      <c r="AO7" s="40"/>
      <c r="AP7" s="40"/>
    </row>
    <row r="8" spans="1:42" ht="15.75" customHeight="1" x14ac:dyDescent="0.35">
      <c r="A8" s="22" t="s">
        <v>18</v>
      </c>
      <c r="B8" s="22"/>
      <c r="C8" s="22"/>
      <c r="D8" s="22"/>
      <c r="E8" s="33">
        <v>119512</v>
      </c>
      <c r="F8" s="34" t="s">
        <v>16</v>
      </c>
      <c r="G8" s="22"/>
      <c r="H8" s="22"/>
      <c r="I8" s="22"/>
      <c r="J8" s="22"/>
      <c r="K8" s="35"/>
      <c r="L8" s="33">
        <f t="shared" si="0"/>
        <v>119512</v>
      </c>
      <c r="M8" s="33">
        <f t="shared" si="1"/>
        <v>119512</v>
      </c>
      <c r="N8" s="33">
        <f t="shared" si="2"/>
        <v>119512</v>
      </c>
      <c r="O8" s="33">
        <f t="shared" si="3"/>
        <v>119512</v>
      </c>
      <c r="P8" s="33">
        <f t="shared" si="4"/>
        <v>119512</v>
      </c>
      <c r="Q8" s="33">
        <f t="shared" si="5"/>
        <v>119512</v>
      </c>
      <c r="R8" s="22"/>
      <c r="S8" s="22"/>
      <c r="T8" s="23"/>
      <c r="U8" s="31">
        <v>0.72727272727273007</v>
      </c>
      <c r="V8" s="31">
        <v>1</v>
      </c>
      <c r="W8" s="31">
        <v>0.02</v>
      </c>
      <c r="X8" s="24"/>
      <c r="Y8" s="22"/>
      <c r="Z8" s="22"/>
      <c r="AA8" s="22"/>
      <c r="AB8" s="22"/>
      <c r="AC8" s="32"/>
      <c r="AD8" s="38">
        <f t="shared" si="6"/>
        <v>0.02</v>
      </c>
      <c r="AE8" s="38">
        <f t="shared" si="7"/>
        <v>0.02</v>
      </c>
      <c r="AF8" s="38">
        <f t="shared" si="8"/>
        <v>0.02</v>
      </c>
      <c r="AG8" s="38">
        <f t="shared" si="9"/>
        <v>0.02</v>
      </c>
      <c r="AH8" s="38">
        <f t="shared" si="10"/>
        <v>0.02</v>
      </c>
      <c r="AI8" s="38"/>
      <c r="AJ8" s="22"/>
      <c r="AK8" s="39"/>
      <c r="AL8" s="40"/>
      <c r="AM8" s="40"/>
      <c r="AN8" s="40"/>
      <c r="AO8" s="40"/>
      <c r="AP8" s="40"/>
    </row>
    <row r="9" spans="1:42" ht="15.75" customHeight="1" x14ac:dyDescent="0.35">
      <c r="A9" s="22" t="s">
        <v>18</v>
      </c>
      <c r="B9" s="22"/>
      <c r="C9" s="22"/>
      <c r="D9" s="22"/>
      <c r="E9" s="33">
        <v>280606.89999999997</v>
      </c>
      <c r="F9" s="34" t="s">
        <v>19</v>
      </c>
      <c r="G9" s="22"/>
      <c r="H9" s="22"/>
      <c r="I9" s="22"/>
      <c r="J9" s="22"/>
      <c r="K9" s="35"/>
      <c r="L9" s="33">
        <f t="shared" si="0"/>
        <v>280606.89999999997</v>
      </c>
      <c r="M9" s="33">
        <f t="shared" si="1"/>
        <v>280606.89999999997</v>
      </c>
      <c r="N9" s="33"/>
      <c r="O9" s="33"/>
      <c r="P9" s="33"/>
      <c r="Q9" s="33"/>
      <c r="R9" s="22"/>
      <c r="S9" s="22"/>
      <c r="T9" s="23"/>
      <c r="U9" s="24"/>
      <c r="V9" s="24"/>
      <c r="W9" s="24"/>
      <c r="X9" s="24"/>
      <c r="Y9" s="22"/>
      <c r="Z9" s="22"/>
      <c r="AA9" s="22"/>
      <c r="AB9" s="22"/>
      <c r="AC9" s="32"/>
      <c r="AD9" s="38">
        <f>8.11*1000*0.94%</f>
        <v>76.23399999999998</v>
      </c>
      <c r="AE9" s="38">
        <f>AD9</f>
        <v>76.23399999999998</v>
      </c>
      <c r="AF9" s="38">
        <f>AD9</f>
        <v>76.23399999999998</v>
      </c>
      <c r="AG9" s="38">
        <f>AD9</f>
        <v>76.23399999999998</v>
      </c>
      <c r="AH9" s="38">
        <f>AD9</f>
        <v>76.23399999999998</v>
      </c>
      <c r="AI9" s="38"/>
      <c r="AJ9" s="22"/>
      <c r="AK9" s="39"/>
      <c r="AL9" s="40"/>
      <c r="AM9" s="40"/>
      <c r="AN9" s="40"/>
      <c r="AO9" s="40"/>
      <c r="AP9" s="40"/>
    </row>
    <row r="10" spans="1:42" ht="15.75" customHeight="1" x14ac:dyDescent="0.35">
      <c r="A10" s="22" t="s">
        <v>20</v>
      </c>
      <c r="B10" s="22"/>
      <c r="C10" s="22"/>
      <c r="D10" s="22"/>
      <c r="E10" s="33">
        <v>108811</v>
      </c>
      <c r="F10" s="34" t="s">
        <v>16</v>
      </c>
      <c r="G10" s="22"/>
      <c r="H10" s="22"/>
      <c r="I10" s="22"/>
      <c r="J10" s="22"/>
      <c r="K10" s="35"/>
      <c r="L10" s="33">
        <f t="shared" si="0"/>
        <v>108811</v>
      </c>
      <c r="M10" s="33">
        <f t="shared" si="1"/>
        <v>108811</v>
      </c>
      <c r="N10" s="33">
        <f t="shared" si="2"/>
        <v>108811</v>
      </c>
      <c r="O10" s="33">
        <f t="shared" si="3"/>
        <v>108811</v>
      </c>
      <c r="P10" s="33">
        <f t="shared" si="4"/>
        <v>108811</v>
      </c>
      <c r="Q10" s="33">
        <f t="shared" si="5"/>
        <v>108811</v>
      </c>
      <c r="R10" s="22"/>
      <c r="S10" s="22"/>
      <c r="T10" s="23"/>
      <c r="U10" s="31">
        <v>1.00296735905045</v>
      </c>
      <c r="V10" s="31">
        <v>1.0063965884861401</v>
      </c>
      <c r="W10" s="31">
        <v>0.01</v>
      </c>
      <c r="X10" s="24"/>
      <c r="Y10" s="22"/>
      <c r="Z10" s="22"/>
      <c r="AA10" s="22"/>
      <c r="AB10" s="22"/>
      <c r="AC10" s="32"/>
      <c r="AD10" s="38">
        <f t="shared" si="6"/>
        <v>0.01</v>
      </c>
      <c r="AE10" s="38">
        <f t="shared" si="7"/>
        <v>0.01</v>
      </c>
      <c r="AF10" s="38">
        <f t="shared" si="8"/>
        <v>0.01</v>
      </c>
      <c r="AG10" s="38">
        <f t="shared" si="9"/>
        <v>0.01</v>
      </c>
      <c r="AH10" s="38">
        <f t="shared" si="10"/>
        <v>0.01</v>
      </c>
      <c r="AI10" s="38"/>
      <c r="AJ10" s="22"/>
      <c r="AK10" s="39"/>
      <c r="AL10" s="40"/>
      <c r="AM10" s="40"/>
      <c r="AN10" s="40"/>
      <c r="AO10" s="40"/>
      <c r="AP10" s="40"/>
    </row>
    <row r="11" spans="1:42" ht="15.75" customHeight="1" x14ac:dyDescent="0.35">
      <c r="A11" s="22" t="s">
        <v>21</v>
      </c>
      <c r="B11" s="22"/>
      <c r="C11" s="22"/>
      <c r="D11" s="22"/>
      <c r="E11" s="31">
        <v>0</v>
      </c>
      <c r="F11" s="34" t="s">
        <v>16</v>
      </c>
      <c r="G11" s="22"/>
      <c r="H11" s="22"/>
      <c r="I11" s="22"/>
      <c r="J11" s="22"/>
      <c r="K11" s="35"/>
      <c r="L11" s="33">
        <f t="shared" si="0"/>
        <v>0</v>
      </c>
      <c r="M11" s="33">
        <f t="shared" si="1"/>
        <v>0</v>
      </c>
      <c r="N11" s="33">
        <f t="shared" si="2"/>
        <v>0</v>
      </c>
      <c r="O11" s="33">
        <f t="shared" si="3"/>
        <v>0</v>
      </c>
      <c r="P11" s="33">
        <f t="shared" si="4"/>
        <v>0</v>
      </c>
      <c r="Q11" s="33">
        <f t="shared" si="5"/>
        <v>0</v>
      </c>
      <c r="R11" s="22"/>
      <c r="S11" s="22"/>
      <c r="T11" s="23"/>
      <c r="U11" s="31">
        <v>0.56643356643357001</v>
      </c>
      <c r="V11" s="31">
        <v>1.02142857142857</v>
      </c>
      <c r="W11" s="31">
        <v>0</v>
      </c>
      <c r="X11" s="24"/>
      <c r="Y11" s="22"/>
      <c r="Z11" s="22"/>
      <c r="AA11" s="22"/>
      <c r="AB11" s="22"/>
      <c r="AC11" s="32"/>
      <c r="AD11" s="38">
        <f t="shared" si="6"/>
        <v>0</v>
      </c>
      <c r="AE11" s="38">
        <f t="shared" si="7"/>
        <v>0</v>
      </c>
      <c r="AF11" s="38">
        <f t="shared" si="8"/>
        <v>0</v>
      </c>
      <c r="AG11" s="38">
        <f t="shared" si="9"/>
        <v>0</v>
      </c>
      <c r="AH11" s="38">
        <f t="shared" si="10"/>
        <v>0</v>
      </c>
      <c r="AI11" s="38"/>
      <c r="AJ11" s="22"/>
      <c r="AK11" s="39"/>
      <c r="AL11" s="40"/>
      <c r="AM11" s="40"/>
      <c r="AN11" s="40"/>
      <c r="AO11" s="40"/>
      <c r="AP11" s="40"/>
    </row>
    <row r="12" spans="1:42" ht="15.75" customHeight="1" x14ac:dyDescent="0.35">
      <c r="A12" s="22" t="s">
        <v>22</v>
      </c>
      <c r="B12" s="22"/>
      <c r="C12" s="22"/>
      <c r="D12" s="22"/>
      <c r="E12" s="33">
        <v>1362012</v>
      </c>
      <c r="F12" s="34" t="s">
        <v>16</v>
      </c>
      <c r="G12" s="22"/>
      <c r="H12" s="22"/>
      <c r="I12" s="22"/>
      <c r="J12" s="22"/>
      <c r="K12" s="35"/>
      <c r="L12" s="33">
        <f t="shared" si="0"/>
        <v>1362012</v>
      </c>
      <c r="M12" s="33">
        <f t="shared" si="1"/>
        <v>1216550.4940321199</v>
      </c>
      <c r="N12" s="33">
        <f t="shared" si="2"/>
        <v>1189382.1955059599</v>
      </c>
      <c r="O12" s="33">
        <f t="shared" si="3"/>
        <v>1162213.8697395599</v>
      </c>
      <c r="P12" s="33">
        <f t="shared" si="4"/>
        <v>1159865.4069284401</v>
      </c>
      <c r="Q12" s="33">
        <f t="shared" si="5"/>
        <v>1159865.4069284401</v>
      </c>
      <c r="R12" s="22"/>
      <c r="S12" s="22"/>
      <c r="T12" s="23"/>
      <c r="U12" s="31">
        <v>1</v>
      </c>
      <c r="V12" s="31">
        <v>5.7657657657659997E-2</v>
      </c>
      <c r="W12" s="31">
        <v>0.13</v>
      </c>
      <c r="X12" s="24"/>
      <c r="Y12" s="22"/>
      <c r="Z12" s="22"/>
      <c r="AA12" s="22"/>
      <c r="AB12" s="22"/>
      <c r="AC12" s="32"/>
      <c r="AD12" s="38">
        <f t="shared" si="6"/>
        <v>0.13</v>
      </c>
      <c r="AE12" s="38">
        <f t="shared" si="7"/>
        <v>0.11611613129999999</v>
      </c>
      <c r="AF12" s="38">
        <f t="shared" si="8"/>
        <v>0.11352299790000001</v>
      </c>
      <c r="AG12" s="38">
        <f t="shared" si="9"/>
        <v>0.1109298619</v>
      </c>
      <c r="AH12" s="38">
        <f t="shared" si="10"/>
        <v>0.11070570810000001</v>
      </c>
      <c r="AI12" s="38"/>
      <c r="AJ12" s="22"/>
      <c r="AK12" s="39"/>
      <c r="AL12" s="40"/>
      <c r="AM12" s="40"/>
      <c r="AN12" s="40"/>
      <c r="AO12" s="40"/>
      <c r="AP12" s="40"/>
    </row>
    <row r="13" spans="1:42" ht="15.75" customHeight="1" x14ac:dyDescent="0.35">
      <c r="A13" s="22" t="s">
        <v>15</v>
      </c>
      <c r="B13" s="33">
        <v>12133632.937899999</v>
      </c>
      <c r="C13" s="28">
        <v>0.89849051056342011</v>
      </c>
      <c r="D13" s="28">
        <v>1.06265304887379</v>
      </c>
      <c r="E13" s="36">
        <v>11584994.713488061</v>
      </c>
      <c r="F13" s="34" t="s">
        <v>36</v>
      </c>
      <c r="G13" s="22"/>
      <c r="H13" s="22"/>
      <c r="I13" s="22"/>
      <c r="J13" s="22"/>
      <c r="K13" s="35"/>
      <c r="L13" s="33">
        <f t="shared" si="0"/>
        <v>11584994.713488061</v>
      </c>
      <c r="M13" s="33">
        <f t="shared" si="1"/>
        <v>11584994.713488061</v>
      </c>
      <c r="N13" s="33">
        <f t="shared" si="2"/>
        <v>11527705.75613039</v>
      </c>
      <c r="O13" s="33">
        <f t="shared" si="3"/>
        <v>11527705.75613039</v>
      </c>
      <c r="P13" s="33">
        <f t="shared" si="4"/>
        <v>11527705.75613039</v>
      </c>
      <c r="Q13" s="33">
        <f t="shared" si="5"/>
        <v>11527397.711120959</v>
      </c>
      <c r="R13" s="22"/>
      <c r="S13" s="29"/>
      <c r="T13" s="41">
        <v>1863.0591999999999</v>
      </c>
      <c r="U13" s="31">
        <v>1.11887273272373</v>
      </c>
      <c r="V13" s="31">
        <v>1.1893385630237099</v>
      </c>
      <c r="W13" s="33">
        <v>2084.5261383300863</v>
      </c>
      <c r="X13" s="24"/>
      <c r="Y13" s="22"/>
      <c r="Z13" s="22"/>
      <c r="AA13" s="22"/>
      <c r="AB13" s="22"/>
      <c r="AC13" s="32"/>
      <c r="AD13" s="38">
        <f t="shared" si="6"/>
        <v>2084.5261383300863</v>
      </c>
      <c r="AE13" s="38">
        <f t="shared" si="7"/>
        <v>2084.5261383300863</v>
      </c>
      <c r="AF13" s="38">
        <f t="shared" si="8"/>
        <v>2074.2179481234302</v>
      </c>
      <c r="AG13" s="38">
        <f t="shared" si="9"/>
        <v>2074.2179481234302</v>
      </c>
      <c r="AH13" s="38">
        <f t="shared" si="10"/>
        <v>2074.2179481234302</v>
      </c>
      <c r="AI13" s="38">
        <f t="shared" ref="AI13" si="11">$AD13*VLOOKUP($A13,$A$67:$G$89,7,FALSE)</f>
        <v>2074.1625205734122</v>
      </c>
      <c r="AJ13" s="22"/>
      <c r="AK13" s="39"/>
      <c r="AL13" s="40"/>
      <c r="AM13" s="40"/>
      <c r="AN13" s="40"/>
      <c r="AO13" s="40"/>
      <c r="AP13" s="40"/>
    </row>
    <row r="14" spans="1:42" ht="15.75" customHeight="1" x14ac:dyDescent="0.35">
      <c r="A14" s="42" t="s">
        <v>23</v>
      </c>
      <c r="B14" s="43"/>
      <c r="C14" s="43"/>
      <c r="D14" s="43"/>
      <c r="E14" s="43"/>
      <c r="F14" s="44"/>
      <c r="G14" s="43"/>
      <c r="H14" s="43"/>
      <c r="I14" s="43"/>
      <c r="J14" s="43"/>
      <c r="K14" s="45"/>
      <c r="L14" s="46">
        <f t="shared" ref="L14:S14" si="12">SUM(L4:L13)</f>
        <v>25676354.613488063</v>
      </c>
      <c r="M14" s="46">
        <f t="shared" si="12"/>
        <v>25521249.44535251</v>
      </c>
      <c r="N14" s="46">
        <f t="shared" si="12"/>
        <v>25076985.646389078</v>
      </c>
      <c r="O14" s="46">
        <f t="shared" si="12"/>
        <v>25049659.915743209</v>
      </c>
      <c r="P14" s="46">
        <f t="shared" si="12"/>
        <v>25047311.45293209</v>
      </c>
      <c r="Q14" s="46">
        <f t="shared" si="12"/>
        <v>25046680.61284763</v>
      </c>
      <c r="R14" s="46">
        <f t="shared" si="12"/>
        <v>0</v>
      </c>
      <c r="S14" s="46">
        <f t="shared" si="12"/>
        <v>0</v>
      </c>
      <c r="T14" s="47"/>
      <c r="U14" s="43"/>
      <c r="V14" s="43"/>
      <c r="W14" s="43"/>
      <c r="X14" s="48"/>
      <c r="Y14" s="43"/>
      <c r="Z14" s="43"/>
      <c r="AA14" s="43"/>
      <c r="AB14" s="43"/>
      <c r="AC14" s="43"/>
      <c r="AD14" s="46">
        <f t="shared" ref="AD14:AK14" si="13">SUM(AD4:AD13)</f>
        <v>4267.5301383300866</v>
      </c>
      <c r="AE14" s="46">
        <f t="shared" si="13"/>
        <v>4267.5138644879862</v>
      </c>
      <c r="AF14" s="46">
        <f t="shared" si="13"/>
        <v>4246.7810326809304</v>
      </c>
      <c r="AG14" s="46">
        <f t="shared" si="13"/>
        <v>4246.7784005355306</v>
      </c>
      <c r="AH14" s="46">
        <f t="shared" si="13"/>
        <v>4246.7781763817311</v>
      </c>
      <c r="AI14" s="46">
        <f t="shared" si="13"/>
        <v>2074.1625205734122</v>
      </c>
      <c r="AJ14" s="46">
        <f t="shared" si="13"/>
        <v>0</v>
      </c>
      <c r="AK14" s="84">
        <f t="shared" si="13"/>
        <v>0</v>
      </c>
      <c r="AL14" s="49"/>
      <c r="AM14" s="49"/>
      <c r="AN14" s="49"/>
      <c r="AO14" s="49"/>
      <c r="AP14" s="49"/>
    </row>
    <row r="15" spans="1:42" ht="15.75" customHeight="1" x14ac:dyDescent="0.35">
      <c r="A15" s="14"/>
      <c r="B15" s="22"/>
      <c r="C15" s="22"/>
      <c r="D15" s="22"/>
      <c r="E15" s="22"/>
      <c r="F15" s="7"/>
      <c r="G15" s="6"/>
      <c r="H15" s="6"/>
      <c r="I15" s="22"/>
      <c r="J15" s="22"/>
      <c r="K15" s="22"/>
      <c r="L15" s="129"/>
      <c r="M15" s="129"/>
      <c r="N15" s="129"/>
      <c r="O15" s="129"/>
      <c r="P15" s="129"/>
      <c r="Q15" s="129"/>
      <c r="R15" s="22"/>
      <c r="S15" s="22"/>
      <c r="T15" s="50"/>
      <c r="U15" s="22"/>
      <c r="V15" s="22"/>
      <c r="W15" s="22"/>
      <c r="X15" s="25"/>
      <c r="Y15" s="6"/>
      <c r="Z15" s="6"/>
      <c r="AA15" s="22"/>
      <c r="AB15" s="22"/>
      <c r="AC15" s="32"/>
      <c r="AD15" s="129"/>
      <c r="AE15" s="129"/>
      <c r="AF15" s="129"/>
      <c r="AG15" s="129"/>
      <c r="AH15" s="129"/>
      <c r="AI15" s="129"/>
      <c r="AJ15" s="22"/>
      <c r="AK15" s="11"/>
      <c r="AL15" s="12"/>
      <c r="AM15" s="12"/>
      <c r="AN15" s="12"/>
      <c r="AO15" s="12"/>
      <c r="AP15" s="12"/>
    </row>
    <row r="16" spans="1:42" ht="15.75" customHeight="1" x14ac:dyDescent="0.35">
      <c r="A16" s="51" t="s">
        <v>24</v>
      </c>
      <c r="B16" s="22"/>
      <c r="C16" s="22"/>
      <c r="D16" s="22"/>
      <c r="E16" s="22"/>
      <c r="F16" s="7"/>
      <c r="G16" s="6"/>
      <c r="H16" s="6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52"/>
      <c r="U16" s="22"/>
      <c r="V16" s="22"/>
      <c r="W16" s="22"/>
      <c r="X16" s="25"/>
      <c r="Y16" s="6"/>
      <c r="Z16" s="6"/>
      <c r="AA16" s="22"/>
      <c r="AB16" s="22"/>
      <c r="AC16" s="32"/>
      <c r="AD16" s="22"/>
      <c r="AE16" s="22"/>
      <c r="AF16" s="22"/>
      <c r="AG16" s="22"/>
      <c r="AH16" s="22"/>
      <c r="AI16" s="22"/>
      <c r="AJ16" s="22"/>
      <c r="AK16" s="11"/>
      <c r="AL16" s="12"/>
      <c r="AM16" s="12"/>
      <c r="AN16" s="12"/>
      <c r="AO16" s="12"/>
      <c r="AP16" s="12"/>
    </row>
    <row r="17" spans="1:42" ht="15.75" customHeight="1" x14ac:dyDescent="0.35">
      <c r="A17" s="22" t="s">
        <v>15</v>
      </c>
      <c r="B17" s="33">
        <v>4785024.1830000002</v>
      </c>
      <c r="C17" s="28">
        <v>0.89849051056342011</v>
      </c>
      <c r="D17" s="28">
        <v>1.06265304887379</v>
      </c>
      <c r="E17" s="53">
        <v>4568663.0004122835</v>
      </c>
      <c r="F17" s="34" t="s">
        <v>36</v>
      </c>
      <c r="G17" s="6"/>
      <c r="H17" s="6"/>
      <c r="I17" s="22"/>
      <c r="J17" s="22"/>
      <c r="K17" s="22"/>
      <c r="L17" s="6"/>
      <c r="M17" s="33">
        <f>E17*VLOOKUP($A17,$A$67:$G$89,2,FALSE)</f>
        <v>4568663.0004122835</v>
      </c>
      <c r="N17" s="33">
        <f>$M17*VLOOKUP($A17,$A$67:$G$89,3,FALSE)</f>
        <v>4568663.0004122835</v>
      </c>
      <c r="O17" s="33">
        <f>$M17*VLOOKUP($A17,$A$67:$G$89,4,FALSE)</f>
        <v>4546070.5050089443</v>
      </c>
      <c r="P17" s="33">
        <f>$M17*VLOOKUP($A17,$A$67:$G$89,5,FALSE)</f>
        <v>4546070.5050089443</v>
      </c>
      <c r="Q17" s="33">
        <f>$M17*VLOOKUP($A17,$A$67:$G$89,6,FALSE)</f>
        <v>4546070.5050089443</v>
      </c>
      <c r="R17" s="22"/>
      <c r="S17" s="29"/>
      <c r="T17" s="54">
        <v>228.34899999999999</v>
      </c>
      <c r="U17" s="31">
        <v>1.11887273272373</v>
      </c>
      <c r="V17" s="31">
        <v>1.1893385630237099</v>
      </c>
      <c r="W17" s="31">
        <v>255.49346964473102</v>
      </c>
      <c r="X17" s="25"/>
      <c r="Y17" s="6"/>
      <c r="Z17" s="6"/>
      <c r="AA17" s="22"/>
      <c r="AB17" s="22"/>
      <c r="AC17" s="6"/>
      <c r="AD17" s="32"/>
      <c r="AE17" s="130">
        <f>W17*VLOOKUP($A17,$A$67:$G$89,2,FALSE)</f>
        <v>255.49346964473102</v>
      </c>
      <c r="AF17" s="130">
        <f>$AE17*VLOOKUP($A17,$A$67:$G$89,3,FALSE)</f>
        <v>255.49346964473102</v>
      </c>
      <c r="AG17" s="130">
        <f>$AE17*VLOOKUP($A17,$A$67:$G$89,4,FALSE)</f>
        <v>254.23002888799084</v>
      </c>
      <c r="AH17" s="130">
        <f>$AE17*VLOOKUP($A17,$A$67:$G$89,5,FALSE)</f>
        <v>254.23002888799084</v>
      </c>
      <c r="AI17" s="130">
        <f>$AE17*VLOOKUP($A17,$A$67:$G$89,6,FALSE)</f>
        <v>254.23002888799084</v>
      </c>
      <c r="AJ17" s="22"/>
      <c r="AK17" s="11"/>
      <c r="AL17" s="12"/>
      <c r="AM17" s="12"/>
      <c r="AN17" s="12"/>
      <c r="AO17" s="12"/>
      <c r="AP17" s="12"/>
    </row>
    <row r="18" spans="1:42" ht="15.75" customHeight="1" x14ac:dyDescent="0.35">
      <c r="A18" s="22" t="s">
        <v>18</v>
      </c>
      <c r="B18" s="31">
        <v>0</v>
      </c>
      <c r="C18" s="28">
        <v>0.72</v>
      </c>
      <c r="D18" s="28">
        <v>0.95</v>
      </c>
      <c r="E18" s="28">
        <v>0</v>
      </c>
      <c r="F18" s="34" t="s">
        <v>36</v>
      </c>
      <c r="G18" s="22"/>
      <c r="H18" s="22"/>
      <c r="I18" s="22"/>
      <c r="J18" s="22"/>
      <c r="K18" s="22"/>
      <c r="L18" s="22"/>
      <c r="M18" s="33">
        <f t="shared" ref="M18:M27" si="14">E18*VLOOKUP($A18,$A$67:$G$89,2,FALSE)</f>
        <v>0</v>
      </c>
      <c r="N18" s="33">
        <f t="shared" ref="N18:N27" si="15">$M18*VLOOKUP($A18,$A$67:$G$89,3,FALSE)</f>
        <v>0</v>
      </c>
      <c r="O18" s="33">
        <f t="shared" ref="O18:O27" si="16">$M18*VLOOKUP($A18,$A$67:$G$89,4,FALSE)</f>
        <v>0</v>
      </c>
      <c r="P18" s="33">
        <f t="shared" ref="P18:P27" si="17">$M18*VLOOKUP($A18,$A$67:$G$89,5,FALSE)</f>
        <v>0</v>
      </c>
      <c r="Q18" s="33">
        <f t="shared" ref="Q18:Q27" si="18">$M18*VLOOKUP($A18,$A$67:$G$89,6,FALSE)</f>
        <v>0</v>
      </c>
      <c r="R18" s="22"/>
      <c r="S18" s="28"/>
      <c r="T18" s="54">
        <v>0</v>
      </c>
      <c r="U18" s="31">
        <v>0.72727272727273007</v>
      </c>
      <c r="V18" s="31">
        <v>1</v>
      </c>
      <c r="W18" s="31">
        <v>0</v>
      </c>
      <c r="X18" s="25"/>
      <c r="Y18" s="22"/>
      <c r="Z18" s="22"/>
      <c r="AA18" s="22"/>
      <c r="AB18" s="22"/>
      <c r="AC18" s="32"/>
      <c r="AD18" s="32"/>
      <c r="AE18" s="130">
        <f>W18*VLOOKUP($A18,$A$67:$G$89,2,FALSE)</f>
        <v>0</v>
      </c>
      <c r="AF18" s="130">
        <f>$AE18*VLOOKUP($A18,$A$67:$G$89,3,FALSE)</f>
        <v>0</v>
      </c>
      <c r="AG18" s="130">
        <f>$AE18*VLOOKUP($A18,$A$67:$G$89,4,FALSE)</f>
        <v>0</v>
      </c>
      <c r="AH18" s="130">
        <f>$AE18*VLOOKUP($A18,$A$67:$G$89,5,FALSE)</f>
        <v>0</v>
      </c>
      <c r="AI18" s="130">
        <f>$AE18*VLOOKUP($A18,$A$67:$G$89,6,FALSE)</f>
        <v>0</v>
      </c>
      <c r="AJ18" s="22"/>
      <c r="AK18" s="39"/>
      <c r="AL18" s="40"/>
      <c r="AM18" s="40"/>
      <c r="AN18" s="40"/>
      <c r="AO18" s="40"/>
      <c r="AP18" s="40"/>
    </row>
    <row r="19" spans="1:42" ht="15.75" customHeight="1" x14ac:dyDescent="0.35">
      <c r="A19" s="22" t="s">
        <v>21</v>
      </c>
      <c r="B19" s="36">
        <v>562072</v>
      </c>
      <c r="C19" s="28">
        <v>0.56999999999999995</v>
      </c>
      <c r="D19" s="28">
        <v>1.02</v>
      </c>
      <c r="E19" s="53">
        <v>326788.66080000001</v>
      </c>
      <c r="F19" s="34" t="s">
        <v>36</v>
      </c>
      <c r="G19" s="22"/>
      <c r="H19" s="22"/>
      <c r="I19" s="22"/>
      <c r="J19" s="22"/>
      <c r="K19" s="22"/>
      <c r="L19" s="22"/>
      <c r="M19" s="33">
        <f t="shared" si="14"/>
        <v>326788.66080000001</v>
      </c>
      <c r="N19" s="33">
        <f t="shared" si="15"/>
        <v>326788.66080000001</v>
      </c>
      <c r="O19" s="33">
        <f>$M19*VLOOKUP($A19,$A$67:$G$89,3,FALSE)</f>
        <v>326788.66080000001</v>
      </c>
      <c r="P19" s="33">
        <f t="shared" ref="P19:Q19" si="19">$M19*VLOOKUP($A19,$A$67:$G$89,3,FALSE)</f>
        <v>326788.66080000001</v>
      </c>
      <c r="Q19" s="33">
        <f t="shared" si="19"/>
        <v>326788.66080000001</v>
      </c>
      <c r="R19" s="136"/>
      <c r="S19" s="28"/>
      <c r="T19" s="55">
        <v>265.2</v>
      </c>
      <c r="U19" s="31">
        <v>0.56643356643357001</v>
      </c>
      <c r="V19" s="31">
        <v>1.02142857142857</v>
      </c>
      <c r="W19" s="31">
        <v>150.21818181818276</v>
      </c>
      <c r="X19" s="25"/>
      <c r="Y19" s="22"/>
      <c r="Z19" s="22"/>
      <c r="AA19" s="22"/>
      <c r="AB19" s="22"/>
      <c r="AC19" s="32"/>
      <c r="AD19" s="32"/>
      <c r="AE19" s="130">
        <f>W19*VLOOKUP($A19,$A$67:$G$89,2,FALSE)</f>
        <v>150.21818181818276</v>
      </c>
      <c r="AF19" s="130">
        <f>$AE19*VLOOKUP($A19,$A$67:$G$89,4,FALSE)</f>
        <v>148.72745714072821</v>
      </c>
      <c r="AG19" s="130">
        <f>$AE19*VLOOKUP($A19,$A$67:$G$89,4,FALSE)</f>
        <v>148.72745714072821</v>
      </c>
      <c r="AH19" s="130">
        <f>$AE19*VLOOKUP($A19,$A$67:$G$89,4,FALSE)</f>
        <v>148.72745714072821</v>
      </c>
      <c r="AI19" s="130">
        <f>$AE19*VLOOKUP($A19,$A$67:$G$89,4,FALSE)</f>
        <v>148.72745714072821</v>
      </c>
      <c r="AJ19" s="22"/>
      <c r="AK19" s="39"/>
      <c r="AL19" s="40"/>
      <c r="AM19" s="40"/>
      <c r="AN19" s="40"/>
      <c r="AO19" s="40"/>
      <c r="AP19" s="40"/>
    </row>
    <row r="20" spans="1:42" ht="15.75" customHeight="1" x14ac:dyDescent="0.35">
      <c r="A20" s="51"/>
      <c r="B20" s="22"/>
      <c r="C20" s="22"/>
      <c r="D20" s="22"/>
      <c r="E20" s="34"/>
      <c r="F20" s="7"/>
      <c r="G20" s="6"/>
      <c r="H20" s="6"/>
      <c r="I20" s="22"/>
      <c r="J20" s="22"/>
      <c r="K20" s="22"/>
      <c r="L20" s="22"/>
      <c r="M20" s="33"/>
      <c r="N20" s="33"/>
      <c r="O20" s="33"/>
      <c r="P20" s="33"/>
      <c r="Q20" s="33"/>
      <c r="R20" s="22"/>
      <c r="S20" s="22"/>
      <c r="T20" s="50"/>
      <c r="U20" s="22"/>
      <c r="V20" s="22"/>
      <c r="W20" s="22"/>
      <c r="X20" s="25"/>
      <c r="Y20" s="6"/>
      <c r="Z20" s="6"/>
      <c r="AA20" s="22"/>
      <c r="AB20" s="22"/>
      <c r="AC20" s="22"/>
      <c r="AD20" s="22"/>
      <c r="AE20" s="24"/>
      <c r="AF20" s="24"/>
      <c r="AG20" s="24"/>
      <c r="AH20" s="24"/>
      <c r="AI20" s="24"/>
      <c r="AJ20" s="22"/>
      <c r="AK20" s="11"/>
      <c r="AL20" s="12"/>
      <c r="AM20" s="12"/>
      <c r="AN20" s="12"/>
      <c r="AO20" s="12"/>
      <c r="AP20" s="12"/>
    </row>
    <row r="21" spans="1:42" ht="15.75" customHeight="1" x14ac:dyDescent="0.35">
      <c r="A21" s="51" t="s">
        <v>25</v>
      </c>
      <c r="B21" s="22"/>
      <c r="C21" s="22"/>
      <c r="D21" s="22"/>
      <c r="E21" s="34"/>
      <c r="F21" s="7"/>
      <c r="G21" s="6"/>
      <c r="H21" s="6"/>
      <c r="I21" s="22"/>
      <c r="J21" s="22"/>
      <c r="K21" s="22"/>
      <c r="L21" s="22"/>
      <c r="M21" s="33"/>
      <c r="N21" s="33"/>
      <c r="O21" s="33"/>
      <c r="P21" s="33"/>
      <c r="Q21" s="33"/>
      <c r="R21" s="22"/>
      <c r="S21" s="22"/>
      <c r="T21" s="50"/>
      <c r="U21" s="22"/>
      <c r="V21" s="22"/>
      <c r="W21" s="22"/>
      <c r="X21" s="25"/>
      <c r="Y21" s="6"/>
      <c r="Z21" s="6"/>
      <c r="AA21" s="22"/>
      <c r="AB21" s="22"/>
      <c r="AC21" s="22"/>
      <c r="AD21" s="22"/>
      <c r="AE21" s="24"/>
      <c r="AF21" s="24"/>
      <c r="AG21" s="24"/>
      <c r="AH21" s="24"/>
      <c r="AI21" s="24"/>
      <c r="AJ21" s="22"/>
      <c r="AK21" s="11"/>
      <c r="AL21" s="12"/>
      <c r="AM21" s="12"/>
      <c r="AN21" s="12"/>
      <c r="AO21" s="12"/>
      <c r="AP21" s="12"/>
    </row>
    <row r="22" spans="1:42" ht="15.75" customHeight="1" x14ac:dyDescent="0.35">
      <c r="A22" s="22" t="s">
        <v>15</v>
      </c>
      <c r="B22" s="22"/>
      <c r="C22" s="22"/>
      <c r="D22" s="22"/>
      <c r="E22" s="36">
        <v>25512505.059999999</v>
      </c>
      <c r="F22" s="34" t="s">
        <v>16</v>
      </c>
      <c r="G22" s="22"/>
      <c r="H22" s="22"/>
      <c r="I22" s="22"/>
      <c r="J22" s="22"/>
      <c r="K22" s="14"/>
      <c r="L22" s="6"/>
      <c r="M22" s="33">
        <f t="shared" si="14"/>
        <v>25512505.059999999</v>
      </c>
      <c r="N22" s="33">
        <f t="shared" si="15"/>
        <v>25512505.059999999</v>
      </c>
      <c r="O22" s="33">
        <f t="shared" si="16"/>
        <v>25386343.17122779</v>
      </c>
      <c r="P22" s="33">
        <f t="shared" si="17"/>
        <v>25386343.17122779</v>
      </c>
      <c r="Q22" s="33">
        <f t="shared" si="18"/>
        <v>25386343.17122779</v>
      </c>
      <c r="R22" s="22"/>
      <c r="S22" s="22"/>
      <c r="T22" s="50"/>
      <c r="U22" s="22"/>
      <c r="V22" s="22"/>
      <c r="W22" s="22"/>
      <c r="X22" s="25"/>
      <c r="Y22" s="22"/>
      <c r="Z22" s="22"/>
      <c r="AA22" s="22"/>
      <c r="AB22" s="22"/>
      <c r="AC22" s="22"/>
      <c r="AD22" s="22"/>
      <c r="AE22" s="38">
        <v>3678.4600000000005</v>
      </c>
      <c r="AF22" s="38">
        <v>3678.4600000000005</v>
      </c>
      <c r="AG22" s="38">
        <v>3678.4600000000005</v>
      </c>
      <c r="AH22" s="38">
        <v>3678.4600000000005</v>
      </c>
      <c r="AI22" s="38">
        <v>3678.4600000000005</v>
      </c>
      <c r="AJ22" s="22"/>
      <c r="AK22" s="56"/>
      <c r="AL22" s="49"/>
      <c r="AM22" s="49"/>
      <c r="AN22" s="49"/>
      <c r="AO22" s="49"/>
      <c r="AP22" s="49"/>
    </row>
    <row r="23" spans="1:42" ht="15.75" customHeight="1" x14ac:dyDescent="0.35">
      <c r="A23" s="22" t="s">
        <v>17</v>
      </c>
      <c r="B23" s="22"/>
      <c r="C23" s="22"/>
      <c r="D23" s="22"/>
      <c r="E23" s="36">
        <v>32507.06</v>
      </c>
      <c r="F23" s="34" t="s">
        <v>16</v>
      </c>
      <c r="G23" s="22"/>
      <c r="H23" s="22"/>
      <c r="I23" s="22"/>
      <c r="J23" s="22"/>
      <c r="K23" s="14"/>
      <c r="L23" s="6"/>
      <c r="M23" s="33">
        <f t="shared" si="14"/>
        <v>32507.06</v>
      </c>
      <c r="N23" s="33">
        <f t="shared" si="15"/>
        <v>28622.509564389798</v>
      </c>
      <c r="O23" s="33">
        <f t="shared" si="16"/>
        <v>20901.663473315803</v>
      </c>
      <c r="P23" s="33">
        <f t="shared" si="17"/>
        <v>20838.2594279976</v>
      </c>
      <c r="Q23" s="33">
        <f t="shared" si="18"/>
        <v>20838.2594279976</v>
      </c>
      <c r="R23" s="22"/>
      <c r="S23" s="22"/>
      <c r="T23" s="50"/>
      <c r="U23" s="22"/>
      <c r="V23" s="22"/>
      <c r="W23" s="22"/>
      <c r="X23" s="25"/>
      <c r="Y23" s="22"/>
      <c r="Z23" s="22"/>
      <c r="AA23" s="22"/>
      <c r="AB23" s="22"/>
      <c r="AC23" s="22"/>
      <c r="AD23" s="22"/>
      <c r="AE23" s="38">
        <v>5156.1999999999989</v>
      </c>
      <c r="AF23" s="38">
        <v>5156.1999999999989</v>
      </c>
      <c r="AG23" s="38">
        <v>5156.1999999999989</v>
      </c>
      <c r="AH23" s="38">
        <v>5156.1999999999989</v>
      </c>
      <c r="AI23" s="38">
        <v>5156.1999999999989</v>
      </c>
      <c r="AJ23" s="22"/>
      <c r="AK23" s="56"/>
      <c r="AL23" s="49"/>
      <c r="AM23" s="49"/>
      <c r="AN23" s="49"/>
      <c r="AO23" s="49"/>
      <c r="AP23" s="49"/>
    </row>
    <row r="24" spans="1:42" ht="15.75" customHeight="1" x14ac:dyDescent="0.35">
      <c r="A24" s="22" t="s">
        <v>18</v>
      </c>
      <c r="B24" s="22"/>
      <c r="C24" s="22"/>
      <c r="D24" s="22"/>
      <c r="E24" s="36">
        <v>242077.5</v>
      </c>
      <c r="F24" s="34" t="s">
        <v>16</v>
      </c>
      <c r="G24" s="22"/>
      <c r="H24" s="22"/>
      <c r="I24" s="22"/>
      <c r="J24" s="22"/>
      <c r="K24" s="14"/>
      <c r="L24" s="6"/>
      <c r="M24" s="33">
        <f t="shared" si="14"/>
        <v>242077.5</v>
      </c>
      <c r="N24" s="33">
        <f t="shared" si="15"/>
        <v>242077.5</v>
      </c>
      <c r="O24" s="33">
        <f t="shared" si="16"/>
        <v>242077.5</v>
      </c>
      <c r="P24" s="33">
        <f t="shared" si="17"/>
        <v>242077.5</v>
      </c>
      <c r="Q24" s="33">
        <f t="shared" si="18"/>
        <v>242077.5</v>
      </c>
      <c r="R24" s="22"/>
      <c r="S24" s="22"/>
      <c r="T24" s="50"/>
      <c r="U24" s="22"/>
      <c r="V24" s="22"/>
      <c r="W24" s="22"/>
      <c r="X24" s="25"/>
      <c r="Y24" s="22"/>
      <c r="Z24" s="22"/>
      <c r="AA24" s="22"/>
      <c r="AB24" s="22"/>
      <c r="AC24" s="22"/>
      <c r="AD24" s="22"/>
      <c r="AE24" s="38">
        <v>15.228000000000002</v>
      </c>
      <c r="AF24" s="38">
        <v>15.228000000000002</v>
      </c>
      <c r="AG24" s="38">
        <v>15.228000000000002</v>
      </c>
      <c r="AH24" s="38">
        <v>15.228000000000002</v>
      </c>
      <c r="AI24" s="38">
        <v>15.228000000000002</v>
      </c>
      <c r="AJ24" s="22"/>
      <c r="AK24" s="56"/>
      <c r="AL24" s="49"/>
      <c r="AM24" s="49"/>
      <c r="AN24" s="49"/>
      <c r="AO24" s="49"/>
      <c r="AP24" s="49"/>
    </row>
    <row r="25" spans="1:42" ht="15.75" customHeight="1" x14ac:dyDescent="0.35">
      <c r="A25" s="22" t="s">
        <v>20</v>
      </c>
      <c r="B25" s="22"/>
      <c r="C25" s="22"/>
      <c r="D25" s="22"/>
      <c r="E25" s="36">
        <v>640006.80000000005</v>
      </c>
      <c r="F25" s="34" t="s">
        <v>16</v>
      </c>
      <c r="G25" s="22"/>
      <c r="H25" s="22"/>
      <c r="I25" s="22"/>
      <c r="J25" s="22"/>
      <c r="K25" s="14"/>
      <c r="L25" s="6"/>
      <c r="M25" s="33">
        <f t="shared" si="14"/>
        <v>640006.80000000005</v>
      </c>
      <c r="N25" s="33">
        <f t="shared" si="15"/>
        <v>640006.80000000005</v>
      </c>
      <c r="O25" s="33">
        <f t="shared" si="16"/>
        <v>640006.80000000005</v>
      </c>
      <c r="P25" s="33">
        <f t="shared" si="17"/>
        <v>640006.80000000005</v>
      </c>
      <c r="Q25" s="33">
        <f t="shared" si="18"/>
        <v>640006.80000000005</v>
      </c>
      <c r="R25" s="22"/>
      <c r="S25" s="22"/>
      <c r="T25" s="50"/>
      <c r="U25" s="22"/>
      <c r="V25" s="22"/>
      <c r="W25" s="22"/>
      <c r="X25" s="25"/>
      <c r="Y25" s="22"/>
      <c r="Z25" s="22"/>
      <c r="AA25" s="22"/>
      <c r="AB25" s="22"/>
      <c r="AC25" s="22"/>
      <c r="AD25" s="22"/>
      <c r="AE25" s="38">
        <v>46.646999999999998</v>
      </c>
      <c r="AF25" s="38">
        <v>46.646999999999998</v>
      </c>
      <c r="AG25" s="38">
        <v>46.646999999999998</v>
      </c>
      <c r="AH25" s="38">
        <v>46.646999999999998</v>
      </c>
      <c r="AI25" s="38">
        <v>46.646999999999998</v>
      </c>
      <c r="AJ25" s="22"/>
      <c r="AK25" s="56"/>
      <c r="AL25" s="49"/>
      <c r="AM25" s="49"/>
      <c r="AN25" s="49"/>
      <c r="AO25" s="49"/>
      <c r="AP25" s="49"/>
    </row>
    <row r="26" spans="1:42" ht="15.75" customHeight="1" x14ac:dyDescent="0.35">
      <c r="A26" s="22" t="s">
        <v>22</v>
      </c>
      <c r="B26" s="22"/>
      <c r="C26" s="22"/>
      <c r="D26" s="22"/>
      <c r="E26" s="36">
        <v>352842.6</v>
      </c>
      <c r="F26" s="34" t="s">
        <v>16</v>
      </c>
      <c r="G26" s="22"/>
      <c r="H26" s="22"/>
      <c r="I26" s="22"/>
      <c r="J26" s="22"/>
      <c r="K26" s="14"/>
      <c r="L26" s="6"/>
      <c r="M26" s="33">
        <f t="shared" si="14"/>
        <v>352842.6</v>
      </c>
      <c r="N26" s="33">
        <f t="shared" si="15"/>
        <v>315159.36669102596</v>
      </c>
      <c r="O26" s="33">
        <f t="shared" si="16"/>
        <v>308121.15183715796</v>
      </c>
      <c r="P26" s="33">
        <f t="shared" si="17"/>
        <v>301082.92992643797</v>
      </c>
      <c r="Q26" s="33">
        <f t="shared" si="18"/>
        <v>300474.53754496202</v>
      </c>
      <c r="R26" s="22"/>
      <c r="S26" s="22"/>
      <c r="T26" s="50"/>
      <c r="U26" s="22"/>
      <c r="V26" s="22"/>
      <c r="W26" s="22"/>
      <c r="X26" s="25"/>
      <c r="Y26" s="22"/>
      <c r="Z26" s="22"/>
      <c r="AA26" s="22"/>
      <c r="AB26" s="22"/>
      <c r="AC26" s="22"/>
      <c r="AD26" s="22"/>
      <c r="AE26" s="38">
        <v>15.478999999999999</v>
      </c>
      <c r="AF26" s="38">
        <v>15.478999999999999</v>
      </c>
      <c r="AG26" s="38">
        <v>15.478999999999999</v>
      </c>
      <c r="AH26" s="38">
        <v>15.478999999999999</v>
      </c>
      <c r="AI26" s="38">
        <v>15.478999999999999</v>
      </c>
      <c r="AJ26" s="22"/>
      <c r="AK26" s="56"/>
      <c r="AL26" s="49"/>
      <c r="AM26" s="49"/>
      <c r="AN26" s="49"/>
      <c r="AO26" s="49"/>
      <c r="AP26" s="49"/>
    </row>
    <row r="27" spans="1:42" ht="15.75" customHeight="1" x14ac:dyDescent="0.35">
      <c r="A27" s="22" t="s">
        <v>26</v>
      </c>
      <c r="B27" s="22"/>
      <c r="C27" s="22"/>
      <c r="D27" s="22"/>
      <c r="E27" s="36">
        <v>516000</v>
      </c>
      <c r="F27" s="34" t="s">
        <v>27</v>
      </c>
      <c r="G27" s="22"/>
      <c r="H27" s="22"/>
      <c r="I27" s="22"/>
      <c r="J27" s="22"/>
      <c r="K27" s="14"/>
      <c r="L27" s="6"/>
      <c r="M27" s="33">
        <f t="shared" si="14"/>
        <v>516000</v>
      </c>
      <c r="N27" s="33">
        <f t="shared" si="15"/>
        <v>516000</v>
      </c>
      <c r="O27" s="33">
        <f t="shared" si="16"/>
        <v>516000</v>
      </c>
      <c r="P27" s="33">
        <f t="shared" si="17"/>
        <v>516000</v>
      </c>
      <c r="Q27" s="33">
        <f t="shared" si="18"/>
        <v>516000</v>
      </c>
      <c r="R27" s="22"/>
      <c r="S27" s="22"/>
      <c r="T27" s="50"/>
      <c r="U27" s="22"/>
      <c r="V27" s="22"/>
      <c r="W27" s="22"/>
      <c r="X27" s="25"/>
      <c r="Y27" s="22"/>
      <c r="Z27" s="22"/>
      <c r="AA27" s="22"/>
      <c r="AB27" s="22"/>
      <c r="AC27" s="22"/>
      <c r="AD27" s="22"/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22"/>
      <c r="AK27" s="56"/>
      <c r="AL27" s="49"/>
      <c r="AM27" s="49"/>
      <c r="AN27" s="49"/>
      <c r="AO27" s="49"/>
      <c r="AP27" s="49"/>
    </row>
    <row r="28" spans="1:42" ht="15.75" customHeight="1" x14ac:dyDescent="0.35">
      <c r="A28" s="57"/>
      <c r="B28" s="22"/>
      <c r="C28" s="22"/>
      <c r="D28" s="22"/>
      <c r="E28" s="22"/>
      <c r="F28" s="7"/>
      <c r="G28" s="22"/>
      <c r="H28" s="22"/>
      <c r="I28" s="22"/>
      <c r="J28" s="22"/>
      <c r="K28" s="14"/>
      <c r="L28" s="14"/>
      <c r="M28" s="33"/>
      <c r="N28" s="5"/>
      <c r="O28" s="5"/>
      <c r="P28" s="5"/>
      <c r="Q28" s="5"/>
      <c r="R28" s="22"/>
      <c r="S28" s="22"/>
      <c r="T28" s="50"/>
      <c r="U28" s="22"/>
      <c r="V28" s="22"/>
      <c r="W28" s="22"/>
      <c r="X28" s="25"/>
      <c r="Y28" s="22"/>
      <c r="Z28" s="22"/>
      <c r="AA28" s="22"/>
      <c r="AB28" s="22"/>
      <c r="AC28" s="22"/>
      <c r="AD28" s="22"/>
      <c r="AE28" s="5"/>
      <c r="AF28" s="5"/>
      <c r="AG28" s="5"/>
      <c r="AH28" s="5"/>
      <c r="AI28" s="5"/>
      <c r="AJ28" s="22"/>
      <c r="AK28" s="56"/>
      <c r="AL28" s="49"/>
      <c r="AM28" s="49"/>
      <c r="AN28" s="49"/>
      <c r="AO28" s="49"/>
      <c r="AP28" s="49"/>
    </row>
    <row r="29" spans="1:42" ht="15.75" customHeight="1" x14ac:dyDescent="0.35">
      <c r="A29" s="5" t="s">
        <v>28</v>
      </c>
      <c r="B29" s="22"/>
      <c r="C29" s="22"/>
      <c r="D29" s="22"/>
      <c r="E29" s="22"/>
      <c r="F29" s="7"/>
      <c r="G29" s="22"/>
      <c r="H29" s="22"/>
      <c r="I29" s="22"/>
      <c r="J29" s="22"/>
      <c r="K29" s="14"/>
      <c r="L29" s="14"/>
      <c r="M29" s="33"/>
      <c r="N29" s="5"/>
      <c r="O29" s="5"/>
      <c r="P29" s="5"/>
      <c r="Q29" s="5"/>
      <c r="R29" s="22"/>
      <c r="S29" s="22"/>
      <c r="T29" s="50"/>
      <c r="U29" s="22"/>
      <c r="V29" s="22"/>
      <c r="W29" s="22"/>
      <c r="X29" s="25"/>
      <c r="Y29" s="22"/>
      <c r="Z29" s="22"/>
      <c r="AA29" s="22"/>
      <c r="AB29" s="22"/>
      <c r="AC29" s="22"/>
      <c r="AD29" s="22"/>
      <c r="AE29" s="5"/>
      <c r="AF29" s="5"/>
      <c r="AG29" s="5"/>
      <c r="AH29" s="5"/>
      <c r="AI29" s="5"/>
      <c r="AJ29" s="22"/>
      <c r="AK29" s="56"/>
      <c r="AL29" s="49"/>
      <c r="AM29" s="49"/>
      <c r="AN29" s="49"/>
      <c r="AO29" s="49"/>
      <c r="AP29" s="49"/>
    </row>
    <row r="30" spans="1:42" ht="15.75" customHeight="1" x14ac:dyDescent="0.35">
      <c r="A30" s="22" t="s">
        <v>29</v>
      </c>
      <c r="B30" s="22"/>
      <c r="C30" s="22"/>
      <c r="D30" s="22"/>
      <c r="E30" s="38">
        <v>3067673</v>
      </c>
      <c r="F30" s="34" t="s">
        <v>30</v>
      </c>
      <c r="G30" s="22"/>
      <c r="H30" s="22"/>
      <c r="I30" s="22"/>
      <c r="J30" s="22"/>
      <c r="K30" s="14"/>
      <c r="L30" s="14"/>
      <c r="M30" s="33">
        <f>$E$30*B92</f>
        <v>3067673</v>
      </c>
      <c r="N30" s="33">
        <f>$E$30*C92</f>
        <v>3067673</v>
      </c>
      <c r="O30" s="33">
        <f t="shared" ref="O30:Q30" si="20">$E$30*D92</f>
        <v>3067366.2327000001</v>
      </c>
      <c r="P30" s="33">
        <f t="shared" si="20"/>
        <v>3066752.6981000002</v>
      </c>
      <c r="Q30" s="33">
        <f t="shared" si="20"/>
        <v>3066445.9308000002</v>
      </c>
      <c r="R30" s="22"/>
      <c r="S30" s="22"/>
      <c r="T30" s="50"/>
      <c r="U30" s="22"/>
      <c r="V30" s="22"/>
      <c r="W30" s="31">
        <v>585.76160000000004</v>
      </c>
      <c r="X30" s="25"/>
      <c r="Y30" s="22"/>
      <c r="Z30" s="22"/>
      <c r="AA30" s="22"/>
      <c r="AB30" s="22"/>
      <c r="AC30" s="22"/>
      <c r="AD30" s="22"/>
      <c r="AE30" s="130">
        <f>$W$30*B92</f>
        <v>585.76160000000004</v>
      </c>
      <c r="AF30" s="130">
        <f t="shared" ref="AF30:AI30" si="21">$W$30*C92</f>
        <v>585.76160000000004</v>
      </c>
      <c r="AG30" s="130">
        <f t="shared" si="21"/>
        <v>585.70302384000001</v>
      </c>
      <c r="AH30" s="130">
        <f t="shared" si="21"/>
        <v>585.58587152000007</v>
      </c>
      <c r="AI30" s="130">
        <f t="shared" si="21"/>
        <v>585.52729536000004</v>
      </c>
      <c r="AJ30" s="22"/>
      <c r="AK30" s="56"/>
      <c r="AL30" s="49"/>
      <c r="AM30" s="49"/>
      <c r="AN30" s="49"/>
      <c r="AO30" s="49"/>
      <c r="AP30" s="49"/>
    </row>
    <row r="31" spans="1:42" ht="15.75" customHeight="1" x14ac:dyDescent="0.35">
      <c r="A31" s="22" t="s">
        <v>31</v>
      </c>
      <c r="B31" s="22"/>
      <c r="C31" s="22"/>
      <c r="D31" s="22"/>
      <c r="E31" s="38">
        <v>806357.09506528184</v>
      </c>
      <c r="F31" s="34" t="s">
        <v>30</v>
      </c>
      <c r="G31" s="22"/>
      <c r="H31" s="22"/>
      <c r="I31" s="22"/>
      <c r="J31" s="22"/>
      <c r="K31" s="14"/>
      <c r="L31" s="14"/>
      <c r="M31" s="33">
        <f>$E$31*B95</f>
        <v>806357.09506528184</v>
      </c>
      <c r="N31" s="33">
        <f t="shared" ref="N31:Q31" si="22">$E$31*C95</f>
        <v>806357.09506528184</v>
      </c>
      <c r="O31" s="33">
        <f t="shared" si="22"/>
        <v>804260.56661811203</v>
      </c>
      <c r="P31" s="33">
        <f t="shared" si="22"/>
        <v>802083.40246143588</v>
      </c>
      <c r="Q31" s="33">
        <f t="shared" si="22"/>
        <v>799986.87401426607</v>
      </c>
      <c r="R31" s="22"/>
      <c r="S31" s="22"/>
      <c r="T31" s="50"/>
      <c r="U31" s="22"/>
      <c r="V31" s="22"/>
      <c r="W31" s="31">
        <v>19.186399999999999</v>
      </c>
      <c r="X31" s="25"/>
      <c r="Y31" s="22"/>
      <c r="Z31" s="22"/>
      <c r="AA31" s="22"/>
      <c r="AB31" s="22"/>
      <c r="AC31" s="22"/>
      <c r="AD31" s="22"/>
      <c r="AE31" s="130">
        <f>$W$31*B85</f>
        <v>19.186399999999999</v>
      </c>
      <c r="AF31" s="130">
        <f t="shared" ref="AF31:AI31" si="23">$W$31*C85</f>
        <v>16.893650717911999</v>
      </c>
      <c r="AG31" s="130">
        <f t="shared" si="23"/>
        <v>12.336633213352</v>
      </c>
      <c r="AH31" s="130">
        <f t="shared" si="23"/>
        <v>12.299210715744</v>
      </c>
      <c r="AI31" s="130">
        <f t="shared" si="23"/>
        <v>12.299210715744</v>
      </c>
      <c r="AJ31" s="22"/>
      <c r="AK31" s="56"/>
      <c r="AL31" s="49"/>
      <c r="AM31" s="49"/>
      <c r="AN31" s="49"/>
      <c r="AO31" s="49"/>
      <c r="AP31" s="49"/>
    </row>
    <row r="32" spans="1:42" ht="15.75" customHeight="1" x14ac:dyDescent="0.35">
      <c r="A32" s="22" t="s">
        <v>32</v>
      </c>
      <c r="B32" s="22"/>
      <c r="C32" s="22"/>
      <c r="D32" s="22"/>
      <c r="E32" s="38">
        <v>712633.2</v>
      </c>
      <c r="F32" s="34" t="s">
        <v>30</v>
      </c>
      <c r="G32" s="22"/>
      <c r="H32" s="22"/>
      <c r="I32" s="22"/>
      <c r="J32" s="22"/>
      <c r="K32" s="14"/>
      <c r="L32" s="14"/>
      <c r="M32" s="33">
        <f>$E$32*B96</f>
        <v>712633.2</v>
      </c>
      <c r="N32" s="33">
        <f t="shared" ref="N32:Q32" si="24">$E$32*C96</f>
        <v>712633.2</v>
      </c>
      <c r="O32" s="33">
        <f t="shared" si="24"/>
        <v>712633.2</v>
      </c>
      <c r="P32" s="33">
        <f t="shared" si="24"/>
        <v>712633.2</v>
      </c>
      <c r="Q32" s="33">
        <f t="shared" si="24"/>
        <v>712633.2</v>
      </c>
      <c r="R32" s="22"/>
      <c r="S32" s="22"/>
      <c r="T32" s="50"/>
      <c r="U32" s="22"/>
      <c r="V32" s="22"/>
      <c r="W32" s="31">
        <v>38.360999999999997</v>
      </c>
      <c r="X32" s="25"/>
      <c r="Y32" s="22"/>
      <c r="Z32" s="22"/>
      <c r="AA32" s="22"/>
      <c r="AB32" s="22"/>
      <c r="AC32" s="22"/>
      <c r="AD32" s="22"/>
      <c r="AE32" s="130">
        <f>$W$32*B85</f>
        <v>38.360999999999997</v>
      </c>
      <c r="AF32" s="130">
        <f t="shared" ref="AF32:AI32" si="25">$W$32*C85</f>
        <v>33.77691152013</v>
      </c>
      <c r="AG32" s="130">
        <f t="shared" si="25"/>
        <v>24.665679163229999</v>
      </c>
      <c r="AH32" s="130">
        <f t="shared" si="25"/>
        <v>24.590857183559997</v>
      </c>
      <c r="AI32" s="130">
        <f t="shared" si="25"/>
        <v>24.590857183559997</v>
      </c>
      <c r="AJ32" s="22"/>
      <c r="AK32" s="56"/>
      <c r="AL32" s="49"/>
      <c r="AM32" s="49"/>
      <c r="AN32" s="49"/>
      <c r="AO32" s="49"/>
      <c r="AP32" s="49"/>
    </row>
    <row r="33" spans="1:42" ht="14.5" x14ac:dyDescent="0.35">
      <c r="A33" s="22" t="s">
        <v>33</v>
      </c>
      <c r="B33" s="22"/>
      <c r="C33" s="22"/>
      <c r="D33" s="22"/>
      <c r="E33" s="31">
        <v>0</v>
      </c>
      <c r="F33" s="34" t="s">
        <v>30</v>
      </c>
      <c r="G33" s="22"/>
      <c r="H33" s="22"/>
      <c r="I33" s="22"/>
      <c r="J33" s="22"/>
      <c r="K33" s="14"/>
      <c r="L33" s="14"/>
      <c r="M33" s="33">
        <f>$E$33*B97</f>
        <v>0</v>
      </c>
      <c r="N33" s="33">
        <f t="shared" ref="N33:Q33" si="26">$E$33*C97</f>
        <v>0</v>
      </c>
      <c r="O33" s="33">
        <f t="shared" si="26"/>
        <v>0</v>
      </c>
      <c r="P33" s="33">
        <f t="shared" si="26"/>
        <v>0</v>
      </c>
      <c r="Q33" s="33">
        <f t="shared" si="26"/>
        <v>0</v>
      </c>
      <c r="R33" s="22"/>
      <c r="S33" s="22"/>
      <c r="T33" s="50"/>
      <c r="U33" s="22"/>
      <c r="V33" s="22"/>
      <c r="W33" s="31">
        <v>0</v>
      </c>
      <c r="X33" s="25"/>
      <c r="Y33" s="22"/>
      <c r="Z33" s="22"/>
      <c r="AA33" s="22"/>
      <c r="AB33" s="22"/>
      <c r="AC33" s="22"/>
      <c r="AD33" s="22"/>
      <c r="AE33" s="130">
        <f>$W$33*B78</f>
        <v>0</v>
      </c>
      <c r="AF33" s="130">
        <f t="shared" ref="AF33:AI33" si="27">$W$33*C78</f>
        <v>0</v>
      </c>
      <c r="AG33" s="130">
        <f t="shared" si="27"/>
        <v>0</v>
      </c>
      <c r="AH33" s="130">
        <f t="shared" si="27"/>
        <v>0</v>
      </c>
      <c r="AI33" s="130">
        <f t="shared" si="27"/>
        <v>0</v>
      </c>
      <c r="AJ33" s="22"/>
      <c r="AK33" s="56"/>
      <c r="AL33" s="49"/>
      <c r="AM33" s="49"/>
      <c r="AN33" s="49"/>
      <c r="AO33" s="49"/>
      <c r="AP33" s="49"/>
    </row>
    <row r="34" spans="1:42" ht="14.5" x14ac:dyDescent="0.35">
      <c r="A34" s="42" t="s">
        <v>34</v>
      </c>
      <c r="B34" s="43"/>
      <c r="C34" s="43"/>
      <c r="D34" s="43"/>
      <c r="E34" s="43"/>
      <c r="F34" s="44"/>
      <c r="G34" s="43"/>
      <c r="H34" s="43"/>
      <c r="I34" s="43"/>
      <c r="J34" s="43"/>
      <c r="K34" s="45"/>
      <c r="L34" s="46">
        <f t="shared" ref="L34:S34" si="28">SUM(L15:L33)</f>
        <v>0</v>
      </c>
      <c r="M34" s="46">
        <f t="shared" si="28"/>
        <v>36778053.976277567</v>
      </c>
      <c r="N34" s="46">
        <f t="shared" si="28"/>
        <v>36736486.192532986</v>
      </c>
      <c r="O34" s="46">
        <f t="shared" si="28"/>
        <v>36570569.451665327</v>
      </c>
      <c r="P34" s="46">
        <f t="shared" si="28"/>
        <v>36560677.126952611</v>
      </c>
      <c r="Q34" s="46">
        <f t="shared" si="28"/>
        <v>36557665.438823968</v>
      </c>
      <c r="R34" s="46">
        <f t="shared" si="28"/>
        <v>0</v>
      </c>
      <c r="S34" s="46">
        <f t="shared" si="28"/>
        <v>0</v>
      </c>
      <c r="T34" s="47"/>
      <c r="U34" s="43"/>
      <c r="V34" s="43"/>
      <c r="W34" s="43"/>
      <c r="X34" s="48"/>
      <c r="Y34" s="43"/>
      <c r="Z34" s="43"/>
      <c r="AA34" s="43"/>
      <c r="AB34" s="43"/>
      <c r="AC34" s="43"/>
      <c r="AD34" s="46">
        <f t="shared" ref="AD34:AK34" si="29">SUM(AD15:AD33)</f>
        <v>0</v>
      </c>
      <c r="AE34" s="46">
        <f t="shared" si="29"/>
        <v>9961.0346514629127</v>
      </c>
      <c r="AF34" s="46">
        <f t="shared" si="29"/>
        <v>9952.6670890235</v>
      </c>
      <c r="AG34" s="46">
        <f t="shared" si="29"/>
        <v>9937.6768222452993</v>
      </c>
      <c r="AH34" s="46">
        <f t="shared" si="29"/>
        <v>9937.447425448021</v>
      </c>
      <c r="AI34" s="46">
        <f t="shared" si="29"/>
        <v>9937.3888492880214</v>
      </c>
      <c r="AJ34" s="46">
        <f t="shared" si="29"/>
        <v>0</v>
      </c>
      <c r="AK34" s="84">
        <f t="shared" si="29"/>
        <v>0</v>
      </c>
      <c r="AL34" s="49"/>
      <c r="AM34" s="49"/>
      <c r="AN34" s="49"/>
      <c r="AO34" s="49"/>
      <c r="AP34" s="49"/>
    </row>
    <row r="35" spans="1:42" ht="14.5" x14ac:dyDescent="0.35">
      <c r="A35" s="51"/>
      <c r="B35" s="24"/>
      <c r="C35" s="22"/>
      <c r="D35" s="22"/>
      <c r="E35" s="6"/>
      <c r="F35" s="58"/>
      <c r="G35" s="59"/>
      <c r="H35" s="59"/>
      <c r="I35" s="60"/>
      <c r="J35" s="60"/>
      <c r="K35" s="60"/>
      <c r="L35" s="5"/>
      <c r="M35" s="5"/>
      <c r="N35" s="5"/>
      <c r="O35" s="5"/>
      <c r="P35" s="5"/>
      <c r="Q35" s="5"/>
      <c r="R35" s="24"/>
      <c r="S35" s="22"/>
      <c r="T35" s="50"/>
      <c r="U35" s="22"/>
      <c r="V35" s="22"/>
      <c r="W35" s="22"/>
      <c r="X35" s="25"/>
      <c r="Y35" s="14"/>
      <c r="Z35" s="14"/>
      <c r="AA35" s="14"/>
      <c r="AB35" s="14"/>
      <c r="AC35" s="14"/>
      <c r="AD35" s="14"/>
      <c r="AE35" s="22"/>
      <c r="AF35" s="14"/>
      <c r="AG35" s="14"/>
      <c r="AH35" s="14"/>
      <c r="AI35" s="14"/>
      <c r="AJ35" s="22"/>
      <c r="AK35" s="11"/>
      <c r="AL35" s="12"/>
      <c r="AM35" s="12"/>
      <c r="AN35" s="12"/>
      <c r="AO35" s="12"/>
      <c r="AP35" s="12"/>
    </row>
    <row r="36" spans="1:42" ht="14.5" x14ac:dyDescent="0.35">
      <c r="A36" s="51" t="s">
        <v>25</v>
      </c>
      <c r="B36" s="24"/>
      <c r="C36" s="22"/>
      <c r="D36" s="22"/>
      <c r="E36" s="6"/>
      <c r="F36" s="58"/>
      <c r="G36" s="59"/>
      <c r="H36" s="59"/>
      <c r="I36" s="60"/>
      <c r="J36" s="60"/>
      <c r="K36" s="60"/>
      <c r="L36" s="5"/>
      <c r="M36" s="5"/>
      <c r="N36" s="5"/>
      <c r="O36" s="5"/>
      <c r="P36" s="5"/>
      <c r="Q36" s="5"/>
      <c r="R36" s="24"/>
      <c r="S36" s="22"/>
      <c r="T36" s="50"/>
      <c r="U36" s="22"/>
      <c r="V36" s="22"/>
      <c r="W36" s="22"/>
      <c r="X36" s="25"/>
      <c r="Y36" s="14"/>
      <c r="Z36" s="14"/>
      <c r="AA36" s="14"/>
      <c r="AB36" s="14"/>
      <c r="AC36" s="14"/>
      <c r="AD36" s="14"/>
      <c r="AE36" s="22"/>
      <c r="AF36" s="14"/>
      <c r="AG36" s="14"/>
      <c r="AH36" s="14"/>
      <c r="AI36" s="14"/>
      <c r="AJ36" s="22"/>
      <c r="AK36" s="11"/>
      <c r="AL36" s="12"/>
      <c r="AM36" s="12"/>
      <c r="AN36" s="12"/>
      <c r="AO36" s="12"/>
      <c r="AP36" s="12"/>
    </row>
    <row r="37" spans="1:42" ht="14.5" x14ac:dyDescent="0.35">
      <c r="A37" s="61" t="s">
        <v>20</v>
      </c>
      <c r="B37" s="31">
        <v>0</v>
      </c>
      <c r="C37" s="28">
        <v>1.00200042347217</v>
      </c>
      <c r="D37" s="28">
        <v>1.0225718213058399</v>
      </c>
      <c r="E37" s="28">
        <v>0</v>
      </c>
      <c r="F37" s="34" t="s">
        <v>36</v>
      </c>
      <c r="G37" s="6"/>
      <c r="H37" s="6"/>
      <c r="I37" s="22"/>
      <c r="J37" s="22"/>
      <c r="K37" s="22"/>
      <c r="L37" s="24"/>
      <c r="M37" s="24"/>
      <c r="N37" s="31">
        <f>$E37*VLOOKUP($A37,$A$67:$G$89,2,FALSE)</f>
        <v>0</v>
      </c>
      <c r="O37" s="31">
        <f t="shared" ref="O37:Q37" si="30">$E37*VLOOKUP($A37,$A$67:$G$89,2,FALSE)</f>
        <v>0</v>
      </c>
      <c r="P37" s="31">
        <f t="shared" si="30"/>
        <v>0</v>
      </c>
      <c r="Q37" s="31">
        <f t="shared" si="30"/>
        <v>0</v>
      </c>
      <c r="R37" s="31">
        <f>$E37*VLOOKUP($A37,$A$67:$G$89,2,FALSE)</f>
        <v>0</v>
      </c>
      <c r="S37" s="22"/>
      <c r="T37" s="54">
        <v>0</v>
      </c>
      <c r="U37" s="31">
        <v>1.00296735905045</v>
      </c>
      <c r="V37" s="31">
        <v>1.0063965884861401</v>
      </c>
      <c r="W37" s="31">
        <v>0</v>
      </c>
      <c r="X37" s="25"/>
      <c r="Y37" s="6"/>
      <c r="Z37" s="6"/>
      <c r="AA37" s="22"/>
      <c r="AB37" s="22"/>
      <c r="AC37" s="32"/>
      <c r="AD37" s="22"/>
      <c r="AE37" s="22"/>
      <c r="AF37" s="22"/>
      <c r="AG37" s="22"/>
      <c r="AH37" s="22"/>
      <c r="AI37" s="22"/>
      <c r="AJ37" s="22"/>
      <c r="AK37" s="11"/>
      <c r="AL37" s="12"/>
      <c r="AM37" s="12"/>
      <c r="AN37" s="12"/>
      <c r="AO37" s="12"/>
      <c r="AP37" s="12"/>
    </row>
    <row r="38" spans="1:42" ht="14.5" x14ac:dyDescent="0.35">
      <c r="A38" s="22" t="s">
        <v>15</v>
      </c>
      <c r="B38" s="33">
        <v>43555</v>
      </c>
      <c r="C38" s="28">
        <v>0.89849051056342011</v>
      </c>
      <c r="D38" s="28">
        <v>1.06265304887379</v>
      </c>
      <c r="E38" s="53">
        <v>41585.603201319711</v>
      </c>
      <c r="F38" s="34" t="s">
        <v>36</v>
      </c>
      <c r="G38" s="6"/>
      <c r="H38" s="6"/>
      <c r="I38" s="22"/>
      <c r="J38" s="22"/>
      <c r="K38" s="22"/>
      <c r="L38" s="62"/>
      <c r="M38" s="62"/>
      <c r="N38" s="130">
        <f>$E38*VLOOKUP($A38,$A$67:$G$89,2,FALSE)</f>
        <v>41585.603201319711</v>
      </c>
      <c r="O38" s="130">
        <f>$E38*VLOOKUP($A38,$A$67:$G$89,3,FALSE)</f>
        <v>41585.603201319711</v>
      </c>
      <c r="P38" s="130">
        <f>$E38*VLOOKUP($A38,$A$67:$G$89,4,FALSE)</f>
        <v>41379.958234928861</v>
      </c>
      <c r="Q38" s="130">
        <f>$E38*VLOOKUP($A38,$A$67:$G$89,5,FALSE)</f>
        <v>41379.958234928861</v>
      </c>
      <c r="R38" s="130">
        <f>$E38*VLOOKUP($A38,$A$67:$G$89,6,FALSE)</f>
        <v>41379.958234928861</v>
      </c>
      <c r="S38" s="29"/>
      <c r="T38" s="54">
        <v>35.731000000000002</v>
      </c>
      <c r="U38" s="31">
        <v>1.11887273272373</v>
      </c>
      <c r="V38" s="31">
        <v>1.1893385630237099</v>
      </c>
      <c r="W38" s="31">
        <v>39.978441612951599</v>
      </c>
      <c r="X38" s="25"/>
      <c r="Y38" s="6"/>
      <c r="Z38" s="6"/>
      <c r="AA38" s="22"/>
      <c r="AB38" s="22"/>
      <c r="AC38" s="6"/>
      <c r="AD38" s="63"/>
      <c r="AE38" s="130">
        <f>$W38*VLOOKUP($A38,$A$67:$G$89,2,FALSE)</f>
        <v>39.978441612951599</v>
      </c>
      <c r="AF38" s="130">
        <f>$W38*VLOOKUP($A38,$A$67:$G$89,3,FALSE)</f>
        <v>39.978441612951599</v>
      </c>
      <c r="AG38" s="130">
        <f>$W38*VLOOKUP($A38,$A$67:$G$89,4,FALSE)</f>
        <v>39.780744221331389</v>
      </c>
      <c r="AH38" s="130">
        <f>$W38*VLOOKUP($A38,$A$67:$G$89,5,FALSE)</f>
        <v>39.780744221331389</v>
      </c>
      <c r="AI38" s="130">
        <f>$W38*VLOOKUP($A38,$A$67:$G$89,6,FALSE)</f>
        <v>39.780744221331389</v>
      </c>
      <c r="AJ38" s="24"/>
      <c r="AK38" s="11"/>
      <c r="AL38" s="12"/>
      <c r="AM38" s="12"/>
      <c r="AN38" s="12"/>
      <c r="AO38" s="12"/>
      <c r="AP38" s="12"/>
    </row>
    <row r="39" spans="1:42" ht="14.5" x14ac:dyDescent="0.35">
      <c r="A39" s="22" t="s">
        <v>18</v>
      </c>
      <c r="B39" s="31">
        <v>0</v>
      </c>
      <c r="C39" s="28">
        <v>0.72</v>
      </c>
      <c r="D39" s="28">
        <v>0.95</v>
      </c>
      <c r="E39" s="28">
        <v>0</v>
      </c>
      <c r="F39" s="34" t="s">
        <v>36</v>
      </c>
      <c r="G39" s="22"/>
      <c r="H39" s="22"/>
      <c r="I39" s="22"/>
      <c r="J39" s="22"/>
      <c r="K39" s="22"/>
      <c r="L39" s="31">
        <f>$E39*VLOOKUP($A39,$A$67:$G$89,2,FALSE)</f>
        <v>0</v>
      </c>
      <c r="M39" s="31">
        <f>$E39*VLOOKUP($A39,$A$67:$G$89,3,FALSE)</f>
        <v>0</v>
      </c>
      <c r="N39" s="31">
        <f t="shared" ref="N39:Q40" si="31">$E39*VLOOKUP($A39,$A$67:$G$89,3,FALSE)</f>
        <v>0</v>
      </c>
      <c r="O39" s="31">
        <f t="shared" si="31"/>
        <v>0</v>
      </c>
      <c r="P39" s="31">
        <f t="shared" si="31"/>
        <v>0</v>
      </c>
      <c r="Q39" s="31">
        <f t="shared" si="31"/>
        <v>0</v>
      </c>
      <c r="R39" s="31"/>
      <c r="S39" s="28"/>
      <c r="T39" s="54">
        <v>0</v>
      </c>
      <c r="U39" s="31">
        <v>0.72727272727273007</v>
      </c>
      <c r="V39" s="31">
        <v>1</v>
      </c>
      <c r="W39" s="31">
        <v>0</v>
      </c>
      <c r="X39" s="25"/>
      <c r="Y39" s="22"/>
      <c r="Z39" s="22"/>
      <c r="AA39" s="22"/>
      <c r="AB39" s="22"/>
      <c r="AC39" s="32"/>
      <c r="AD39" s="31">
        <f>$W39*VLOOKUP($A39,$A$67:$G$89,2,FALSE)</f>
        <v>0</v>
      </c>
      <c r="AE39" s="31">
        <f>$W39*VLOOKUP($A39,$A$67:$G$89,3,FALSE)</f>
        <v>0</v>
      </c>
      <c r="AF39" s="31">
        <f>$W39*VLOOKUP($A39,$A$67:$G$89,4,FALSE)</f>
        <v>0</v>
      </c>
      <c r="AG39" s="31">
        <f>$W39*VLOOKUP($A39,$A$67:$G$89,5,FALSE)</f>
        <v>0</v>
      </c>
      <c r="AH39" s="31">
        <f>$W39*VLOOKUP($A39,$A$67:$G$89,6,FALSE)</f>
        <v>0</v>
      </c>
      <c r="AI39" s="31">
        <f>$W39*VLOOKUP($A39,$A$67:$G$89,7,FALSE)</f>
        <v>0</v>
      </c>
      <c r="AJ39" s="24"/>
      <c r="AK39" s="39"/>
      <c r="AL39" s="40"/>
      <c r="AM39" s="40"/>
      <c r="AN39" s="40"/>
      <c r="AO39" s="40"/>
      <c r="AP39" s="40"/>
    </row>
    <row r="40" spans="1:42" ht="14.5" x14ac:dyDescent="0.35">
      <c r="A40" s="22" t="s">
        <v>21</v>
      </c>
      <c r="B40" s="31">
        <v>0</v>
      </c>
      <c r="C40" s="28">
        <v>0.56999999999999995</v>
      </c>
      <c r="D40" s="28">
        <v>1.02</v>
      </c>
      <c r="E40" s="28">
        <v>0</v>
      </c>
      <c r="F40" s="34" t="s">
        <v>36</v>
      </c>
      <c r="G40" s="22"/>
      <c r="H40" s="22"/>
      <c r="I40" s="22"/>
      <c r="J40" s="22"/>
      <c r="K40" s="22"/>
      <c r="L40" s="31">
        <f>$E40*VLOOKUP($A40,$A$67:$G$89,2,FALSE)</f>
        <v>0</v>
      </c>
      <c r="M40" s="31">
        <f>$E40*VLOOKUP($A40,$A$67:$G$89,3,FALSE)</f>
        <v>0</v>
      </c>
      <c r="N40" s="31">
        <f t="shared" si="31"/>
        <v>0</v>
      </c>
      <c r="O40" s="31">
        <f t="shared" si="31"/>
        <v>0</v>
      </c>
      <c r="P40" s="31">
        <f t="shared" si="31"/>
        <v>0</v>
      </c>
      <c r="Q40" s="31">
        <f t="shared" si="31"/>
        <v>0</v>
      </c>
      <c r="R40" s="24"/>
      <c r="S40" s="28"/>
      <c r="T40" s="54">
        <v>0</v>
      </c>
      <c r="U40" s="31">
        <v>0.56643356643357001</v>
      </c>
      <c r="V40" s="31">
        <v>1.02142857142857</v>
      </c>
      <c r="W40" s="31">
        <v>0</v>
      </c>
      <c r="X40" s="25"/>
      <c r="Y40" s="22"/>
      <c r="Z40" s="22"/>
      <c r="AA40" s="22"/>
      <c r="AB40" s="22"/>
      <c r="AC40" s="32"/>
      <c r="AD40" s="31">
        <f>$W40*VLOOKUP($A40,$A$67:$G$89,2,FALSE)</f>
        <v>0</v>
      </c>
      <c r="AE40" s="31">
        <f>$W40*VLOOKUP($A40,$A$67:$G$89,3,FALSE)</f>
        <v>0</v>
      </c>
      <c r="AF40" s="31">
        <f>$W40*VLOOKUP($A40,$A$67:$G$89,4,FALSE)</f>
        <v>0</v>
      </c>
      <c r="AG40" s="31">
        <f>$W40*VLOOKUP($A40,$A$67:$G$89,5,FALSE)</f>
        <v>0</v>
      </c>
      <c r="AH40" s="31">
        <f>$W40*VLOOKUP($A40,$A$67:$G$89,6,FALSE)</f>
        <v>0</v>
      </c>
      <c r="AI40" s="31">
        <f>$W40*VLOOKUP($A40,$A$67:$G$89,7,FALSE)</f>
        <v>0</v>
      </c>
      <c r="AJ40" s="24"/>
      <c r="AK40" s="39"/>
      <c r="AL40" s="40"/>
      <c r="AM40" s="40"/>
      <c r="AN40" s="40"/>
      <c r="AO40" s="40"/>
      <c r="AP40" s="40"/>
    </row>
    <row r="41" spans="1:42" ht="14.5" x14ac:dyDescent="0.35">
      <c r="A41" s="51"/>
      <c r="B41" s="22"/>
      <c r="C41" s="22"/>
      <c r="D41" s="22"/>
      <c r="E41" s="34"/>
      <c r="F41" s="7"/>
      <c r="G41" s="6"/>
      <c r="H41" s="6"/>
      <c r="I41" s="22"/>
      <c r="J41" s="22"/>
      <c r="K41" s="22"/>
      <c r="L41" s="24"/>
      <c r="M41" s="24"/>
      <c r="N41" s="24"/>
      <c r="O41" s="24"/>
      <c r="P41" s="24"/>
      <c r="Q41" s="24"/>
      <c r="R41" s="24"/>
      <c r="S41" s="22"/>
      <c r="T41" s="50"/>
      <c r="U41" s="22"/>
      <c r="V41" s="22"/>
      <c r="W41" s="22"/>
      <c r="X41" s="25"/>
      <c r="Y41" s="6"/>
      <c r="Z41" s="6"/>
      <c r="AA41" s="22"/>
      <c r="AB41" s="22"/>
      <c r="AC41" s="22"/>
      <c r="AD41" s="24"/>
      <c r="AE41" s="24"/>
      <c r="AF41" s="24"/>
      <c r="AG41" s="24"/>
      <c r="AH41" s="24"/>
      <c r="AI41" s="24"/>
      <c r="AJ41" s="24"/>
      <c r="AK41" s="11"/>
      <c r="AL41" s="12"/>
      <c r="AM41" s="12"/>
      <c r="AN41" s="12"/>
      <c r="AO41" s="12"/>
      <c r="AP41" s="12"/>
    </row>
    <row r="42" spans="1:42" ht="14.5" x14ac:dyDescent="0.35">
      <c r="A42" s="5" t="s">
        <v>28</v>
      </c>
      <c r="B42" s="22"/>
      <c r="C42" s="22"/>
      <c r="D42" s="22"/>
      <c r="E42" s="22"/>
      <c r="F42" s="7"/>
      <c r="G42" s="22"/>
      <c r="H42" s="22"/>
      <c r="I42" s="22"/>
      <c r="J42" s="22"/>
      <c r="K42" s="14"/>
      <c r="L42" s="5"/>
      <c r="M42" s="5"/>
      <c r="N42" s="5"/>
      <c r="O42" s="5"/>
      <c r="P42" s="5"/>
      <c r="Q42" s="5"/>
      <c r="R42" s="24"/>
      <c r="S42" s="22"/>
      <c r="T42" s="50"/>
      <c r="U42" s="22"/>
      <c r="V42" s="22"/>
      <c r="W42" s="22"/>
      <c r="X42" s="25"/>
      <c r="Y42" s="22"/>
      <c r="Z42" s="22"/>
      <c r="AA42" s="22"/>
      <c r="AB42" s="22"/>
      <c r="AC42" s="22"/>
      <c r="AD42" s="24"/>
      <c r="AE42" s="5"/>
      <c r="AF42" s="5"/>
      <c r="AG42" s="5"/>
      <c r="AH42" s="5"/>
      <c r="AI42" s="5"/>
      <c r="AJ42" s="24"/>
      <c r="AK42" s="56"/>
      <c r="AL42" s="49"/>
      <c r="AM42" s="49"/>
      <c r="AN42" s="49"/>
      <c r="AO42" s="49"/>
      <c r="AP42" s="49"/>
    </row>
    <row r="43" spans="1:42" ht="14.5" x14ac:dyDescent="0.35">
      <c r="A43" s="22" t="s">
        <v>29</v>
      </c>
      <c r="B43" s="22"/>
      <c r="C43" s="22"/>
      <c r="D43" s="22"/>
      <c r="E43" s="33">
        <v>17175150.999999996</v>
      </c>
      <c r="F43" s="34" t="s">
        <v>30</v>
      </c>
      <c r="G43" s="22"/>
      <c r="H43" s="22"/>
      <c r="I43" s="22"/>
      <c r="J43" s="22"/>
      <c r="K43" s="14"/>
      <c r="L43" s="5"/>
      <c r="M43" s="5"/>
      <c r="N43" s="33">
        <f>$E$43*B93</f>
        <v>17175150.999999996</v>
      </c>
      <c r="O43" s="33">
        <f t="shared" ref="O43:R43" si="32">$E$43*C93</f>
        <v>17161410.879199997</v>
      </c>
      <c r="P43" s="33">
        <f t="shared" si="32"/>
        <v>17145953.243299995</v>
      </c>
      <c r="Q43" s="33">
        <f t="shared" si="32"/>
        <v>17132213.122499999</v>
      </c>
      <c r="R43" s="33">
        <f t="shared" si="32"/>
        <v>17116755.486599997</v>
      </c>
      <c r="S43" s="22"/>
      <c r="T43" s="50"/>
      <c r="U43" s="22"/>
      <c r="V43" s="22"/>
      <c r="W43" s="33">
        <v>1834.4138</v>
      </c>
      <c r="X43" s="25"/>
      <c r="Y43" s="22"/>
      <c r="Z43" s="22"/>
      <c r="AA43" s="22"/>
      <c r="AB43" s="22"/>
      <c r="AC43" s="22"/>
      <c r="AD43" s="24"/>
      <c r="AE43" s="24"/>
      <c r="AF43" s="33">
        <f>$W$43*B93</f>
        <v>1834.4138</v>
      </c>
      <c r="AG43" s="33">
        <f t="shared" ref="AG43:AJ43" si="33">$W$43*C93</f>
        <v>1832.94626896</v>
      </c>
      <c r="AH43" s="33">
        <f t="shared" si="33"/>
        <v>1831.29529654</v>
      </c>
      <c r="AI43" s="33">
        <f t="shared" si="33"/>
        <v>1829.8277655000002</v>
      </c>
      <c r="AJ43" s="33">
        <f t="shared" si="33"/>
        <v>1828.1767930800002</v>
      </c>
      <c r="AK43" s="56"/>
      <c r="AL43" s="49"/>
      <c r="AM43" s="49"/>
      <c r="AN43" s="49"/>
      <c r="AO43" s="49"/>
      <c r="AP43" s="49"/>
    </row>
    <row r="44" spans="1:42" ht="14.5" x14ac:dyDescent="0.35">
      <c r="A44" s="22" t="s">
        <v>31</v>
      </c>
      <c r="B44" s="22"/>
      <c r="C44" s="22"/>
      <c r="D44" s="22"/>
      <c r="E44" s="33">
        <v>724638.06864900817</v>
      </c>
      <c r="F44" s="34" t="s">
        <v>30</v>
      </c>
      <c r="G44" s="22"/>
      <c r="H44" s="22"/>
      <c r="I44" s="22"/>
      <c r="J44" s="22"/>
      <c r="K44" s="14"/>
      <c r="L44" s="5"/>
      <c r="M44" s="5"/>
      <c r="N44" s="33">
        <f>$E$44*B95</f>
        <v>724638.06864900817</v>
      </c>
      <c r="O44" s="33">
        <f t="shared" ref="O44:R44" si="34">$E$44*C95</f>
        <v>724638.06864900817</v>
      </c>
      <c r="P44" s="33">
        <f t="shared" si="34"/>
        <v>722754.00967052067</v>
      </c>
      <c r="Q44" s="33">
        <f t="shared" si="34"/>
        <v>720797.48688516847</v>
      </c>
      <c r="R44" s="33">
        <f t="shared" si="34"/>
        <v>718913.42790668097</v>
      </c>
      <c r="S44" s="22"/>
      <c r="T44" s="50"/>
      <c r="U44" s="22"/>
      <c r="V44" s="22"/>
      <c r="W44" s="31">
        <v>7.1571999999999996</v>
      </c>
      <c r="X44" s="25"/>
      <c r="Y44" s="22"/>
      <c r="Z44" s="22"/>
      <c r="AA44" s="22"/>
      <c r="AB44" s="22"/>
      <c r="AC44" s="22"/>
      <c r="AD44" s="24"/>
      <c r="AE44" s="5"/>
      <c r="AF44" s="33">
        <f>$W$44*C95</f>
        <v>7.1571999999999996</v>
      </c>
      <c r="AG44" s="33">
        <f t="shared" ref="AG44:AJ44" si="35">$W$44*D95</f>
        <v>7.1385912799999991</v>
      </c>
      <c r="AH44" s="33">
        <f t="shared" si="35"/>
        <v>7.1192668399999999</v>
      </c>
      <c r="AI44" s="33">
        <f t="shared" si="35"/>
        <v>7.1006581199999994</v>
      </c>
      <c r="AJ44" s="33">
        <f t="shared" si="35"/>
        <v>7.0813336799999993</v>
      </c>
      <c r="AK44" s="56"/>
      <c r="AL44" s="49"/>
      <c r="AM44" s="49"/>
      <c r="AN44" s="49"/>
      <c r="AO44" s="49"/>
      <c r="AP44" s="49"/>
    </row>
    <row r="45" spans="1:42" ht="14.5" x14ac:dyDescent="0.35">
      <c r="A45" s="22" t="s">
        <v>32</v>
      </c>
      <c r="B45" s="22"/>
      <c r="C45" s="22"/>
      <c r="D45" s="22"/>
      <c r="E45" s="33">
        <v>1218679.2</v>
      </c>
      <c r="F45" s="34" t="s">
        <v>30</v>
      </c>
      <c r="G45" s="22"/>
      <c r="H45" s="22"/>
      <c r="I45" s="22"/>
      <c r="J45" s="22"/>
      <c r="K45" s="14"/>
      <c r="L45" s="5"/>
      <c r="M45" s="5"/>
      <c r="N45" s="33">
        <f>$E$45*B96</f>
        <v>1218679.2</v>
      </c>
      <c r="O45" s="33">
        <f t="shared" ref="O45:R45" si="36">$E$45*C96</f>
        <v>1218679.2</v>
      </c>
      <c r="P45" s="33">
        <f t="shared" si="36"/>
        <v>1218679.2</v>
      </c>
      <c r="Q45" s="33">
        <f t="shared" si="36"/>
        <v>1218679.2</v>
      </c>
      <c r="R45" s="33">
        <f t="shared" si="36"/>
        <v>1218679.2</v>
      </c>
      <c r="S45" s="22"/>
      <c r="T45" s="50"/>
      <c r="U45" s="22"/>
      <c r="V45" s="22"/>
      <c r="W45" s="31">
        <v>53.167000000000002</v>
      </c>
      <c r="X45" s="25"/>
      <c r="Y45" s="22"/>
      <c r="Z45" s="22"/>
      <c r="AA45" s="22"/>
      <c r="AB45" s="22"/>
      <c r="AC45" s="22"/>
      <c r="AD45" s="24"/>
      <c r="AE45" s="5"/>
      <c r="AF45" s="33">
        <f>$W$45*C96</f>
        <v>53.167000000000002</v>
      </c>
      <c r="AG45" s="33">
        <f t="shared" ref="AG45:AJ45" si="37">$W$45*D96</f>
        <v>53.167000000000002</v>
      </c>
      <c r="AH45" s="33">
        <f t="shared" si="37"/>
        <v>53.167000000000002</v>
      </c>
      <c r="AI45" s="33">
        <f t="shared" si="37"/>
        <v>53.167000000000002</v>
      </c>
      <c r="AJ45" s="33">
        <f t="shared" si="37"/>
        <v>53.167000000000002</v>
      </c>
      <c r="AK45" s="56"/>
      <c r="AL45" s="49"/>
      <c r="AM45" s="49"/>
      <c r="AN45" s="49"/>
      <c r="AO45" s="49"/>
      <c r="AP45" s="49"/>
    </row>
    <row r="46" spans="1:42" ht="14.5" x14ac:dyDescent="0.35">
      <c r="A46" s="22" t="s">
        <v>33</v>
      </c>
      <c r="B46" s="22"/>
      <c r="C46" s="22"/>
      <c r="D46" s="22"/>
      <c r="E46" s="31">
        <v>0</v>
      </c>
      <c r="F46" s="34" t="s">
        <v>30</v>
      </c>
      <c r="G46" s="22"/>
      <c r="H46" s="22"/>
      <c r="I46" s="22"/>
      <c r="J46" s="22"/>
      <c r="K46" s="14"/>
      <c r="L46" s="5"/>
      <c r="M46" s="5"/>
      <c r="N46" s="33">
        <f>$E$46*B97</f>
        <v>0</v>
      </c>
      <c r="O46" s="33">
        <f t="shared" ref="O46:R46" si="38">$E$46*C97</f>
        <v>0</v>
      </c>
      <c r="P46" s="33">
        <f t="shared" si="38"/>
        <v>0</v>
      </c>
      <c r="Q46" s="33">
        <f t="shared" si="38"/>
        <v>0</v>
      </c>
      <c r="R46" s="33">
        <f t="shared" si="38"/>
        <v>0</v>
      </c>
      <c r="S46" s="22"/>
      <c r="T46" s="50"/>
      <c r="U46" s="22"/>
      <c r="V46" s="22"/>
      <c r="W46" s="31">
        <v>0</v>
      </c>
      <c r="X46" s="25"/>
      <c r="Y46" s="22"/>
      <c r="Z46" s="22"/>
      <c r="AA46" s="22"/>
      <c r="AB46" s="22"/>
      <c r="AC46" s="22"/>
      <c r="AD46" s="24"/>
      <c r="AE46" s="5"/>
      <c r="AF46" s="33">
        <f>$W$46*C97</f>
        <v>0</v>
      </c>
      <c r="AG46" s="33">
        <f t="shared" ref="AG46:AJ46" si="39">$W$46*D97</f>
        <v>0</v>
      </c>
      <c r="AH46" s="33">
        <f t="shared" si="39"/>
        <v>0</v>
      </c>
      <c r="AI46" s="33">
        <f t="shared" si="39"/>
        <v>0</v>
      </c>
      <c r="AJ46" s="33">
        <f t="shared" si="39"/>
        <v>0</v>
      </c>
      <c r="AK46" s="56"/>
      <c r="AL46" s="49"/>
      <c r="AM46" s="49"/>
      <c r="AN46" s="49"/>
      <c r="AO46" s="49"/>
      <c r="AP46" s="49"/>
    </row>
    <row r="47" spans="1:42" ht="14.5" x14ac:dyDescent="0.35">
      <c r="A47" s="42" t="s">
        <v>35</v>
      </c>
      <c r="B47" s="43"/>
      <c r="C47" s="43"/>
      <c r="D47" s="43"/>
      <c r="E47" s="43"/>
      <c r="F47" s="44"/>
      <c r="G47" s="43"/>
      <c r="H47" s="43"/>
      <c r="I47" s="43"/>
      <c r="J47" s="43"/>
      <c r="K47" s="45"/>
      <c r="L47" s="73">
        <f t="shared" ref="L47:S47" si="40">SUM(L35:L46)</f>
        <v>0</v>
      </c>
      <c r="M47" s="73">
        <f t="shared" si="40"/>
        <v>0</v>
      </c>
      <c r="N47" s="73">
        <f t="shared" si="40"/>
        <v>19160053.871850323</v>
      </c>
      <c r="O47" s="73">
        <f t="shared" si="40"/>
        <v>19146313.751050323</v>
      </c>
      <c r="P47" s="73">
        <f t="shared" si="40"/>
        <v>19128766.411205444</v>
      </c>
      <c r="Q47" s="73">
        <f t="shared" si="40"/>
        <v>19113069.767620094</v>
      </c>
      <c r="R47" s="73">
        <f t="shared" si="40"/>
        <v>19095728.072741605</v>
      </c>
      <c r="S47" s="73">
        <f t="shared" si="40"/>
        <v>0</v>
      </c>
      <c r="T47" s="47"/>
      <c r="U47" s="43"/>
      <c r="V47" s="43"/>
      <c r="W47" s="43"/>
      <c r="X47" s="48"/>
      <c r="Y47" s="43"/>
      <c r="Z47" s="43"/>
      <c r="AA47" s="43"/>
      <c r="AB47" s="43"/>
      <c r="AC47" s="43"/>
      <c r="AD47" s="134">
        <f t="shared" ref="AD47:AK47" si="41">SUM(AD35:AD46)</f>
        <v>0</v>
      </c>
      <c r="AE47" s="134">
        <f t="shared" si="41"/>
        <v>39.978441612951599</v>
      </c>
      <c r="AF47" s="134">
        <f t="shared" si="41"/>
        <v>1934.7164416129517</v>
      </c>
      <c r="AG47" s="134">
        <f t="shared" si="41"/>
        <v>1933.0326044613312</v>
      </c>
      <c r="AH47" s="134">
        <f t="shared" si="41"/>
        <v>1931.3623076013312</v>
      </c>
      <c r="AI47" s="134">
        <f t="shared" si="41"/>
        <v>1929.8761678413314</v>
      </c>
      <c r="AJ47" s="134">
        <f t="shared" si="41"/>
        <v>1888.42512676</v>
      </c>
      <c r="AK47" s="135">
        <f t="shared" si="41"/>
        <v>0</v>
      </c>
      <c r="AL47" s="49"/>
      <c r="AM47" s="49"/>
      <c r="AN47" s="49"/>
      <c r="AO47" s="49"/>
      <c r="AP47" s="49"/>
    </row>
    <row r="48" spans="1:42" ht="14.5" x14ac:dyDescent="0.35">
      <c r="A48" s="22"/>
      <c r="B48" s="22"/>
      <c r="C48" s="22"/>
      <c r="D48" s="22"/>
      <c r="E48" s="22"/>
      <c r="F48" s="7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50"/>
      <c r="U48" s="22"/>
      <c r="V48" s="22"/>
      <c r="W48" s="22"/>
      <c r="X48" s="25"/>
      <c r="Y48" s="22"/>
      <c r="Z48" s="22"/>
      <c r="AA48" s="22"/>
      <c r="AB48" s="22"/>
      <c r="AC48" s="22"/>
      <c r="AD48" s="22"/>
      <c r="AE48" s="6"/>
      <c r="AF48" s="22"/>
      <c r="AG48" s="22"/>
      <c r="AH48" s="22"/>
      <c r="AI48" s="22"/>
      <c r="AJ48" s="22"/>
      <c r="AK48" s="11"/>
      <c r="AL48" s="12"/>
      <c r="AM48" s="12"/>
      <c r="AN48" s="12"/>
      <c r="AO48" s="12"/>
      <c r="AP48" s="12"/>
    </row>
    <row r="49" spans="1:42" ht="14.5" x14ac:dyDescent="0.35">
      <c r="A49" s="51" t="s">
        <v>25</v>
      </c>
      <c r="B49" s="22"/>
      <c r="C49" s="22"/>
      <c r="D49" s="22"/>
      <c r="E49" s="6"/>
      <c r="F49" s="58"/>
      <c r="G49" s="59"/>
      <c r="H49" s="59"/>
      <c r="I49" s="60"/>
      <c r="J49" s="60"/>
      <c r="K49" s="60"/>
      <c r="L49" s="60"/>
      <c r="M49" s="60"/>
      <c r="N49" s="60"/>
      <c r="O49" s="60"/>
      <c r="P49" s="60"/>
      <c r="Q49" s="60"/>
      <c r="R49" s="22"/>
      <c r="S49" s="22"/>
      <c r="T49" s="50"/>
      <c r="U49" s="22"/>
      <c r="V49" s="22"/>
      <c r="W49" s="22"/>
      <c r="X49" s="25"/>
      <c r="Y49" s="14"/>
      <c r="Z49" s="14"/>
      <c r="AA49" s="14"/>
      <c r="AB49" s="14"/>
      <c r="AC49" s="14"/>
      <c r="AD49" s="14"/>
      <c r="AE49" s="22"/>
      <c r="AF49" s="14"/>
      <c r="AG49" s="5"/>
      <c r="AH49" s="5"/>
      <c r="AI49" s="5"/>
      <c r="AJ49" s="24"/>
      <c r="AK49" s="64"/>
      <c r="AL49" s="12"/>
      <c r="AM49" s="12"/>
      <c r="AN49" s="12"/>
      <c r="AO49" s="12"/>
      <c r="AP49" s="12"/>
    </row>
    <row r="50" spans="1:42" ht="14.5" x14ac:dyDescent="0.35">
      <c r="A50" s="61" t="s">
        <v>20</v>
      </c>
      <c r="B50" s="33">
        <v>13368040.636578996</v>
      </c>
      <c r="C50" s="28">
        <v>1.00200042347217</v>
      </c>
      <c r="D50" s="28">
        <v>1.0225718213058399</v>
      </c>
      <c r="E50" s="53">
        <v>13697127.01313124</v>
      </c>
      <c r="F50" s="34" t="s">
        <v>36</v>
      </c>
      <c r="G50" s="6"/>
      <c r="H50" s="6"/>
      <c r="I50" s="22"/>
      <c r="J50" s="22"/>
      <c r="K50" s="22"/>
      <c r="L50" s="22"/>
      <c r="M50" s="22"/>
      <c r="N50" s="6"/>
      <c r="O50" s="33">
        <f>$E50*VLOOKUP($A50,$A$67:$G$89,2,FALSE)</f>
        <v>13697127.01313124</v>
      </c>
      <c r="P50" s="33">
        <f>$E50*VLOOKUP($A50,$A$67:$G$89,3,FALSE)</f>
        <v>13697127.01313124</v>
      </c>
      <c r="Q50" s="33">
        <f>$E50*VLOOKUP($A50,$A$67:$G$89,4,FALSE)</f>
        <v>13697127.01313124</v>
      </c>
      <c r="R50" s="33">
        <f>$E50*VLOOKUP($A50,$A$67:$G$89,5,FALSE)</f>
        <v>13697127.01313124</v>
      </c>
      <c r="S50" s="33">
        <f>$E50*VLOOKUP($A50,$A$67:$G$89,6,FALSE)</f>
        <v>13697127.01313124</v>
      </c>
      <c r="T50" s="41">
        <v>4391</v>
      </c>
      <c r="U50" s="28">
        <v>1.00296735905045</v>
      </c>
      <c r="V50" s="28">
        <v>1.0063965884861401</v>
      </c>
      <c r="W50" s="36">
        <v>4404.0296735905258</v>
      </c>
      <c r="X50" s="25"/>
      <c r="Y50" s="6"/>
      <c r="Z50" s="6"/>
      <c r="AA50" s="22"/>
      <c r="AB50" s="22"/>
      <c r="AC50" s="32"/>
      <c r="AD50" s="22"/>
      <c r="AE50" s="22"/>
      <c r="AF50" s="22"/>
      <c r="AG50" s="38">
        <f>$W$50*VLOOKUP($A50,$A$67:$G$89,2,FALSE)</f>
        <v>4404.0296735905258</v>
      </c>
      <c r="AH50" s="38">
        <f>$W$50*VLOOKUP($A50,$A$67:$G$89,3,FALSE)</f>
        <v>4404.0296735905258</v>
      </c>
      <c r="AI50" s="38">
        <f>$W$50*VLOOKUP($A50,$A$67:$G$89,4,FALSE)</f>
        <v>4404.0296735905258</v>
      </c>
      <c r="AJ50" s="38">
        <f>$W$50*VLOOKUP($A50,$A$67:$G$89,5,FALSE)</f>
        <v>4404.0296735905258</v>
      </c>
      <c r="AK50" s="131">
        <f>$W$50*VLOOKUP($A50,$A$67:$G$89,6,FALSE)</f>
        <v>4404.0296735905258</v>
      </c>
      <c r="AL50" s="65"/>
      <c r="AM50" s="65"/>
      <c r="AN50" s="65"/>
      <c r="AO50" s="65"/>
      <c r="AP50" s="65"/>
    </row>
    <row r="51" spans="1:42" ht="14.5" x14ac:dyDescent="0.35">
      <c r="A51" s="22" t="s">
        <v>15</v>
      </c>
      <c r="B51" s="31">
        <v>0</v>
      </c>
      <c r="C51" s="28">
        <v>0.89849051056342011</v>
      </c>
      <c r="D51" s="28">
        <v>1.06265304887379</v>
      </c>
      <c r="E51" s="28">
        <v>0</v>
      </c>
      <c r="F51" s="34" t="s">
        <v>36</v>
      </c>
      <c r="G51" s="6"/>
      <c r="H51" s="6"/>
      <c r="I51" s="22"/>
      <c r="J51" s="22"/>
      <c r="K51" s="22"/>
      <c r="L51" s="6"/>
      <c r="M51" s="6"/>
      <c r="N51" s="6"/>
      <c r="O51" s="33">
        <f t="shared" ref="O51:O53" si="42">$E51*VLOOKUP($A51,$A$67:$G$89,2,FALSE)</f>
        <v>0</v>
      </c>
      <c r="P51" s="33">
        <f t="shared" ref="P51:P53" si="43">$E51*VLOOKUP($A51,$A$67:$G$89,3,FALSE)</f>
        <v>0</v>
      </c>
      <c r="Q51" s="33">
        <f t="shared" ref="Q51:Q53" si="44">$E51*VLOOKUP($A51,$A$67:$G$89,4,FALSE)</f>
        <v>0</v>
      </c>
      <c r="R51" s="33">
        <f t="shared" ref="R51:R53" si="45">$E51*VLOOKUP($A51,$A$67:$G$89,5,FALSE)</f>
        <v>0</v>
      </c>
      <c r="S51" s="33">
        <f t="shared" ref="S51:S53" si="46">$E51*VLOOKUP($A51,$A$67:$G$89,6,FALSE)</f>
        <v>0</v>
      </c>
      <c r="T51" s="54">
        <v>0</v>
      </c>
      <c r="U51" s="28">
        <v>1.11887273272373</v>
      </c>
      <c r="V51" s="28">
        <v>1.1893385630237099</v>
      </c>
      <c r="W51" s="28">
        <v>0</v>
      </c>
      <c r="X51" s="25"/>
      <c r="Y51" s="6"/>
      <c r="Z51" s="6"/>
      <c r="AA51" s="22"/>
      <c r="AB51" s="22"/>
      <c r="AC51" s="6"/>
      <c r="AD51" s="32"/>
      <c r="AE51" s="6"/>
      <c r="AF51" s="6"/>
      <c r="AG51" s="38">
        <f>$W$51*VLOOKUP($A51,$A$67:$G$89,2,FALSE)</f>
        <v>0</v>
      </c>
      <c r="AH51" s="38">
        <f>$W$51*VLOOKUP($A51,$A$67:$G$89,3,FALSE)</f>
        <v>0</v>
      </c>
      <c r="AI51" s="38">
        <f>$W$51*VLOOKUP($A51,$A$67:$G$89,4,FALSE)</f>
        <v>0</v>
      </c>
      <c r="AJ51" s="38">
        <f>$W$51*VLOOKUP($A51,$A$67:$G$89,5,FALSE)</f>
        <v>0</v>
      </c>
      <c r="AK51" s="131">
        <f>$W$51*VLOOKUP($A51,$A$67:$G$89,6,FALSE)</f>
        <v>0</v>
      </c>
      <c r="AL51" s="66"/>
      <c r="AM51" s="66"/>
      <c r="AN51" s="66"/>
      <c r="AO51" s="66"/>
      <c r="AP51" s="66"/>
    </row>
    <row r="52" spans="1:42" ht="14.5" x14ac:dyDescent="0.35">
      <c r="A52" s="22" t="s">
        <v>18</v>
      </c>
      <c r="B52" s="31">
        <v>0</v>
      </c>
      <c r="C52" s="28">
        <v>0.72</v>
      </c>
      <c r="D52" s="28">
        <v>0.95</v>
      </c>
      <c r="E52" s="28">
        <v>0</v>
      </c>
      <c r="F52" s="34" t="s">
        <v>36</v>
      </c>
      <c r="G52" s="22"/>
      <c r="H52" s="22"/>
      <c r="I52" s="22"/>
      <c r="J52" s="22"/>
      <c r="K52" s="22"/>
      <c r="L52" s="6"/>
      <c r="M52" s="6"/>
      <c r="N52" s="6"/>
      <c r="O52" s="33">
        <f t="shared" si="42"/>
        <v>0</v>
      </c>
      <c r="P52" s="33">
        <f t="shared" si="43"/>
        <v>0</v>
      </c>
      <c r="Q52" s="33">
        <f t="shared" si="44"/>
        <v>0</v>
      </c>
      <c r="R52" s="33">
        <f t="shared" si="45"/>
        <v>0</v>
      </c>
      <c r="S52" s="33">
        <f t="shared" si="46"/>
        <v>0</v>
      </c>
      <c r="T52" s="55">
        <v>0</v>
      </c>
      <c r="U52" s="28">
        <v>0.72727272727273007</v>
      </c>
      <c r="V52" s="28">
        <v>1</v>
      </c>
      <c r="W52" s="28">
        <v>0</v>
      </c>
      <c r="X52" s="25"/>
      <c r="Y52" s="22"/>
      <c r="Z52" s="22"/>
      <c r="AA52" s="22"/>
      <c r="AB52" s="22"/>
      <c r="AC52" s="32"/>
      <c r="AD52" s="6"/>
      <c r="AE52" s="6"/>
      <c r="AF52" s="6"/>
      <c r="AG52" s="38">
        <f>$W$52*VLOOKUP($A52,$A$67:$G$89,2,FALSE)</f>
        <v>0</v>
      </c>
      <c r="AH52" s="38">
        <f>$W$52*VLOOKUP($A52,$A$67:$G$89,3,FALSE)</f>
        <v>0</v>
      </c>
      <c r="AI52" s="38">
        <f>$W$52*VLOOKUP($A52,$A$67:$G$89,4,FALSE)</f>
        <v>0</v>
      </c>
      <c r="AJ52" s="38">
        <f>$W$52*VLOOKUP($A52,$A$67:$G$89,5,FALSE)</f>
        <v>0</v>
      </c>
      <c r="AK52" s="131">
        <f>$W$52*VLOOKUP($A52,$A$67:$G$89,6,FALSE)</f>
        <v>0</v>
      </c>
      <c r="AL52" s="28"/>
      <c r="AM52" s="28"/>
      <c r="AN52" s="28"/>
      <c r="AO52" s="28"/>
      <c r="AP52" s="28"/>
    </row>
    <row r="53" spans="1:42" ht="14.5" x14ac:dyDescent="0.35">
      <c r="A53" s="22" t="s">
        <v>21</v>
      </c>
      <c r="B53" s="31">
        <v>0</v>
      </c>
      <c r="C53" s="28">
        <v>0.56999999999999995</v>
      </c>
      <c r="D53" s="28">
        <v>1.02</v>
      </c>
      <c r="E53" s="28">
        <v>0</v>
      </c>
      <c r="F53" s="34" t="s">
        <v>36</v>
      </c>
      <c r="G53" s="22"/>
      <c r="H53" s="22"/>
      <c r="I53" s="22"/>
      <c r="J53" s="22"/>
      <c r="K53" s="22"/>
      <c r="L53" s="6"/>
      <c r="M53" s="6"/>
      <c r="N53" s="6"/>
      <c r="O53" s="33">
        <f t="shared" si="42"/>
        <v>0</v>
      </c>
      <c r="P53" s="33">
        <f t="shared" si="43"/>
        <v>0</v>
      </c>
      <c r="Q53" s="33">
        <f t="shared" si="44"/>
        <v>0</v>
      </c>
      <c r="R53" s="33">
        <f t="shared" si="45"/>
        <v>0</v>
      </c>
      <c r="S53" s="33">
        <f t="shared" si="46"/>
        <v>0</v>
      </c>
      <c r="T53" s="55">
        <v>0</v>
      </c>
      <c r="U53" s="28">
        <v>0.56643356643357001</v>
      </c>
      <c r="V53" s="28">
        <v>1.02142857142857</v>
      </c>
      <c r="W53" s="28">
        <v>0</v>
      </c>
      <c r="X53" s="25"/>
      <c r="Y53" s="22"/>
      <c r="Z53" s="22"/>
      <c r="AA53" s="22"/>
      <c r="AB53" s="22"/>
      <c r="AC53" s="32"/>
      <c r="AD53" s="6"/>
      <c r="AE53" s="6"/>
      <c r="AF53" s="6"/>
      <c r="AG53" s="38">
        <f>$W$53*VLOOKUP($A53,$A$67:$G$89,2,FALSE)</f>
        <v>0</v>
      </c>
      <c r="AH53" s="38">
        <f>$W$53*VLOOKUP($A53,$A$67:$G$89,3,FALSE)</f>
        <v>0</v>
      </c>
      <c r="AI53" s="38">
        <f>$W$53*VLOOKUP($A53,$A$67:$G$89,4,FALSE)</f>
        <v>0</v>
      </c>
      <c r="AJ53" s="38">
        <f>$W$53*VLOOKUP($A53,$A$67:$G$89,5,FALSE)</f>
        <v>0</v>
      </c>
      <c r="AK53" s="131">
        <f>$W$53*VLOOKUP($A53,$A$67:$G$89,6,FALSE)</f>
        <v>0</v>
      </c>
      <c r="AL53" s="28"/>
      <c r="AM53" s="28"/>
      <c r="AN53" s="28"/>
      <c r="AO53" s="28"/>
      <c r="AP53" s="28"/>
    </row>
    <row r="54" spans="1:42" ht="14.5" x14ac:dyDescent="0.35">
      <c r="A54" s="51"/>
      <c r="B54" s="22"/>
      <c r="C54" s="22"/>
      <c r="D54" s="22"/>
      <c r="E54" s="34"/>
      <c r="F54" s="7"/>
      <c r="G54" s="6"/>
      <c r="H54" s="6"/>
      <c r="I54" s="22"/>
      <c r="J54" s="22"/>
      <c r="K54" s="22"/>
      <c r="L54" s="22"/>
      <c r="M54" s="22"/>
      <c r="N54" s="22"/>
      <c r="O54" s="24"/>
      <c r="P54" s="24"/>
      <c r="Q54" s="24"/>
      <c r="R54" s="24"/>
      <c r="S54" s="24"/>
      <c r="T54" s="50"/>
      <c r="U54" s="22"/>
      <c r="V54" s="22"/>
      <c r="W54" s="22"/>
      <c r="X54" s="25"/>
      <c r="Y54" s="6"/>
      <c r="Z54" s="6"/>
      <c r="AA54" s="22"/>
      <c r="AB54" s="22"/>
      <c r="AC54" s="22"/>
      <c r="AD54" s="22"/>
      <c r="AE54" s="22"/>
      <c r="AF54" s="22"/>
      <c r="AG54" s="24"/>
      <c r="AH54" s="24"/>
      <c r="AI54" s="24"/>
      <c r="AJ54" s="24"/>
      <c r="AK54" s="132"/>
      <c r="AL54" s="12"/>
      <c r="AM54" s="12"/>
      <c r="AN54" s="12"/>
      <c r="AO54" s="12"/>
      <c r="AP54" s="12"/>
    </row>
    <row r="55" spans="1:42" ht="14.5" x14ac:dyDescent="0.35">
      <c r="A55" s="5" t="s">
        <v>28</v>
      </c>
      <c r="B55" s="22"/>
      <c r="C55" s="22"/>
      <c r="D55" s="22"/>
      <c r="E55" s="22"/>
      <c r="F55" s="7"/>
      <c r="G55" s="22"/>
      <c r="H55" s="22"/>
      <c r="I55" s="22"/>
      <c r="J55" s="22"/>
      <c r="K55" s="14"/>
      <c r="L55" s="14"/>
      <c r="M55" s="14"/>
      <c r="N55" s="14"/>
      <c r="O55" s="5"/>
      <c r="P55" s="5"/>
      <c r="Q55" s="5"/>
      <c r="R55" s="24"/>
      <c r="S55" s="24"/>
      <c r="T55" s="50"/>
      <c r="U55" s="22"/>
      <c r="V55" s="22"/>
      <c r="W55" s="22"/>
      <c r="X55" s="25"/>
      <c r="Y55" s="6"/>
      <c r="Z55" s="6"/>
      <c r="AA55" s="6"/>
      <c r="AB55" s="6"/>
      <c r="AC55" s="6"/>
      <c r="AD55" s="6"/>
      <c r="AE55" s="14"/>
      <c r="AF55" s="14"/>
      <c r="AG55" s="5"/>
      <c r="AH55" s="5"/>
      <c r="AI55" s="5"/>
      <c r="AJ55" s="24"/>
      <c r="AK55" s="67"/>
      <c r="AL55" s="49"/>
      <c r="AM55" s="49"/>
      <c r="AN55" s="49"/>
      <c r="AO55" s="49"/>
      <c r="AP55" s="49"/>
    </row>
    <row r="56" spans="1:42" ht="14.5" x14ac:dyDescent="0.35">
      <c r="A56" s="22" t="s">
        <v>29</v>
      </c>
      <c r="B56" s="22"/>
      <c r="C56" s="22"/>
      <c r="D56" s="22"/>
      <c r="E56" s="33">
        <v>19444691.699999999</v>
      </c>
      <c r="F56" s="34" t="s">
        <v>30</v>
      </c>
      <c r="G56" s="22"/>
      <c r="H56" s="22"/>
      <c r="I56" s="22"/>
      <c r="J56" s="22"/>
      <c r="K56" s="14"/>
      <c r="L56" s="14"/>
      <c r="M56" s="14"/>
      <c r="N56" s="68"/>
      <c r="O56" s="33">
        <f>$E$56*B93</f>
        <v>19444691.699999999</v>
      </c>
      <c r="P56" s="33">
        <f t="shared" ref="P56:S56" si="47">$E$56*C93</f>
        <v>19429135.94664</v>
      </c>
      <c r="Q56" s="33">
        <f t="shared" si="47"/>
        <v>19411635.72411</v>
      </c>
      <c r="R56" s="33">
        <f t="shared" si="47"/>
        <v>19396079.97075</v>
      </c>
      <c r="S56" s="33">
        <f t="shared" si="47"/>
        <v>19378579.74822</v>
      </c>
      <c r="T56" s="50"/>
      <c r="U56" s="22"/>
      <c r="V56" s="22"/>
      <c r="W56" s="38">
        <v>1808.0294000000001</v>
      </c>
      <c r="X56" s="25"/>
      <c r="Y56" s="6"/>
      <c r="Z56" s="6"/>
      <c r="AA56" s="6"/>
      <c r="AB56" s="6"/>
      <c r="AC56" s="6"/>
      <c r="AD56" s="6"/>
      <c r="AE56" s="68"/>
      <c r="AF56" s="68"/>
      <c r="AG56" s="38">
        <f>$W$56*B93</f>
        <v>1808.0294000000001</v>
      </c>
      <c r="AH56" s="38">
        <f t="shared" ref="AH56:AK56" si="48">$W$56*C93</f>
        <v>1806.5829764800001</v>
      </c>
      <c r="AI56" s="38">
        <f t="shared" si="48"/>
        <v>1804.9557500200001</v>
      </c>
      <c r="AJ56" s="38">
        <f t="shared" si="48"/>
        <v>1803.5093265000003</v>
      </c>
      <c r="AK56" s="131">
        <f t="shared" si="48"/>
        <v>1801.8821000400003</v>
      </c>
      <c r="AL56" s="65"/>
      <c r="AM56" s="65"/>
      <c r="AN56" s="65"/>
      <c r="AO56" s="65"/>
      <c r="AP56" s="65"/>
    </row>
    <row r="57" spans="1:42" ht="14.5" x14ac:dyDescent="0.35">
      <c r="A57" s="22" t="s">
        <v>31</v>
      </c>
      <c r="B57" s="22"/>
      <c r="C57" s="22"/>
      <c r="D57" s="22"/>
      <c r="E57" s="33">
        <v>1246204.5960000001</v>
      </c>
      <c r="F57" s="34" t="s">
        <v>30</v>
      </c>
      <c r="G57" s="22"/>
      <c r="H57" s="22"/>
      <c r="I57" s="22"/>
      <c r="J57" s="22"/>
      <c r="K57" s="14"/>
      <c r="L57" s="14"/>
      <c r="M57" s="14"/>
      <c r="N57" s="68"/>
      <c r="O57" s="38">
        <f>$E$57*B95</f>
        <v>1246204.5960000001</v>
      </c>
      <c r="P57" s="38">
        <f t="shared" ref="P57:S57" si="49">$E$57*C95</f>
        <v>1246204.5960000001</v>
      </c>
      <c r="Q57" s="38">
        <f t="shared" si="49"/>
        <v>1242964.4640504001</v>
      </c>
      <c r="R57" s="38">
        <f t="shared" si="49"/>
        <v>1239599.7116412001</v>
      </c>
      <c r="S57" s="38">
        <f t="shared" si="49"/>
        <v>1236359.5796916001</v>
      </c>
      <c r="T57" s="50"/>
      <c r="U57" s="22"/>
      <c r="V57" s="22"/>
      <c r="W57" s="31">
        <v>10.625599999999999</v>
      </c>
      <c r="X57" s="25"/>
      <c r="Y57" s="6"/>
      <c r="Z57" s="6"/>
      <c r="AA57" s="6"/>
      <c r="AB57" s="6"/>
      <c r="AC57" s="6"/>
      <c r="AD57" s="6"/>
      <c r="AE57" s="14"/>
      <c r="AF57" s="68"/>
      <c r="AG57" s="38">
        <f>$W$57*B95</f>
        <v>10.625599999999999</v>
      </c>
      <c r="AH57" s="38">
        <f t="shared" ref="AH57:AK57" si="50">$W$57*C95</f>
        <v>10.625599999999999</v>
      </c>
      <c r="AI57" s="38">
        <f t="shared" si="50"/>
        <v>10.597973439999999</v>
      </c>
      <c r="AJ57" s="38">
        <f t="shared" si="50"/>
        <v>10.56928432</v>
      </c>
      <c r="AK57" s="131">
        <f t="shared" si="50"/>
        <v>10.541657759999998</v>
      </c>
      <c r="AL57" s="66"/>
      <c r="AM57" s="66"/>
      <c r="AN57" s="66"/>
      <c r="AO57" s="66"/>
      <c r="AP57" s="66"/>
    </row>
    <row r="58" spans="1:42" ht="14.5" x14ac:dyDescent="0.35">
      <c r="A58" s="22" t="s">
        <v>32</v>
      </c>
      <c r="B58" s="22"/>
      <c r="C58" s="22"/>
      <c r="D58" s="22"/>
      <c r="E58" s="33">
        <v>1389589.578</v>
      </c>
      <c r="F58" s="34" t="s">
        <v>30</v>
      </c>
      <c r="G58" s="22"/>
      <c r="H58" s="22"/>
      <c r="I58" s="22"/>
      <c r="J58" s="22"/>
      <c r="K58" s="14"/>
      <c r="L58" s="14"/>
      <c r="M58" s="14"/>
      <c r="N58" s="68"/>
      <c r="O58" s="33">
        <f>$E$58*B96</f>
        <v>1389589.578</v>
      </c>
      <c r="P58" s="33">
        <f t="shared" ref="P58:S58" si="51">$E$58*C96</f>
        <v>1389589.578</v>
      </c>
      <c r="Q58" s="33">
        <f t="shared" si="51"/>
        <v>1389589.578</v>
      </c>
      <c r="R58" s="33">
        <f t="shared" si="51"/>
        <v>1389589.578</v>
      </c>
      <c r="S58" s="33">
        <f t="shared" si="51"/>
        <v>1389589.578</v>
      </c>
      <c r="T58" s="50"/>
      <c r="U58" s="22"/>
      <c r="V58" s="22"/>
      <c r="W58" s="31">
        <v>67.923870999999991</v>
      </c>
      <c r="X58" s="25"/>
      <c r="Y58" s="6"/>
      <c r="Z58" s="6"/>
      <c r="AA58" s="6"/>
      <c r="AB58" s="6"/>
      <c r="AC58" s="6"/>
      <c r="AD58" s="6"/>
      <c r="AE58" s="14"/>
      <c r="AF58" s="68"/>
      <c r="AG58" s="38">
        <f>$W$58*B96</f>
        <v>67.923870999999991</v>
      </c>
      <c r="AH58" s="38">
        <f t="shared" ref="AH58:AK58" si="52">$W$58*C96</f>
        <v>67.923870999999991</v>
      </c>
      <c r="AI58" s="38">
        <f t="shared" si="52"/>
        <v>67.923870999999991</v>
      </c>
      <c r="AJ58" s="38">
        <f t="shared" si="52"/>
        <v>67.923870999999991</v>
      </c>
      <c r="AK58" s="131">
        <f t="shared" si="52"/>
        <v>67.923870999999991</v>
      </c>
      <c r="AL58" s="66"/>
      <c r="AM58" s="66"/>
      <c r="AN58" s="66"/>
      <c r="AO58" s="66"/>
      <c r="AP58" s="66"/>
    </row>
    <row r="59" spans="1:42" ht="14.5" x14ac:dyDescent="0.35">
      <c r="A59" s="22" t="s">
        <v>33</v>
      </c>
      <c r="B59" s="22"/>
      <c r="C59" s="22"/>
      <c r="D59" s="22"/>
      <c r="E59" s="31">
        <v>0</v>
      </c>
      <c r="F59" s="34" t="s">
        <v>30</v>
      </c>
      <c r="G59" s="22"/>
      <c r="H59" s="22"/>
      <c r="I59" s="22"/>
      <c r="J59" s="22"/>
      <c r="K59" s="14"/>
      <c r="L59" s="14"/>
      <c r="M59" s="14"/>
      <c r="N59" s="68"/>
      <c r="O59" s="31">
        <f>$E$59*B97</f>
        <v>0</v>
      </c>
      <c r="P59" s="31">
        <f t="shared" ref="P59:S59" si="53">$E$59*C97</f>
        <v>0</v>
      </c>
      <c r="Q59" s="31">
        <f t="shared" si="53"/>
        <v>0</v>
      </c>
      <c r="R59" s="31">
        <f t="shared" si="53"/>
        <v>0</v>
      </c>
      <c r="S59" s="31">
        <f t="shared" si="53"/>
        <v>0</v>
      </c>
      <c r="T59" s="50"/>
      <c r="U59" s="22"/>
      <c r="V59" s="22"/>
      <c r="W59" s="31">
        <v>0</v>
      </c>
      <c r="X59" s="25"/>
      <c r="Y59" s="6"/>
      <c r="Z59" s="6"/>
      <c r="AA59" s="6"/>
      <c r="AB59" s="6"/>
      <c r="AC59" s="6"/>
      <c r="AD59" s="6"/>
      <c r="AE59" s="14"/>
      <c r="AF59" s="68"/>
      <c r="AG59" s="38">
        <f>$W$46*B97</f>
        <v>0</v>
      </c>
      <c r="AH59" s="38">
        <f t="shared" ref="AH59:AK59" si="54">$W$46*C97</f>
        <v>0</v>
      </c>
      <c r="AI59" s="38">
        <f t="shared" si="54"/>
        <v>0</v>
      </c>
      <c r="AJ59" s="38">
        <f t="shared" si="54"/>
        <v>0</v>
      </c>
      <c r="AK59" s="131">
        <f t="shared" si="54"/>
        <v>0</v>
      </c>
      <c r="AL59" s="66"/>
      <c r="AM59" s="66"/>
      <c r="AN59" s="66"/>
      <c r="AO59" s="66"/>
      <c r="AP59" s="66"/>
    </row>
    <row r="60" spans="1:42" ht="14.5" x14ac:dyDescent="0.35">
      <c r="A60" s="22" t="s">
        <v>37</v>
      </c>
      <c r="B60" s="22"/>
      <c r="C60" s="22"/>
      <c r="D60" s="22"/>
      <c r="E60" s="33">
        <v>52726.799999999996</v>
      </c>
      <c r="F60" s="34" t="s">
        <v>30</v>
      </c>
      <c r="G60" s="22"/>
      <c r="H60" s="22"/>
      <c r="I60" s="22"/>
      <c r="J60" s="22"/>
      <c r="K60" s="14"/>
      <c r="L60" s="14"/>
      <c r="M60" s="14"/>
      <c r="N60" s="14"/>
      <c r="O60" s="33">
        <f>$E$60*B98</f>
        <v>52726.799999999996</v>
      </c>
      <c r="P60" s="33">
        <f t="shared" ref="P60:S60" si="55">$E$60*C98</f>
        <v>52726.799999999996</v>
      </c>
      <c r="Q60" s="33">
        <f t="shared" si="55"/>
        <v>52204.804679999994</v>
      </c>
      <c r="R60" s="33">
        <f t="shared" si="55"/>
        <v>52204.804679999994</v>
      </c>
      <c r="S60" s="33">
        <f t="shared" si="55"/>
        <v>52178.441279999999</v>
      </c>
      <c r="T60" s="50"/>
      <c r="U60" s="22"/>
      <c r="V60" s="22"/>
      <c r="W60" s="31">
        <v>24.378399999999999</v>
      </c>
      <c r="X60" s="25"/>
      <c r="Y60" s="6"/>
      <c r="Z60" s="6"/>
      <c r="AA60" s="6"/>
      <c r="AB60" s="6"/>
      <c r="AC60" s="6"/>
      <c r="AD60" s="6"/>
      <c r="AE60" s="14"/>
      <c r="AF60" s="14"/>
      <c r="AG60" s="38">
        <f>$W$60*B98</f>
        <v>24.378399999999999</v>
      </c>
      <c r="AH60" s="38">
        <f t="shared" ref="AH60:AK60" si="56">$W$60*C98</f>
        <v>24.378399999999999</v>
      </c>
      <c r="AI60" s="38">
        <f t="shared" si="56"/>
        <v>24.13705384</v>
      </c>
      <c r="AJ60" s="38">
        <f t="shared" si="56"/>
        <v>24.13705384</v>
      </c>
      <c r="AK60" s="131">
        <f t="shared" si="56"/>
        <v>24.124864639999998</v>
      </c>
      <c r="AL60" s="66"/>
      <c r="AM60" s="66"/>
      <c r="AN60" s="66"/>
      <c r="AO60" s="66"/>
      <c r="AP60" s="66"/>
    </row>
    <row r="61" spans="1:42" ht="14.5" x14ac:dyDescent="0.35">
      <c r="A61" s="22" t="s">
        <v>38</v>
      </c>
      <c r="B61" s="22"/>
      <c r="C61" s="22"/>
      <c r="D61" s="22"/>
      <c r="E61" s="33">
        <v>344105.3</v>
      </c>
      <c r="F61" s="34" t="s">
        <v>30</v>
      </c>
      <c r="G61" s="22"/>
      <c r="H61" s="22"/>
      <c r="I61" s="22"/>
      <c r="J61" s="22"/>
      <c r="K61" s="14"/>
      <c r="L61" s="14"/>
      <c r="M61" s="14"/>
      <c r="N61" s="14"/>
      <c r="O61" s="33">
        <f>$E$61*B99</f>
        <v>344105.3</v>
      </c>
      <c r="P61" s="33">
        <f t="shared" ref="P61:S61" si="57">$E$61*C99</f>
        <v>344105.3</v>
      </c>
      <c r="Q61" s="33">
        <f t="shared" si="57"/>
        <v>344105.3</v>
      </c>
      <c r="R61" s="33">
        <f t="shared" si="57"/>
        <v>344105.3</v>
      </c>
      <c r="S61" s="33">
        <f t="shared" si="57"/>
        <v>344105.3</v>
      </c>
      <c r="T61" s="50"/>
      <c r="U61" s="22"/>
      <c r="V61" s="22"/>
      <c r="W61" s="31">
        <v>1.7390000000000003E-2</v>
      </c>
      <c r="X61" s="25"/>
      <c r="Y61" s="6"/>
      <c r="Z61" s="6"/>
      <c r="AA61" s="6"/>
      <c r="AB61" s="6"/>
      <c r="AC61" s="6"/>
      <c r="AD61" s="6"/>
      <c r="AE61" s="14"/>
      <c r="AF61" s="14"/>
      <c r="AG61" s="38">
        <f>$W$61*B99</f>
        <v>1.7390000000000003E-2</v>
      </c>
      <c r="AH61" s="38">
        <f t="shared" ref="AH61:AK61" si="58">$W$61*C99</f>
        <v>1.7390000000000003E-2</v>
      </c>
      <c r="AI61" s="38">
        <f t="shared" si="58"/>
        <v>1.7390000000000003E-2</v>
      </c>
      <c r="AJ61" s="38">
        <f t="shared" si="58"/>
        <v>1.7390000000000003E-2</v>
      </c>
      <c r="AK61" s="131">
        <f t="shared" si="58"/>
        <v>1.7390000000000003E-2</v>
      </c>
      <c r="AL61" s="66"/>
      <c r="AM61" s="66"/>
      <c r="AN61" s="66"/>
      <c r="AO61" s="66"/>
      <c r="AP61" s="66"/>
    </row>
    <row r="62" spans="1:42" ht="14.5" x14ac:dyDescent="0.35">
      <c r="A62" s="22" t="s">
        <v>39</v>
      </c>
      <c r="B62" s="22"/>
      <c r="C62" s="140" t="s">
        <v>40</v>
      </c>
      <c r="D62" s="138"/>
      <c r="E62" s="31">
        <v>0</v>
      </c>
      <c r="F62" s="34" t="s">
        <v>30</v>
      </c>
      <c r="G62" s="22"/>
      <c r="H62" s="22"/>
      <c r="I62" s="22"/>
      <c r="J62" s="22"/>
      <c r="K62" s="14"/>
      <c r="L62" s="14"/>
      <c r="M62" s="14"/>
      <c r="N62" s="14"/>
      <c r="O62" s="31">
        <f>$E$62*B100</f>
        <v>0</v>
      </c>
      <c r="P62" s="31">
        <f t="shared" ref="P62:S62" si="59">$E$62*C100</f>
        <v>0</v>
      </c>
      <c r="Q62" s="31">
        <f t="shared" si="59"/>
        <v>0</v>
      </c>
      <c r="R62" s="31">
        <f t="shared" si="59"/>
        <v>0</v>
      </c>
      <c r="S62" s="31">
        <f t="shared" si="59"/>
        <v>0</v>
      </c>
      <c r="T62" s="50"/>
      <c r="U62" s="22"/>
      <c r="V62" s="22"/>
      <c r="W62" s="31">
        <v>0</v>
      </c>
      <c r="X62" s="25"/>
      <c r="Y62" s="6"/>
      <c r="Z62" s="6"/>
      <c r="AA62" s="6"/>
      <c r="AB62" s="6"/>
      <c r="AC62" s="6"/>
      <c r="AD62" s="6"/>
      <c r="AE62" s="14"/>
      <c r="AF62" s="14"/>
      <c r="AG62" s="38">
        <f>$W$62*B100</f>
        <v>0</v>
      </c>
      <c r="AH62" s="38">
        <f t="shared" ref="AH62:AK62" si="60">$W$62*C100</f>
        <v>0</v>
      </c>
      <c r="AI62" s="38">
        <f t="shared" si="60"/>
        <v>0</v>
      </c>
      <c r="AJ62" s="38">
        <f t="shared" si="60"/>
        <v>0</v>
      </c>
      <c r="AK62" s="133">
        <f t="shared" si="60"/>
        <v>0</v>
      </c>
      <c r="AL62" s="66"/>
      <c r="AM62" s="66"/>
      <c r="AN62" s="66"/>
      <c r="AO62" s="66"/>
      <c r="AP62" s="66"/>
    </row>
    <row r="63" spans="1:42" ht="14.5" x14ac:dyDescent="0.35">
      <c r="A63" s="42" t="s">
        <v>41</v>
      </c>
      <c r="B63" s="43"/>
      <c r="C63" s="43"/>
      <c r="D63" s="43"/>
      <c r="E63" s="43"/>
      <c r="F63" s="44"/>
      <c r="G63" s="43"/>
      <c r="H63" s="43"/>
      <c r="I63" s="43"/>
      <c r="J63" s="43"/>
      <c r="K63" s="45"/>
      <c r="L63" s="46">
        <f t="shared" ref="L63:S63" si="61">SUM(L48:L62)</f>
        <v>0</v>
      </c>
      <c r="M63" s="46">
        <f t="shared" si="61"/>
        <v>0</v>
      </c>
      <c r="N63" s="46">
        <f t="shared" si="61"/>
        <v>0</v>
      </c>
      <c r="O63" s="46">
        <f t="shared" si="61"/>
        <v>36174444.987131238</v>
      </c>
      <c r="P63" s="46">
        <f t="shared" si="61"/>
        <v>36158889.233771235</v>
      </c>
      <c r="Q63" s="46">
        <f t="shared" si="61"/>
        <v>36137626.883971632</v>
      </c>
      <c r="R63" s="46">
        <f t="shared" si="61"/>
        <v>36118706.378202438</v>
      </c>
      <c r="S63" s="46">
        <f t="shared" si="61"/>
        <v>36097939.660322845</v>
      </c>
      <c r="T63" s="47"/>
      <c r="U63" s="43"/>
      <c r="V63" s="43"/>
      <c r="W63" s="43"/>
      <c r="X63" s="48"/>
      <c r="Y63" s="48"/>
      <c r="Z63" s="48"/>
      <c r="AA63" s="48"/>
      <c r="AB63" s="48"/>
      <c r="AC63" s="48"/>
      <c r="AD63" s="46">
        <f t="shared" ref="AD63:AK63" si="62">SUM(AD48:AD62)</f>
        <v>0</v>
      </c>
      <c r="AE63" s="46">
        <f t="shared" si="62"/>
        <v>0</v>
      </c>
      <c r="AF63" s="46">
        <f t="shared" si="62"/>
        <v>0</v>
      </c>
      <c r="AG63" s="46">
        <f t="shared" si="62"/>
        <v>6315.004334590526</v>
      </c>
      <c r="AH63" s="46">
        <f t="shared" si="62"/>
        <v>6313.5579110705257</v>
      </c>
      <c r="AI63" s="46">
        <f t="shared" si="62"/>
        <v>6311.6617118905251</v>
      </c>
      <c r="AJ63" s="46">
        <f t="shared" si="62"/>
        <v>6310.1865992505263</v>
      </c>
      <c r="AK63" s="70">
        <f t="shared" si="62"/>
        <v>6308.5195570305259</v>
      </c>
      <c r="AL63" s="71"/>
      <c r="AM63" s="71"/>
      <c r="AN63" s="71"/>
      <c r="AO63" s="71"/>
      <c r="AP63" s="71"/>
    </row>
    <row r="64" spans="1:42" ht="14.5" x14ac:dyDescent="0.35">
      <c r="A64" s="22"/>
      <c r="B64" s="22"/>
      <c r="C64" s="22"/>
      <c r="D64" s="22"/>
      <c r="E64" s="22"/>
      <c r="F64" s="7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50"/>
      <c r="U64" s="22"/>
      <c r="V64" s="22"/>
      <c r="W64" s="22"/>
      <c r="X64" s="25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11"/>
      <c r="AL64" s="12"/>
      <c r="AM64" s="12"/>
      <c r="AN64" s="12"/>
      <c r="AO64" s="12"/>
      <c r="AP64" s="12"/>
    </row>
    <row r="65" spans="1:42" ht="14.5" x14ac:dyDescent="0.35">
      <c r="A65" s="72" t="s">
        <v>42</v>
      </c>
      <c r="B65" s="43"/>
      <c r="C65" s="43"/>
      <c r="D65" s="43"/>
      <c r="E65" s="43"/>
      <c r="F65" s="44"/>
      <c r="G65" s="43"/>
      <c r="H65" s="43"/>
      <c r="I65" s="43"/>
      <c r="J65" s="72"/>
      <c r="K65" s="72" t="s">
        <v>2</v>
      </c>
      <c r="L65" s="73">
        <f>L13</f>
        <v>11584994.713488061</v>
      </c>
      <c r="M65" s="73">
        <f t="shared" ref="M65:S65" si="63">SUM(M14,M34,M47,M63)</f>
        <v>62299303.421630077</v>
      </c>
      <c r="N65" s="73">
        <f t="shared" si="63"/>
        <v>80973525.710772395</v>
      </c>
      <c r="O65" s="73">
        <f t="shared" si="63"/>
        <v>116940988.10559011</v>
      </c>
      <c r="P65" s="73">
        <f t="shared" si="63"/>
        <v>116895644.22486138</v>
      </c>
      <c r="Q65" s="73">
        <f t="shared" si="63"/>
        <v>116855042.70326331</v>
      </c>
      <c r="R65" s="73">
        <f t="shared" si="63"/>
        <v>55214434.450944044</v>
      </c>
      <c r="S65" s="73">
        <f t="shared" si="63"/>
        <v>36097939.660322845</v>
      </c>
      <c r="T65" s="47"/>
      <c r="U65" s="43"/>
      <c r="V65" s="43"/>
      <c r="W65" s="43"/>
      <c r="X65" s="48"/>
      <c r="Y65" s="43"/>
      <c r="Z65" s="43"/>
      <c r="AA65" s="43"/>
      <c r="AB65" s="43"/>
      <c r="AC65" s="74" t="s">
        <v>4</v>
      </c>
      <c r="AD65" s="73">
        <f t="shared" ref="AD65:AK65" si="64">SUM(AD14,AD34,AD47,AD63)</f>
        <v>4267.5301383300866</v>
      </c>
      <c r="AE65" s="73">
        <f t="shared" si="64"/>
        <v>14268.52695756385</v>
      </c>
      <c r="AF65" s="73">
        <f t="shared" si="64"/>
        <v>16134.164563317383</v>
      </c>
      <c r="AG65" s="73">
        <f t="shared" si="64"/>
        <v>22432.492161832688</v>
      </c>
      <c r="AH65" s="73">
        <f t="shared" si="64"/>
        <v>22429.14582050161</v>
      </c>
      <c r="AI65" s="73">
        <f t="shared" si="64"/>
        <v>20253.089249593293</v>
      </c>
      <c r="AJ65" s="73">
        <f t="shared" si="64"/>
        <v>8198.6117260105257</v>
      </c>
      <c r="AK65" s="85">
        <f t="shared" si="64"/>
        <v>6308.5195570305259</v>
      </c>
      <c r="AL65" s="75"/>
      <c r="AM65" s="75"/>
      <c r="AN65" s="75"/>
      <c r="AO65" s="75"/>
      <c r="AP65" s="75"/>
    </row>
    <row r="66" spans="1:42" ht="14.5" x14ac:dyDescent="0.35">
      <c r="A66" s="22"/>
      <c r="B66" s="22"/>
      <c r="C66" s="22"/>
      <c r="D66" s="22"/>
      <c r="E66" s="22"/>
      <c r="F66" s="7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5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12"/>
      <c r="AL66" s="12"/>
      <c r="AM66" s="12"/>
      <c r="AN66" s="12"/>
      <c r="AO66" s="12"/>
      <c r="AP66" s="12"/>
    </row>
    <row r="67" spans="1:42" ht="14.5" x14ac:dyDescent="0.35">
      <c r="A67" s="125" t="s">
        <v>43</v>
      </c>
      <c r="B67" s="126"/>
      <c r="C67" s="126"/>
      <c r="D67" s="126"/>
      <c r="E67" s="126"/>
      <c r="F67" s="127"/>
      <c r="G67" s="128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5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12"/>
      <c r="AL67" s="12"/>
      <c r="AM67" s="12"/>
      <c r="AN67" s="12"/>
      <c r="AO67" s="12"/>
      <c r="AP67" s="12"/>
    </row>
    <row r="68" spans="1:42" ht="14.5" x14ac:dyDescent="0.35">
      <c r="A68" s="24" t="s">
        <v>44</v>
      </c>
      <c r="B68" s="77" t="s">
        <v>45</v>
      </c>
      <c r="C68" s="77" t="s">
        <v>46</v>
      </c>
      <c r="D68" s="77" t="s">
        <v>47</v>
      </c>
      <c r="E68" s="77" t="s">
        <v>48</v>
      </c>
      <c r="F68" s="77" t="s">
        <v>49</v>
      </c>
      <c r="G68" s="122" t="s">
        <v>50</v>
      </c>
      <c r="H68" s="22"/>
      <c r="I68" s="22"/>
      <c r="J68" s="22"/>
      <c r="K68" s="6"/>
      <c r="L68" s="6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5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12"/>
      <c r="AL68" s="12"/>
      <c r="AM68" s="12"/>
      <c r="AN68" s="12"/>
      <c r="AO68" s="12"/>
      <c r="AP68" s="12"/>
    </row>
    <row r="69" spans="1:42" ht="14.5" x14ac:dyDescent="0.35">
      <c r="A69" s="24" t="s">
        <v>26</v>
      </c>
      <c r="B69" s="1">
        <v>1</v>
      </c>
      <c r="C69" s="1">
        <v>1</v>
      </c>
      <c r="D69" s="1">
        <v>1</v>
      </c>
      <c r="E69" s="1">
        <v>1</v>
      </c>
      <c r="F69" s="2">
        <v>1</v>
      </c>
      <c r="G69" s="123">
        <v>1</v>
      </c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5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12"/>
      <c r="AL69" s="12"/>
      <c r="AM69" s="12"/>
      <c r="AN69" s="12"/>
      <c r="AO69" s="12"/>
      <c r="AP69" s="12"/>
    </row>
    <row r="70" spans="1:42" ht="14.5" x14ac:dyDescent="0.35">
      <c r="A70" s="24" t="s">
        <v>51</v>
      </c>
      <c r="B70" s="1">
        <v>1</v>
      </c>
      <c r="C70" s="1">
        <v>1</v>
      </c>
      <c r="D70" s="1">
        <v>1</v>
      </c>
      <c r="E70" s="1">
        <v>1</v>
      </c>
      <c r="F70" s="2">
        <v>1</v>
      </c>
      <c r="G70" s="123">
        <v>1</v>
      </c>
      <c r="H70" s="22"/>
      <c r="I70" s="78"/>
      <c r="J70" s="22"/>
      <c r="K70" s="6"/>
      <c r="L70" s="6"/>
      <c r="M70" s="6"/>
      <c r="N70" s="6"/>
      <c r="O70" s="22"/>
      <c r="P70" s="22"/>
      <c r="Q70" s="22"/>
      <c r="R70" s="22"/>
      <c r="S70" s="22"/>
      <c r="T70" s="22"/>
      <c r="U70" s="22"/>
      <c r="V70" s="22"/>
      <c r="W70" s="22"/>
      <c r="X70" s="25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12"/>
      <c r="AL70" s="12"/>
      <c r="AM70" s="12"/>
      <c r="AN70" s="12"/>
      <c r="AO70" s="12"/>
      <c r="AP70" s="12"/>
    </row>
    <row r="71" spans="1:42" ht="14.5" x14ac:dyDescent="0.35">
      <c r="A71" s="24" t="s">
        <v>52</v>
      </c>
      <c r="B71" s="1">
        <v>1</v>
      </c>
      <c r="C71" s="1">
        <v>1</v>
      </c>
      <c r="D71" s="1">
        <v>1</v>
      </c>
      <c r="E71" s="1">
        <v>1</v>
      </c>
      <c r="F71" s="2">
        <v>1</v>
      </c>
      <c r="G71" s="123">
        <v>1</v>
      </c>
      <c r="H71" s="22"/>
      <c r="I71" s="7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5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12"/>
      <c r="AL71" s="12"/>
      <c r="AM71" s="12"/>
      <c r="AN71" s="12"/>
      <c r="AO71" s="12"/>
      <c r="AP71" s="12"/>
    </row>
    <row r="72" spans="1:42" ht="14.5" x14ac:dyDescent="0.35">
      <c r="A72" s="24" t="s">
        <v>53</v>
      </c>
      <c r="B72" s="1">
        <v>1</v>
      </c>
      <c r="C72" s="1">
        <v>1</v>
      </c>
      <c r="D72" s="1">
        <v>1</v>
      </c>
      <c r="E72" s="1">
        <v>1</v>
      </c>
      <c r="F72" s="2">
        <v>1</v>
      </c>
      <c r="G72" s="123">
        <v>1</v>
      </c>
      <c r="H72" s="22"/>
      <c r="I72" s="78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5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12"/>
      <c r="AL72" s="12"/>
      <c r="AM72" s="12"/>
      <c r="AN72" s="12"/>
      <c r="AO72" s="12"/>
      <c r="AP72" s="12"/>
    </row>
    <row r="73" spans="1:42" ht="14.5" x14ac:dyDescent="0.35">
      <c r="A73" s="24" t="s">
        <v>54</v>
      </c>
      <c r="B73" s="1">
        <v>1</v>
      </c>
      <c r="C73" s="1">
        <v>1</v>
      </c>
      <c r="D73" s="1">
        <v>1</v>
      </c>
      <c r="E73" s="1">
        <v>1</v>
      </c>
      <c r="F73" s="2">
        <v>0</v>
      </c>
      <c r="G73" s="123">
        <v>0</v>
      </c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5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12"/>
      <c r="AL73" s="12"/>
      <c r="AM73" s="12"/>
      <c r="AN73" s="12"/>
      <c r="AO73" s="12"/>
      <c r="AP73" s="12"/>
    </row>
    <row r="74" spans="1:42" ht="14.5" x14ac:dyDescent="0.35">
      <c r="A74" s="24" t="s">
        <v>55</v>
      </c>
      <c r="B74" s="1">
        <v>1</v>
      </c>
      <c r="C74" s="1">
        <v>0.99177936</v>
      </c>
      <c r="D74" s="1">
        <v>0.99177936</v>
      </c>
      <c r="E74" s="1">
        <v>0.99177936</v>
      </c>
      <c r="F74" s="2">
        <v>0.99177936</v>
      </c>
      <c r="G74" s="123">
        <v>0.99177936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5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12"/>
      <c r="AL74" s="12"/>
      <c r="AM74" s="12"/>
      <c r="AN74" s="12"/>
      <c r="AO74" s="12"/>
      <c r="AP74" s="12"/>
    </row>
    <row r="75" spans="1:42" ht="14.5" x14ac:dyDescent="0.35">
      <c r="A75" s="24" t="s">
        <v>18</v>
      </c>
      <c r="B75" s="1">
        <v>1</v>
      </c>
      <c r="C75" s="1">
        <v>1</v>
      </c>
      <c r="D75" s="1">
        <v>1</v>
      </c>
      <c r="E75" s="1">
        <v>1</v>
      </c>
      <c r="F75" s="2">
        <v>1</v>
      </c>
      <c r="G75" s="123">
        <v>1</v>
      </c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5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12"/>
      <c r="AL75" s="12"/>
      <c r="AM75" s="12"/>
      <c r="AN75" s="12"/>
      <c r="AO75" s="12"/>
      <c r="AP75" s="12"/>
    </row>
    <row r="76" spans="1:42" ht="14.5" x14ac:dyDescent="0.35">
      <c r="A76" s="24" t="s">
        <v>56</v>
      </c>
      <c r="B76" s="1">
        <v>1</v>
      </c>
      <c r="C76" s="1">
        <v>1</v>
      </c>
      <c r="D76" s="1">
        <v>1</v>
      </c>
      <c r="E76" s="1">
        <v>0</v>
      </c>
      <c r="F76" s="2">
        <v>0</v>
      </c>
      <c r="G76" s="123">
        <v>0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5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12"/>
      <c r="AL76" s="12"/>
      <c r="AM76" s="12"/>
      <c r="AN76" s="12"/>
      <c r="AO76" s="12"/>
      <c r="AP76" s="12"/>
    </row>
    <row r="77" spans="1:42" ht="14.5" x14ac:dyDescent="0.35">
      <c r="A77" s="24" t="s">
        <v>57</v>
      </c>
      <c r="B77" s="1">
        <v>1</v>
      </c>
      <c r="C77" s="1">
        <v>1</v>
      </c>
      <c r="D77" s="1">
        <v>1</v>
      </c>
      <c r="E77" s="1">
        <v>1</v>
      </c>
      <c r="F77" s="2">
        <v>1</v>
      </c>
      <c r="G77" s="123">
        <v>1</v>
      </c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5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12"/>
      <c r="AL77" s="12"/>
      <c r="AM77" s="12"/>
      <c r="AN77" s="12"/>
      <c r="AO77" s="12"/>
      <c r="AP77" s="12"/>
    </row>
    <row r="78" spans="1:42" ht="14.5" x14ac:dyDescent="0.35">
      <c r="A78" s="24" t="s">
        <v>21</v>
      </c>
      <c r="B78" s="1">
        <v>1</v>
      </c>
      <c r="C78" s="1">
        <v>1</v>
      </c>
      <c r="D78" s="1">
        <v>0.99007626999999998</v>
      </c>
      <c r="E78" s="1">
        <v>0.99007626999999998</v>
      </c>
      <c r="F78" s="2">
        <v>0.98956988000000001</v>
      </c>
      <c r="G78" s="123">
        <v>0.98956988000000001</v>
      </c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5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12"/>
      <c r="AL78" s="12"/>
      <c r="AM78" s="12"/>
      <c r="AN78" s="12"/>
      <c r="AO78" s="12"/>
      <c r="AP78" s="12"/>
    </row>
    <row r="79" spans="1:42" ht="14.5" x14ac:dyDescent="0.35">
      <c r="A79" s="24" t="s">
        <v>22</v>
      </c>
      <c r="B79" s="1">
        <v>1</v>
      </c>
      <c r="C79" s="1">
        <v>0.89320100999999996</v>
      </c>
      <c r="D79" s="1">
        <v>0.87325383000000001</v>
      </c>
      <c r="E79" s="1">
        <v>0.85330662999999995</v>
      </c>
      <c r="F79" s="2">
        <v>0.85158237000000003</v>
      </c>
      <c r="G79" s="123">
        <v>0.85158237000000003</v>
      </c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5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12"/>
      <c r="AL79" s="12"/>
      <c r="AM79" s="12"/>
      <c r="AN79" s="12"/>
      <c r="AO79" s="12"/>
      <c r="AP79" s="12"/>
    </row>
    <row r="80" spans="1:42" ht="14.5" x14ac:dyDescent="0.35">
      <c r="A80" s="24" t="s">
        <v>58</v>
      </c>
      <c r="B80" s="1">
        <v>1</v>
      </c>
      <c r="C80" s="1">
        <v>1</v>
      </c>
      <c r="D80" s="1">
        <v>1</v>
      </c>
      <c r="E80" s="1">
        <v>1</v>
      </c>
      <c r="F80" s="2">
        <v>1</v>
      </c>
      <c r="G80" s="123">
        <v>1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5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12"/>
      <c r="AL80" s="12"/>
      <c r="AM80" s="12"/>
      <c r="AN80" s="12"/>
      <c r="AO80" s="12"/>
      <c r="AP80" s="12"/>
    </row>
    <row r="81" spans="1:42" ht="14.5" x14ac:dyDescent="0.35">
      <c r="A81" s="24" t="s">
        <v>20</v>
      </c>
      <c r="B81" s="1">
        <v>1</v>
      </c>
      <c r="C81" s="1">
        <v>1</v>
      </c>
      <c r="D81" s="1">
        <v>1</v>
      </c>
      <c r="E81" s="1">
        <v>1</v>
      </c>
      <c r="F81" s="2">
        <v>1</v>
      </c>
      <c r="G81" s="123">
        <v>1</v>
      </c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5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12"/>
      <c r="AL81" s="12"/>
      <c r="AM81" s="12"/>
      <c r="AN81" s="12"/>
      <c r="AO81" s="12"/>
      <c r="AP81" s="12"/>
    </row>
    <row r="82" spans="1:42" ht="14.5" x14ac:dyDescent="0.35">
      <c r="A82" s="24" t="s">
        <v>15</v>
      </c>
      <c r="B82" s="1">
        <v>1</v>
      </c>
      <c r="C82" s="1">
        <v>1</v>
      </c>
      <c r="D82" s="1">
        <v>0.99505489999999996</v>
      </c>
      <c r="E82" s="1">
        <v>0.99505489999999996</v>
      </c>
      <c r="F82" s="2">
        <v>0.99505489999999996</v>
      </c>
      <c r="G82" s="123">
        <v>0.99502831000000003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5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12"/>
      <c r="AL82" s="12"/>
      <c r="AM82" s="12"/>
      <c r="AN82" s="12"/>
      <c r="AO82" s="12"/>
      <c r="AP82" s="12"/>
    </row>
    <row r="83" spans="1:42" ht="14.5" x14ac:dyDescent="0.35">
      <c r="A83" s="24" t="s">
        <v>59</v>
      </c>
      <c r="B83" s="1">
        <v>1</v>
      </c>
      <c r="C83" s="1">
        <v>1</v>
      </c>
      <c r="D83" s="1">
        <v>0.99505489999999996</v>
      </c>
      <c r="E83" s="1">
        <v>0.99505489999999996</v>
      </c>
      <c r="F83" s="2">
        <v>0.99505489999999996</v>
      </c>
      <c r="G83" s="123">
        <v>0.99502831000000003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5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12"/>
      <c r="AL83" s="12"/>
      <c r="AM83" s="12"/>
      <c r="AN83" s="12"/>
      <c r="AO83" s="12"/>
      <c r="AP83" s="12"/>
    </row>
    <row r="84" spans="1:42" ht="14.5" x14ac:dyDescent="0.35">
      <c r="A84" s="24" t="s">
        <v>17</v>
      </c>
      <c r="B84" s="1">
        <v>1</v>
      </c>
      <c r="C84" s="1">
        <v>0.88050132999999997</v>
      </c>
      <c r="D84" s="1">
        <v>0.64298843000000006</v>
      </c>
      <c r="E84" s="1">
        <v>0.64103796000000002</v>
      </c>
      <c r="F84" s="2">
        <v>0.64103796000000002</v>
      </c>
      <c r="G84" s="123">
        <v>0.64103796000000002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5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12"/>
      <c r="AL84" s="12"/>
      <c r="AM84" s="12"/>
      <c r="AN84" s="12"/>
      <c r="AO84" s="12"/>
      <c r="AP84" s="12"/>
    </row>
    <row r="85" spans="1:42" ht="14.5" x14ac:dyDescent="0.35">
      <c r="A85" s="24" t="s">
        <v>60</v>
      </c>
      <c r="B85" s="1">
        <v>1</v>
      </c>
      <c r="C85" s="1">
        <v>0.88050132999999997</v>
      </c>
      <c r="D85" s="1">
        <v>0.64298843000000006</v>
      </c>
      <c r="E85" s="1">
        <v>0.64103796000000002</v>
      </c>
      <c r="F85" s="2">
        <v>0.64103796000000002</v>
      </c>
      <c r="G85" s="123">
        <v>0.64103796000000002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5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12"/>
      <c r="AL85" s="12"/>
      <c r="AM85" s="12"/>
      <c r="AN85" s="12"/>
      <c r="AO85" s="12"/>
      <c r="AP85" s="12"/>
    </row>
    <row r="86" spans="1:42" ht="14.5" x14ac:dyDescent="0.35">
      <c r="A86" s="24" t="s">
        <v>61</v>
      </c>
      <c r="B86" s="1">
        <v>1</v>
      </c>
      <c r="C86" s="1">
        <v>1</v>
      </c>
      <c r="D86" s="1">
        <v>1</v>
      </c>
      <c r="E86" s="1">
        <v>1</v>
      </c>
      <c r="F86" s="2">
        <v>1</v>
      </c>
      <c r="G86" s="123">
        <v>1</v>
      </c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5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12"/>
      <c r="AL86" s="12"/>
      <c r="AM86" s="12"/>
      <c r="AN86" s="12"/>
      <c r="AO86" s="12"/>
      <c r="AP86" s="12"/>
    </row>
    <row r="87" spans="1:42" ht="14.5" x14ac:dyDescent="0.35">
      <c r="A87" s="24" t="s">
        <v>62</v>
      </c>
      <c r="B87" s="1">
        <v>1</v>
      </c>
      <c r="C87" s="1">
        <v>1</v>
      </c>
      <c r="D87" s="1">
        <v>1</v>
      </c>
      <c r="E87" s="1">
        <v>0.90004914000000003</v>
      </c>
      <c r="F87" s="2">
        <v>0.82731747</v>
      </c>
      <c r="G87" s="123">
        <v>0.81359367999999999</v>
      </c>
      <c r="H87" s="22"/>
      <c r="I87" s="79"/>
      <c r="J87" s="79"/>
      <c r="K87" s="79"/>
      <c r="L87" s="79"/>
      <c r="M87" s="79"/>
      <c r="N87" s="79"/>
      <c r="O87" s="22"/>
      <c r="P87" s="22"/>
      <c r="Q87" s="22"/>
      <c r="R87" s="22"/>
      <c r="S87" s="22"/>
      <c r="T87" s="22"/>
      <c r="U87" s="22"/>
      <c r="V87" s="22"/>
      <c r="W87" s="22"/>
      <c r="X87" s="25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12"/>
      <c r="AL87" s="12"/>
      <c r="AM87" s="12"/>
      <c r="AN87" s="12"/>
      <c r="AO87" s="12"/>
      <c r="AP87" s="12"/>
    </row>
    <row r="88" spans="1:42" ht="14.5" x14ac:dyDescent="0.35">
      <c r="A88" s="24" t="s">
        <v>63</v>
      </c>
      <c r="B88" s="1">
        <v>1</v>
      </c>
      <c r="C88" s="1">
        <v>1</v>
      </c>
      <c r="D88" s="1">
        <v>1</v>
      </c>
      <c r="E88" s="1">
        <v>0.90333167000000003</v>
      </c>
      <c r="F88" s="2">
        <v>0.81055785000000002</v>
      </c>
      <c r="G88" s="123">
        <v>0.79649833999999997</v>
      </c>
      <c r="H88" s="22"/>
      <c r="I88" s="79"/>
      <c r="J88" s="79"/>
      <c r="K88" s="79"/>
      <c r="L88" s="79"/>
      <c r="M88" s="79"/>
      <c r="N88" s="79"/>
      <c r="O88" s="22"/>
      <c r="P88" s="22"/>
      <c r="Q88" s="22"/>
      <c r="R88" s="22"/>
      <c r="S88" s="22"/>
      <c r="T88" s="22"/>
      <c r="U88" s="22"/>
      <c r="V88" s="22"/>
      <c r="W88" s="22"/>
      <c r="X88" s="25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12"/>
      <c r="AL88" s="12"/>
      <c r="AM88" s="12"/>
      <c r="AN88" s="12"/>
      <c r="AO88" s="12"/>
      <c r="AP88" s="12"/>
    </row>
    <row r="89" spans="1:42" ht="14.5" x14ac:dyDescent="0.35">
      <c r="A89" s="113" t="s">
        <v>64</v>
      </c>
      <c r="B89" s="3">
        <v>1</v>
      </c>
      <c r="C89" s="3">
        <v>1</v>
      </c>
      <c r="D89" s="3">
        <v>1</v>
      </c>
      <c r="E89" s="3">
        <v>1</v>
      </c>
      <c r="F89" s="4">
        <v>1</v>
      </c>
      <c r="G89" s="124">
        <v>1</v>
      </c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5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12"/>
      <c r="AL89" s="12"/>
      <c r="AM89" s="12"/>
      <c r="AN89" s="12"/>
      <c r="AO89" s="12"/>
      <c r="AP89" s="12"/>
    </row>
    <row r="90" spans="1:42" ht="14.5" x14ac:dyDescent="0.35">
      <c r="A90" s="24"/>
      <c r="B90" s="24"/>
      <c r="C90" s="24"/>
      <c r="D90" s="24"/>
      <c r="E90" s="24"/>
      <c r="F90" s="76"/>
      <c r="G90" s="24"/>
      <c r="H90" s="116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22"/>
      <c r="X90" s="25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12"/>
      <c r="AL90" s="12"/>
      <c r="AM90" s="12"/>
      <c r="AN90" s="12"/>
      <c r="AO90" s="12"/>
      <c r="AP90" s="12"/>
    </row>
    <row r="91" spans="1:42" ht="14.5" x14ac:dyDescent="0.35">
      <c r="A91" s="5" t="s">
        <v>65</v>
      </c>
      <c r="B91" s="77" t="s">
        <v>45</v>
      </c>
      <c r="C91" s="77" t="s">
        <v>46</v>
      </c>
      <c r="D91" s="77" t="s">
        <v>47</v>
      </c>
      <c r="E91" s="77" t="s">
        <v>48</v>
      </c>
      <c r="F91" s="77" t="s">
        <v>49</v>
      </c>
      <c r="G91" s="77" t="s">
        <v>50</v>
      </c>
      <c r="H91" s="117" t="s">
        <v>66</v>
      </c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"/>
      <c r="X91" s="25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12"/>
      <c r="AL91" s="12"/>
      <c r="AM91" s="12"/>
      <c r="AN91" s="12"/>
      <c r="AO91" s="12"/>
      <c r="AP91" s="12"/>
    </row>
    <row r="92" spans="1:42" ht="14.5" x14ac:dyDescent="0.35">
      <c r="A92" s="22" t="s">
        <v>67</v>
      </c>
      <c r="B92" s="86">
        <v>1</v>
      </c>
      <c r="C92" s="86">
        <v>1</v>
      </c>
      <c r="D92" s="86">
        <v>0.99990000000000001</v>
      </c>
      <c r="E92" s="86">
        <v>0.99970000000000003</v>
      </c>
      <c r="F92" s="86">
        <v>0.99960000000000004</v>
      </c>
      <c r="G92" s="86">
        <v>0.99939999999999996</v>
      </c>
      <c r="H92" s="118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"/>
      <c r="X92" s="25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12"/>
      <c r="AL92" s="12"/>
      <c r="AM92" s="12"/>
      <c r="AN92" s="12"/>
      <c r="AO92" s="12"/>
      <c r="AP92" s="12"/>
    </row>
    <row r="93" spans="1:42" ht="14.5" x14ac:dyDescent="0.35">
      <c r="A93" s="22" t="s">
        <v>68</v>
      </c>
      <c r="B93" s="86">
        <v>1</v>
      </c>
      <c r="C93" s="86">
        <v>0.99919999999999998</v>
      </c>
      <c r="D93" s="86">
        <v>0.99829999999999997</v>
      </c>
      <c r="E93" s="86">
        <v>0.99750000000000005</v>
      </c>
      <c r="F93" s="86">
        <v>0.99660000000000004</v>
      </c>
      <c r="G93" s="86">
        <v>0.99580000000000002</v>
      </c>
      <c r="H93" s="119">
        <v>0.99490000000000001</v>
      </c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"/>
      <c r="X93" s="25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12"/>
      <c r="AL93" s="12"/>
      <c r="AM93" s="12"/>
      <c r="AN93" s="12"/>
      <c r="AO93" s="12"/>
      <c r="AP93" s="12"/>
    </row>
    <row r="94" spans="1:42" ht="14.5" x14ac:dyDescent="0.35">
      <c r="A94" s="24"/>
      <c r="B94" s="24"/>
      <c r="C94" s="24"/>
      <c r="D94" s="24"/>
      <c r="E94" s="24"/>
      <c r="F94" s="24"/>
      <c r="G94" s="24"/>
      <c r="H94" s="120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"/>
      <c r="X94" s="25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12"/>
      <c r="AL94" s="12"/>
      <c r="AM94" s="12"/>
      <c r="AN94" s="12"/>
      <c r="AO94" s="12"/>
      <c r="AP94" s="12"/>
    </row>
    <row r="95" spans="1:42" ht="14.5" x14ac:dyDescent="0.35">
      <c r="A95" s="22" t="s">
        <v>69</v>
      </c>
      <c r="B95" s="86">
        <v>1</v>
      </c>
      <c r="C95" s="86">
        <v>1</v>
      </c>
      <c r="D95" s="86">
        <v>0.99739999999999995</v>
      </c>
      <c r="E95" s="86">
        <v>0.99470000000000003</v>
      </c>
      <c r="F95" s="86">
        <v>0.99209999999999998</v>
      </c>
      <c r="G95" s="86">
        <v>0.98939999999999995</v>
      </c>
      <c r="H95" s="120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"/>
      <c r="X95" s="25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12"/>
      <c r="AL95" s="12"/>
      <c r="AM95" s="12"/>
      <c r="AN95" s="12"/>
      <c r="AO95" s="12"/>
      <c r="AP95" s="12"/>
    </row>
    <row r="96" spans="1:42" ht="14.5" x14ac:dyDescent="0.35">
      <c r="A96" s="22" t="s">
        <v>70</v>
      </c>
      <c r="B96" s="86">
        <v>1</v>
      </c>
      <c r="C96" s="86">
        <v>1</v>
      </c>
      <c r="D96" s="86">
        <v>1</v>
      </c>
      <c r="E96" s="86">
        <v>1</v>
      </c>
      <c r="F96" s="86">
        <v>1</v>
      </c>
      <c r="G96" s="86">
        <v>1</v>
      </c>
      <c r="H96" s="120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22"/>
      <c r="X96" s="25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12"/>
      <c r="AL96" s="12"/>
      <c r="AM96" s="12"/>
      <c r="AN96" s="12"/>
      <c r="AO96" s="12"/>
      <c r="AP96" s="12"/>
    </row>
    <row r="97" spans="1:42" ht="14.5" x14ac:dyDescent="0.35">
      <c r="A97" s="22" t="s">
        <v>71</v>
      </c>
      <c r="B97" s="86">
        <v>1</v>
      </c>
      <c r="C97" s="86">
        <v>1</v>
      </c>
      <c r="D97" s="86">
        <v>0.97140000000000004</v>
      </c>
      <c r="E97" s="86">
        <v>0.94289999999999996</v>
      </c>
      <c r="F97" s="86">
        <v>0.9143</v>
      </c>
      <c r="G97" s="86">
        <v>0.88580000000000003</v>
      </c>
      <c r="H97" s="120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22"/>
      <c r="X97" s="25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12"/>
      <c r="AL97" s="12"/>
      <c r="AM97" s="12"/>
      <c r="AN97" s="12"/>
      <c r="AO97" s="12"/>
      <c r="AP97" s="12"/>
    </row>
    <row r="98" spans="1:42" ht="14.5" x14ac:dyDescent="0.35">
      <c r="A98" s="22" t="s">
        <v>72</v>
      </c>
      <c r="B98" s="86">
        <v>1</v>
      </c>
      <c r="C98" s="86">
        <v>1</v>
      </c>
      <c r="D98" s="86">
        <v>0.99009999999999998</v>
      </c>
      <c r="E98" s="86">
        <v>0.99009999999999998</v>
      </c>
      <c r="F98" s="86">
        <v>0.98960000000000004</v>
      </c>
      <c r="G98" s="86">
        <v>0.98960000000000004</v>
      </c>
      <c r="H98" s="120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22"/>
      <c r="X98" s="25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12"/>
      <c r="AL98" s="12"/>
      <c r="AM98" s="12"/>
      <c r="AN98" s="12"/>
      <c r="AO98" s="12"/>
      <c r="AP98" s="12"/>
    </row>
    <row r="99" spans="1:42" ht="14.5" x14ac:dyDescent="0.35">
      <c r="A99" s="22" t="s">
        <v>73</v>
      </c>
      <c r="B99" s="86">
        <v>1</v>
      </c>
      <c r="C99" s="86">
        <v>1</v>
      </c>
      <c r="D99" s="86">
        <v>1</v>
      </c>
      <c r="E99" s="86">
        <v>1</v>
      </c>
      <c r="F99" s="86">
        <v>1</v>
      </c>
      <c r="G99" s="86">
        <v>1</v>
      </c>
      <c r="H99" s="120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22"/>
      <c r="X99" s="25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12"/>
      <c r="AL99" s="12"/>
      <c r="AM99" s="12"/>
      <c r="AN99" s="12"/>
      <c r="AO99" s="12"/>
      <c r="AP99" s="12"/>
    </row>
    <row r="100" spans="1:42" ht="14.5" x14ac:dyDescent="0.35">
      <c r="A100" s="114" t="s">
        <v>74</v>
      </c>
      <c r="B100" s="115">
        <v>1</v>
      </c>
      <c r="C100" s="115">
        <v>1</v>
      </c>
      <c r="D100" s="115">
        <v>1</v>
      </c>
      <c r="E100" s="115">
        <v>1</v>
      </c>
      <c r="F100" s="115">
        <v>1</v>
      </c>
      <c r="G100" s="115">
        <v>1</v>
      </c>
      <c r="H100" s="121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22"/>
      <c r="X100" s="25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12"/>
      <c r="AL100" s="12"/>
      <c r="AM100" s="12"/>
      <c r="AN100" s="12"/>
      <c r="AO100" s="12"/>
      <c r="AP100" s="12"/>
    </row>
    <row r="101" spans="1:42" ht="14.5" x14ac:dyDescent="0.35">
      <c r="A101" s="22"/>
      <c r="B101" s="22"/>
      <c r="C101" s="22"/>
      <c r="D101" s="22"/>
      <c r="E101" s="22"/>
      <c r="F101" s="7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5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12"/>
      <c r="AL101" s="12"/>
      <c r="AM101" s="12"/>
      <c r="AN101" s="12"/>
      <c r="AO101" s="12"/>
      <c r="AP101" s="12"/>
    </row>
    <row r="102" spans="1:42" ht="14.5" x14ac:dyDescent="0.35">
      <c r="A102" s="22"/>
      <c r="B102" s="22"/>
      <c r="C102" s="22"/>
      <c r="D102" s="22"/>
      <c r="E102" s="22"/>
      <c r="F102" s="7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5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12"/>
      <c r="AL102" s="12"/>
      <c r="AM102" s="12"/>
      <c r="AN102" s="12"/>
      <c r="AO102" s="12"/>
      <c r="AP102" s="12"/>
    </row>
    <row r="103" spans="1:42" ht="15.5" x14ac:dyDescent="0.35">
      <c r="A103" s="80" t="s">
        <v>75</v>
      </c>
      <c r="B103" s="81"/>
      <c r="C103" s="81"/>
      <c r="D103" s="81"/>
      <c r="E103" s="81"/>
      <c r="F103" s="82"/>
      <c r="G103" s="81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5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12"/>
      <c r="AL103" s="12"/>
      <c r="AM103" s="12"/>
      <c r="AN103" s="12"/>
      <c r="AO103" s="12"/>
      <c r="AP103" s="12"/>
    </row>
    <row r="104" spans="1:42" ht="14.5" x14ac:dyDescent="0.35">
      <c r="A104" s="83" t="s">
        <v>76</v>
      </c>
      <c r="B104" s="81"/>
      <c r="C104" s="81"/>
      <c r="D104" s="22" t="s">
        <v>7</v>
      </c>
      <c r="E104" s="22" t="s">
        <v>77</v>
      </c>
      <c r="F104" s="7" t="s">
        <v>8</v>
      </c>
      <c r="G104" s="22" t="s">
        <v>78</v>
      </c>
      <c r="H104" s="22" t="s">
        <v>7</v>
      </c>
      <c r="I104" s="22" t="s">
        <v>77</v>
      </c>
      <c r="J104" s="22" t="s">
        <v>8</v>
      </c>
      <c r="K104" s="22" t="s">
        <v>78</v>
      </c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5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12"/>
      <c r="AL104" s="12"/>
      <c r="AM104" s="12"/>
      <c r="AN104" s="12"/>
      <c r="AO104" s="12"/>
      <c r="AP104" s="12"/>
    </row>
    <row r="105" spans="1:42" ht="51" customHeight="1" x14ac:dyDescent="0.35">
      <c r="A105" s="87" t="s">
        <v>79</v>
      </c>
      <c r="B105" s="93" t="s">
        <v>80</v>
      </c>
      <c r="C105" s="93"/>
      <c r="D105" s="94" t="s">
        <v>87</v>
      </c>
      <c r="E105" s="94" t="s">
        <v>87</v>
      </c>
      <c r="F105" s="94" t="s">
        <v>87</v>
      </c>
      <c r="G105" s="94" t="s">
        <v>87</v>
      </c>
      <c r="H105" s="94" t="s">
        <v>81</v>
      </c>
      <c r="I105" s="94" t="s">
        <v>81</v>
      </c>
      <c r="J105" s="94" t="s">
        <v>81</v>
      </c>
      <c r="K105" s="94" t="s">
        <v>81</v>
      </c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5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12"/>
      <c r="AL105" s="12"/>
      <c r="AM105" s="12"/>
      <c r="AN105" s="12"/>
      <c r="AO105" s="12"/>
      <c r="AP105" s="12"/>
    </row>
    <row r="106" spans="1:42" ht="14.5" x14ac:dyDescent="0.35">
      <c r="A106" s="88" t="s">
        <v>55</v>
      </c>
      <c r="B106" s="97">
        <v>1</v>
      </c>
      <c r="C106" s="101" t="s">
        <v>82</v>
      </c>
      <c r="D106" s="105">
        <v>124.975816098357</v>
      </c>
      <c r="E106" s="105">
        <v>125.013835085778</v>
      </c>
      <c r="F106" s="110">
        <v>273.35081020509301</v>
      </c>
      <c r="G106" s="105">
        <v>279.721362229102</v>
      </c>
      <c r="H106" s="105">
        <v>134.018115403677</v>
      </c>
      <c r="I106" s="105">
        <v>133.98268398268399</v>
      </c>
      <c r="J106" s="105">
        <v>164.387322450955</v>
      </c>
      <c r="K106" s="95">
        <v>161.91588785046699</v>
      </c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5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12"/>
      <c r="AL106" s="12"/>
      <c r="AM106" s="12"/>
      <c r="AN106" s="12"/>
      <c r="AO106" s="12"/>
      <c r="AP106" s="12"/>
    </row>
    <row r="107" spans="1:42" ht="14.5" x14ac:dyDescent="0.35">
      <c r="A107" s="88" t="s">
        <v>57</v>
      </c>
      <c r="B107" s="98">
        <v>3</v>
      </c>
      <c r="C107" s="102" t="s">
        <v>82</v>
      </c>
      <c r="D107" s="106">
        <v>77.783148063438006</v>
      </c>
      <c r="E107" s="106">
        <v>79.835164835165003</v>
      </c>
      <c r="F107" s="111">
        <v>106.669382036874</v>
      </c>
      <c r="G107" s="106">
        <v>62.607499140007</v>
      </c>
      <c r="H107" s="106">
        <v>70.373635580648994</v>
      </c>
      <c r="I107" s="106">
        <v>71.485345255837004</v>
      </c>
      <c r="J107" s="106">
        <v>111.869341574744</v>
      </c>
      <c r="K107" s="91">
        <v>106.847133757962</v>
      </c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5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12"/>
      <c r="AL107" s="12"/>
      <c r="AM107" s="12"/>
      <c r="AN107" s="12"/>
      <c r="AO107" s="12"/>
      <c r="AP107" s="12"/>
    </row>
    <row r="108" spans="1:42" ht="14.5" x14ac:dyDescent="0.35">
      <c r="A108" s="88" t="s">
        <v>22</v>
      </c>
      <c r="B108" s="98">
        <v>5</v>
      </c>
      <c r="C108" s="102" t="s">
        <v>82</v>
      </c>
      <c r="D108" s="106">
        <v>100</v>
      </c>
      <c r="E108" s="106">
        <v>100</v>
      </c>
      <c r="F108" s="111">
        <v>49.292455917581997</v>
      </c>
      <c r="G108" s="106">
        <v>5.765765765766</v>
      </c>
      <c r="H108" s="106">
        <v>100</v>
      </c>
      <c r="I108" s="106">
        <v>100</v>
      </c>
      <c r="J108" s="106">
        <v>87.032026117125</v>
      </c>
      <c r="K108" s="91">
        <v>11.638954869359001</v>
      </c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5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12"/>
      <c r="AL108" s="12"/>
      <c r="AM108" s="12"/>
      <c r="AN108" s="12"/>
      <c r="AO108" s="12"/>
      <c r="AP108" s="12"/>
    </row>
    <row r="109" spans="1:42" ht="14.5" x14ac:dyDescent="0.35">
      <c r="A109" s="88" t="s">
        <v>83</v>
      </c>
      <c r="B109" s="98">
        <v>2</v>
      </c>
      <c r="C109" s="102" t="s">
        <v>82</v>
      </c>
      <c r="D109" s="106">
        <v>133.32024978023799</v>
      </c>
      <c r="E109" s="106">
        <v>134.993270524899</v>
      </c>
      <c r="F109" s="111">
        <v>88.126737248980007</v>
      </c>
      <c r="G109" s="106">
        <v>88.033175355449998</v>
      </c>
      <c r="H109" s="106">
        <v>133.32024978023799</v>
      </c>
      <c r="I109" s="106">
        <v>134.993270524899</v>
      </c>
      <c r="J109" s="106">
        <v>88.126737248980007</v>
      </c>
      <c r="K109" s="91">
        <v>88.033175355449998</v>
      </c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5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12"/>
      <c r="AL109" s="12"/>
      <c r="AM109" s="12"/>
      <c r="AN109" s="12"/>
      <c r="AO109" s="12"/>
      <c r="AP109" s="12"/>
    </row>
    <row r="110" spans="1:42" ht="14.5" x14ac:dyDescent="0.35">
      <c r="A110" s="88" t="s">
        <v>58</v>
      </c>
      <c r="B110" s="98">
        <v>4</v>
      </c>
      <c r="C110" s="102" t="s">
        <v>82</v>
      </c>
      <c r="D110" s="106">
        <v>82.999273783587995</v>
      </c>
      <c r="E110" s="106">
        <v>85.714285714286007</v>
      </c>
      <c r="F110" s="111">
        <v>21.485411140583999</v>
      </c>
      <c r="G110" s="106">
        <v>233.333333333333</v>
      </c>
      <c r="H110" s="106">
        <v>82.999273783587995</v>
      </c>
      <c r="I110" s="106">
        <v>85.714285714286007</v>
      </c>
      <c r="J110" s="106">
        <v>21.485411140583999</v>
      </c>
      <c r="K110" s="91">
        <v>233.333333333333</v>
      </c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5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12"/>
      <c r="AL110" s="12"/>
      <c r="AM110" s="12"/>
      <c r="AN110" s="12"/>
      <c r="AO110" s="12"/>
      <c r="AP110" s="12"/>
    </row>
    <row r="111" spans="1:42" ht="14.5" x14ac:dyDescent="0.35">
      <c r="A111" s="88" t="s">
        <v>62</v>
      </c>
      <c r="B111" s="98">
        <v>18</v>
      </c>
      <c r="C111" s="102"/>
      <c r="D111" s="106">
        <v>100.50000262834899</v>
      </c>
      <c r="E111" s="106">
        <v>119.14893617021301</v>
      </c>
      <c r="F111" s="111">
        <v>64.561641958359999</v>
      </c>
      <c r="G111" s="106">
        <v>60.735586481113003</v>
      </c>
      <c r="H111" s="106"/>
      <c r="I111" s="106"/>
      <c r="J111" s="106"/>
      <c r="K111" s="91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5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12"/>
      <c r="AL111" s="12"/>
      <c r="AM111" s="12"/>
      <c r="AN111" s="12"/>
      <c r="AO111" s="12"/>
      <c r="AP111" s="12"/>
    </row>
    <row r="112" spans="1:42" ht="14.5" x14ac:dyDescent="0.35">
      <c r="A112" s="89" t="s">
        <v>15</v>
      </c>
      <c r="B112" s="99">
        <v>7</v>
      </c>
      <c r="C112" s="103" t="s">
        <v>84</v>
      </c>
      <c r="D112" s="107">
        <v>89.849051056342006</v>
      </c>
      <c r="E112" s="107">
        <v>111.88727327237299</v>
      </c>
      <c r="F112" s="107">
        <v>106.265304887379</v>
      </c>
      <c r="G112" s="107">
        <v>118.933856302371</v>
      </c>
      <c r="H112" s="107">
        <v>82.384794032645004</v>
      </c>
      <c r="I112" s="107">
        <v>85.176106308862998</v>
      </c>
      <c r="J112" s="107">
        <v>96.169195228312006</v>
      </c>
      <c r="K112" s="92">
        <v>93.082742884591994</v>
      </c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5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12"/>
      <c r="AL112" s="12"/>
      <c r="AM112" s="12"/>
      <c r="AN112" s="12"/>
      <c r="AO112" s="12"/>
      <c r="AP112" s="12"/>
    </row>
    <row r="113" spans="1:42" ht="14.5" x14ac:dyDescent="0.35">
      <c r="A113" s="88" t="s">
        <v>17</v>
      </c>
      <c r="B113" s="98">
        <v>8</v>
      </c>
      <c r="C113" s="102" t="s">
        <v>84</v>
      </c>
      <c r="D113" s="106">
        <v>89.216530565734999</v>
      </c>
      <c r="E113" s="106">
        <v>85</v>
      </c>
      <c r="F113" s="111">
        <v>86.676514290708994</v>
      </c>
      <c r="G113" s="106">
        <v>67.567567567568005</v>
      </c>
      <c r="H113" s="106">
        <v>89.216530565734999</v>
      </c>
      <c r="I113" s="106">
        <v>85</v>
      </c>
      <c r="J113" s="106">
        <v>86.676514290708994</v>
      </c>
      <c r="K113" s="91">
        <v>67.567567567568005</v>
      </c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5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12"/>
      <c r="AL113" s="12"/>
      <c r="AM113" s="12"/>
      <c r="AN113" s="12"/>
      <c r="AO113" s="12"/>
      <c r="AP113" s="12"/>
    </row>
    <row r="114" spans="1:42" ht="14.5" x14ac:dyDescent="0.35">
      <c r="A114" s="88" t="s">
        <v>63</v>
      </c>
      <c r="B114" s="98">
        <v>11</v>
      </c>
      <c r="C114" s="102" t="s">
        <v>84</v>
      </c>
      <c r="D114" s="106">
        <v>100.499989699072</v>
      </c>
      <c r="E114" s="106">
        <v>119.15584415584399</v>
      </c>
      <c r="F114" s="111">
        <v>68.934213486464003</v>
      </c>
      <c r="G114" s="106">
        <v>63.244353182752</v>
      </c>
      <c r="H114" s="106">
        <v>100.499989699072</v>
      </c>
      <c r="I114" s="106">
        <v>119.15584415584399</v>
      </c>
      <c r="J114" s="106"/>
      <c r="K114" s="91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5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12"/>
      <c r="AL114" s="12"/>
      <c r="AM114" s="12"/>
      <c r="AN114" s="12"/>
      <c r="AO114" s="12"/>
      <c r="AP114" s="12"/>
    </row>
    <row r="115" spans="1:42" ht="14.5" x14ac:dyDescent="0.35">
      <c r="A115" s="88" t="s">
        <v>21</v>
      </c>
      <c r="B115" s="98">
        <v>9</v>
      </c>
      <c r="C115" s="102" t="s">
        <v>84</v>
      </c>
      <c r="D115" s="106">
        <v>56.618694089084997</v>
      </c>
      <c r="E115" s="106">
        <v>56.643356643357002</v>
      </c>
      <c r="F115" s="111">
        <v>101.91082360292999</v>
      </c>
      <c r="G115" s="106">
        <v>102.142857142857</v>
      </c>
      <c r="H115" s="106">
        <v>64.188675144005998</v>
      </c>
      <c r="I115" s="106">
        <v>64.088397790054998</v>
      </c>
      <c r="J115" s="106">
        <v>129.84078089531999</v>
      </c>
      <c r="K115" s="91">
        <v>116.774193548387</v>
      </c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5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12"/>
      <c r="AL115" s="12"/>
      <c r="AM115" s="12"/>
      <c r="AN115" s="12"/>
      <c r="AO115" s="12"/>
      <c r="AP115" s="12"/>
    </row>
    <row r="116" spans="1:42" ht="14.5" x14ac:dyDescent="0.35">
      <c r="A116" s="88" t="s">
        <v>85</v>
      </c>
      <c r="B116" s="98">
        <v>25</v>
      </c>
      <c r="C116" s="102" t="s">
        <v>86</v>
      </c>
      <c r="D116" s="106">
        <v>100.20004234721701</v>
      </c>
      <c r="E116" s="106">
        <v>100.296735905045</v>
      </c>
      <c r="F116" s="111">
        <v>99.061360756984996</v>
      </c>
      <c r="G116" s="106">
        <v>73.101952277657006</v>
      </c>
      <c r="H116" s="106">
        <v>100.20004234721701</v>
      </c>
      <c r="I116" s="106">
        <v>100.296735905045</v>
      </c>
      <c r="J116" s="106">
        <v>99.061360756984996</v>
      </c>
      <c r="K116" s="91">
        <v>73.101952277657006</v>
      </c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5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12"/>
      <c r="AL116" s="12"/>
      <c r="AM116" s="12"/>
      <c r="AN116" s="12"/>
      <c r="AO116" s="12"/>
      <c r="AP116" s="12"/>
    </row>
    <row r="117" spans="1:42" ht="14.5" x14ac:dyDescent="0.35">
      <c r="A117" s="88" t="s">
        <v>18</v>
      </c>
      <c r="B117" s="98">
        <v>13</v>
      </c>
      <c r="C117" s="102"/>
      <c r="D117" s="106">
        <v>71.579066335145995</v>
      </c>
      <c r="E117" s="109">
        <v>72.727272727273004</v>
      </c>
      <c r="F117" s="111">
        <v>94.936045755717998</v>
      </c>
      <c r="G117" s="106">
        <v>100</v>
      </c>
      <c r="H117" s="106">
        <v>85.999886769577998</v>
      </c>
      <c r="I117" s="106">
        <v>86.792452830189006</v>
      </c>
      <c r="J117" s="106">
        <v>97.882287745572</v>
      </c>
      <c r="K117" s="91">
        <v>91.379310344827999</v>
      </c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5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12"/>
      <c r="AL117" s="12"/>
      <c r="AM117" s="12"/>
      <c r="AN117" s="12"/>
      <c r="AO117" s="12"/>
      <c r="AP117" s="12"/>
    </row>
    <row r="118" spans="1:42" ht="14.5" x14ac:dyDescent="0.35">
      <c r="A118" s="88" t="s">
        <v>20</v>
      </c>
      <c r="B118" s="98">
        <v>12</v>
      </c>
      <c r="C118" s="102"/>
      <c r="D118" s="106">
        <v>100.20004234721701</v>
      </c>
      <c r="E118" s="106">
        <v>100.296735905045</v>
      </c>
      <c r="F118" s="111">
        <v>102.257182130584</v>
      </c>
      <c r="G118" s="106">
        <v>100.639658848614</v>
      </c>
      <c r="H118" s="106">
        <v>100</v>
      </c>
      <c r="I118" s="106">
        <v>100</v>
      </c>
      <c r="J118" s="106">
        <v>102.257182130584</v>
      </c>
      <c r="K118" s="91">
        <v>100.639658848614</v>
      </c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5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12"/>
      <c r="AL118" s="12"/>
      <c r="AM118" s="12"/>
      <c r="AN118" s="12"/>
      <c r="AO118" s="12"/>
      <c r="AP118" s="12"/>
    </row>
    <row r="119" spans="1:42" ht="14.5" x14ac:dyDescent="0.35">
      <c r="A119" s="90" t="s">
        <v>64</v>
      </c>
      <c r="B119" s="100">
        <v>25</v>
      </c>
      <c r="C119" s="104" t="s">
        <v>86</v>
      </c>
      <c r="D119" s="108">
        <v>100.20004234721701</v>
      </c>
      <c r="E119" s="108">
        <v>100.296735905045</v>
      </c>
      <c r="F119" s="112">
        <v>99.061360756984996</v>
      </c>
      <c r="G119" s="108">
        <v>73.101952277657006</v>
      </c>
      <c r="H119" s="108">
        <v>100.20004234721701</v>
      </c>
      <c r="I119" s="108">
        <v>100.296735905045</v>
      </c>
      <c r="J119" s="108">
        <v>99.061360756984996</v>
      </c>
      <c r="K119" s="96">
        <v>73.101952277657006</v>
      </c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5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12"/>
      <c r="AL119" s="12"/>
      <c r="AM119" s="12"/>
      <c r="AN119" s="12"/>
      <c r="AO119" s="12"/>
      <c r="AP119" s="12"/>
    </row>
  </sheetData>
  <mergeCells count="3">
    <mergeCell ref="G2:L2"/>
    <mergeCell ref="U4:V4"/>
    <mergeCell ref="C62:D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for LRAM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Tagmouti, Reda</dc:creator>
  <cp:lastModifiedBy>Barrie, April</cp:lastModifiedBy>
  <dcterms:created xsi:type="dcterms:W3CDTF">2025-08-12T18:21:55Z</dcterms:created>
  <dcterms:modified xsi:type="dcterms:W3CDTF">2025-08-13T22:24:19Z</dcterms:modified>
</cp:coreProperties>
</file>